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  <sheet name="EUR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EUR1M!$R$3:$R$90</definedName>
    <definedName name="IncludeFlag" localSheetId="5">EUR1Y!$R$3:$R$53</definedName>
    <definedName name="IncludeFlag" localSheetId="2">EUR3M!$R$3:$R$103</definedName>
    <definedName name="IncludeFlag" localSheetId="3">EUR6M!$R$3:$R$59</definedName>
    <definedName name="IncludeFlag" localSheetId="1">EURON!$M$3:$M$77</definedName>
    <definedName name="IncludeFlag" localSheetId="6">EURSTD!$P$3:$P$72</definedName>
    <definedName name="IndexedCoupon">GeneralSettings!$D$8</definedName>
    <definedName name="LCHcubic">GeneralSettings!$I$7</definedName>
    <definedName name="LCHlinear">GeneralSettings!$I$6</definedName>
    <definedName name="LCHQuoteOverwrite">GeneralSettings!$I$11</definedName>
    <definedName name="MinDistance" localSheetId="4">EUR1M!$T$3:$T$90</definedName>
    <definedName name="MinDistance" localSheetId="5">EUR1Y!$T$3:$T$53</definedName>
    <definedName name="MinDistance" localSheetId="2">EUR3M!$T$3:$T$103</definedName>
    <definedName name="MinDistance" localSheetId="3">EUR6M!$T$3:$T$59</definedName>
    <definedName name="MinDistance" localSheetId="1">EURON!$O$3:$O$77</definedName>
    <definedName name="MinDistance" localSheetId="6">EURSTD!$R$3:$R$72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EUR1M!$S$3:$S$90</definedName>
    <definedName name="Priority" localSheetId="5">EUR1Y!$S$3:$S$53</definedName>
    <definedName name="Priority" localSheetId="2">EUR3M!$S$3:$S$103</definedName>
    <definedName name="Priority" localSheetId="3">EUR6M!$S$3:$S$59</definedName>
    <definedName name="Priority" localSheetId="1">EURON!$N$3:$N$77</definedName>
    <definedName name="Priority" localSheetId="6">EURSTD!$Q$3:$Q$72</definedName>
    <definedName name="QuoteSuffix">GeneralSettings!$I$4</definedName>
    <definedName name="RateHelpers" localSheetId="1">EURON!$J$3:$J$77</definedName>
    <definedName name="RateHelpers">EURSTD!$M$3:$M$72</definedName>
    <definedName name="RateHelpers1" localSheetId="4">EUR1M!$N$3:$N$90</definedName>
    <definedName name="RateHelpers1" localSheetId="5">EUR1Y!$N$3:$N$53</definedName>
    <definedName name="RateHelpers1" localSheetId="2">EUR3M!$N$3:$N$103</definedName>
    <definedName name="RateHelpers1" localSheetId="3">EUR6M!$N$3:$N$59</definedName>
    <definedName name="RateHelpers1" localSheetId="6">EURSTD!$M$3:$M$72</definedName>
    <definedName name="RateHelpers2" localSheetId="4">EUR1M!$O$3:$O$90</definedName>
    <definedName name="RateHelpers2" localSheetId="5">EUR1Y!$O$3:$O$53</definedName>
    <definedName name="RateHelpers2" localSheetId="2">EUR3M!$O$3:$O$103</definedName>
    <definedName name="RateHelpers2" localSheetId="3">EUR6M!$O$3:$O$59</definedName>
    <definedName name="RateHelpers2" localSheetId="6">EURSTD!#REF!</definedName>
    <definedName name="ReportQuoteSuffix">GeneralSettings!$I$5</definedName>
    <definedName name="SettlementDate">GeneralSettings!$D$10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H57" i="18" l="1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16" i="17"/>
  <c r="H15" i="17"/>
  <c r="H14" i="17"/>
  <c r="H13" i="17"/>
  <c r="H12" i="17"/>
  <c r="H11" i="17"/>
  <c r="H10" i="17"/>
  <c r="H9" i="17"/>
  <c r="H8" i="17"/>
  <c r="H7" i="17"/>
  <c r="H6" i="17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AE3" i="19" a="1"/>
  <c r="AD3" i="19" a="1"/>
  <c r="K33" i="18"/>
  <c r="K85" i="15"/>
  <c r="K68" i="17"/>
  <c r="K53" i="18"/>
  <c r="K32" i="18"/>
  <c r="K74" i="17"/>
  <c r="J64" i="17"/>
  <c r="K70" i="17"/>
  <c r="K28" i="18"/>
  <c r="J71" i="17"/>
  <c r="K80" i="15"/>
  <c r="K25" i="18"/>
  <c r="J65" i="17"/>
  <c r="J55" i="18"/>
  <c r="K82" i="15"/>
  <c r="K67" i="17"/>
  <c r="K56" i="18"/>
  <c r="J87" i="17"/>
  <c r="J84" i="15"/>
  <c r="K55" i="18"/>
  <c r="K105" i="15"/>
  <c r="J53" i="18"/>
  <c r="J92" i="17"/>
  <c r="K57" i="18"/>
  <c r="K90" i="15"/>
  <c r="J33" i="18"/>
  <c r="J80" i="15"/>
  <c r="J94" i="17"/>
  <c r="K35" i="18"/>
  <c r="K108" i="15"/>
  <c r="J90" i="15"/>
  <c r="J85" i="15"/>
  <c r="K96" i="17"/>
  <c r="J38" i="18"/>
  <c r="J77" i="17"/>
  <c r="J108" i="15"/>
  <c r="K77" i="17"/>
  <c r="K69" i="17"/>
  <c r="K109" i="15"/>
  <c r="K72" i="17"/>
  <c r="K81" i="15"/>
  <c r="J32" i="18"/>
  <c r="J96" i="17"/>
  <c r="J26" i="18"/>
  <c r="J31" i="18"/>
  <c r="J109" i="15"/>
  <c r="K79" i="15"/>
  <c r="K26" i="18"/>
  <c r="J7" i="19"/>
  <c r="J87" i="15"/>
  <c r="K65" i="17"/>
  <c r="J35" i="18"/>
  <c r="J48" i="18"/>
  <c r="J27" i="18"/>
  <c r="J81" i="15"/>
  <c r="J30" i="18"/>
  <c r="K87" i="17"/>
  <c r="J95" i="15"/>
  <c r="K92" i="17"/>
  <c r="K38" i="18"/>
  <c r="J82" i="17"/>
  <c r="J57" i="18"/>
  <c r="K87" i="15"/>
  <c r="J95" i="17"/>
  <c r="J28" i="18"/>
  <c r="K83" i="15"/>
  <c r="J25" i="18"/>
  <c r="K95" i="17"/>
  <c r="K29" i="18"/>
  <c r="J66" i="17"/>
  <c r="J107" i="15"/>
  <c r="J100" i="15"/>
  <c r="K107" i="15"/>
  <c r="K71" i="17"/>
  <c r="J43" i="18"/>
  <c r="J70" i="17"/>
  <c r="K31" i="18"/>
  <c r="K66" i="17"/>
  <c r="K64" i="17"/>
  <c r="K48" i="18"/>
  <c r="K82" i="17"/>
  <c r="J6" i="19"/>
  <c r="K43" i="18"/>
  <c r="K27" i="18"/>
  <c r="J69" i="17"/>
  <c r="J105" i="15"/>
  <c r="J74" i="17"/>
  <c r="J82" i="15"/>
  <c r="J68" i="17"/>
  <c r="J79" i="15"/>
  <c r="K95" i="15"/>
  <c r="J29" i="18"/>
  <c r="J56" i="18"/>
  <c r="K84" i="15"/>
  <c r="J67" i="17"/>
  <c r="K94" i="17"/>
  <c r="K30" i="18"/>
  <c r="J83" i="15"/>
  <c r="K100" i="15"/>
  <c r="J72" i="17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12" i="19"/>
  <c r="AD28" i="19"/>
  <c r="AD44" i="19"/>
  <c r="AD60" i="19"/>
  <c r="AD5" i="19"/>
  <c r="AD13" i="19"/>
  <c r="AD21" i="19"/>
  <c r="AD29" i="19"/>
  <c r="AD45" i="19"/>
  <c r="AD61" i="19"/>
  <c r="AD6" i="19"/>
  <c r="AD22" i="19"/>
  <c r="AD38" i="19"/>
  <c r="AD62" i="19"/>
  <c r="AD7" i="19"/>
  <c r="AD23" i="19"/>
  <c r="AD39" i="19"/>
  <c r="AD55" i="19"/>
  <c r="AD71" i="19"/>
  <c r="AD4" i="19"/>
  <c r="AD20" i="19"/>
  <c r="AD36" i="19"/>
  <c r="AD52" i="19"/>
  <c r="AD68" i="19"/>
  <c r="AD37" i="19"/>
  <c r="AD53" i="19"/>
  <c r="AD69" i="19"/>
  <c r="AD14" i="19"/>
  <c r="AD30" i="19"/>
  <c r="AD46" i="19"/>
  <c r="AD54" i="19"/>
  <c r="AD70" i="19"/>
  <c r="AD15" i="19"/>
  <c r="AD31" i="19"/>
  <c r="AD47" i="19"/>
  <c r="AD63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I5" i="19"/>
  <c r="AO5" i="15"/>
  <c r="AK3" i="16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G16" i="18"/>
  <c r="H16" i="18"/>
  <c r="J16" i="18"/>
  <c r="AH3" i="17" a="1"/>
  <c r="AK3" i="17" a="1"/>
  <c r="AI3" i="15" a="1"/>
  <c r="AE3" i="14" a="1"/>
  <c r="AC3" i="14" a="1"/>
  <c r="AH3" i="15" a="1"/>
  <c r="AB3" i="14" a="1"/>
  <c r="AI3" i="18" a="1"/>
  <c r="AH3" i="18" a="1"/>
  <c r="AI3" i="16" a="1"/>
  <c r="AI3" i="17" a="1"/>
  <c r="AK3" i="15" a="1"/>
  <c r="AH3" i="16" a="1"/>
  <c r="AK3" i="18" a="1"/>
  <c r="AK3" i="18" l="1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AK3" i="17"/>
  <c r="AK11" i="17"/>
  <c r="AK19" i="17"/>
  <c r="AK27" i="17"/>
  <c r="AK35" i="17"/>
  <c r="AK43" i="17"/>
  <c r="AK51" i="17"/>
  <c r="AK59" i="17"/>
  <c r="AK67" i="17"/>
  <c r="AK75" i="17"/>
  <c r="AK83" i="17"/>
  <c r="AK4" i="17"/>
  <c r="AK12" i="17"/>
  <c r="AK20" i="17"/>
  <c r="AK28" i="17"/>
  <c r="AK36" i="17"/>
  <c r="AK44" i="17"/>
  <c r="AK52" i="17"/>
  <c r="AK60" i="17"/>
  <c r="AK68" i="17"/>
  <c r="AK76" i="17"/>
  <c r="AK84" i="17"/>
  <c r="AK5" i="17"/>
  <c r="AK13" i="17"/>
  <c r="AK21" i="17"/>
  <c r="AK29" i="17"/>
  <c r="AK37" i="17"/>
  <c r="AK45" i="17"/>
  <c r="AK53" i="17"/>
  <c r="AK61" i="17"/>
  <c r="AK69" i="17"/>
  <c r="AK77" i="17"/>
  <c r="AK85" i="17"/>
  <c r="AK6" i="17"/>
  <c r="AK14" i="17"/>
  <c r="AK22" i="17"/>
  <c r="AK30" i="17"/>
  <c r="AK38" i="17"/>
  <c r="AK46" i="17"/>
  <c r="AK54" i="17"/>
  <c r="AK62" i="17"/>
  <c r="AK70" i="17"/>
  <c r="AK78" i="17"/>
  <c r="AK86" i="17"/>
  <c r="AK7" i="17"/>
  <c r="AK15" i="17"/>
  <c r="AK23" i="17"/>
  <c r="AK31" i="17"/>
  <c r="AK39" i="17"/>
  <c r="AK47" i="17"/>
  <c r="AK55" i="17"/>
  <c r="AK63" i="17"/>
  <c r="AK71" i="17"/>
  <c r="AK79" i="17"/>
  <c r="AK87" i="17"/>
  <c r="AK8" i="17"/>
  <c r="AK16" i="17"/>
  <c r="AK24" i="17"/>
  <c r="AK32" i="17"/>
  <c r="AK40" i="17"/>
  <c r="AK48" i="17"/>
  <c r="AK56" i="17"/>
  <c r="AK64" i="17"/>
  <c r="AK72" i="17"/>
  <c r="AK80" i="17"/>
  <c r="AK88" i="17"/>
  <c r="AK9" i="17"/>
  <c r="AK17" i="17"/>
  <c r="AK25" i="17"/>
  <c r="AK33" i="17"/>
  <c r="AK41" i="17"/>
  <c r="AK49" i="17"/>
  <c r="AK57" i="17"/>
  <c r="AK65" i="17"/>
  <c r="AK73" i="17"/>
  <c r="AK81" i="17"/>
  <c r="AK89" i="17"/>
  <c r="AK10" i="17"/>
  <c r="AK18" i="17"/>
  <c r="AK26" i="17"/>
  <c r="AK34" i="17"/>
  <c r="AK42" i="17"/>
  <c r="AK50" i="17"/>
  <c r="AK58" i="17"/>
  <c r="AK66" i="17"/>
  <c r="AK74" i="17"/>
  <c r="AK82" i="17"/>
  <c r="AK90" i="17"/>
  <c r="AI3" i="17"/>
  <c r="AI11" i="17"/>
  <c r="AI19" i="17"/>
  <c r="AI27" i="17"/>
  <c r="AI35" i="17"/>
  <c r="AI43" i="17"/>
  <c r="AI51" i="17"/>
  <c r="AI59" i="17"/>
  <c r="AI67" i="17"/>
  <c r="AI75" i="17"/>
  <c r="AI83" i="17"/>
  <c r="AI4" i="17"/>
  <c r="AI12" i="17"/>
  <c r="AI20" i="17"/>
  <c r="AI28" i="17"/>
  <c r="AI36" i="17"/>
  <c r="AI44" i="17"/>
  <c r="AI52" i="17"/>
  <c r="AI60" i="17"/>
  <c r="AI68" i="17"/>
  <c r="AI76" i="17"/>
  <c r="AI84" i="17"/>
  <c r="AI5" i="17"/>
  <c r="AI13" i="17"/>
  <c r="AI21" i="17"/>
  <c r="AI29" i="17"/>
  <c r="AI37" i="17"/>
  <c r="AI45" i="17"/>
  <c r="AI53" i="17"/>
  <c r="AI61" i="17"/>
  <c r="AI69" i="17"/>
  <c r="AI77" i="17"/>
  <c r="AI85" i="17"/>
  <c r="AI6" i="17"/>
  <c r="AI14" i="17"/>
  <c r="AI22" i="17"/>
  <c r="AI30" i="17"/>
  <c r="AI38" i="17"/>
  <c r="AI46" i="17"/>
  <c r="AI54" i="17"/>
  <c r="AI62" i="17"/>
  <c r="AI70" i="17"/>
  <c r="AI78" i="17"/>
  <c r="AI86" i="17"/>
  <c r="AI7" i="17"/>
  <c r="AI15" i="17"/>
  <c r="AI23" i="17"/>
  <c r="AI31" i="17"/>
  <c r="AI39" i="17"/>
  <c r="AI47" i="17"/>
  <c r="AI55" i="17"/>
  <c r="AI63" i="17"/>
  <c r="AI71" i="17"/>
  <c r="AI79" i="17"/>
  <c r="AI87" i="17"/>
  <c r="AI8" i="17"/>
  <c r="AI16" i="17"/>
  <c r="AI24" i="17"/>
  <c r="AI32" i="17"/>
  <c r="AI40" i="17"/>
  <c r="AI48" i="17"/>
  <c r="AI56" i="17"/>
  <c r="AI64" i="17"/>
  <c r="AI72" i="17"/>
  <c r="AI80" i="17"/>
  <c r="AI88" i="17"/>
  <c r="AI9" i="17"/>
  <c r="AI17" i="17"/>
  <c r="AI25" i="17"/>
  <c r="AI33" i="17"/>
  <c r="AI41" i="17"/>
  <c r="AI49" i="17"/>
  <c r="AI57" i="17"/>
  <c r="AI65" i="17"/>
  <c r="AI73" i="17"/>
  <c r="AI81" i="17"/>
  <c r="AI89" i="17"/>
  <c r="AI10" i="17"/>
  <c r="AI18" i="17"/>
  <c r="AI26" i="17"/>
  <c r="AI34" i="17"/>
  <c r="AI42" i="17"/>
  <c r="AI50" i="17"/>
  <c r="AI58" i="17"/>
  <c r="AI66" i="17"/>
  <c r="AI74" i="17"/>
  <c r="AI82" i="17"/>
  <c r="AI90" i="17"/>
  <c r="AH3" i="17"/>
  <c r="AH11" i="17"/>
  <c r="AH19" i="17"/>
  <c r="AH27" i="17"/>
  <c r="AH35" i="17"/>
  <c r="AH43" i="17"/>
  <c r="AH51" i="17"/>
  <c r="AH59" i="17"/>
  <c r="AH67" i="17"/>
  <c r="AH75" i="17"/>
  <c r="AH83" i="17"/>
  <c r="AH4" i="17"/>
  <c r="AH12" i="17"/>
  <c r="AH20" i="17"/>
  <c r="AH28" i="17"/>
  <c r="AH36" i="17"/>
  <c r="AH44" i="17"/>
  <c r="AH52" i="17"/>
  <c r="AH60" i="17"/>
  <c r="AH68" i="17"/>
  <c r="AH76" i="17"/>
  <c r="AH84" i="17"/>
  <c r="AH5" i="17"/>
  <c r="AH13" i="17"/>
  <c r="AH21" i="17"/>
  <c r="AH29" i="17"/>
  <c r="AH37" i="17"/>
  <c r="AH45" i="17"/>
  <c r="AH53" i="17"/>
  <c r="AH61" i="17"/>
  <c r="AH69" i="17"/>
  <c r="AH77" i="17"/>
  <c r="AH85" i="17"/>
  <c r="AH6" i="17"/>
  <c r="AH14" i="17"/>
  <c r="AH22" i="17"/>
  <c r="AH30" i="17"/>
  <c r="AH38" i="17"/>
  <c r="AH46" i="17"/>
  <c r="AH54" i="17"/>
  <c r="AH62" i="17"/>
  <c r="AH70" i="17"/>
  <c r="AH78" i="17"/>
  <c r="AH86" i="17"/>
  <c r="AH7" i="17"/>
  <c r="AH15" i="17"/>
  <c r="AH23" i="17"/>
  <c r="AH31" i="17"/>
  <c r="AH39" i="17"/>
  <c r="AH47" i="17"/>
  <c r="AH55" i="17"/>
  <c r="AH63" i="17"/>
  <c r="AH71" i="17"/>
  <c r="AH79" i="17"/>
  <c r="AH87" i="17"/>
  <c r="AH8" i="17"/>
  <c r="AH16" i="17"/>
  <c r="AH24" i="17"/>
  <c r="AH32" i="17"/>
  <c r="AH40" i="17"/>
  <c r="AH48" i="17"/>
  <c r="AH56" i="17"/>
  <c r="AH64" i="17"/>
  <c r="AH72" i="17"/>
  <c r="AH80" i="17"/>
  <c r="AH88" i="17"/>
  <c r="AH9" i="17"/>
  <c r="AH17" i="17"/>
  <c r="AH25" i="17"/>
  <c r="AH33" i="17"/>
  <c r="AH41" i="17"/>
  <c r="AH49" i="17"/>
  <c r="AH57" i="17"/>
  <c r="AH65" i="17"/>
  <c r="AH73" i="17"/>
  <c r="AH81" i="17"/>
  <c r="AH89" i="17"/>
  <c r="AH10" i="17"/>
  <c r="AH18" i="17"/>
  <c r="AH26" i="17"/>
  <c r="AH34" i="17"/>
  <c r="AH42" i="17"/>
  <c r="AH50" i="17"/>
  <c r="AH58" i="17"/>
  <c r="AH66" i="17"/>
  <c r="AH74" i="17"/>
  <c r="AH82" i="17"/>
  <c r="AH90" i="17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N17" i="18"/>
  <c r="O17" i="18"/>
  <c r="N14" i="18"/>
  <c r="K16" i="18"/>
  <c r="O14" i="18" s="1"/>
  <c r="M54" i="17"/>
  <c r="N54" i="17"/>
  <c r="O54" i="17"/>
  <c r="M55" i="17"/>
  <c r="N55" i="17"/>
  <c r="O55" i="17"/>
  <c r="M56" i="17"/>
  <c r="N56" i="17"/>
  <c r="O56" i="17"/>
  <c r="M57" i="17"/>
  <c r="N57" i="17"/>
  <c r="O57" i="17"/>
  <c r="M58" i="17"/>
  <c r="M59" i="17"/>
  <c r="M60" i="17"/>
  <c r="M61" i="17"/>
  <c r="M62" i="17"/>
  <c r="M63" i="17"/>
  <c r="M64" i="17"/>
  <c r="M65" i="17"/>
  <c r="M66" i="17"/>
  <c r="M67" i="17"/>
  <c r="N67" i="17"/>
  <c r="O67" i="17"/>
  <c r="M68" i="17"/>
  <c r="M69" i="17"/>
  <c r="N69" i="17"/>
  <c r="O69" i="17"/>
  <c r="M70" i="17"/>
  <c r="N70" i="17"/>
  <c r="O70" i="17"/>
  <c r="M71" i="17"/>
  <c r="M72" i="17"/>
  <c r="N72" i="17"/>
  <c r="O72" i="17"/>
  <c r="M73" i="17"/>
  <c r="N73" i="17"/>
  <c r="O73" i="17"/>
  <c r="M74" i="17"/>
  <c r="N74" i="17"/>
  <c r="O74" i="17"/>
  <c r="M75" i="17"/>
  <c r="N75" i="17"/>
  <c r="O75" i="17"/>
  <c r="M76" i="17"/>
  <c r="M77" i="17"/>
  <c r="N77" i="17"/>
  <c r="O77" i="17"/>
  <c r="M78" i="17"/>
  <c r="N78" i="17"/>
  <c r="O78" i="17"/>
  <c r="M79" i="17"/>
  <c r="N79" i="17"/>
  <c r="O79" i="17"/>
  <c r="M80" i="17"/>
  <c r="N80" i="17"/>
  <c r="O80" i="17"/>
  <c r="M81" i="17"/>
  <c r="M82" i="17"/>
  <c r="N82" i="17"/>
  <c r="O82" i="17"/>
  <c r="M83" i="17"/>
  <c r="N83" i="17"/>
  <c r="O83" i="17"/>
  <c r="M84" i="17"/>
  <c r="N84" i="17"/>
  <c r="O84" i="17"/>
  <c r="M85" i="17"/>
  <c r="N85" i="17"/>
  <c r="O85" i="17"/>
  <c r="M86" i="17"/>
  <c r="M87" i="17"/>
  <c r="N87" i="17"/>
  <c r="O87" i="17"/>
  <c r="M88" i="17"/>
  <c r="M89" i="17"/>
  <c r="M90" i="17"/>
  <c r="G60" i="17"/>
  <c r="P54" i="17"/>
  <c r="Q74" i="17"/>
  <c r="Q57" i="17"/>
  <c r="U87" i="17"/>
  <c r="Q84" i="17"/>
  <c r="U56" i="17"/>
  <c r="P82" i="17"/>
  <c r="Q70" i="17"/>
  <c r="U72" i="17"/>
  <c r="V17" i="18"/>
  <c r="Q67" i="17"/>
  <c r="V82" i="17"/>
  <c r="V85" i="17"/>
  <c r="Q55" i="17"/>
  <c r="V14" i="18"/>
  <c r="U78" i="17"/>
  <c r="V84" i="17"/>
  <c r="P77" i="17"/>
  <c r="P72" i="17"/>
  <c r="Q87" i="17"/>
  <c r="V74" i="17"/>
  <c r="Q72" i="17"/>
  <c r="Q73" i="17"/>
  <c r="U14" i="18"/>
  <c r="V72" i="17"/>
  <c r="V73" i="17"/>
  <c r="U75" i="17"/>
  <c r="Q82" i="17"/>
  <c r="Q69" i="17"/>
  <c r="U73" i="17"/>
  <c r="U17" i="18"/>
  <c r="P83" i="17"/>
  <c r="U79" i="17"/>
  <c r="V56" i="17"/>
  <c r="Q17" i="18"/>
  <c r="U54" i="17"/>
  <c r="V87" i="17"/>
  <c r="U83" i="17"/>
  <c r="V79" i="17"/>
  <c r="Q14" i="18"/>
  <c r="P14" i="18"/>
  <c r="U69" i="17"/>
  <c r="P75" i="17"/>
  <c r="P79" i="17"/>
  <c r="P74" i="17"/>
  <c r="U82" i="17"/>
  <c r="V69" i="17"/>
  <c r="P55" i="17"/>
  <c r="P73" i="17"/>
  <c r="P80" i="17"/>
  <c r="Q79" i="17"/>
  <c r="P67" i="17"/>
  <c r="V83" i="17"/>
  <c r="Q80" i="17"/>
  <c r="V67" i="17"/>
  <c r="P78" i="17"/>
  <c r="V55" i="17"/>
  <c r="U77" i="17"/>
  <c r="U55" i="17"/>
  <c r="Q54" i="17"/>
  <c r="P56" i="17"/>
  <c r="U74" i="17"/>
  <c r="V75" i="17"/>
  <c r="V78" i="17"/>
  <c r="V70" i="17"/>
  <c r="Q78" i="17"/>
  <c r="V80" i="17"/>
  <c r="P87" i="17"/>
  <c r="P69" i="17"/>
  <c r="Q56" i="17"/>
  <c r="U57" i="17"/>
  <c r="P70" i="17"/>
  <c r="V54" i="17"/>
  <c r="Q77" i="17"/>
  <c r="U84" i="17"/>
  <c r="U80" i="17"/>
  <c r="Q83" i="17"/>
  <c r="U85" i="17"/>
  <c r="U67" i="17"/>
  <c r="V77" i="17"/>
  <c r="U70" i="17"/>
  <c r="Q85" i="17"/>
  <c r="P17" i="18"/>
  <c r="P84" i="17"/>
  <c r="V57" i="17"/>
  <c r="Q75" i="17"/>
  <c r="P85" i="17"/>
  <c r="P57" i="17"/>
  <c r="M23" i="16" l="1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V24" i="16"/>
  <c r="Q24" i="16"/>
  <c r="P26" i="16"/>
  <c r="Q23" i="16"/>
  <c r="U23" i="16"/>
  <c r="U25" i="16"/>
  <c r="V25" i="16"/>
  <c r="P23" i="16"/>
  <c r="Q26" i="16"/>
  <c r="P24" i="16"/>
  <c r="U24" i="16"/>
  <c r="U26" i="16"/>
  <c r="V26" i="16"/>
  <c r="V23" i="16"/>
  <c r="Q25" i="16"/>
  <c r="P25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8" i="16"/>
  <c r="J11" i="16"/>
  <c r="J17" i="16"/>
  <c r="J7" i="16"/>
  <c r="J9" i="16"/>
  <c r="J10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O20" i="16"/>
  <c r="O17" i="16"/>
  <c r="K11" i="16"/>
  <c r="O9" i="16" s="1"/>
  <c r="K17" i="16"/>
  <c r="O15" i="16" s="1"/>
  <c r="O18" i="16"/>
  <c r="O21" i="16"/>
  <c r="O19" i="16"/>
  <c r="O11" i="16"/>
  <c r="O12" i="16"/>
  <c r="K9" i="16"/>
  <c r="O7" i="16" s="1"/>
  <c r="O10" i="16"/>
  <c r="O13" i="16"/>
  <c r="K7" i="16"/>
  <c r="O5" i="16" s="1"/>
  <c r="O16" i="16"/>
  <c r="K10" i="16"/>
  <c r="O8" i="16" s="1"/>
  <c r="O14" i="16"/>
  <c r="K8" i="16"/>
  <c r="O6" i="16" s="1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G73" i="15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P21" i="16"/>
  <c r="P9" i="16"/>
  <c r="P11" i="16"/>
  <c r="Q10" i="16"/>
  <c r="V18" i="16"/>
  <c r="G62" i="14"/>
  <c r="V11" i="16"/>
  <c r="Q5" i="16"/>
  <c r="U14" i="16"/>
  <c r="U8" i="16"/>
  <c r="G51" i="14"/>
  <c r="Q18" i="16"/>
  <c r="V13" i="16"/>
  <c r="G50" i="14"/>
  <c r="Q20" i="16"/>
  <c r="P18" i="16"/>
  <c r="V7" i="16"/>
  <c r="P12" i="16"/>
  <c r="V12" i="16"/>
  <c r="U7" i="16"/>
  <c r="U19" i="16"/>
  <c r="V5" i="16"/>
  <c r="Q6" i="16"/>
  <c r="Q16" i="16"/>
  <c r="V9" i="16"/>
  <c r="U20" i="16"/>
  <c r="V8" i="16"/>
  <c r="G59" i="14"/>
  <c r="P20" i="16"/>
  <c r="U17" i="16"/>
  <c r="V20" i="16"/>
  <c r="P13" i="16"/>
  <c r="V21" i="16"/>
  <c r="G55" i="14"/>
  <c r="V6" i="16"/>
  <c r="Q8" i="16"/>
  <c r="P15" i="16"/>
  <c r="P7" i="16"/>
  <c r="Q21" i="16"/>
  <c r="Q13" i="16"/>
  <c r="U10" i="16"/>
  <c r="U16" i="16"/>
  <c r="V17" i="16"/>
  <c r="U18" i="16"/>
  <c r="Q17" i="16"/>
  <c r="Q11" i="16"/>
  <c r="U6" i="16"/>
  <c r="V15" i="16"/>
  <c r="Q14" i="16"/>
  <c r="V14" i="16"/>
  <c r="P14" i="16"/>
  <c r="G57" i="14"/>
  <c r="U21" i="16"/>
  <c r="U9" i="16"/>
  <c r="Q15" i="16"/>
  <c r="U11" i="16"/>
  <c r="P8" i="16"/>
  <c r="Q9" i="16"/>
  <c r="Q7" i="16"/>
  <c r="P16" i="16"/>
  <c r="G56" i="14"/>
  <c r="U5" i="16"/>
  <c r="Q19" i="16"/>
  <c r="V10" i="16"/>
  <c r="P10" i="16"/>
  <c r="U15" i="16"/>
  <c r="G53" i="14"/>
  <c r="Q12" i="16"/>
  <c r="G52" i="14"/>
  <c r="P19" i="16"/>
  <c r="V19" i="16"/>
  <c r="P17" i="16"/>
  <c r="P6" i="16"/>
  <c r="P5" i="16"/>
  <c r="U12" i="16"/>
  <c r="U13" i="16"/>
  <c r="G54" i="14"/>
  <c r="V16" i="16"/>
  <c r="O67" i="15" l="1"/>
  <c r="N67" i="15"/>
  <c r="J53" i="14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P46" i="14"/>
  <c r="K53" i="14"/>
  <c r="Q49" i="14"/>
  <c r="K56" i="14"/>
  <c r="Q67" i="15"/>
  <c r="P51" i="14"/>
  <c r="K51" i="14"/>
  <c r="L55" i="14"/>
  <c r="L51" i="14"/>
  <c r="Q52" i="14"/>
  <c r="K46" i="14"/>
  <c r="P47" i="14"/>
  <c r="P57" i="14"/>
  <c r="P59" i="14"/>
  <c r="K45" i="14"/>
  <c r="P48" i="14"/>
  <c r="L50" i="14"/>
  <c r="K57" i="14"/>
  <c r="L48" i="14"/>
  <c r="L45" i="14"/>
  <c r="Q46" i="14"/>
  <c r="Q59" i="14"/>
  <c r="P52" i="14"/>
  <c r="K58" i="14"/>
  <c r="P67" i="15"/>
  <c r="K47" i="14"/>
  <c r="Q45" i="14"/>
  <c r="K52" i="14"/>
  <c r="L58" i="14"/>
  <c r="K54" i="14"/>
  <c r="Q58" i="14"/>
  <c r="Q57" i="14"/>
  <c r="V67" i="15"/>
  <c r="K48" i="14"/>
  <c r="L53" i="14"/>
  <c r="Q48" i="14"/>
  <c r="K55" i="14"/>
  <c r="P53" i="14"/>
  <c r="Q47" i="14"/>
  <c r="U67" i="15"/>
  <c r="K50" i="14"/>
  <c r="Q51" i="14"/>
  <c r="K59" i="14"/>
  <c r="P49" i="14"/>
  <c r="L59" i="14"/>
  <c r="L52" i="14"/>
  <c r="Q50" i="14"/>
  <c r="P54" i="14"/>
  <c r="P56" i="14"/>
  <c r="L47" i="14"/>
  <c r="P50" i="14"/>
  <c r="L56" i="14"/>
  <c r="P58" i="14"/>
  <c r="Q53" i="14"/>
  <c r="L54" i="14"/>
  <c r="P45" i="14"/>
  <c r="L57" i="14"/>
  <c r="Q55" i="14"/>
  <c r="L49" i="14"/>
  <c r="L46" i="14"/>
  <c r="K49" i="14"/>
  <c r="Q54" i="14"/>
  <c r="P55" i="14"/>
  <c r="Q56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5" i="19"/>
  <c r="J50" i="19"/>
  <c r="J49" i="19"/>
  <c r="J75" i="19"/>
  <c r="G4" i="19"/>
  <c r="J48" i="19"/>
  <c r="J51" i="19"/>
  <c r="J72" i="19"/>
  <c r="J67" i="19"/>
  <c r="J76" i="19"/>
  <c r="J57" i="19"/>
  <c r="J74" i="19"/>
  <c r="J54" i="19"/>
  <c r="G9" i="19"/>
  <c r="J47" i="19"/>
  <c r="J62" i="19"/>
  <c r="G10" i="19"/>
  <c r="G3" i="19"/>
  <c r="J46" i="19"/>
  <c r="J52" i="19"/>
  <c r="M39" i="19" l="1"/>
  <c r="M62" i="19"/>
  <c r="M38" i="19"/>
  <c r="M60" i="19"/>
  <c r="M55" i="19"/>
  <c r="M59" i="19"/>
  <c r="M66" i="19"/>
  <c r="M49" i="19"/>
  <c r="M54" i="19"/>
  <c r="M61" i="19"/>
  <c r="M37" i="19"/>
  <c r="M52" i="19"/>
  <c r="M67" i="19"/>
  <c r="M51" i="19"/>
  <c r="M65" i="19"/>
  <c r="M57" i="19"/>
  <c r="M41" i="19"/>
  <c r="M64" i="19"/>
  <c r="M56" i="19"/>
  <c r="M40" i="19"/>
  <c r="M10" i="19"/>
  <c r="M9" i="19"/>
  <c r="M8" i="19"/>
  <c r="M7" i="19"/>
  <c r="M36" i="19"/>
  <c r="M6" i="19"/>
  <c r="M11" i="19"/>
  <c r="M5" i="19"/>
  <c r="H55" i="1"/>
  <c r="H25" i="1"/>
  <c r="H85" i="1" l="1"/>
  <c r="I77" i="1"/>
  <c r="C85" i="1"/>
  <c r="D77" i="1"/>
  <c r="M16" i="18"/>
  <c r="N41" i="19"/>
  <c r="N8" i="19"/>
  <c r="S54" i="19"/>
  <c r="T52" i="19"/>
  <c r="S6" i="19"/>
  <c r="N9" i="19"/>
  <c r="T11" i="19"/>
  <c r="O39" i="19"/>
  <c r="O6" i="19"/>
  <c r="O11" i="19"/>
  <c r="N65" i="19"/>
  <c r="T56" i="19"/>
  <c r="N54" i="19"/>
  <c r="T5" i="19"/>
  <c r="S8" i="19"/>
  <c r="T54" i="19"/>
  <c r="S55" i="19"/>
  <c r="N55" i="19"/>
  <c r="T51" i="19"/>
  <c r="O38" i="19"/>
  <c r="O49" i="19"/>
  <c r="N66" i="19"/>
  <c r="S52" i="19"/>
  <c r="O61" i="19"/>
  <c r="S51" i="19"/>
  <c r="S62" i="19"/>
  <c r="S66" i="19"/>
  <c r="S64" i="19"/>
  <c r="N51" i="19"/>
  <c r="O59" i="19"/>
  <c r="O66" i="19"/>
  <c r="O64" i="19"/>
  <c r="S38" i="19"/>
  <c r="N61" i="19"/>
  <c r="S41" i="19"/>
  <c r="N36" i="19"/>
  <c r="S59" i="19"/>
  <c r="N52" i="19"/>
  <c r="S10" i="19"/>
  <c r="O5" i="19"/>
  <c r="N11" i="19"/>
  <c r="O65" i="19"/>
  <c r="N56" i="19"/>
  <c r="N10" i="19"/>
  <c r="T64" i="19"/>
  <c r="T65" i="19"/>
  <c r="T60" i="19"/>
  <c r="T40" i="19"/>
  <c r="T8" i="19"/>
  <c r="O7" i="19"/>
  <c r="O62" i="19"/>
  <c r="T39" i="19"/>
  <c r="T67" i="19"/>
  <c r="T9" i="19"/>
  <c r="T10" i="19"/>
  <c r="S9" i="19"/>
  <c r="N60" i="19"/>
  <c r="O67" i="19"/>
  <c r="T7" i="19"/>
  <c r="O52" i="19"/>
  <c r="S40" i="19"/>
  <c r="N37" i="19"/>
  <c r="T36" i="19"/>
  <c r="O57" i="19"/>
  <c r="S67" i="19"/>
  <c r="O51" i="19"/>
  <c r="S11" i="19"/>
  <c r="S39" i="19"/>
  <c r="T41" i="19"/>
  <c r="T55" i="19"/>
  <c r="T62" i="19"/>
  <c r="N38" i="19"/>
  <c r="N7" i="19"/>
  <c r="T37" i="19"/>
  <c r="N6" i="19"/>
  <c r="N62" i="19"/>
  <c r="O36" i="19"/>
  <c r="O40" i="19"/>
  <c r="S60" i="19"/>
  <c r="O55" i="19"/>
  <c r="O10" i="19"/>
  <c r="O54" i="19"/>
  <c r="O60" i="19"/>
  <c r="T6" i="19"/>
  <c r="T49" i="19"/>
  <c r="N39" i="19"/>
  <c r="T66" i="19"/>
  <c r="O37" i="19"/>
  <c r="N40" i="19"/>
  <c r="J3" i="19"/>
  <c r="T57" i="19"/>
  <c r="S57" i="19"/>
  <c r="S7" i="19"/>
  <c r="S36" i="19"/>
  <c r="N64" i="19"/>
  <c r="O56" i="19"/>
  <c r="N67" i="19"/>
  <c r="T38" i="19"/>
  <c r="J4" i="19"/>
  <c r="S37" i="19"/>
  <c r="S49" i="19"/>
  <c r="T61" i="19"/>
  <c r="N5" i="19"/>
  <c r="S61" i="19"/>
  <c r="N59" i="19"/>
  <c r="O41" i="19"/>
  <c r="N49" i="19"/>
  <c r="T59" i="19"/>
  <c r="N57" i="19"/>
  <c r="S5" i="19"/>
  <c r="O8" i="19"/>
  <c r="S65" i="19"/>
  <c r="O9" i="19"/>
  <c r="S56" i="19"/>
  <c r="M3" i="19" l="1"/>
  <c r="M4" i="19"/>
  <c r="H3" i="18"/>
  <c r="N3" i="19"/>
  <c r="N4" i="19"/>
  <c r="S4" i="19"/>
  <c r="T3" i="19"/>
  <c r="S3" i="19"/>
  <c r="O3" i="19"/>
  <c r="T4" i="19"/>
  <c r="O4" i="19"/>
  <c r="I62" i="1" l="1"/>
  <c r="H70" i="1"/>
  <c r="C70" i="1"/>
  <c r="D62" i="1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K19" i="17" l="1"/>
  <c r="O15" i="17" s="1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3" i="17"/>
  <c r="I47" i="1"/>
  <c r="C55" i="1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O33" i="15"/>
  <c r="O34" i="15"/>
  <c r="O35" i="15"/>
  <c r="O30" i="15"/>
  <c r="O31" i="15"/>
  <c r="O32" i="15"/>
  <c r="O36" i="15"/>
  <c r="O38" i="15"/>
  <c r="O39" i="15"/>
  <c r="O40" i="15"/>
  <c r="O41" i="15"/>
  <c r="O42" i="15"/>
  <c r="O43" i="15"/>
  <c r="O44" i="15"/>
  <c r="O46" i="15"/>
  <c r="O47" i="15"/>
  <c r="O48" i="15"/>
  <c r="O49" i="15"/>
  <c r="O50" i="15"/>
  <c r="O51" i="15"/>
  <c r="O52" i="15"/>
  <c r="O54" i="15"/>
  <c r="O55" i="15"/>
  <c r="O56" i="15"/>
  <c r="O57" i="15"/>
  <c r="O58" i="15"/>
  <c r="O59" i="15"/>
  <c r="O60" i="15"/>
  <c r="O62" i="15"/>
  <c r="O63" i="15"/>
  <c r="O64" i="15"/>
  <c r="O65" i="15"/>
  <c r="K32" i="15"/>
  <c r="O28" i="15"/>
  <c r="O29" i="15"/>
  <c r="O37" i="15"/>
  <c r="O45" i="15"/>
  <c r="O53" i="15"/>
  <c r="O61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G72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H3" i="15"/>
  <c r="K59" i="16"/>
  <c r="C6" i="15"/>
  <c r="J54" i="16"/>
  <c r="J36" i="16"/>
  <c r="J32" i="16"/>
  <c r="K35" i="16"/>
  <c r="G67" i="14"/>
  <c r="G81" i="14"/>
  <c r="G79" i="14"/>
  <c r="K61" i="16"/>
  <c r="G72" i="14"/>
  <c r="J62" i="16"/>
  <c r="K36" i="16"/>
  <c r="K31" i="16"/>
  <c r="K54" i="16"/>
  <c r="J61" i="16"/>
  <c r="J33" i="16"/>
  <c r="K44" i="16"/>
  <c r="J31" i="16"/>
  <c r="K63" i="16"/>
  <c r="K62" i="16"/>
  <c r="J41" i="16"/>
  <c r="J49" i="16"/>
  <c r="J63" i="16"/>
  <c r="J37" i="16"/>
  <c r="J38" i="16"/>
  <c r="K39" i="16"/>
  <c r="K33" i="16"/>
  <c r="J44" i="16"/>
  <c r="K38" i="16"/>
  <c r="J35" i="16"/>
  <c r="J59" i="16"/>
  <c r="J39" i="16"/>
  <c r="K37" i="16"/>
  <c r="J34" i="16"/>
  <c r="G80" i="14"/>
  <c r="K34" i="16"/>
  <c r="K49" i="16"/>
  <c r="K41" i="16"/>
  <c r="K32" i="16"/>
  <c r="G77" i="14"/>
  <c r="H6" i="15" l="1"/>
  <c r="J43" i="14"/>
  <c r="J42" i="14"/>
  <c r="J44" i="14"/>
  <c r="J60" i="14"/>
  <c r="J61" i="14"/>
  <c r="N73" i="15"/>
  <c r="O73" i="15"/>
  <c r="O72" i="15"/>
  <c r="N72" i="15"/>
  <c r="O96" i="15"/>
  <c r="N96" i="15"/>
  <c r="O97" i="15"/>
  <c r="N97" i="15"/>
  <c r="O82" i="15"/>
  <c r="N82" i="15"/>
  <c r="O75" i="15"/>
  <c r="N75" i="15"/>
  <c r="O99" i="15"/>
  <c r="N99" i="15"/>
  <c r="O68" i="15"/>
  <c r="N68" i="15"/>
  <c r="O76" i="15"/>
  <c r="N76" i="15"/>
  <c r="O84" i="15"/>
  <c r="N84" i="15"/>
  <c r="O92" i="15"/>
  <c r="N92" i="15"/>
  <c r="O100" i="15"/>
  <c r="N100" i="15"/>
  <c r="O71" i="15"/>
  <c r="N71" i="15"/>
  <c r="O87" i="15"/>
  <c r="N87" i="15"/>
  <c r="O103" i="15"/>
  <c r="N103" i="15"/>
  <c r="O88" i="15"/>
  <c r="N88" i="15"/>
  <c r="O89" i="15"/>
  <c r="N89" i="15"/>
  <c r="O74" i="15"/>
  <c r="N74" i="15"/>
  <c r="O98" i="15"/>
  <c r="N98" i="15"/>
  <c r="O83" i="15"/>
  <c r="N83" i="15"/>
  <c r="O69" i="15"/>
  <c r="N69" i="15"/>
  <c r="O77" i="15"/>
  <c r="N77" i="15"/>
  <c r="O85" i="15"/>
  <c r="N85" i="15"/>
  <c r="O93" i="15"/>
  <c r="N93" i="15"/>
  <c r="O101" i="15"/>
  <c r="N101" i="15"/>
  <c r="O79" i="15"/>
  <c r="N79" i="15"/>
  <c r="O95" i="15"/>
  <c r="N95" i="15"/>
  <c r="O80" i="15"/>
  <c r="N80" i="15"/>
  <c r="O81" i="15"/>
  <c r="N81" i="15"/>
  <c r="O90" i="15"/>
  <c r="N90" i="15"/>
  <c r="O91" i="15"/>
  <c r="N91" i="15"/>
  <c r="O70" i="15"/>
  <c r="N70" i="15"/>
  <c r="O78" i="15"/>
  <c r="N78" i="15"/>
  <c r="O86" i="15"/>
  <c r="N86" i="15"/>
  <c r="O94" i="15"/>
  <c r="N94" i="15"/>
  <c r="O102" i="15"/>
  <c r="N102" i="15"/>
  <c r="O66" i="15"/>
  <c r="I6" i="15"/>
  <c r="E4" i="14"/>
  <c r="E3" i="14"/>
  <c r="J41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I17" i="1"/>
  <c r="P60" i="14"/>
  <c r="Q81" i="15"/>
  <c r="P96" i="15"/>
  <c r="V81" i="15"/>
  <c r="Q70" i="15"/>
  <c r="U94" i="15"/>
  <c r="Q68" i="15"/>
  <c r="P102" i="15"/>
  <c r="Q101" i="15"/>
  <c r="V78" i="15"/>
  <c r="P89" i="15"/>
  <c r="Q77" i="15"/>
  <c r="G25" i="14"/>
  <c r="G8" i="14"/>
  <c r="U74" i="15"/>
  <c r="U93" i="15"/>
  <c r="K43" i="14"/>
  <c r="U101" i="15"/>
  <c r="P74" i="15"/>
  <c r="U75" i="15"/>
  <c r="G18" i="14"/>
  <c r="V79" i="15"/>
  <c r="P93" i="15"/>
  <c r="L42" i="14"/>
  <c r="G24" i="14"/>
  <c r="U97" i="15"/>
  <c r="P72" i="15"/>
  <c r="V94" i="15"/>
  <c r="G12" i="14"/>
  <c r="V90" i="15"/>
  <c r="Q78" i="15"/>
  <c r="P77" i="15"/>
  <c r="V101" i="15"/>
  <c r="U99" i="15"/>
  <c r="P78" i="15"/>
  <c r="Q44" i="14"/>
  <c r="U83" i="15"/>
  <c r="P92" i="15"/>
  <c r="U73" i="15"/>
  <c r="V88" i="15"/>
  <c r="Q91" i="15"/>
  <c r="Q85" i="15"/>
  <c r="P97" i="15"/>
  <c r="P85" i="15"/>
  <c r="U84" i="15"/>
  <c r="V86" i="15"/>
  <c r="P61" i="14"/>
  <c r="V82" i="15"/>
  <c r="V75" i="15"/>
  <c r="U90" i="15"/>
  <c r="V80" i="15"/>
  <c r="Q100" i="15"/>
  <c r="U68" i="15"/>
  <c r="P95" i="15"/>
  <c r="Q41" i="14"/>
  <c r="Q72" i="15"/>
  <c r="Q93" i="15"/>
  <c r="G20" i="14"/>
  <c r="P44" i="14"/>
  <c r="P82" i="15"/>
  <c r="P94" i="15"/>
  <c r="L60" i="14"/>
  <c r="P79" i="15"/>
  <c r="P70" i="15"/>
  <c r="G15" i="14"/>
  <c r="Q76" i="15"/>
  <c r="Q96" i="15"/>
  <c r="U86" i="15"/>
  <c r="P43" i="14"/>
  <c r="L41" i="14"/>
  <c r="U91" i="15"/>
  <c r="K41" i="14"/>
  <c r="V84" i="15"/>
  <c r="P99" i="15"/>
  <c r="Q71" i="15"/>
  <c r="P73" i="15"/>
  <c r="V70" i="15"/>
  <c r="G17" i="14"/>
  <c r="Q103" i="15"/>
  <c r="V69" i="15"/>
  <c r="Q43" i="14"/>
  <c r="P103" i="15"/>
  <c r="Q89" i="15"/>
  <c r="V74" i="15"/>
  <c r="V91" i="15"/>
  <c r="P88" i="15"/>
  <c r="U96" i="15"/>
  <c r="Q74" i="15"/>
  <c r="G11" i="14"/>
  <c r="G13" i="14"/>
  <c r="U78" i="15"/>
  <c r="G16" i="14"/>
  <c r="V102" i="15"/>
  <c r="P100" i="15"/>
  <c r="U76" i="15"/>
  <c r="Q79" i="15"/>
  <c r="U81" i="15"/>
  <c r="U82" i="15"/>
  <c r="U100" i="15"/>
  <c r="U79" i="15"/>
  <c r="Q86" i="15"/>
  <c r="Q102" i="15"/>
  <c r="Q73" i="15"/>
  <c r="P87" i="15"/>
  <c r="Q92" i="15"/>
  <c r="U89" i="15"/>
  <c r="P76" i="15"/>
  <c r="U98" i="15"/>
  <c r="P81" i="15"/>
  <c r="E6" i="15"/>
  <c r="V89" i="15"/>
  <c r="P90" i="15"/>
  <c r="P68" i="15"/>
  <c r="V71" i="15"/>
  <c r="V96" i="15"/>
  <c r="Q82" i="15"/>
  <c r="P75" i="15"/>
  <c r="V73" i="15"/>
  <c r="G19" i="14"/>
  <c r="P98" i="15"/>
  <c r="Q88" i="15"/>
  <c r="U70" i="15"/>
  <c r="U71" i="15"/>
  <c r="V100" i="15"/>
  <c r="V68" i="15"/>
  <c r="K61" i="14"/>
  <c r="G22" i="14"/>
  <c r="K60" i="14"/>
  <c r="U80" i="15"/>
  <c r="U69" i="15"/>
  <c r="Q99" i="15"/>
  <c r="P71" i="15"/>
  <c r="P69" i="15"/>
  <c r="P86" i="15"/>
  <c r="K42" i="14"/>
  <c r="Q98" i="15"/>
  <c r="P80" i="15"/>
  <c r="L44" i="14"/>
  <c r="U85" i="15"/>
  <c r="Q61" i="14"/>
  <c r="Q83" i="15"/>
  <c r="U92" i="15"/>
  <c r="P83" i="15"/>
  <c r="K44" i="14"/>
  <c r="L61" i="14"/>
  <c r="V92" i="15"/>
  <c r="V77" i="15"/>
  <c r="V99" i="15"/>
  <c r="U72" i="15"/>
  <c r="V87" i="15"/>
  <c r="P42" i="14"/>
  <c r="L43" i="14"/>
  <c r="Q80" i="15"/>
  <c r="U95" i="15"/>
  <c r="Q75" i="15"/>
  <c r="P101" i="15"/>
  <c r="V103" i="15"/>
  <c r="Q84" i="15"/>
  <c r="V72" i="15"/>
  <c r="Q97" i="15"/>
  <c r="G9" i="14"/>
  <c r="Q94" i="15"/>
  <c r="Q90" i="15"/>
  <c r="Q87" i="15"/>
  <c r="V93" i="15"/>
  <c r="P91" i="15"/>
  <c r="V98" i="15"/>
  <c r="P41" i="14"/>
  <c r="Q60" i="14"/>
  <c r="U87" i="15"/>
  <c r="U102" i="15"/>
  <c r="Q69" i="15"/>
  <c r="V97" i="15"/>
  <c r="V83" i="15"/>
  <c r="V76" i="15"/>
  <c r="Q95" i="15"/>
  <c r="U103" i="15"/>
  <c r="U77" i="15"/>
  <c r="U88" i="15"/>
  <c r="V85" i="15"/>
  <c r="Q42" i="14"/>
  <c r="G14" i="14"/>
  <c r="G21" i="14"/>
  <c r="V95" i="15"/>
  <c r="G23" i="14"/>
  <c r="G10" i="14"/>
  <c r="P84" i="15"/>
  <c r="J32" i="14" l="1"/>
  <c r="J31" i="14"/>
  <c r="J25" i="14"/>
  <c r="J34" i="14"/>
  <c r="J27" i="14"/>
  <c r="J36" i="14"/>
  <c r="J29" i="14"/>
  <c r="J39" i="14"/>
  <c r="J24" i="14"/>
  <c r="J40" i="14"/>
  <c r="J33" i="14"/>
  <c r="J26" i="14"/>
  <c r="J35" i="14"/>
  <c r="J28" i="14"/>
  <c r="J37" i="14"/>
  <c r="J30" i="14"/>
  <c r="J38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P71" i="14"/>
  <c r="L24" i="14"/>
  <c r="Q76" i="14"/>
  <c r="P31" i="14"/>
  <c r="K25" i="14"/>
  <c r="Q37" i="14"/>
  <c r="Q36" i="14"/>
  <c r="P39" i="14"/>
  <c r="P29" i="14"/>
  <c r="K39" i="14"/>
  <c r="L32" i="14"/>
  <c r="Q77" i="14"/>
  <c r="P62" i="14"/>
  <c r="L65" i="14"/>
  <c r="P25" i="14"/>
  <c r="L28" i="14"/>
  <c r="P65" i="14"/>
  <c r="K34" i="14"/>
  <c r="K67" i="14"/>
  <c r="K66" i="14"/>
  <c r="P73" i="14"/>
  <c r="Q71" i="14"/>
  <c r="L37" i="14"/>
  <c r="P76" i="14"/>
  <c r="K38" i="14"/>
  <c r="K73" i="14"/>
  <c r="P35" i="14"/>
  <c r="Q64" i="14"/>
  <c r="Q65" i="14"/>
  <c r="K31" i="14"/>
  <c r="L66" i="14"/>
  <c r="L64" i="14"/>
  <c r="K29" i="14"/>
  <c r="Q25" i="14"/>
  <c r="Q39" i="14"/>
  <c r="L73" i="14"/>
  <c r="L31" i="14"/>
  <c r="L39" i="14"/>
  <c r="L34" i="14"/>
  <c r="P24" i="14"/>
  <c r="K64" i="14"/>
  <c r="Q26" i="14"/>
  <c r="P33" i="14"/>
  <c r="P63" i="14"/>
  <c r="Q24" i="14"/>
  <c r="L29" i="14"/>
  <c r="K72" i="14"/>
  <c r="Q72" i="14"/>
  <c r="K26" i="14"/>
  <c r="P28" i="14"/>
  <c r="Q70" i="14"/>
  <c r="K32" i="14"/>
  <c r="L68" i="14"/>
  <c r="K35" i="14"/>
  <c r="L74" i="14"/>
  <c r="Q74" i="14"/>
  <c r="Q31" i="14"/>
  <c r="K70" i="14"/>
  <c r="P32" i="14"/>
  <c r="Q32" i="14"/>
  <c r="K63" i="14"/>
  <c r="Q29" i="14"/>
  <c r="L33" i="14"/>
  <c r="F6" i="15"/>
  <c r="Q66" i="14"/>
  <c r="K28" i="14"/>
  <c r="L70" i="14"/>
  <c r="K36" i="14"/>
  <c r="L36" i="14"/>
  <c r="K77" i="14"/>
  <c r="L72" i="14"/>
  <c r="P26" i="14"/>
  <c r="L40" i="14"/>
  <c r="L67" i="14"/>
  <c r="Q28" i="14"/>
  <c r="P34" i="14"/>
  <c r="K71" i="14"/>
  <c r="Q40" i="14"/>
  <c r="L30" i="14"/>
  <c r="L62" i="14"/>
  <c r="Q63" i="14"/>
  <c r="L71" i="14"/>
  <c r="K33" i="14"/>
  <c r="K68" i="14"/>
  <c r="K27" i="14"/>
  <c r="K24" i="14"/>
  <c r="K74" i="14"/>
  <c r="P30" i="14"/>
  <c r="P67" i="14"/>
  <c r="L26" i="14"/>
  <c r="P38" i="14"/>
  <c r="Q35" i="14"/>
  <c r="L38" i="14"/>
  <c r="P40" i="14"/>
  <c r="K37" i="14"/>
  <c r="L69" i="14"/>
  <c r="Q30" i="14"/>
  <c r="Q75" i="14"/>
  <c r="Q38" i="14"/>
  <c r="K69" i="14"/>
  <c r="P75" i="14"/>
  <c r="P74" i="14"/>
  <c r="Q73" i="14"/>
  <c r="L77" i="14"/>
  <c r="K40" i="14"/>
  <c r="P70" i="14"/>
  <c r="P37" i="14"/>
  <c r="Q69" i="14"/>
  <c r="P69" i="14"/>
  <c r="P68" i="14"/>
  <c r="L27" i="14"/>
  <c r="K76" i="14"/>
  <c r="Q67" i="14"/>
  <c r="L63" i="14"/>
  <c r="P27" i="14"/>
  <c r="K75" i="14"/>
  <c r="P72" i="14"/>
  <c r="K62" i="14"/>
  <c r="Q62" i="14"/>
  <c r="Q68" i="14"/>
  <c r="L25" i="14"/>
  <c r="L76" i="14"/>
  <c r="K65" i="14"/>
  <c r="P66" i="14"/>
  <c r="P64" i="14"/>
  <c r="P77" i="14"/>
  <c r="L35" i="14"/>
  <c r="L75" i="14"/>
  <c r="K30" i="14"/>
  <c r="P36" i="14"/>
  <c r="Q27" i="14"/>
  <c r="Q34" i="14"/>
  <c r="Q33" i="14"/>
  <c r="G56" i="18" l="1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N53" i="17"/>
  <c r="M53" i="17"/>
  <c r="M16" i="17"/>
  <c r="N16" i="17"/>
  <c r="M17" i="17"/>
  <c r="N17" i="17"/>
  <c r="M18" i="17"/>
  <c r="N18" i="17"/>
  <c r="M19" i="17"/>
  <c r="N19" i="17"/>
  <c r="M20" i="17"/>
  <c r="M21" i="17"/>
  <c r="M22" i="17"/>
  <c r="M23" i="17"/>
  <c r="M24" i="17"/>
  <c r="M25" i="17"/>
  <c r="M26" i="17"/>
  <c r="M27" i="17"/>
  <c r="M28" i="17"/>
  <c r="M29" i="17"/>
  <c r="N29" i="17"/>
  <c r="M30" i="17"/>
  <c r="M31" i="17"/>
  <c r="N31" i="17"/>
  <c r="M32" i="17"/>
  <c r="N32" i="17"/>
  <c r="M33" i="17"/>
  <c r="M34" i="17"/>
  <c r="N34" i="17"/>
  <c r="M35" i="17"/>
  <c r="N35" i="17"/>
  <c r="M36" i="17"/>
  <c r="N36" i="17"/>
  <c r="M37" i="17"/>
  <c r="N37" i="17"/>
  <c r="M38" i="17"/>
  <c r="M39" i="17"/>
  <c r="N39" i="17"/>
  <c r="M40" i="17"/>
  <c r="N40" i="17"/>
  <c r="M41" i="17"/>
  <c r="N41" i="17"/>
  <c r="M42" i="17"/>
  <c r="N42" i="17"/>
  <c r="M43" i="17"/>
  <c r="M44" i="17"/>
  <c r="N44" i="17"/>
  <c r="M45" i="17"/>
  <c r="N45" i="17"/>
  <c r="M46" i="17"/>
  <c r="N46" i="17"/>
  <c r="M47" i="17"/>
  <c r="N47" i="17"/>
  <c r="M48" i="17"/>
  <c r="M49" i="17"/>
  <c r="N49" i="17"/>
  <c r="M50" i="17"/>
  <c r="M51" i="17"/>
  <c r="M52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59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6" i="15"/>
  <c r="O21" i="18" l="1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90" i="17"/>
  <c r="O68" i="17"/>
  <c r="O65" i="17"/>
  <c r="O89" i="17"/>
  <c r="O66" i="17"/>
  <c r="O59" i="17"/>
  <c r="O60" i="17"/>
  <c r="O61" i="17"/>
  <c r="O62" i="17"/>
  <c r="O86" i="17"/>
  <c r="O64" i="17"/>
  <c r="O88" i="17"/>
  <c r="O81" i="17"/>
  <c r="O58" i="17"/>
  <c r="O76" i="17"/>
  <c r="O63" i="17"/>
  <c r="O71" i="17"/>
  <c r="M66" i="15"/>
  <c r="G3" i="15"/>
  <c r="V29" i="18"/>
  <c r="Q37" i="18"/>
  <c r="V53" i="18"/>
  <c r="Q44" i="18"/>
  <c r="U35" i="18"/>
  <c r="P36" i="18"/>
  <c r="P26" i="18"/>
  <c r="V27" i="18"/>
  <c r="P28" i="18"/>
  <c r="P25" i="18"/>
  <c r="P35" i="18"/>
  <c r="V52" i="18"/>
  <c r="Q28" i="18"/>
  <c r="U44" i="18"/>
  <c r="Q39" i="18"/>
  <c r="V46" i="18"/>
  <c r="V35" i="18"/>
  <c r="U45" i="18"/>
  <c r="V24" i="18"/>
  <c r="U26" i="18"/>
  <c r="V22" i="18"/>
  <c r="Q24" i="18"/>
  <c r="U47" i="18"/>
  <c r="U30" i="18"/>
  <c r="U27" i="18"/>
  <c r="P50" i="18"/>
  <c r="Q53" i="18"/>
  <c r="Q25" i="18"/>
  <c r="Q49" i="18"/>
  <c r="Q18" i="18"/>
  <c r="U25" i="18"/>
  <c r="U40" i="18"/>
  <c r="U42" i="18"/>
  <c r="V38" i="18"/>
  <c r="P44" i="18"/>
  <c r="P47" i="18"/>
  <c r="U24" i="18"/>
  <c r="P29" i="18"/>
  <c r="U36" i="18"/>
  <c r="U33" i="18"/>
  <c r="U23" i="18"/>
  <c r="Q19" i="18"/>
  <c r="P34" i="18"/>
  <c r="P42" i="18"/>
  <c r="P41" i="18"/>
  <c r="V31" i="18"/>
  <c r="V36" i="18"/>
  <c r="U46" i="18"/>
  <c r="P21" i="18"/>
  <c r="V30" i="18"/>
  <c r="Q42" i="18"/>
  <c r="V28" i="18"/>
  <c r="P53" i="18"/>
  <c r="V33" i="18"/>
  <c r="Q45" i="18"/>
  <c r="U32" i="18"/>
  <c r="V41" i="18"/>
  <c r="V32" i="18"/>
  <c r="Q47" i="18"/>
  <c r="V44" i="18"/>
  <c r="V43" i="18"/>
  <c r="Q41" i="18"/>
  <c r="U20" i="18"/>
  <c r="Q38" i="18"/>
  <c r="V16" i="18"/>
  <c r="P22" i="18"/>
  <c r="P18" i="18"/>
  <c r="Q26" i="18"/>
  <c r="U19" i="18"/>
  <c r="V26" i="18"/>
  <c r="Q48" i="18"/>
  <c r="P39" i="18"/>
  <c r="U52" i="18"/>
  <c r="Q34" i="18"/>
  <c r="V23" i="18"/>
  <c r="V47" i="18"/>
  <c r="V37" i="18"/>
  <c r="U18" i="18"/>
  <c r="V42" i="18"/>
  <c r="U41" i="18"/>
  <c r="U22" i="18"/>
  <c r="P19" i="18"/>
  <c r="P33" i="18"/>
  <c r="V49" i="18"/>
  <c r="U51" i="18"/>
  <c r="Q20" i="18"/>
  <c r="U37" i="18"/>
  <c r="Q22" i="18"/>
  <c r="V50" i="18"/>
  <c r="Q30" i="18"/>
  <c r="P20" i="18"/>
  <c r="P52" i="18"/>
  <c r="V21" i="18"/>
  <c r="Q23" i="18"/>
  <c r="U21" i="18"/>
  <c r="P49" i="18"/>
  <c r="Q29" i="18"/>
  <c r="Q43" i="18"/>
  <c r="U38" i="18"/>
  <c r="P24" i="18"/>
  <c r="V39" i="18"/>
  <c r="V18" i="18"/>
  <c r="P37" i="18"/>
  <c r="V25" i="18"/>
  <c r="P40" i="18"/>
  <c r="Q16" i="18"/>
  <c r="P32" i="18"/>
  <c r="V40" i="18"/>
  <c r="P27" i="18"/>
  <c r="Q27" i="18"/>
  <c r="Q40" i="18"/>
  <c r="P23" i="18"/>
  <c r="V45" i="18"/>
  <c r="U34" i="18"/>
  <c r="U31" i="18"/>
  <c r="Q52" i="18"/>
  <c r="Q50" i="18"/>
  <c r="V48" i="18"/>
  <c r="U49" i="18"/>
  <c r="U53" i="18"/>
  <c r="U43" i="18"/>
  <c r="U16" i="18"/>
  <c r="V34" i="18"/>
  <c r="Q21" i="18"/>
  <c r="P48" i="18"/>
  <c r="P31" i="18"/>
  <c r="P45" i="18"/>
  <c r="Q36" i="18"/>
  <c r="V51" i="18"/>
  <c r="Q35" i="18"/>
  <c r="U48" i="18"/>
  <c r="P46" i="18"/>
  <c r="P43" i="18"/>
  <c r="P30" i="18"/>
  <c r="Q46" i="18"/>
  <c r="Q51" i="18"/>
  <c r="P16" i="18"/>
  <c r="Q32" i="18"/>
  <c r="Q33" i="18"/>
  <c r="Q31" i="18"/>
  <c r="U28" i="18"/>
  <c r="P38" i="18"/>
  <c r="P51" i="18"/>
  <c r="U39" i="18"/>
  <c r="U50" i="18"/>
  <c r="V20" i="18"/>
  <c r="V19" i="18"/>
  <c r="U29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P34" i="17"/>
  <c r="U31" i="17"/>
  <c r="V37" i="17"/>
  <c r="U46" i="17"/>
  <c r="P18" i="17"/>
  <c r="V19" i="17"/>
  <c r="U42" i="17"/>
  <c r="J10" i="17"/>
  <c r="U47" i="17"/>
  <c r="U44" i="17"/>
  <c r="U29" i="17"/>
  <c r="Q42" i="17"/>
  <c r="P46" i="17"/>
  <c r="V44" i="17"/>
  <c r="P41" i="17"/>
  <c r="P32" i="17"/>
  <c r="Q49" i="17"/>
  <c r="P37" i="17"/>
  <c r="V36" i="17"/>
  <c r="V42" i="17"/>
  <c r="U34" i="17"/>
  <c r="V40" i="17"/>
  <c r="P40" i="17"/>
  <c r="Q44" i="17"/>
  <c r="G4" i="14"/>
  <c r="U37" i="17"/>
  <c r="J13" i="17"/>
  <c r="Q47" i="17"/>
  <c r="J6" i="17"/>
  <c r="P53" i="17"/>
  <c r="Q40" i="17"/>
  <c r="Q34" i="17"/>
  <c r="P44" i="17"/>
  <c r="Q19" i="17"/>
  <c r="Q16" i="17"/>
  <c r="P47" i="17"/>
  <c r="J7" i="17"/>
  <c r="P36" i="17"/>
  <c r="P29" i="17"/>
  <c r="U18" i="17"/>
  <c r="P17" i="17"/>
  <c r="U35" i="17"/>
  <c r="V39" i="17"/>
  <c r="P39" i="17"/>
  <c r="P49" i="17"/>
  <c r="V45" i="17"/>
  <c r="U40" i="17"/>
  <c r="V31" i="17"/>
  <c r="Q45" i="17"/>
  <c r="Q29" i="17"/>
  <c r="V47" i="17"/>
  <c r="P31" i="17"/>
  <c r="Q36" i="17"/>
  <c r="P19" i="17"/>
  <c r="V41" i="17"/>
  <c r="Q41" i="17"/>
  <c r="V34" i="17"/>
  <c r="Q37" i="17"/>
  <c r="G3" i="14"/>
  <c r="U19" i="17"/>
  <c r="Q46" i="17"/>
  <c r="Q18" i="17"/>
  <c r="D9" i="1"/>
  <c r="Q35" i="17"/>
  <c r="U53" i="17"/>
  <c r="P45" i="17"/>
  <c r="U17" i="17"/>
  <c r="V53" i="17"/>
  <c r="V32" i="17"/>
  <c r="U49" i="17"/>
  <c r="V18" i="17"/>
  <c r="Q17" i="17"/>
  <c r="V46" i="17"/>
  <c r="P16" i="17"/>
  <c r="Q39" i="17"/>
  <c r="U36" i="17"/>
  <c r="U41" i="17"/>
  <c r="Q32" i="17"/>
  <c r="Q53" i="17"/>
  <c r="U16" i="17"/>
  <c r="J16" i="17"/>
  <c r="V17" i="17"/>
  <c r="P35" i="17"/>
  <c r="U45" i="17"/>
  <c r="V16" i="17"/>
  <c r="V35" i="17"/>
  <c r="U39" i="17"/>
  <c r="V29" i="17"/>
  <c r="Q31" i="17"/>
  <c r="V49" i="17"/>
  <c r="U32" i="17"/>
  <c r="P42" i="17"/>
  <c r="N68" i="17" l="1"/>
  <c r="N66" i="17"/>
  <c r="N58" i="17"/>
  <c r="N71" i="17"/>
  <c r="N64" i="17"/>
  <c r="N90" i="17"/>
  <c r="N76" i="17"/>
  <c r="N59" i="17"/>
  <c r="N60" i="17"/>
  <c r="N65" i="17"/>
  <c r="N81" i="17"/>
  <c r="N62" i="17"/>
  <c r="N63" i="17"/>
  <c r="N61" i="17"/>
  <c r="N86" i="17"/>
  <c r="N88" i="17"/>
  <c r="N89" i="17"/>
  <c r="O7" i="17"/>
  <c r="O13" i="17"/>
  <c r="K10" i="17"/>
  <c r="O8" i="17" s="1"/>
  <c r="K16" i="17"/>
  <c r="O14" i="17" s="1"/>
  <c r="O12" i="17"/>
  <c r="O6" i="17"/>
  <c r="K6" i="17"/>
  <c r="O4" i="17" s="1"/>
  <c r="K7" i="17"/>
  <c r="O5" i="17" s="1"/>
  <c r="O9" i="17"/>
  <c r="K13" i="17"/>
  <c r="O11" i="17" s="1"/>
  <c r="O10" i="17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15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P71" i="17"/>
  <c r="Q62" i="17"/>
  <c r="U76" i="17"/>
  <c r="V76" i="17"/>
  <c r="V65" i="17"/>
  <c r="U66" i="17"/>
  <c r="U63" i="17"/>
  <c r="U60" i="17"/>
  <c r="Q60" i="17"/>
  <c r="V71" i="17"/>
  <c r="C14" i="19"/>
  <c r="P62" i="17"/>
  <c r="P89" i="17"/>
  <c r="V88" i="17"/>
  <c r="D10" i="1"/>
  <c r="P81" i="17"/>
  <c r="Q63" i="17"/>
  <c r="U71" i="17"/>
  <c r="Q88" i="17"/>
  <c r="Q81" i="17"/>
  <c r="Q89" i="17"/>
  <c r="P90" i="17"/>
  <c r="P60" i="17"/>
  <c r="U58" i="17"/>
  <c r="U61" i="17"/>
  <c r="U62" i="17"/>
  <c r="J14" i="18"/>
  <c r="Q76" i="17"/>
  <c r="V61" i="17"/>
  <c r="U88" i="17"/>
  <c r="Q58" i="17"/>
  <c r="V58" i="17"/>
  <c r="V62" i="17"/>
  <c r="V63" i="17"/>
  <c r="P58" i="17"/>
  <c r="P88" i="17"/>
  <c r="U90" i="17"/>
  <c r="V90" i="17"/>
  <c r="J7" i="18"/>
  <c r="Q68" i="17"/>
  <c r="V81" i="17"/>
  <c r="J8" i="18"/>
  <c r="Q66" i="17"/>
  <c r="U65" i="17"/>
  <c r="V68" i="17"/>
  <c r="Q86" i="17"/>
  <c r="J13" i="18"/>
  <c r="Q90" i="17"/>
  <c r="J10" i="18"/>
  <c r="U86" i="17"/>
  <c r="V66" i="17"/>
  <c r="V89" i="17"/>
  <c r="P63" i="17"/>
  <c r="U64" i="17"/>
  <c r="V60" i="17"/>
  <c r="P76" i="17"/>
  <c r="V86" i="17"/>
  <c r="J15" i="18"/>
  <c r="P68" i="17"/>
  <c r="Q71" i="17"/>
  <c r="P65" i="17"/>
  <c r="Q61" i="17"/>
  <c r="Q64" i="17"/>
  <c r="P61" i="17"/>
  <c r="J9" i="18"/>
  <c r="P86" i="17"/>
  <c r="Q59" i="17"/>
  <c r="P64" i="17"/>
  <c r="U59" i="17"/>
  <c r="P59" i="17"/>
  <c r="J12" i="18"/>
  <c r="P66" i="17"/>
  <c r="V59" i="17"/>
  <c r="J11" i="18"/>
  <c r="U81" i="17"/>
  <c r="U68" i="17"/>
  <c r="U89" i="17"/>
  <c r="Q65" i="17"/>
  <c r="V64" i="17"/>
  <c r="H14" i="19" l="1"/>
  <c r="M70" i="19"/>
  <c r="M45" i="19"/>
  <c r="M43" i="19"/>
  <c r="M47" i="19"/>
  <c r="M72" i="19"/>
  <c r="M69" i="19"/>
  <c r="M63" i="19"/>
  <c r="M50" i="19"/>
  <c r="M46" i="19"/>
  <c r="M44" i="19"/>
  <c r="M53" i="19"/>
  <c r="M42" i="19"/>
  <c r="M71" i="19"/>
  <c r="M48" i="19"/>
  <c r="M68" i="19"/>
  <c r="M58" i="19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O15" i="18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J4" i="14" l="1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N28" i="17" l="1"/>
  <c r="N25" i="17"/>
  <c r="N20" i="17"/>
  <c r="N48" i="17"/>
  <c r="N27" i="17"/>
  <c r="N22" i="17"/>
  <c r="N50" i="17"/>
  <c r="N21" i="17"/>
  <c r="N24" i="17"/>
  <c r="N23" i="17"/>
  <c r="N38" i="17"/>
  <c r="N52" i="17"/>
  <c r="N30" i="17"/>
  <c r="N51" i="17"/>
  <c r="N43" i="17"/>
  <c r="N33" i="17"/>
  <c r="N26" i="17"/>
  <c r="N66" i="15"/>
  <c r="N41" i="15"/>
  <c r="N46" i="15"/>
  <c r="N61" i="15"/>
  <c r="N63" i="15"/>
  <c r="N51" i="15"/>
  <c r="N56" i="15"/>
  <c r="N43" i="15"/>
  <c r="N4" i="17"/>
  <c r="N14" i="17"/>
  <c r="N15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T70" i="19"/>
  <c r="P58" i="15"/>
  <c r="Q30" i="15"/>
  <c r="U59" i="15"/>
  <c r="V57" i="16"/>
  <c r="P38" i="16"/>
  <c r="P49" i="15"/>
  <c r="O44" i="19"/>
  <c r="V29" i="16"/>
  <c r="O63" i="19"/>
  <c r="U6" i="18"/>
  <c r="U33" i="16"/>
  <c r="V53" i="16"/>
  <c r="P46" i="16"/>
  <c r="N58" i="19"/>
  <c r="V44" i="16"/>
  <c r="O47" i="19"/>
  <c r="N63" i="19"/>
  <c r="Q47" i="15"/>
  <c r="V51" i="16"/>
  <c r="S71" i="19"/>
  <c r="T48" i="19"/>
  <c r="V22" i="16"/>
  <c r="V30" i="15"/>
  <c r="V8" i="18"/>
  <c r="P47" i="16"/>
  <c r="U53" i="16"/>
  <c r="Q35" i="16"/>
  <c r="P49" i="16"/>
  <c r="P10" i="18"/>
  <c r="T72" i="19"/>
  <c r="Q53" i="16"/>
  <c r="S46" i="19"/>
  <c r="N69" i="19"/>
  <c r="S48" i="19"/>
  <c r="N47" i="19"/>
  <c r="U50" i="16"/>
  <c r="V59" i="15"/>
  <c r="Q47" i="16"/>
  <c r="P48" i="15"/>
  <c r="Q6" i="18"/>
  <c r="P28" i="15"/>
  <c r="Q7" i="18"/>
  <c r="P48" i="16"/>
  <c r="V13" i="18"/>
  <c r="P31" i="16"/>
  <c r="V28" i="16"/>
  <c r="U28" i="15"/>
  <c r="J3" i="17"/>
  <c r="U46" i="16"/>
  <c r="T53" i="19"/>
  <c r="U15" i="18"/>
  <c r="U39" i="16"/>
  <c r="P31" i="15"/>
  <c r="Q30" i="16"/>
  <c r="Q45" i="16"/>
  <c r="Q52" i="15"/>
  <c r="V5" i="18"/>
  <c r="U27" i="16"/>
  <c r="O46" i="19"/>
  <c r="P28" i="16"/>
  <c r="P53" i="15"/>
  <c r="Q55" i="16"/>
  <c r="V43" i="16"/>
  <c r="P55" i="16"/>
  <c r="V36" i="16"/>
  <c r="V52" i="16"/>
  <c r="P57" i="16"/>
  <c r="U22" i="16"/>
  <c r="P5" i="18"/>
  <c r="P13" i="18"/>
  <c r="Q39" i="16"/>
  <c r="U53" i="15"/>
  <c r="S42" i="19"/>
  <c r="S50" i="19"/>
  <c r="P52" i="15"/>
  <c r="U32" i="15"/>
  <c r="U13" i="18"/>
  <c r="S45" i="19"/>
  <c r="Q54" i="15"/>
  <c r="V42" i="16"/>
  <c r="U59" i="16"/>
  <c r="Q43" i="16"/>
  <c r="P45" i="16"/>
  <c r="V38" i="16"/>
  <c r="V58" i="15"/>
  <c r="T46" i="19"/>
  <c r="U43" i="16"/>
  <c r="S53" i="19"/>
  <c r="U52" i="15"/>
  <c r="N53" i="19"/>
  <c r="O69" i="19"/>
  <c r="U45" i="16"/>
  <c r="P32" i="15"/>
  <c r="P34" i="16"/>
  <c r="O48" i="19"/>
  <c r="U42" i="16"/>
  <c r="Q5" i="18"/>
  <c r="Q8" i="18"/>
  <c r="O72" i="19"/>
  <c r="J3" i="15"/>
  <c r="P40" i="16"/>
  <c r="Q33" i="16"/>
  <c r="P43" i="16"/>
  <c r="S68" i="19"/>
  <c r="T50" i="19"/>
  <c r="U49" i="16"/>
  <c r="P37" i="16"/>
  <c r="O71" i="19"/>
  <c r="Q41" i="16"/>
  <c r="V44" i="15"/>
  <c r="U38" i="16"/>
  <c r="V57" i="15"/>
  <c r="U47" i="15"/>
  <c r="V46" i="16"/>
  <c r="Q15" i="18"/>
  <c r="P30" i="16"/>
  <c r="T47" i="19"/>
  <c r="U58" i="15"/>
  <c r="U44" i="15"/>
  <c r="N71" i="19"/>
  <c r="V40" i="16"/>
  <c r="V35" i="16"/>
  <c r="S70" i="19"/>
  <c r="S47" i="19"/>
  <c r="V30" i="16"/>
  <c r="U7" i="18"/>
  <c r="P6" i="18"/>
  <c r="Q36" i="16"/>
  <c r="Q44" i="15"/>
  <c r="U28" i="16"/>
  <c r="V58" i="16"/>
  <c r="Q42" i="16"/>
  <c r="Q22" i="16"/>
  <c r="V56" i="16"/>
  <c r="Q48" i="15"/>
  <c r="V15" i="18"/>
  <c r="P51" i="16"/>
  <c r="P11" i="18"/>
  <c r="O43" i="19"/>
  <c r="P7" i="18"/>
  <c r="Q10" i="18"/>
  <c r="U35" i="16"/>
  <c r="U34" i="16"/>
  <c r="Q31" i="16"/>
  <c r="N46" i="19"/>
  <c r="V7" i="18"/>
  <c r="U11" i="18"/>
  <c r="Q52" i="16"/>
  <c r="V28" i="15"/>
  <c r="U58" i="16"/>
  <c r="C15" i="19"/>
  <c r="Q51" i="16"/>
  <c r="P42" i="16"/>
  <c r="O53" i="19"/>
  <c r="Q37" i="16"/>
  <c r="V48" i="15"/>
  <c r="U10" i="18"/>
  <c r="V32" i="16"/>
  <c r="U12" i="18"/>
  <c r="Q38" i="16"/>
  <c r="P9" i="18"/>
  <c r="P8" i="18"/>
  <c r="N45" i="19"/>
  <c r="P41" i="16"/>
  <c r="Q12" i="18"/>
  <c r="U48" i="16"/>
  <c r="P29" i="16"/>
  <c r="S63" i="19"/>
  <c r="P30" i="15"/>
  <c r="N43" i="19"/>
  <c r="V53" i="15"/>
  <c r="Q32" i="15"/>
  <c r="V59" i="16"/>
  <c r="U40" i="16"/>
  <c r="E14" i="19"/>
  <c r="U44" i="16"/>
  <c r="U55" i="16"/>
  <c r="V10" i="18"/>
  <c r="Q57" i="16"/>
  <c r="T42" i="19"/>
  <c r="O68" i="19"/>
  <c r="Q46" i="16"/>
  <c r="V6" i="18"/>
  <c r="Q49" i="15"/>
  <c r="U31" i="15"/>
  <c r="T44" i="19"/>
  <c r="U8" i="18"/>
  <c r="T45" i="19"/>
  <c r="Q34" i="16"/>
  <c r="V54" i="16"/>
  <c r="J6" i="16"/>
  <c r="Q40" i="16"/>
  <c r="U9" i="18"/>
  <c r="Q28" i="15"/>
  <c r="U31" i="16"/>
  <c r="Q28" i="16"/>
  <c r="P52" i="16"/>
  <c r="P56" i="16"/>
  <c r="N50" i="19"/>
  <c r="U30" i="15"/>
  <c r="S72" i="19"/>
  <c r="Q59" i="15"/>
  <c r="Q53" i="15"/>
  <c r="P15" i="18"/>
  <c r="P32" i="16"/>
  <c r="P44" i="15"/>
  <c r="O42" i="19"/>
  <c r="Q56" i="16"/>
  <c r="Q50" i="16"/>
  <c r="V52" i="15"/>
  <c r="P39" i="16"/>
  <c r="V41" i="16"/>
  <c r="Q59" i="16"/>
  <c r="V34" i="16"/>
  <c r="Q9" i="18"/>
  <c r="U54" i="16"/>
  <c r="Q29" i="16"/>
  <c r="N44" i="19"/>
  <c r="S69" i="19"/>
  <c r="P59" i="15"/>
  <c r="P22" i="16"/>
  <c r="V54" i="15"/>
  <c r="Q11" i="18"/>
  <c r="Q32" i="16"/>
  <c r="V47" i="15"/>
  <c r="V39" i="16"/>
  <c r="Q58" i="16"/>
  <c r="U57" i="16"/>
  <c r="U32" i="16"/>
  <c r="J3" i="18"/>
  <c r="N42" i="19"/>
  <c r="Q31" i="15"/>
  <c r="U30" i="16"/>
  <c r="U52" i="16"/>
  <c r="U41" i="16"/>
  <c r="Q57" i="15"/>
  <c r="Q27" i="16"/>
  <c r="V9" i="18"/>
  <c r="N68" i="19"/>
  <c r="P54" i="15"/>
  <c r="Q13" i="18"/>
  <c r="V27" i="16"/>
  <c r="V31" i="15"/>
  <c r="P59" i="16"/>
  <c r="T69" i="19"/>
  <c r="O45" i="19"/>
  <c r="U57" i="15"/>
  <c r="U49" i="15"/>
  <c r="T43" i="19"/>
  <c r="Q44" i="16"/>
  <c r="P53" i="16"/>
  <c r="V12" i="18"/>
  <c r="N72" i="19"/>
  <c r="V48" i="16"/>
  <c r="U36" i="16"/>
  <c r="P44" i="16"/>
  <c r="S44" i="19"/>
  <c r="V31" i="16"/>
  <c r="T71" i="19"/>
  <c r="Q48" i="16"/>
  <c r="U56" i="16"/>
  <c r="U37" i="16"/>
  <c r="P58" i="16"/>
  <c r="Q54" i="16"/>
  <c r="P47" i="15"/>
  <c r="P12" i="18"/>
  <c r="U29" i="16"/>
  <c r="Q29" i="15"/>
  <c r="U47" i="16"/>
  <c r="P57" i="15"/>
  <c r="Q58" i="15"/>
  <c r="U29" i="15"/>
  <c r="V55" i="16"/>
  <c r="V33" i="16"/>
  <c r="P27" i="16"/>
  <c r="V49" i="16"/>
  <c r="V47" i="16"/>
  <c r="V49" i="15"/>
  <c r="N70" i="19"/>
  <c r="O50" i="19"/>
  <c r="T68" i="19"/>
  <c r="P54" i="16"/>
  <c r="V45" i="16"/>
  <c r="P50" i="16"/>
  <c r="S43" i="19"/>
  <c r="O70" i="19"/>
  <c r="T58" i="19"/>
  <c r="U51" i="16"/>
  <c r="U5" i="18"/>
  <c r="J6" i="18"/>
  <c r="N48" i="19"/>
  <c r="P35" i="16"/>
  <c r="J3" i="16"/>
  <c r="P33" i="16"/>
  <c r="U54" i="15"/>
  <c r="U48" i="15"/>
  <c r="Q49" i="16"/>
  <c r="V37" i="16"/>
  <c r="V11" i="18"/>
  <c r="V32" i="15"/>
  <c r="P36" i="16"/>
  <c r="S58" i="19"/>
  <c r="V29" i="15"/>
  <c r="O58" i="19"/>
  <c r="V50" i="16"/>
  <c r="T63" i="19"/>
  <c r="P29" i="15"/>
  <c r="C16" i="19"/>
  <c r="F14" i="19"/>
  <c r="E15" i="19"/>
  <c r="E16" i="19"/>
  <c r="J14" i="19"/>
  <c r="F16" i="19"/>
  <c r="C17" i="19"/>
  <c r="E17" i="19" s="1"/>
  <c r="H16" i="19" l="1"/>
  <c r="N3" i="16"/>
  <c r="K3" i="16"/>
  <c r="O3" i="16" s="1"/>
  <c r="K6" i="18"/>
  <c r="O4" i="18" s="1"/>
  <c r="N4" i="18"/>
  <c r="N3" i="18"/>
  <c r="K3" i="18"/>
  <c r="O3" i="18" s="1"/>
  <c r="K6" i="16"/>
  <c r="O4" i="16" s="1"/>
  <c r="N4" i="16"/>
  <c r="H15" i="19"/>
  <c r="K3" i="15"/>
  <c r="O3" i="15" s="1"/>
  <c r="N3" i="15"/>
  <c r="N3" i="17"/>
  <c r="K3" i="17"/>
  <c r="O3" i="17" s="1"/>
  <c r="H17" i="19"/>
  <c r="M12" i="19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F15" i="19"/>
  <c r="Q4" i="17"/>
  <c r="Q21" i="17"/>
  <c r="Q52" i="17"/>
  <c r="P33" i="17"/>
  <c r="V51" i="17"/>
  <c r="V66" i="15"/>
  <c r="P43" i="15"/>
  <c r="Q61" i="15"/>
  <c r="V46" i="15"/>
  <c r="V51" i="15"/>
  <c r="P22" i="17"/>
  <c r="Q46" i="15"/>
  <c r="V27" i="17"/>
  <c r="V4" i="17"/>
  <c r="V43" i="17"/>
  <c r="V48" i="17"/>
  <c r="V24" i="17"/>
  <c r="V3" i="16"/>
  <c r="Z3" i="16" a="1"/>
  <c r="Y3" i="16" a="1"/>
  <c r="P3" i="16"/>
  <c r="Q3" i="16"/>
  <c r="U3" i="16"/>
  <c r="V41" i="15"/>
  <c r="V43" i="15"/>
  <c r="V61" i="15"/>
  <c r="Q25" i="17"/>
  <c r="Q24" i="17"/>
  <c r="V22" i="17"/>
  <c r="U52" i="17"/>
  <c r="P27" i="17"/>
  <c r="Q38" i="17"/>
  <c r="P25" i="17"/>
  <c r="P28" i="17"/>
  <c r="Q51" i="17"/>
  <c r="P43" i="17"/>
  <c r="V25" i="17"/>
  <c r="V30" i="17"/>
  <c r="V4" i="18"/>
  <c r="U4" i="18"/>
  <c r="P4" i="18"/>
  <c r="Q4" i="18"/>
  <c r="Q41" i="15"/>
  <c r="V26" i="17"/>
  <c r="U43" i="17"/>
  <c r="Q43" i="17"/>
  <c r="C18" i="19"/>
  <c r="V50" i="17"/>
  <c r="U26" i="17"/>
  <c r="Q66" i="15"/>
  <c r="U25" i="17"/>
  <c r="U38" i="17"/>
  <c r="Q4" i="16"/>
  <c r="U4" i="16"/>
  <c r="V4" i="16"/>
  <c r="P4" i="16"/>
  <c r="U27" i="17"/>
  <c r="V21" i="17"/>
  <c r="V23" i="17"/>
  <c r="P56" i="15"/>
  <c r="P41" i="15"/>
  <c r="V38" i="17"/>
  <c r="O12" i="19"/>
  <c r="Q30" i="17"/>
  <c r="J15" i="19"/>
  <c r="U63" i="15"/>
  <c r="Q63" i="15"/>
  <c r="N12" i="19"/>
  <c r="P46" i="15"/>
  <c r="Q48" i="17"/>
  <c r="V20" i="17"/>
  <c r="P61" i="15"/>
  <c r="S12" i="19"/>
  <c r="U3" i="15"/>
  <c r="Q3" i="15"/>
  <c r="P3" i="15"/>
  <c r="V3" i="15"/>
  <c r="U43" i="15"/>
  <c r="P48" i="17"/>
  <c r="U41" i="15"/>
  <c r="T12" i="19"/>
  <c r="Q3" i="17"/>
  <c r="U3" i="17"/>
  <c r="V3" i="17"/>
  <c r="P3" i="17"/>
  <c r="U51" i="15"/>
  <c r="P38" i="17"/>
  <c r="U4" i="17"/>
  <c r="F17" i="19"/>
  <c r="Z3" i="17" a="1"/>
  <c r="Q22" i="17"/>
  <c r="P30" i="17"/>
  <c r="Q27" i="17"/>
  <c r="Q26" i="17"/>
  <c r="U20" i="17"/>
  <c r="P51" i="15"/>
  <c r="V33" i="17"/>
  <c r="Q23" i="17"/>
  <c r="U33" i="17"/>
  <c r="U21" i="17"/>
  <c r="P51" i="17"/>
  <c r="P52" i="17"/>
  <c r="U51" i="17"/>
  <c r="P63" i="15"/>
  <c r="P24" i="17"/>
  <c r="Y3" i="17" a="1"/>
  <c r="Q43" i="15"/>
  <c r="Q50" i="17"/>
  <c r="P20" i="17"/>
  <c r="V63" i="15"/>
  <c r="Q20" i="17"/>
  <c r="U66" i="15"/>
  <c r="P50" i="17"/>
  <c r="U50" i="17"/>
  <c r="V56" i="15"/>
  <c r="U23" i="17"/>
  <c r="P21" i="17"/>
  <c r="Q33" i="17"/>
  <c r="U28" i="17"/>
  <c r="Q51" i="15"/>
  <c r="U56" i="15"/>
  <c r="U3" i="18"/>
  <c r="V3" i="18"/>
  <c r="Q3" i="18"/>
  <c r="P3" i="18"/>
  <c r="P26" i="17"/>
  <c r="U24" i="17"/>
  <c r="P66" i="15"/>
  <c r="Q56" i="15"/>
  <c r="U30" i="17"/>
  <c r="U46" i="15"/>
  <c r="V28" i="17"/>
  <c r="Q28" i="17"/>
  <c r="P4" i="17"/>
  <c r="U22" i="17"/>
  <c r="V52" i="17"/>
  <c r="J16" i="19"/>
  <c r="P23" i="17"/>
  <c r="U61" i="15"/>
  <c r="U48" i="17"/>
  <c r="Z22" i="17" l="1"/>
  <c r="Z12" i="17"/>
  <c r="Z89" i="17"/>
  <c r="Z15" i="17"/>
  <c r="Z5" i="17"/>
  <c r="Z59" i="17"/>
  <c r="Z62" i="17"/>
  <c r="Z65" i="17"/>
  <c r="Z36" i="17"/>
  <c r="Z80" i="17"/>
  <c r="Z14" i="17"/>
  <c r="Z63" i="17"/>
  <c r="Z53" i="17"/>
  <c r="Z74" i="17"/>
  <c r="Z56" i="17"/>
  <c r="Z46" i="17"/>
  <c r="Z54" i="17"/>
  <c r="Z57" i="17"/>
  <c r="Z83" i="17"/>
  <c r="Z31" i="17"/>
  <c r="Z9" i="17"/>
  <c r="Z40" i="17"/>
  <c r="Z33" i="17"/>
  <c r="Z8" i="17"/>
  <c r="Z37" i="17"/>
  <c r="Z6" i="17"/>
  <c r="Z78" i="17"/>
  <c r="Z4" i="17"/>
  <c r="Z71" i="17"/>
  <c r="Z82" i="17"/>
  <c r="Z34" i="17"/>
  <c r="Z32" i="17"/>
  <c r="Z88" i="17"/>
  <c r="Z86" i="17"/>
  <c r="Z76" i="17"/>
  <c r="Z10" i="17"/>
  <c r="Z79" i="17"/>
  <c r="Z69" i="17"/>
  <c r="Z13" i="17"/>
  <c r="Z16" i="17"/>
  <c r="Z50" i="17"/>
  <c r="Z77" i="17"/>
  <c r="Z11" i="17"/>
  <c r="Z55" i="17"/>
  <c r="Z52" i="17"/>
  <c r="Z58" i="17"/>
  <c r="Z30" i="17"/>
  <c r="Z43" i="17"/>
  <c r="Z23" i="17"/>
  <c r="Z42" i="17"/>
  <c r="Z72" i="17"/>
  <c r="Z27" i="17"/>
  <c r="Z17" i="17"/>
  <c r="Z7" i="17"/>
  <c r="Z20" i="17"/>
  <c r="Z18" i="17"/>
  <c r="Z87" i="17"/>
  <c r="Z49" i="17"/>
  <c r="Z75" i="17"/>
  <c r="Z3" i="17"/>
  <c r="Z47" i="17"/>
  <c r="Z81" i="17"/>
  <c r="Z84" i="17"/>
  <c r="Z64" i="17"/>
  <c r="Z29" i="17"/>
  <c r="Z44" i="17"/>
  <c r="Z45" i="17"/>
  <c r="Z28" i="17"/>
  <c r="Z90" i="17"/>
  <c r="Z66" i="17"/>
  <c r="Z41" i="17"/>
  <c r="Z85" i="17"/>
  <c r="Z35" i="17"/>
  <c r="Z26" i="17"/>
  <c r="Z39" i="17"/>
  <c r="Z48" i="17"/>
  <c r="Z67" i="17"/>
  <c r="Z19" i="17"/>
  <c r="Z25" i="17"/>
  <c r="Z21" i="17"/>
  <c r="Z60" i="17"/>
  <c r="Z61" i="17"/>
  <c r="Z70" i="17"/>
  <c r="Z38" i="17"/>
  <c r="Z24" i="17"/>
  <c r="Z68" i="17"/>
  <c r="Z51" i="17"/>
  <c r="Z73" i="17"/>
  <c r="M13" i="19"/>
  <c r="Y56" i="16"/>
  <c r="Y34" i="16"/>
  <c r="Y39" i="16"/>
  <c r="Y44" i="16"/>
  <c r="Y49" i="16"/>
  <c r="Y57" i="16"/>
  <c r="Y53" i="16"/>
  <c r="Y18" i="16"/>
  <c r="Y27" i="16"/>
  <c r="Y36" i="16"/>
  <c r="Y50" i="16"/>
  <c r="Y16" i="16"/>
  <c r="Y7" i="16"/>
  <c r="Y40" i="16"/>
  <c r="Y17" i="16"/>
  <c r="Y41" i="16"/>
  <c r="Y29" i="16"/>
  <c r="Y46" i="16"/>
  <c r="Y8" i="16"/>
  <c r="Y26" i="16"/>
  <c r="Y35" i="16"/>
  <c r="Y25" i="16"/>
  <c r="Y22" i="16"/>
  <c r="Y5" i="16"/>
  <c r="Y13" i="16"/>
  <c r="Y31" i="16"/>
  <c r="Y19" i="16"/>
  <c r="Y28" i="16"/>
  <c r="Y45" i="16"/>
  <c r="Y12" i="16"/>
  <c r="Y43" i="16"/>
  <c r="Y51" i="16"/>
  <c r="Y20" i="16"/>
  <c r="Y37" i="16"/>
  <c r="Y54" i="16"/>
  <c r="Y14" i="16"/>
  <c r="Y3" i="16"/>
  <c r="Y15" i="16"/>
  <c r="Y23" i="16"/>
  <c r="Y42" i="16"/>
  <c r="Y52" i="16"/>
  <c r="Y21" i="16"/>
  <c r="Y48" i="16"/>
  <c r="Y58" i="16"/>
  <c r="Y38" i="16"/>
  <c r="Y30" i="16"/>
  <c r="Y47" i="16"/>
  <c r="Y24" i="16"/>
  <c r="Y55" i="16"/>
  <c r="Y11" i="16"/>
  <c r="Y9" i="16"/>
  <c r="Y32" i="16"/>
  <c r="Y4" i="16"/>
  <c r="Y10" i="16"/>
  <c r="Y6" i="16"/>
  <c r="Y59" i="16"/>
  <c r="Y33" i="16"/>
  <c r="Z34" i="16"/>
  <c r="Z43" i="16"/>
  <c r="Z38" i="16"/>
  <c r="Z23" i="16"/>
  <c r="Z6" i="16"/>
  <c r="Z4" i="16"/>
  <c r="Z52" i="16"/>
  <c r="Z27" i="16"/>
  <c r="Z36" i="16"/>
  <c r="Z53" i="16"/>
  <c r="Z19" i="16"/>
  <c r="Z10" i="16"/>
  <c r="Z12" i="16"/>
  <c r="Z50" i="16"/>
  <c r="Z59" i="16"/>
  <c r="Z46" i="16"/>
  <c r="Z25" i="16"/>
  <c r="Z48" i="16"/>
  <c r="Z31" i="16"/>
  <c r="Z22" i="16"/>
  <c r="Z17" i="16"/>
  <c r="Z26" i="16"/>
  <c r="Z35" i="16"/>
  <c r="Z44" i="16"/>
  <c r="Z40" i="16"/>
  <c r="Z56" i="16"/>
  <c r="Z41" i="16"/>
  <c r="Z39" i="16"/>
  <c r="Z32" i="16"/>
  <c r="Z28" i="16"/>
  <c r="Z45" i="16"/>
  <c r="Z7" i="16"/>
  <c r="Z13" i="16"/>
  <c r="Z47" i="16"/>
  <c r="Z14" i="16"/>
  <c r="Z37" i="16"/>
  <c r="Z54" i="16"/>
  <c r="Z16" i="16"/>
  <c r="Z15" i="16"/>
  <c r="Z29" i="16"/>
  <c r="Z58" i="16"/>
  <c r="Z49" i="16"/>
  <c r="Z8" i="16"/>
  <c r="Z20" i="16"/>
  <c r="Z55" i="16"/>
  <c r="Z11" i="16"/>
  <c r="Z51" i="16"/>
  <c r="Z33" i="16"/>
  <c r="Z9" i="16"/>
  <c r="Z3" i="16"/>
  <c r="Z42" i="16"/>
  <c r="Z5" i="16"/>
  <c r="Z21" i="16"/>
  <c r="Z18" i="16"/>
  <c r="Z57" i="16"/>
  <c r="Z30" i="16"/>
  <c r="Z24" i="16"/>
  <c r="M14" i="19"/>
  <c r="H18" i="19"/>
  <c r="Y45" i="17"/>
  <c r="Y35" i="17"/>
  <c r="Y25" i="17"/>
  <c r="Y38" i="17"/>
  <c r="Y90" i="17"/>
  <c r="Y37" i="17"/>
  <c r="Y8" i="17"/>
  <c r="Y26" i="17"/>
  <c r="Y67" i="17"/>
  <c r="Y13" i="17"/>
  <c r="Y46" i="17"/>
  <c r="Y76" i="17"/>
  <c r="Y79" i="17"/>
  <c r="Y87" i="17"/>
  <c r="Y60" i="17"/>
  <c r="Y39" i="17"/>
  <c r="Y63" i="17"/>
  <c r="Y74" i="17"/>
  <c r="Y54" i="17"/>
  <c r="Y52" i="17"/>
  <c r="Y31" i="17"/>
  <c r="Y73" i="17"/>
  <c r="Y40" i="17"/>
  <c r="Y43" i="17"/>
  <c r="Y55" i="17"/>
  <c r="Y77" i="17"/>
  <c r="Y32" i="17"/>
  <c r="Y17" i="17"/>
  <c r="Y20" i="17"/>
  <c r="Y80" i="17"/>
  <c r="Y24" i="17"/>
  <c r="Y50" i="17"/>
  <c r="Y4" i="17"/>
  <c r="Y81" i="17"/>
  <c r="Y82" i="17"/>
  <c r="Y69" i="17"/>
  <c r="Y49" i="17"/>
  <c r="Y22" i="17"/>
  <c r="Y12" i="17"/>
  <c r="Y89" i="17"/>
  <c r="Y15" i="17"/>
  <c r="Y28" i="17"/>
  <c r="Y62" i="17"/>
  <c r="Y9" i="17"/>
  <c r="Y59" i="17"/>
  <c r="Y5" i="17"/>
  <c r="Y14" i="17"/>
  <c r="Y47" i="17"/>
  <c r="Y86" i="17"/>
  <c r="Y10" i="17"/>
  <c r="Y29" i="17"/>
  <c r="Y19" i="17"/>
  <c r="Y6" i="17"/>
  <c r="Y72" i="17"/>
  <c r="Y53" i="17"/>
  <c r="Y56" i="17"/>
  <c r="Y88" i="17"/>
  <c r="Y85" i="17"/>
  <c r="Y64" i="17"/>
  <c r="Y58" i="17"/>
  <c r="Y30" i="17"/>
  <c r="Y33" i="17"/>
  <c r="Y11" i="17"/>
  <c r="Y23" i="17"/>
  <c r="Y65" i="17"/>
  <c r="Y27" i="17"/>
  <c r="Y7" i="17"/>
  <c r="Y18" i="17"/>
  <c r="Y78" i="17"/>
  <c r="Y57" i="17"/>
  <c r="Y71" i="17"/>
  <c r="Y3" i="17"/>
  <c r="Y42" i="17"/>
  <c r="Y44" i="17"/>
  <c r="Y84" i="17"/>
  <c r="Y16" i="17"/>
  <c r="Y83" i="17"/>
  <c r="Y66" i="17"/>
  <c r="Y75" i="17"/>
  <c r="Y48" i="17"/>
  <c r="Y21" i="17"/>
  <c r="Y36" i="17"/>
  <c r="Y70" i="17"/>
  <c r="Y34" i="17"/>
  <c r="Y61" i="17"/>
  <c r="Y51" i="17"/>
  <c r="Y41" i="17"/>
  <c r="Y68" i="17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N13" i="19"/>
  <c r="T13" i="19"/>
  <c r="O13" i="19"/>
  <c r="S13" i="19"/>
  <c r="AB18" i="16"/>
  <c r="AE18" i="16"/>
  <c r="AC18" i="16"/>
  <c r="AA18" i="16"/>
  <c r="AD18" i="16"/>
  <c r="AC41" i="16"/>
  <c r="AE41" i="16"/>
  <c r="AB41" i="16"/>
  <c r="AA41" i="16"/>
  <c r="AD41" i="16"/>
  <c r="AE5" i="16"/>
  <c r="AD5" i="16"/>
  <c r="AC5" i="16"/>
  <c r="AB5" i="16"/>
  <c r="AA5" i="16"/>
  <c r="AC51" i="16"/>
  <c r="AB51" i="16"/>
  <c r="AE51" i="16"/>
  <c r="AA51" i="16"/>
  <c r="AD51" i="16"/>
  <c r="AB42" i="16"/>
  <c r="AD42" i="16"/>
  <c r="AA42" i="16"/>
  <c r="AC42" i="16"/>
  <c r="AE42" i="16"/>
  <c r="AD24" i="16"/>
  <c r="AE24" i="16"/>
  <c r="AA24" i="16"/>
  <c r="AB24" i="16"/>
  <c r="AC24" i="16"/>
  <c r="AA59" i="16"/>
  <c r="AE59" i="16"/>
  <c r="AB59" i="16"/>
  <c r="AC59" i="16"/>
  <c r="AD59" i="16"/>
  <c r="J17" i="19"/>
  <c r="O14" i="19"/>
  <c r="AA56" i="16"/>
  <c r="AC56" i="16"/>
  <c r="AB56" i="16"/>
  <c r="AD56" i="16"/>
  <c r="AE56" i="16"/>
  <c r="AD27" i="16"/>
  <c r="AC27" i="16"/>
  <c r="AB27" i="16"/>
  <c r="AA27" i="16"/>
  <c r="AE27" i="16"/>
  <c r="AC29" i="16"/>
  <c r="AA29" i="16"/>
  <c r="AB29" i="16"/>
  <c r="AD29" i="16"/>
  <c r="AE29" i="16"/>
  <c r="AE13" i="16"/>
  <c r="AB13" i="16"/>
  <c r="AC13" i="16"/>
  <c r="AD13" i="16"/>
  <c r="AA13" i="16"/>
  <c r="AE20" i="16"/>
  <c r="AD20" i="16"/>
  <c r="AA20" i="16"/>
  <c r="AC20" i="16"/>
  <c r="AB20" i="16"/>
  <c r="AB52" i="16"/>
  <c r="AE52" i="16"/>
  <c r="AC52" i="16"/>
  <c r="AD52" i="16"/>
  <c r="AA52" i="16"/>
  <c r="AC55" i="16"/>
  <c r="AA55" i="16"/>
  <c r="AE55" i="16"/>
  <c r="AD55" i="16"/>
  <c r="AB55" i="16"/>
  <c r="AA33" i="16"/>
  <c r="AC33" i="16"/>
  <c r="AB33" i="16"/>
  <c r="AD33" i="16"/>
  <c r="AE33" i="16"/>
  <c r="T14" i="19"/>
  <c r="AB34" i="16"/>
  <c r="AA34" i="16"/>
  <c r="AC34" i="16"/>
  <c r="AE34" i="16"/>
  <c r="AD34" i="16"/>
  <c r="AA36" i="16"/>
  <c r="AE36" i="16"/>
  <c r="AB36" i="16"/>
  <c r="AC36" i="16"/>
  <c r="AD36" i="16"/>
  <c r="AC46" i="16"/>
  <c r="AB46" i="16"/>
  <c r="AA46" i="16"/>
  <c r="AE46" i="16"/>
  <c r="AD46" i="16"/>
  <c r="AB31" i="16"/>
  <c r="AE31" i="16"/>
  <c r="AD31" i="16"/>
  <c r="AA31" i="16"/>
  <c r="AC31" i="16"/>
  <c r="AD37" i="16"/>
  <c r="AA37" i="16"/>
  <c r="AC37" i="16"/>
  <c r="AB37" i="16"/>
  <c r="AE37" i="16"/>
  <c r="AC21" i="16"/>
  <c r="AA21" i="16"/>
  <c r="AD21" i="16"/>
  <c r="AB21" i="16"/>
  <c r="AE21" i="16"/>
  <c r="AE11" i="16"/>
  <c r="AA11" i="16"/>
  <c r="AD11" i="16"/>
  <c r="AB11" i="16"/>
  <c r="AC11" i="16"/>
  <c r="N14" i="19"/>
  <c r="AD39" i="16"/>
  <c r="AC39" i="16"/>
  <c r="AA39" i="16"/>
  <c r="AE39" i="16"/>
  <c r="AB39" i="16"/>
  <c r="AB50" i="16"/>
  <c r="AA50" i="16"/>
  <c r="AD50" i="16"/>
  <c r="AC50" i="16"/>
  <c r="AE50" i="16"/>
  <c r="AC8" i="16"/>
  <c r="AA8" i="16"/>
  <c r="AB8" i="16"/>
  <c r="AD8" i="16"/>
  <c r="AE8" i="16"/>
  <c r="AB19" i="16"/>
  <c r="AA19" i="16"/>
  <c r="AE19" i="16"/>
  <c r="AC19" i="16"/>
  <c r="AD19" i="16"/>
  <c r="AA54" i="16"/>
  <c r="AD54" i="16"/>
  <c r="AC54" i="16"/>
  <c r="AB54" i="16"/>
  <c r="AE54" i="16"/>
  <c r="AE48" i="16"/>
  <c r="AA48" i="16"/>
  <c r="AC48" i="16"/>
  <c r="AD48" i="16"/>
  <c r="AB48" i="16"/>
  <c r="AC9" i="16"/>
  <c r="AA9" i="16"/>
  <c r="AB9" i="16"/>
  <c r="AE9" i="16"/>
  <c r="AD9" i="16"/>
  <c r="E18" i="19"/>
  <c r="AC44" i="16"/>
  <c r="AD44" i="16"/>
  <c r="AE44" i="16"/>
  <c r="AB44" i="16"/>
  <c r="AA44" i="16"/>
  <c r="AD26" i="16"/>
  <c r="AB26" i="16"/>
  <c r="AA26" i="16"/>
  <c r="AE26" i="16"/>
  <c r="AC26" i="16"/>
  <c r="AE14" i="16"/>
  <c r="AA14" i="16"/>
  <c r="AC14" i="16"/>
  <c r="AB14" i="16"/>
  <c r="AD14" i="16"/>
  <c r="AB32" i="16"/>
  <c r="AA32" i="16"/>
  <c r="AC32" i="16"/>
  <c r="AD32" i="16"/>
  <c r="AE32" i="16"/>
  <c r="D60" i="1"/>
  <c r="AA49" i="16"/>
  <c r="AD49" i="16"/>
  <c r="AE49" i="16"/>
  <c r="AC49" i="16"/>
  <c r="AB49" i="16"/>
  <c r="AB7" i="16"/>
  <c r="AC7" i="16"/>
  <c r="AE7" i="16"/>
  <c r="AD7" i="16"/>
  <c r="AA7" i="16"/>
  <c r="AE35" i="16"/>
  <c r="AA35" i="16"/>
  <c r="AD35" i="16"/>
  <c r="AC35" i="16"/>
  <c r="AB35" i="16"/>
  <c r="AE45" i="16"/>
  <c r="AB45" i="16"/>
  <c r="AC45" i="16"/>
  <c r="AD45" i="16"/>
  <c r="AA45" i="16"/>
  <c r="D45" i="1"/>
  <c r="AC38" i="16"/>
  <c r="AA38" i="16"/>
  <c r="AE38" i="16"/>
  <c r="AD38" i="16"/>
  <c r="AB38" i="16"/>
  <c r="AB4" i="16"/>
  <c r="AA4" i="16"/>
  <c r="AC4" i="16"/>
  <c r="AE4" i="16"/>
  <c r="AD4" i="16"/>
  <c r="C19" i="19"/>
  <c r="AE57" i="16"/>
  <c r="AC57" i="16"/>
  <c r="AB57" i="16"/>
  <c r="AD57" i="16"/>
  <c r="AA57" i="16"/>
  <c r="AA40" i="16"/>
  <c r="AC40" i="16"/>
  <c r="AB40" i="16"/>
  <c r="AD40" i="16"/>
  <c r="AE40" i="16"/>
  <c r="AD25" i="16"/>
  <c r="AC25" i="16"/>
  <c r="AA25" i="16"/>
  <c r="AB25" i="16"/>
  <c r="AE25" i="16"/>
  <c r="AD12" i="16"/>
  <c r="AB12" i="16"/>
  <c r="AA12" i="16"/>
  <c r="AC12" i="16"/>
  <c r="AE12" i="16"/>
  <c r="AA15" i="16"/>
  <c r="AD15" i="16"/>
  <c r="AE15" i="16"/>
  <c r="AC15" i="16"/>
  <c r="AB15" i="16"/>
  <c r="AB30" i="16"/>
  <c r="AE30" i="16"/>
  <c r="AC30" i="16"/>
  <c r="AA30" i="16"/>
  <c r="AD30" i="16"/>
  <c r="AC10" i="16"/>
  <c r="AA10" i="16"/>
  <c r="AD10" i="16"/>
  <c r="AB10" i="16"/>
  <c r="AE10" i="16"/>
  <c r="AB53" i="16"/>
  <c r="AE53" i="16"/>
  <c r="AC53" i="16"/>
  <c r="AA53" i="16"/>
  <c r="AD53" i="16"/>
  <c r="AD17" i="16"/>
  <c r="AE17" i="16"/>
  <c r="AB17" i="16"/>
  <c r="AC17" i="16"/>
  <c r="AA17" i="16"/>
  <c r="AB22" i="16"/>
  <c r="AE22" i="16"/>
  <c r="AA22" i="16"/>
  <c r="AC22" i="16"/>
  <c r="AD22" i="16"/>
  <c r="AC43" i="16"/>
  <c r="AA43" i="16"/>
  <c r="AB43" i="16"/>
  <c r="AD43" i="16"/>
  <c r="AE43" i="16"/>
  <c r="AB23" i="16"/>
  <c r="AD23" i="16"/>
  <c r="AC23" i="16"/>
  <c r="AE23" i="16"/>
  <c r="AA23" i="16"/>
  <c r="AB47" i="16"/>
  <c r="AC47" i="16"/>
  <c r="AA47" i="16"/>
  <c r="AD47" i="16"/>
  <c r="AE47" i="16"/>
  <c r="AA6" i="16"/>
  <c r="AE6" i="16"/>
  <c r="AB6" i="16"/>
  <c r="AC6" i="16"/>
  <c r="AD6" i="16"/>
  <c r="AC16" i="16"/>
  <c r="AD16" i="16"/>
  <c r="AA16" i="16"/>
  <c r="AE16" i="16"/>
  <c r="AB16" i="16"/>
  <c r="AA28" i="16"/>
  <c r="AD28" i="16"/>
  <c r="AE28" i="16"/>
  <c r="AC28" i="16"/>
  <c r="AB28" i="16"/>
  <c r="AC58" i="16"/>
  <c r="AA58" i="16"/>
  <c r="AB58" i="16"/>
  <c r="AD58" i="16"/>
  <c r="AE58" i="16"/>
  <c r="S14" i="19"/>
  <c r="F18" i="19"/>
  <c r="X58" i="16" l="1"/>
  <c r="X28" i="16"/>
  <c r="X16" i="16"/>
  <c r="X6" i="16"/>
  <c r="X47" i="16"/>
  <c r="X23" i="16"/>
  <c r="X43" i="16"/>
  <c r="X22" i="16"/>
  <c r="X17" i="16"/>
  <c r="X53" i="16"/>
  <c r="X10" i="16"/>
  <c r="X30" i="16"/>
  <c r="X15" i="16"/>
  <c r="X12" i="16"/>
  <c r="X25" i="16"/>
  <c r="X40" i="16"/>
  <c r="X57" i="16"/>
  <c r="X4" i="16"/>
  <c r="X38" i="16"/>
  <c r="X45" i="16"/>
  <c r="X35" i="16"/>
  <c r="X7" i="16"/>
  <c r="X49" i="16"/>
  <c r="X32" i="16"/>
  <c r="X14" i="16"/>
  <c r="X26" i="16"/>
  <c r="X44" i="16"/>
  <c r="X9" i="16"/>
  <c r="X48" i="16"/>
  <c r="X54" i="16"/>
  <c r="X19" i="16"/>
  <c r="X8" i="16"/>
  <c r="X50" i="16"/>
  <c r="X39" i="16"/>
  <c r="X11" i="16"/>
  <c r="X21" i="16"/>
  <c r="X37" i="16"/>
  <c r="X31" i="16"/>
  <c r="X46" i="16"/>
  <c r="X36" i="16"/>
  <c r="X34" i="16"/>
  <c r="X33" i="16"/>
  <c r="X55" i="16"/>
  <c r="X52" i="16"/>
  <c r="X20" i="16"/>
  <c r="X13" i="16"/>
  <c r="X29" i="16"/>
  <c r="X27" i="16"/>
  <c r="X56" i="16"/>
  <c r="X59" i="16"/>
  <c r="X24" i="16"/>
  <c r="X42" i="16"/>
  <c r="X51" i="16"/>
  <c r="X5" i="16"/>
  <c r="X41" i="16"/>
  <c r="X18" i="16"/>
  <c r="M15" i="19"/>
  <c r="H19" i="19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J18" i="19"/>
  <c r="C20" i="19"/>
  <c r="E20" i="19" s="1"/>
  <c r="O15" i="19"/>
  <c r="T15" i="19"/>
  <c r="C21" i="19"/>
  <c r="E19" i="19"/>
  <c r="N15" i="19"/>
  <c r="S15" i="19"/>
  <c r="H20" i="19" l="1"/>
  <c r="M16" i="19"/>
  <c r="H21" i="19"/>
  <c r="N4" i="15"/>
  <c r="I7" i="15" l="1"/>
  <c r="E21" i="19"/>
  <c r="AA43" i="17"/>
  <c r="P4" i="15"/>
  <c r="AD31" i="17"/>
  <c r="AA74" i="17"/>
  <c r="AD7" i="17"/>
  <c r="AB5" i="17"/>
  <c r="U5" i="17"/>
  <c r="P14" i="14"/>
  <c r="AE19" i="17"/>
  <c r="P42" i="15"/>
  <c r="AB56" i="17"/>
  <c r="AA68" i="17"/>
  <c r="I60" i="1"/>
  <c r="AC3" i="16"/>
  <c r="AA59" i="17"/>
  <c r="AD4" i="17"/>
  <c r="Q35" i="15"/>
  <c r="AC39" i="17"/>
  <c r="P36" i="15"/>
  <c r="AC62" i="17"/>
  <c r="AB88" i="17"/>
  <c r="Q7" i="17"/>
  <c r="AB87" i="17"/>
  <c r="AD45" i="17"/>
  <c r="K14" i="14"/>
  <c r="AE32" i="17"/>
  <c r="AA38" i="17"/>
  <c r="AD67" i="17"/>
  <c r="AE76" i="17"/>
  <c r="AC54" i="17"/>
  <c r="P23" i="14"/>
  <c r="F21" i="19"/>
  <c r="AD14" i="17"/>
  <c r="P11" i="14"/>
  <c r="AA52" i="17"/>
  <c r="AD47" i="17"/>
  <c r="AD71" i="17"/>
  <c r="AB59" i="17"/>
  <c r="K16" i="14"/>
  <c r="AB35" i="17"/>
  <c r="AE35" i="17"/>
  <c r="AB70" i="17"/>
  <c r="AB53" i="17"/>
  <c r="AB30" i="17"/>
  <c r="AC14" i="17"/>
  <c r="AA44" i="17"/>
  <c r="AB62" i="17"/>
  <c r="AD49" i="17"/>
  <c r="AA53" i="17"/>
  <c r="Q15" i="14"/>
  <c r="AA9" i="17"/>
  <c r="H68" i="1"/>
  <c r="AD32" i="17"/>
  <c r="AC85" i="17"/>
  <c r="V38" i="15"/>
  <c r="AA73" i="17"/>
  <c r="AC61" i="17"/>
  <c r="AA41" i="17"/>
  <c r="AA3" i="16"/>
  <c r="U8" i="17"/>
  <c r="V33" i="15"/>
  <c r="AC70" i="17"/>
  <c r="AE26" i="17"/>
  <c r="K6" i="14"/>
  <c r="P8" i="17"/>
  <c r="AC10" i="17"/>
  <c r="AE68" i="17"/>
  <c r="AA82" i="17"/>
  <c r="Q62" i="15"/>
  <c r="U39" i="15"/>
  <c r="AB19" i="17"/>
  <c r="AE25" i="17"/>
  <c r="AD34" i="17"/>
  <c r="AE39" i="17"/>
  <c r="AD40" i="17"/>
  <c r="AC35" i="17"/>
  <c r="L14" i="14"/>
  <c r="P64" i="15"/>
  <c r="L17" i="14"/>
  <c r="U33" i="15"/>
  <c r="D70" i="1"/>
  <c r="AE12" i="17"/>
  <c r="U42" i="15"/>
  <c r="AA50" i="17"/>
  <c r="AE4" i="17"/>
  <c r="AA12" i="17"/>
  <c r="AB77" i="17"/>
  <c r="V42" i="15"/>
  <c r="P15" i="14"/>
  <c r="K22" i="14"/>
  <c r="AC30" i="17"/>
  <c r="AA10" i="17"/>
  <c r="AB49" i="17"/>
  <c r="AD11" i="17"/>
  <c r="H69" i="1"/>
  <c r="AB28" i="17"/>
  <c r="AA79" i="17"/>
  <c r="AB26" i="17"/>
  <c r="P4" i="14"/>
  <c r="AD33" i="17"/>
  <c r="Q20" i="14"/>
  <c r="AD72" i="17"/>
  <c r="AD84" i="17"/>
  <c r="AA37" i="17"/>
  <c r="P11" i="17"/>
  <c r="AA40" i="17"/>
  <c r="U10" i="17"/>
  <c r="AC48" i="17"/>
  <c r="AC11" i="17"/>
  <c r="F20" i="19"/>
  <c r="AA51" i="17"/>
  <c r="U9" i="17"/>
  <c r="V12" i="17"/>
  <c r="AD41" i="17"/>
  <c r="AE86" i="17"/>
  <c r="C53" i="1"/>
  <c r="AD56" i="17"/>
  <c r="L9" i="14"/>
  <c r="AA55" i="17"/>
  <c r="AA77" i="17"/>
  <c r="AC15" i="17"/>
  <c r="AC36" i="17"/>
  <c r="AA87" i="17"/>
  <c r="Q13" i="17"/>
  <c r="AE10" i="17"/>
  <c r="Q9" i="17"/>
  <c r="AE77" i="17"/>
  <c r="Q19" i="14"/>
  <c r="V64" i="15"/>
  <c r="AC71" i="17"/>
  <c r="AA63" i="17"/>
  <c r="K3" i="14"/>
  <c r="AE22" i="17"/>
  <c r="AB41" i="17"/>
  <c r="AD88" i="17"/>
  <c r="AB7" i="17"/>
  <c r="Q40" i="15"/>
  <c r="AE40" i="17"/>
  <c r="AC17" i="17"/>
  <c r="AC4" i="17"/>
  <c r="AD87" i="17"/>
  <c r="AD30" i="17"/>
  <c r="AG2" i="17" a="1"/>
  <c r="AC89" i="17"/>
  <c r="Q60" i="15"/>
  <c r="F19" i="19"/>
  <c r="AA7" i="17"/>
  <c r="AE3" i="17"/>
  <c r="AA54" i="17"/>
  <c r="I45" i="1"/>
  <c r="H54" i="1" s="1"/>
  <c r="AC8" i="17"/>
  <c r="AA76" i="17"/>
  <c r="V36" i="15"/>
  <c r="L22" i="14"/>
  <c r="AC64" i="17"/>
  <c r="K11" i="14"/>
  <c r="AC81" i="17"/>
  <c r="AE63" i="17"/>
  <c r="AD78" i="17"/>
  <c r="L6" i="14"/>
  <c r="Q12" i="14"/>
  <c r="AC90" i="17"/>
  <c r="U6" i="17"/>
  <c r="AD62" i="17"/>
  <c r="Q38" i="15"/>
  <c r="AD52" i="17"/>
  <c r="V39" i="15"/>
  <c r="AA90" i="17"/>
  <c r="AD54" i="17"/>
  <c r="AG2" i="16" a="1"/>
  <c r="AA36" i="17"/>
  <c r="AB31" i="17"/>
  <c r="V62" i="15"/>
  <c r="AD83" i="17"/>
  <c r="AC25" i="17"/>
  <c r="AE58" i="17"/>
  <c r="AB65" i="17"/>
  <c r="AE14" i="17"/>
  <c r="P18" i="14"/>
  <c r="AB16" i="17"/>
  <c r="AB85" i="17"/>
  <c r="AD35" i="17"/>
  <c r="AB18" i="17"/>
  <c r="AA30" i="17"/>
  <c r="AC6" i="17"/>
  <c r="AA8" i="17"/>
  <c r="AA29" i="17"/>
  <c r="AC32" i="17"/>
  <c r="AD24" i="17"/>
  <c r="P17" i="14"/>
  <c r="AC7" i="17"/>
  <c r="V13" i="17"/>
  <c r="Q42" i="15"/>
  <c r="AD73" i="17"/>
  <c r="L18" i="14"/>
  <c r="Q6" i="17"/>
  <c r="AE53" i="17"/>
  <c r="P10" i="14"/>
  <c r="AB45" i="17"/>
  <c r="AE71" i="17"/>
  <c r="AB86" i="17"/>
  <c r="AC78" i="17"/>
  <c r="AD63" i="17"/>
  <c r="AD81" i="17"/>
  <c r="AB34" i="17"/>
  <c r="AD58" i="17"/>
  <c r="L10" i="14"/>
  <c r="AA35" i="17"/>
  <c r="AA21" i="17"/>
  <c r="AC76" i="17"/>
  <c r="P9" i="17"/>
  <c r="L7" i="14"/>
  <c r="D61" i="1"/>
  <c r="AE79" i="17"/>
  <c r="AA72" i="17"/>
  <c r="AA49" i="17"/>
  <c r="AC69" i="17"/>
  <c r="AD6" i="17"/>
  <c r="AE28" i="17"/>
  <c r="AD89" i="17"/>
  <c r="AC42" i="17"/>
  <c r="AC27" i="17"/>
  <c r="V7" i="17"/>
  <c r="L23" i="14"/>
  <c r="AD21" i="17"/>
  <c r="P65" i="15"/>
  <c r="Q11" i="17"/>
  <c r="L12" i="14"/>
  <c r="AD3" i="17"/>
  <c r="J20" i="19"/>
  <c r="AA42" i="17"/>
  <c r="AB9" i="17"/>
  <c r="Q45" i="15"/>
  <c r="P37" i="15"/>
  <c r="AC74" i="17"/>
  <c r="P9" i="14"/>
  <c r="AE6" i="17"/>
  <c r="AE80" i="17"/>
  <c r="AC67" i="17"/>
  <c r="AD10" i="17"/>
  <c r="AB57" i="17"/>
  <c r="AD70" i="17"/>
  <c r="U60" i="15"/>
  <c r="Y3" i="18" a="1"/>
  <c r="V5" i="17"/>
  <c r="AC87" i="17"/>
  <c r="K18" i="14"/>
  <c r="AD68" i="17"/>
  <c r="AC40" i="17"/>
  <c r="U7" i="17"/>
  <c r="K9" i="14"/>
  <c r="AB90" i="17"/>
  <c r="AD20" i="17"/>
  <c r="AE9" i="17"/>
  <c r="AC50" i="17"/>
  <c r="AE48" i="17"/>
  <c r="C69" i="1"/>
  <c r="AE54" i="17"/>
  <c r="V65" i="15"/>
  <c r="AE78" i="17"/>
  <c r="K19" i="14"/>
  <c r="V4" i="15"/>
  <c r="V34" i="15"/>
  <c r="AB13" i="17"/>
  <c r="P7" i="17"/>
  <c r="AE73" i="17"/>
  <c r="AB55" i="17"/>
  <c r="U36" i="15"/>
  <c r="Z3" i="18" a="1"/>
  <c r="AC13" i="17"/>
  <c r="AE74" i="17"/>
  <c r="AD90" i="17"/>
  <c r="I70" i="1"/>
  <c r="AB80" i="17"/>
  <c r="AA65" i="17"/>
  <c r="AC63" i="17"/>
  <c r="AB75" i="17"/>
  <c r="AE43" i="17"/>
  <c r="L15" i="14"/>
  <c r="AA39" i="17"/>
  <c r="AC73" i="17"/>
  <c r="P8" i="14"/>
  <c r="AA25" i="17"/>
  <c r="P16" i="14"/>
  <c r="AE47" i="17"/>
  <c r="AE90" i="17"/>
  <c r="AB12" i="17"/>
  <c r="U55" i="15"/>
  <c r="AC55" i="17"/>
  <c r="AE36" i="17"/>
  <c r="AB69" i="17"/>
  <c r="AC82" i="17"/>
  <c r="C54" i="1"/>
  <c r="AD65" i="17"/>
  <c r="AE5" i="17"/>
  <c r="AC23" i="17"/>
  <c r="AE20" i="17"/>
  <c r="U40" i="15"/>
  <c r="AA31" i="17"/>
  <c r="Q17" i="14"/>
  <c r="AD44" i="17"/>
  <c r="P39" i="15"/>
  <c r="AC60" i="17"/>
  <c r="Q4" i="14"/>
  <c r="V37" i="15"/>
  <c r="AB29" i="17"/>
  <c r="AC49" i="17"/>
  <c r="P55" i="15"/>
  <c r="AA83" i="17"/>
  <c r="V50" i="15"/>
  <c r="AB10" i="17"/>
  <c r="AE83" i="17"/>
  <c r="AB33" i="17"/>
  <c r="J21" i="19"/>
  <c r="K13" i="14"/>
  <c r="AE45" i="17"/>
  <c r="V11" i="17"/>
  <c r="AA13" i="17"/>
  <c r="AD27" i="17"/>
  <c r="AD8" i="17"/>
  <c r="AE87" i="17"/>
  <c r="U35" i="15"/>
  <c r="K21" i="14"/>
  <c r="AD13" i="17"/>
  <c r="AE69" i="17"/>
  <c r="AD66" i="17"/>
  <c r="U50" i="15"/>
  <c r="AA56" i="17"/>
  <c r="Q36" i="15"/>
  <c r="AE82" i="17"/>
  <c r="AB39" i="17"/>
  <c r="P40" i="15"/>
  <c r="AA28" i="17"/>
  <c r="AA88" i="17"/>
  <c r="AE60" i="17"/>
  <c r="AB4" i="17"/>
  <c r="AB71" i="17"/>
  <c r="Q5" i="17"/>
  <c r="AC72" i="17"/>
  <c r="AA17" i="17"/>
  <c r="P60" i="15"/>
  <c r="P10" i="17"/>
  <c r="P38" i="15"/>
  <c r="L20" i="14"/>
  <c r="N16" i="19"/>
  <c r="AD37" i="17"/>
  <c r="AD55" i="17"/>
  <c r="V8" i="17"/>
  <c r="AB40" i="17"/>
  <c r="AE37" i="17"/>
  <c r="AB22" i="17"/>
  <c r="Q18" i="14"/>
  <c r="AE24" i="17"/>
  <c r="K17" i="14"/>
  <c r="AA32" i="17"/>
  <c r="L21" i="14"/>
  <c r="V40" i="15"/>
  <c r="AE81" i="17"/>
  <c r="Q13" i="14"/>
  <c r="P33" i="15"/>
  <c r="Q12" i="17"/>
  <c r="AE7" i="17"/>
  <c r="AA47" i="17"/>
  <c r="AB52" i="17"/>
  <c r="AE66" i="17"/>
  <c r="AB50" i="17"/>
  <c r="AC65" i="17"/>
  <c r="AC18" i="17"/>
  <c r="AA5" i="17"/>
  <c r="AE62" i="17"/>
  <c r="AE18" i="17"/>
  <c r="AA78" i="17"/>
  <c r="AC33" i="17"/>
  <c r="AB48" i="17"/>
  <c r="AA86" i="17"/>
  <c r="AE3" i="16"/>
  <c r="Q15" i="17"/>
  <c r="AE50" i="17"/>
  <c r="AD64" i="17"/>
  <c r="AE34" i="17"/>
  <c r="AE8" i="17"/>
  <c r="AC68" i="17"/>
  <c r="AE64" i="17"/>
  <c r="Q3" i="14"/>
  <c r="AA62" i="17"/>
  <c r="AD57" i="17"/>
  <c r="AD61" i="17"/>
  <c r="Q33" i="15"/>
  <c r="AA46" i="17"/>
  <c r="AE46" i="17"/>
  <c r="AB42" i="17"/>
  <c r="AB37" i="17"/>
  <c r="AB84" i="17"/>
  <c r="P19" i="14"/>
  <c r="AC5" i="17"/>
  <c r="Q65" i="15"/>
  <c r="P50" i="15"/>
  <c r="AE13" i="17"/>
  <c r="AB43" i="17"/>
  <c r="Q10" i="17"/>
  <c r="K23" i="14"/>
  <c r="AB78" i="17"/>
  <c r="U15" i="17"/>
  <c r="Q8" i="17"/>
  <c r="AB64" i="17"/>
  <c r="P45" i="15"/>
  <c r="AD15" i="17"/>
  <c r="AE30" i="17"/>
  <c r="P7" i="14"/>
  <c r="V15" i="17"/>
  <c r="AB51" i="17"/>
  <c r="AA61" i="17"/>
  <c r="AE49" i="17"/>
  <c r="AA26" i="17"/>
  <c r="AA48" i="17"/>
  <c r="AC56" i="17"/>
  <c r="AA23" i="17"/>
  <c r="AB81" i="17"/>
  <c r="P6" i="14"/>
  <c r="AD36" i="17"/>
  <c r="AA4" i="17"/>
  <c r="AC22" i="17"/>
  <c r="AC26" i="17"/>
  <c r="AD42" i="17"/>
  <c r="P21" i="14"/>
  <c r="AD59" i="17"/>
  <c r="AA70" i="17"/>
  <c r="C7" i="15"/>
  <c r="L4" i="14"/>
  <c r="C22" i="19"/>
  <c r="AE67" i="17"/>
  <c r="AA14" i="17"/>
  <c r="P62" i="15"/>
  <c r="AB66" i="17"/>
  <c r="AB3" i="16"/>
  <c r="Q11" i="14"/>
  <c r="AA84" i="17"/>
  <c r="P5" i="17"/>
  <c r="P13" i="17"/>
  <c r="AA81" i="17"/>
  <c r="AE89" i="17"/>
  <c r="AB3" i="17"/>
  <c r="AE29" i="17"/>
  <c r="P20" i="14"/>
  <c r="AD53" i="17"/>
  <c r="AA27" i="17"/>
  <c r="AC79" i="17"/>
  <c r="Q14" i="17"/>
  <c r="S16" i="19"/>
  <c r="AC86" i="17"/>
  <c r="Q14" i="14"/>
  <c r="AC31" i="17"/>
  <c r="AA75" i="17"/>
  <c r="AE27" i="17"/>
  <c r="AE88" i="17"/>
  <c r="AB83" i="17"/>
  <c r="AE56" i="17"/>
  <c r="U64" i="15"/>
  <c r="I68" i="1"/>
  <c r="AB15" i="17"/>
  <c r="AD74" i="17"/>
  <c r="AB82" i="17"/>
  <c r="K7" i="14"/>
  <c r="AC83" i="17"/>
  <c r="AD77" i="17"/>
  <c r="AB27" i="17"/>
  <c r="AE41" i="17"/>
  <c r="AC75" i="17"/>
  <c r="AB6" i="17"/>
  <c r="AA20" i="17"/>
  <c r="AD23" i="17"/>
  <c r="AA16" i="17"/>
  <c r="AE21" i="17"/>
  <c r="AE16" i="17"/>
  <c r="AE31" i="17"/>
  <c r="AD51" i="17"/>
  <c r="AC52" i="17"/>
  <c r="AD79" i="17"/>
  <c r="AB89" i="17"/>
  <c r="AE44" i="17"/>
  <c r="AA57" i="17"/>
  <c r="U37" i="15"/>
  <c r="D55" i="1"/>
  <c r="AE51" i="17"/>
  <c r="Q4" i="15"/>
  <c r="AB47" i="17"/>
  <c r="U13" i="17"/>
  <c r="AE59" i="17"/>
  <c r="AC46" i="17"/>
  <c r="V45" i="15"/>
  <c r="Q50" i="15"/>
  <c r="AB79" i="17"/>
  <c r="K4" i="14"/>
  <c r="Q64" i="15"/>
  <c r="AD39" i="17"/>
  <c r="AA19" i="17"/>
  <c r="P12" i="17"/>
  <c r="Q21" i="14"/>
  <c r="AC29" i="17"/>
  <c r="AE17" i="17"/>
  <c r="C68" i="1"/>
  <c r="D68" i="1" s="1"/>
  <c r="AE70" i="17"/>
  <c r="AA45" i="17"/>
  <c r="T16" i="19"/>
  <c r="AD50" i="17"/>
  <c r="AA85" i="17"/>
  <c r="AB17" i="17"/>
  <c r="AB21" i="17"/>
  <c r="AF2" i="16" a="1"/>
  <c r="D46" i="1"/>
  <c r="P13" i="14"/>
  <c r="V60" i="15"/>
  <c r="AC59" i="17"/>
  <c r="V9" i="17"/>
  <c r="AB73" i="17"/>
  <c r="AB63" i="17"/>
  <c r="AC28" i="17"/>
  <c r="L8" i="14"/>
  <c r="AD18" i="17"/>
  <c r="AC38" i="17"/>
  <c r="AE85" i="17"/>
  <c r="AE61" i="17"/>
  <c r="AC43" i="17"/>
  <c r="AE33" i="17"/>
  <c r="AC21" i="17"/>
  <c r="C23" i="19"/>
  <c r="AE38" i="17"/>
  <c r="AB32" i="17"/>
  <c r="Q22" i="14"/>
  <c r="AC41" i="17"/>
  <c r="AE55" i="17"/>
  <c r="AD85" i="17"/>
  <c r="AD69" i="17"/>
  <c r="AC80" i="17"/>
  <c r="U65" i="15"/>
  <c r="AE52" i="17"/>
  <c r="K20" i="14"/>
  <c r="AC47" i="17"/>
  <c r="AC58" i="17"/>
  <c r="AC53" i="17"/>
  <c r="P15" i="17"/>
  <c r="AB20" i="17"/>
  <c r="V35" i="15"/>
  <c r="P34" i="15"/>
  <c r="AD12" i="17"/>
  <c r="AE42" i="17"/>
  <c r="AD5" i="17"/>
  <c r="I54" i="1"/>
  <c r="AD43" i="17"/>
  <c r="AB24" i="17"/>
  <c r="Q6" i="14"/>
  <c r="L11" i="14"/>
  <c r="AE65" i="17"/>
  <c r="AE23" i="17"/>
  <c r="AD38" i="17"/>
  <c r="AC16" i="17"/>
  <c r="L19" i="14"/>
  <c r="AE72" i="17"/>
  <c r="AD3" i="16"/>
  <c r="AB60" i="17"/>
  <c r="AD9" i="17"/>
  <c r="L3" i="14"/>
  <c r="AA60" i="17"/>
  <c r="AD46" i="17"/>
  <c r="U11" i="17"/>
  <c r="V14" i="17"/>
  <c r="I46" i="1"/>
  <c r="AA89" i="17"/>
  <c r="V6" i="17"/>
  <c r="AB38" i="17"/>
  <c r="AD26" i="17"/>
  <c r="K8" i="14"/>
  <c r="AB8" i="17"/>
  <c r="AC66" i="17"/>
  <c r="AC44" i="17"/>
  <c r="AC20" i="17"/>
  <c r="Q16" i="14"/>
  <c r="L16" i="14"/>
  <c r="AB44" i="17"/>
  <c r="Q9" i="14"/>
  <c r="AD48" i="17"/>
  <c r="AA3" i="17"/>
  <c r="AA33" i="17"/>
  <c r="AA66" i="17"/>
  <c r="AE57" i="17"/>
  <c r="AC45" i="17"/>
  <c r="P12" i="14"/>
  <c r="AE75" i="17"/>
  <c r="P35" i="15"/>
  <c r="AA15" i="17"/>
  <c r="AD82" i="17"/>
  <c r="Q8" i="14"/>
  <c r="P14" i="17"/>
  <c r="AB23" i="17"/>
  <c r="AB74" i="17"/>
  <c r="Q55" i="15"/>
  <c r="AC88" i="17"/>
  <c r="U4" i="15"/>
  <c r="Q39" i="15"/>
  <c r="AA69" i="17"/>
  <c r="AA6" i="17"/>
  <c r="K12" i="14"/>
  <c r="AB67" i="17"/>
  <c r="Q10" i="14"/>
  <c r="P6" i="17"/>
  <c r="Q7" i="14"/>
  <c r="AB46" i="17"/>
  <c r="AB36" i="17"/>
  <c r="AC24" i="17"/>
  <c r="Q37" i="15"/>
  <c r="L13" i="14"/>
  <c r="AC34" i="17"/>
  <c r="I55" i="1"/>
  <c r="AA80" i="17"/>
  <c r="I61" i="1"/>
  <c r="AD22" i="17"/>
  <c r="Q23" i="14"/>
  <c r="AA22" i="17"/>
  <c r="U45" i="15"/>
  <c r="J19" i="19"/>
  <c r="AC12" i="17"/>
  <c r="AB61" i="17"/>
  <c r="AA11" i="17"/>
  <c r="AC3" i="17"/>
  <c r="AC19" i="17"/>
  <c r="AA67" i="17"/>
  <c r="V10" i="17"/>
  <c r="AD16" i="17"/>
  <c r="AC9" i="17"/>
  <c r="AD86" i="17"/>
  <c r="AB76" i="17"/>
  <c r="AB25" i="17"/>
  <c r="AD29" i="17"/>
  <c r="AC51" i="17"/>
  <c r="AD75" i="17"/>
  <c r="AB58" i="17"/>
  <c r="AD28" i="17"/>
  <c r="AE11" i="17"/>
  <c r="AD60" i="17"/>
  <c r="AB11" i="17"/>
  <c r="V55" i="15"/>
  <c r="P22" i="14"/>
  <c r="U12" i="17"/>
  <c r="AA71" i="17"/>
  <c r="AA18" i="17"/>
  <c r="AA34" i="17"/>
  <c r="AD25" i="17"/>
  <c r="AD19" i="17"/>
  <c r="AD76" i="17"/>
  <c r="O16" i="19"/>
  <c r="Q34" i="15"/>
  <c r="AA58" i="17"/>
  <c r="AE84" i="17"/>
  <c r="AA24" i="17"/>
  <c r="U62" i="15"/>
  <c r="K10" i="14"/>
  <c r="U34" i="15"/>
  <c r="U38" i="15"/>
  <c r="AC84" i="17"/>
  <c r="AD80" i="17"/>
  <c r="P3" i="14"/>
  <c r="AB72" i="17"/>
  <c r="AC77" i="17"/>
  <c r="K15" i="14"/>
  <c r="AA64" i="17"/>
  <c r="AF2" i="17" a="1"/>
  <c r="AD17" i="17"/>
  <c r="U14" i="17"/>
  <c r="AE15" i="17"/>
  <c r="AB14" i="17"/>
  <c r="AC57" i="17"/>
  <c r="AC37" i="17"/>
  <c r="AB68" i="17"/>
  <c r="AB54" i="17"/>
  <c r="G7" i="14"/>
  <c r="I69" i="1"/>
  <c r="C8" i="15"/>
  <c r="H53" i="1"/>
  <c r="E23" i="19"/>
  <c r="F23" i="19" s="1"/>
  <c r="C24" i="19"/>
  <c r="E8" i="15"/>
  <c r="C9" i="15"/>
  <c r="E24" i="19"/>
  <c r="F24" i="19" s="1"/>
  <c r="E9" i="15"/>
  <c r="C10" i="15"/>
  <c r="C11" i="15"/>
  <c r="E10" i="15"/>
  <c r="H24" i="19" l="1"/>
  <c r="J5" i="14"/>
  <c r="AF44" i="17"/>
  <c r="AJ44" i="17" s="1"/>
  <c r="AF42" i="17"/>
  <c r="AJ42" i="17" s="1"/>
  <c r="AF58" i="17"/>
  <c r="AJ58" i="17" s="1"/>
  <c r="AF88" i="17"/>
  <c r="AJ88" i="17" s="1"/>
  <c r="AF75" i="17"/>
  <c r="AJ75" i="17" s="1"/>
  <c r="AF73" i="17"/>
  <c r="AJ73" i="17" s="1"/>
  <c r="AF60" i="17"/>
  <c r="AJ60" i="17" s="1"/>
  <c r="AF81" i="17"/>
  <c r="AJ81" i="17" s="1"/>
  <c r="AF12" i="17"/>
  <c r="AJ12" i="17" s="1"/>
  <c r="AF76" i="17"/>
  <c r="AJ76" i="17" s="1"/>
  <c r="AF21" i="17"/>
  <c r="AJ21" i="17" s="1"/>
  <c r="AF29" i="17"/>
  <c r="AJ29" i="17" s="1"/>
  <c r="AF13" i="17"/>
  <c r="AJ13" i="17" s="1"/>
  <c r="AF85" i="17"/>
  <c r="AJ85" i="17" s="1"/>
  <c r="AF14" i="17"/>
  <c r="AJ14" i="17" s="1"/>
  <c r="AF23" i="17"/>
  <c r="AJ23" i="17" s="1"/>
  <c r="AF10" i="17"/>
  <c r="AJ10" i="17" s="1"/>
  <c r="AF83" i="17"/>
  <c r="AJ83" i="17" s="1"/>
  <c r="AF7" i="17"/>
  <c r="AJ7" i="17" s="1"/>
  <c r="AF8" i="17"/>
  <c r="AJ8" i="17" s="1"/>
  <c r="AF36" i="17"/>
  <c r="AJ36" i="17" s="1"/>
  <c r="AF90" i="17"/>
  <c r="AJ90" i="17" s="1"/>
  <c r="AF38" i="17"/>
  <c r="AJ38" i="17" s="1"/>
  <c r="AF62" i="17"/>
  <c r="AJ62" i="17" s="1"/>
  <c r="AF80" i="17"/>
  <c r="AJ80" i="17" s="1"/>
  <c r="AF79" i="17"/>
  <c r="AJ79" i="17" s="1"/>
  <c r="AF19" i="17"/>
  <c r="AJ19" i="17" s="1"/>
  <c r="AF57" i="17"/>
  <c r="AJ57" i="17" s="1"/>
  <c r="AF46" i="17"/>
  <c r="AJ46" i="17" s="1"/>
  <c r="AF71" i="17"/>
  <c r="AJ71" i="17" s="1"/>
  <c r="AF61" i="17"/>
  <c r="AJ61" i="17" s="1"/>
  <c r="AF24" i="17"/>
  <c r="AJ24" i="17" s="1"/>
  <c r="AF6" i="17"/>
  <c r="AJ6" i="17" s="1"/>
  <c r="AF82" i="17"/>
  <c r="AJ82" i="17" s="1"/>
  <c r="AF41" i="17"/>
  <c r="AJ41" i="17" s="1"/>
  <c r="AF15" i="17"/>
  <c r="AJ15" i="17" s="1"/>
  <c r="AF43" i="17"/>
  <c r="AJ43" i="17" s="1"/>
  <c r="AF31" i="17"/>
  <c r="AJ31" i="17" s="1"/>
  <c r="AF47" i="17"/>
  <c r="AJ47" i="17" s="1"/>
  <c r="AF59" i="17"/>
  <c r="AJ59" i="17" s="1"/>
  <c r="AF9" i="17"/>
  <c r="AJ9" i="17" s="1"/>
  <c r="AF87" i="17"/>
  <c r="AJ87" i="17" s="1"/>
  <c r="AF34" i="17"/>
  <c r="AJ34" i="17" s="1"/>
  <c r="AF86" i="17"/>
  <c r="AJ86" i="17" s="1"/>
  <c r="AF35" i="17"/>
  <c r="AJ35" i="17" s="1"/>
  <c r="AF45" i="17"/>
  <c r="AJ45" i="17" s="1"/>
  <c r="AF4" i="17"/>
  <c r="AJ4" i="17" s="1"/>
  <c r="AF78" i="17"/>
  <c r="AJ78" i="17" s="1"/>
  <c r="AF27" i="17"/>
  <c r="AJ27" i="17" s="1"/>
  <c r="AF30" i="17"/>
  <c r="AJ30" i="17" s="1"/>
  <c r="AF25" i="17"/>
  <c r="AJ25" i="17" s="1"/>
  <c r="AF18" i="17"/>
  <c r="AJ18" i="17" s="1"/>
  <c r="AF65" i="17"/>
  <c r="AJ65" i="17" s="1"/>
  <c r="AF67" i="17"/>
  <c r="AJ67" i="17" s="1"/>
  <c r="AF69" i="17"/>
  <c r="AJ69" i="17" s="1"/>
  <c r="AF66" i="17"/>
  <c r="AJ66" i="17" s="1"/>
  <c r="AF11" i="17"/>
  <c r="AJ11" i="17" s="1"/>
  <c r="AF33" i="17"/>
  <c r="AJ33" i="17" s="1"/>
  <c r="AF16" i="17"/>
  <c r="AJ16" i="17" s="1"/>
  <c r="AF51" i="17"/>
  <c r="AJ51" i="17" s="1"/>
  <c r="AF28" i="17"/>
  <c r="AJ28" i="17" s="1"/>
  <c r="AF22" i="17"/>
  <c r="AJ22" i="17" s="1"/>
  <c r="AF70" i="17"/>
  <c r="AJ70" i="17" s="1"/>
  <c r="AF40" i="17"/>
  <c r="AJ40" i="17" s="1"/>
  <c r="AF54" i="17"/>
  <c r="AJ54" i="17" s="1"/>
  <c r="AF56" i="17"/>
  <c r="AJ56" i="17" s="1"/>
  <c r="AF77" i="17"/>
  <c r="AJ77" i="17" s="1"/>
  <c r="AF26" i="17"/>
  <c r="AJ26" i="17" s="1"/>
  <c r="AF74" i="17"/>
  <c r="AJ74" i="17" s="1"/>
  <c r="AF68" i="17"/>
  <c r="AJ68" i="17" s="1"/>
  <c r="AF37" i="17"/>
  <c r="AJ37" i="17" s="1"/>
  <c r="AF72" i="17"/>
  <c r="AJ72" i="17" s="1"/>
  <c r="AF3" i="17"/>
  <c r="AJ3" i="17" s="1"/>
  <c r="AF55" i="17"/>
  <c r="AJ55" i="17" s="1"/>
  <c r="AF48" i="17"/>
  <c r="AJ48" i="17" s="1"/>
  <c r="AF32" i="17"/>
  <c r="AJ32" i="17" s="1"/>
  <c r="AF64" i="17"/>
  <c r="AJ64" i="17" s="1"/>
  <c r="AF17" i="17"/>
  <c r="AJ17" i="17" s="1"/>
  <c r="AF5" i="17"/>
  <c r="AJ5" i="17" s="1"/>
  <c r="AF84" i="17"/>
  <c r="AJ84" i="17" s="1"/>
  <c r="AF2" i="17"/>
  <c r="AF49" i="17"/>
  <c r="AJ49" i="17" s="1"/>
  <c r="AF20" i="17"/>
  <c r="AJ20" i="17" s="1"/>
  <c r="AF53" i="17"/>
  <c r="AJ53" i="17" s="1"/>
  <c r="AF63" i="17"/>
  <c r="AJ63" i="17" s="1"/>
  <c r="AF39" i="17"/>
  <c r="AJ39" i="17" s="1"/>
  <c r="AF52" i="17"/>
  <c r="AJ52" i="17" s="1"/>
  <c r="AF50" i="17"/>
  <c r="AJ50" i="17" s="1"/>
  <c r="AF89" i="17"/>
  <c r="AJ89" i="17" s="1"/>
  <c r="X64" i="17"/>
  <c r="X24" i="17"/>
  <c r="X58" i="17"/>
  <c r="X34" i="17"/>
  <c r="X18" i="17"/>
  <c r="X71" i="17"/>
  <c r="X67" i="17"/>
  <c r="X11" i="17"/>
  <c r="M17" i="19"/>
  <c r="X22" i="17"/>
  <c r="X80" i="17"/>
  <c r="X6" i="17"/>
  <c r="X69" i="17"/>
  <c r="X15" i="17"/>
  <c r="X66" i="17"/>
  <c r="X33" i="17"/>
  <c r="X3" i="17"/>
  <c r="X89" i="17"/>
  <c r="X60" i="17"/>
  <c r="H23" i="19"/>
  <c r="AF11" i="16"/>
  <c r="AJ11" i="16" s="1"/>
  <c r="AF56" i="16"/>
  <c r="AJ56" i="16" s="1"/>
  <c r="AF2" i="16"/>
  <c r="AF14" i="16"/>
  <c r="AJ14" i="16" s="1"/>
  <c r="AF5" i="16"/>
  <c r="AJ5" i="16" s="1"/>
  <c r="AF24" i="16"/>
  <c r="AJ24" i="16" s="1"/>
  <c r="AF15" i="16"/>
  <c r="AJ15" i="16" s="1"/>
  <c r="AF13" i="16"/>
  <c r="AJ13" i="16" s="1"/>
  <c r="AF12" i="16"/>
  <c r="AJ12" i="16" s="1"/>
  <c r="AF48" i="16"/>
  <c r="AJ48" i="16" s="1"/>
  <c r="AF39" i="16"/>
  <c r="AJ39" i="16" s="1"/>
  <c r="AF36" i="16"/>
  <c r="AJ36" i="16" s="1"/>
  <c r="AF7" i="16"/>
  <c r="AJ7" i="16" s="1"/>
  <c r="AF49" i="16"/>
  <c r="AJ49" i="16" s="1"/>
  <c r="AF10" i="16"/>
  <c r="AJ10" i="16" s="1"/>
  <c r="AF57" i="16"/>
  <c r="AJ57" i="16" s="1"/>
  <c r="AF19" i="16"/>
  <c r="AJ19" i="16" s="1"/>
  <c r="AF17" i="16"/>
  <c r="AJ17" i="16" s="1"/>
  <c r="AF31" i="16"/>
  <c r="AJ31" i="16" s="1"/>
  <c r="AF41" i="16"/>
  <c r="AJ41" i="16" s="1"/>
  <c r="AF51" i="16"/>
  <c r="AJ51" i="16" s="1"/>
  <c r="AF45" i="16"/>
  <c r="AJ45" i="16" s="1"/>
  <c r="AF32" i="16"/>
  <c r="AJ32" i="16" s="1"/>
  <c r="AF34" i="16"/>
  <c r="AJ34" i="16" s="1"/>
  <c r="AF6" i="16"/>
  <c r="AJ6" i="16" s="1"/>
  <c r="AF35" i="16"/>
  <c r="AJ35" i="16" s="1"/>
  <c r="AF53" i="16"/>
  <c r="AJ53" i="16" s="1"/>
  <c r="AF4" i="16"/>
  <c r="AJ4" i="16" s="1"/>
  <c r="AF50" i="16"/>
  <c r="AJ50" i="16" s="1"/>
  <c r="AF30" i="16"/>
  <c r="AJ30" i="16" s="1"/>
  <c r="AF55" i="16"/>
  <c r="AJ55" i="16" s="1"/>
  <c r="AF58" i="16"/>
  <c r="AJ58" i="16" s="1"/>
  <c r="AF38" i="16"/>
  <c r="AJ38" i="16" s="1"/>
  <c r="AF8" i="16"/>
  <c r="AJ8" i="16" s="1"/>
  <c r="AF44" i="16"/>
  <c r="AJ44" i="16" s="1"/>
  <c r="AF16" i="16"/>
  <c r="AJ16" i="16" s="1"/>
  <c r="AF21" i="16"/>
  <c r="AJ21" i="16" s="1"/>
  <c r="AF22" i="16"/>
  <c r="AJ22" i="16" s="1"/>
  <c r="AF33" i="16"/>
  <c r="AJ33" i="16" s="1"/>
  <c r="AF28" i="16"/>
  <c r="AJ28" i="16" s="1"/>
  <c r="AF29" i="16"/>
  <c r="AJ29" i="16" s="1"/>
  <c r="AF9" i="16"/>
  <c r="AJ9" i="16" s="1"/>
  <c r="AF59" i="16"/>
  <c r="AJ59" i="16" s="1"/>
  <c r="AF18" i="16"/>
  <c r="AJ18" i="16" s="1"/>
  <c r="AF3" i="16"/>
  <c r="AJ3" i="16" s="1"/>
  <c r="AF37" i="16"/>
  <c r="AJ37" i="16" s="1"/>
  <c r="AF26" i="16"/>
  <c r="AJ26" i="16" s="1"/>
  <c r="AF25" i="16"/>
  <c r="AJ25" i="16" s="1"/>
  <c r="AF27" i="16"/>
  <c r="AJ27" i="16" s="1"/>
  <c r="AF46" i="16"/>
  <c r="AJ46" i="16" s="1"/>
  <c r="AF42" i="16"/>
  <c r="AJ42" i="16" s="1"/>
  <c r="AF43" i="16"/>
  <c r="AJ43" i="16" s="1"/>
  <c r="AF23" i="16"/>
  <c r="AJ23" i="16" s="1"/>
  <c r="AF54" i="16"/>
  <c r="AJ54" i="16" s="1"/>
  <c r="AF52" i="16"/>
  <c r="AJ52" i="16" s="1"/>
  <c r="AF47" i="16"/>
  <c r="AJ47" i="16" s="1"/>
  <c r="AF20" i="16"/>
  <c r="AJ20" i="16" s="1"/>
  <c r="AF40" i="16"/>
  <c r="AJ40" i="16" s="1"/>
  <c r="X85" i="17"/>
  <c r="X45" i="17"/>
  <c r="X19" i="17"/>
  <c r="X57" i="17"/>
  <c r="X16" i="17"/>
  <c r="X20" i="17"/>
  <c r="X75" i="17"/>
  <c r="X27" i="17"/>
  <c r="X81" i="17"/>
  <c r="X84" i="17"/>
  <c r="X14" i="17"/>
  <c r="H22" i="19"/>
  <c r="H7" i="15"/>
  <c r="X70" i="17"/>
  <c r="X4" i="17"/>
  <c r="X23" i="17"/>
  <c r="X48" i="17"/>
  <c r="X26" i="17"/>
  <c r="X61" i="17"/>
  <c r="X46" i="17"/>
  <c r="X62" i="17"/>
  <c r="X86" i="17"/>
  <c r="X78" i="17"/>
  <c r="X5" i="17"/>
  <c r="X47" i="17"/>
  <c r="X32" i="17"/>
  <c r="X17" i="17"/>
  <c r="X88" i="17"/>
  <c r="X28" i="17"/>
  <c r="X56" i="17"/>
  <c r="X13" i="17"/>
  <c r="M19" i="19"/>
  <c r="X83" i="17"/>
  <c r="X31" i="17"/>
  <c r="X25" i="17"/>
  <c r="X39" i="17"/>
  <c r="X65" i="17"/>
  <c r="Z33" i="18"/>
  <c r="Z42" i="18"/>
  <c r="Z50" i="18"/>
  <c r="Z27" i="18"/>
  <c r="Z44" i="18"/>
  <c r="Z31" i="18"/>
  <c r="Z19" i="18"/>
  <c r="Z38" i="18"/>
  <c r="Z20" i="18"/>
  <c r="Z30" i="18"/>
  <c r="Z24" i="18"/>
  <c r="Z47" i="18"/>
  <c r="Z41" i="18"/>
  <c r="Z37" i="18"/>
  <c r="Z34" i="18"/>
  <c r="Z52" i="18"/>
  <c r="Z3" i="18"/>
  <c r="Z4" i="18"/>
  <c r="Z39" i="18"/>
  <c r="Z29" i="18"/>
  <c r="Z15" i="18"/>
  <c r="Z18" i="18"/>
  <c r="Z5" i="18"/>
  <c r="Z25" i="18"/>
  <c r="Z8" i="18"/>
  <c r="Z7" i="18"/>
  <c r="Z23" i="18"/>
  <c r="Z49" i="18"/>
  <c r="Z17" i="18"/>
  <c r="Z51" i="18"/>
  <c r="Z35" i="18"/>
  <c r="Z46" i="18"/>
  <c r="Z40" i="18"/>
  <c r="Z48" i="18"/>
  <c r="Z32" i="18"/>
  <c r="Z6" i="18"/>
  <c r="Z11" i="18"/>
  <c r="Z16" i="18"/>
  <c r="Z9" i="18"/>
  <c r="Z28" i="18"/>
  <c r="Z10" i="18"/>
  <c r="Z13" i="18"/>
  <c r="Z53" i="18"/>
  <c r="Z43" i="18"/>
  <c r="Z22" i="18"/>
  <c r="Z26" i="18"/>
  <c r="Z12" i="18"/>
  <c r="Z36" i="18"/>
  <c r="Z45" i="18"/>
  <c r="Z14" i="18"/>
  <c r="Z21" i="18"/>
  <c r="Y40" i="18"/>
  <c r="Y42" i="18"/>
  <c r="Y39" i="18"/>
  <c r="Y8" i="18"/>
  <c r="Y51" i="18"/>
  <c r="Y14" i="18"/>
  <c r="Y5" i="18"/>
  <c r="Y3" i="18"/>
  <c r="Y17" i="18"/>
  <c r="Y35" i="18"/>
  <c r="Y30" i="18"/>
  <c r="Y15" i="18"/>
  <c r="Y21" i="18"/>
  <c r="Y12" i="18"/>
  <c r="Y9" i="18"/>
  <c r="Y27" i="18"/>
  <c r="Y52" i="18"/>
  <c r="Y38" i="18"/>
  <c r="Y23" i="18"/>
  <c r="Y36" i="18"/>
  <c r="Y10" i="18"/>
  <c r="Y19" i="18"/>
  <c r="Y53" i="18"/>
  <c r="Y32" i="18"/>
  <c r="Y33" i="18"/>
  <c r="Y48" i="18"/>
  <c r="Y6" i="18"/>
  <c r="Y44" i="18"/>
  <c r="Y45" i="18"/>
  <c r="Y26" i="18"/>
  <c r="Y46" i="18"/>
  <c r="Y7" i="18"/>
  <c r="Y43" i="18"/>
  <c r="Y50" i="18"/>
  <c r="Y47" i="18"/>
  <c r="Y18" i="18"/>
  <c r="Y49" i="18"/>
  <c r="Y37" i="18"/>
  <c r="Y25" i="18"/>
  <c r="Y24" i="18"/>
  <c r="Y4" i="18"/>
  <c r="Y22" i="18"/>
  <c r="Y20" i="18"/>
  <c r="Y29" i="18"/>
  <c r="Y34" i="18"/>
  <c r="Y16" i="18"/>
  <c r="Y28" i="18"/>
  <c r="Y13" i="18"/>
  <c r="Y31" i="18"/>
  <c r="Y41" i="18"/>
  <c r="Y11" i="18"/>
  <c r="X42" i="17"/>
  <c r="M18" i="19"/>
  <c r="X49" i="17"/>
  <c r="X72" i="17"/>
  <c r="X21" i="17"/>
  <c r="X35" i="17"/>
  <c r="X29" i="17"/>
  <c r="X8" i="17"/>
  <c r="X30" i="17"/>
  <c r="X36" i="17"/>
  <c r="AG13" i="16"/>
  <c r="AL13" i="16" s="1"/>
  <c r="AG44" i="16"/>
  <c r="AL44" i="16" s="1"/>
  <c r="AG58" i="16"/>
  <c r="AL58" i="16" s="1"/>
  <c r="AG18" i="16"/>
  <c r="AL18" i="16" s="1"/>
  <c r="AG43" i="16"/>
  <c r="AL43" i="16" s="1"/>
  <c r="AG19" i="16"/>
  <c r="AL19" i="16" s="1"/>
  <c r="AG2" i="16"/>
  <c r="AG37" i="16"/>
  <c r="AL37" i="16" s="1"/>
  <c r="AG48" i="16"/>
  <c r="AL48" i="16" s="1"/>
  <c r="AG32" i="16"/>
  <c r="AL32" i="16" s="1"/>
  <c r="AG14" i="16"/>
  <c r="AL14" i="16" s="1"/>
  <c r="AG53" i="16"/>
  <c r="AL53" i="16" s="1"/>
  <c r="AG6" i="16"/>
  <c r="AL6" i="16" s="1"/>
  <c r="AG42" i="16"/>
  <c r="AL42" i="16" s="1"/>
  <c r="AG20" i="16"/>
  <c r="AL20" i="16" s="1"/>
  <c r="AG9" i="16"/>
  <c r="AL9" i="16" s="1"/>
  <c r="AG12" i="16"/>
  <c r="AL12" i="16" s="1"/>
  <c r="AG5" i="16"/>
  <c r="AL5" i="16" s="1"/>
  <c r="AG59" i="16"/>
  <c r="AL59" i="16" s="1"/>
  <c r="AG25" i="16"/>
  <c r="AL25" i="16" s="1"/>
  <c r="AG21" i="16"/>
  <c r="AL21" i="16" s="1"/>
  <c r="AG15" i="16"/>
  <c r="AL15" i="16" s="1"/>
  <c r="AG30" i="16"/>
  <c r="AL30" i="16" s="1"/>
  <c r="AG57" i="16"/>
  <c r="AL57" i="16" s="1"/>
  <c r="AG26" i="16"/>
  <c r="AL26" i="16" s="1"/>
  <c r="AG50" i="16"/>
  <c r="AL50" i="16" s="1"/>
  <c r="AG34" i="16"/>
  <c r="AL34" i="16" s="1"/>
  <c r="AG52" i="16"/>
  <c r="AL52" i="16" s="1"/>
  <c r="AG54" i="16"/>
  <c r="AL54" i="16" s="1"/>
  <c r="AG31" i="16"/>
  <c r="AL31" i="16" s="1"/>
  <c r="AG27" i="16"/>
  <c r="AL27" i="16" s="1"/>
  <c r="AG45" i="16"/>
  <c r="AL45" i="16" s="1"/>
  <c r="AG28" i="16"/>
  <c r="AL28" i="16" s="1"/>
  <c r="AG16" i="16"/>
  <c r="AL16" i="16" s="1"/>
  <c r="AG11" i="16"/>
  <c r="AL11" i="16" s="1"/>
  <c r="AG22" i="16"/>
  <c r="AL22" i="16" s="1"/>
  <c r="AG4" i="16"/>
  <c r="AL4" i="16" s="1"/>
  <c r="AG46" i="16"/>
  <c r="AL46" i="16" s="1"/>
  <c r="AG39" i="16"/>
  <c r="AL39" i="16" s="1"/>
  <c r="AG40" i="16"/>
  <c r="AL40" i="16" s="1"/>
  <c r="AG23" i="16"/>
  <c r="AL23" i="16" s="1"/>
  <c r="AG38" i="16"/>
  <c r="AL38" i="16" s="1"/>
  <c r="AG3" i="16"/>
  <c r="AL3" i="16" s="1"/>
  <c r="AG7" i="16"/>
  <c r="AL7" i="16" s="1"/>
  <c r="AG29" i="16"/>
  <c r="AL29" i="16" s="1"/>
  <c r="AG56" i="16"/>
  <c r="AL56" i="16" s="1"/>
  <c r="AG8" i="16"/>
  <c r="AL8" i="16" s="1"/>
  <c r="AG36" i="16"/>
  <c r="AL36" i="16" s="1"/>
  <c r="AG55" i="16"/>
  <c r="AL55" i="16" s="1"/>
  <c r="AG17" i="16"/>
  <c r="AL17" i="16" s="1"/>
  <c r="AG47" i="16"/>
  <c r="AL47" i="16" s="1"/>
  <c r="AG24" i="16"/>
  <c r="AL24" i="16" s="1"/>
  <c r="AG51" i="16"/>
  <c r="AL51" i="16" s="1"/>
  <c r="AG49" i="16"/>
  <c r="AL49" i="16" s="1"/>
  <c r="AG33" i="16"/>
  <c r="AL33" i="16" s="1"/>
  <c r="AG41" i="16"/>
  <c r="AL41" i="16" s="1"/>
  <c r="AG10" i="16"/>
  <c r="AL10" i="16" s="1"/>
  <c r="AG35" i="16"/>
  <c r="AL35" i="16" s="1"/>
  <c r="X90" i="17"/>
  <c r="X76" i="17"/>
  <c r="X54" i="17"/>
  <c r="X7" i="17"/>
  <c r="AG85" i="17"/>
  <c r="AL85" i="17" s="1"/>
  <c r="AG51" i="17"/>
  <c r="AL51" i="17" s="1"/>
  <c r="AG12" i="17"/>
  <c r="AL12" i="17" s="1"/>
  <c r="AG37" i="17"/>
  <c r="AL37" i="17" s="1"/>
  <c r="AG21" i="17"/>
  <c r="AL21" i="17" s="1"/>
  <c r="AG40" i="17"/>
  <c r="AL40" i="17" s="1"/>
  <c r="AG60" i="17"/>
  <c r="AL60" i="17" s="1"/>
  <c r="AG44" i="17"/>
  <c r="AL44" i="17" s="1"/>
  <c r="AG62" i="17"/>
  <c r="AL62" i="17" s="1"/>
  <c r="AG54" i="17"/>
  <c r="AL54" i="17" s="1"/>
  <c r="AG38" i="17"/>
  <c r="AL38" i="17" s="1"/>
  <c r="AG78" i="17"/>
  <c r="AL78" i="17" s="1"/>
  <c r="AG35" i="17"/>
  <c r="AL35" i="17" s="1"/>
  <c r="AG46" i="17"/>
  <c r="AL46" i="17" s="1"/>
  <c r="AG55" i="17"/>
  <c r="AL55" i="17" s="1"/>
  <c r="AG4" i="17"/>
  <c r="AL4" i="17" s="1"/>
  <c r="AG34" i="17"/>
  <c r="AL34" i="17" s="1"/>
  <c r="AG75" i="17"/>
  <c r="AL75" i="17" s="1"/>
  <c r="AG56" i="17"/>
  <c r="AL56" i="17" s="1"/>
  <c r="AG67" i="17"/>
  <c r="AL67" i="17" s="1"/>
  <c r="AG18" i="17"/>
  <c r="AL18" i="17" s="1"/>
  <c r="AG20" i="17"/>
  <c r="AL20" i="17" s="1"/>
  <c r="AG33" i="17"/>
  <c r="AL33" i="17" s="1"/>
  <c r="AG5" i="17"/>
  <c r="AL5" i="17" s="1"/>
  <c r="AG22" i="17"/>
  <c r="AL22" i="17" s="1"/>
  <c r="AG81" i="17"/>
  <c r="AL81" i="17" s="1"/>
  <c r="AG74" i="17"/>
  <c r="AL74" i="17" s="1"/>
  <c r="AG14" i="17"/>
  <c r="AL14" i="17" s="1"/>
  <c r="AG59" i="17"/>
  <c r="AL59" i="17" s="1"/>
  <c r="AG86" i="17"/>
  <c r="AL86" i="17" s="1"/>
  <c r="AG69" i="17"/>
  <c r="AL69" i="17" s="1"/>
  <c r="AG19" i="17"/>
  <c r="AL19" i="17" s="1"/>
  <c r="AG82" i="17"/>
  <c r="AL82" i="17" s="1"/>
  <c r="AG25" i="17"/>
  <c r="AL25" i="17" s="1"/>
  <c r="AG36" i="17"/>
  <c r="AL36" i="17" s="1"/>
  <c r="AG90" i="17"/>
  <c r="AL90" i="17" s="1"/>
  <c r="AG8" i="17"/>
  <c r="AL8" i="17" s="1"/>
  <c r="AG58" i="17"/>
  <c r="AL58" i="17" s="1"/>
  <c r="AG30" i="17"/>
  <c r="AL30" i="17" s="1"/>
  <c r="AG23" i="17"/>
  <c r="AL23" i="17" s="1"/>
  <c r="AG63" i="17"/>
  <c r="AL63" i="17" s="1"/>
  <c r="AG77" i="17"/>
  <c r="AL77" i="17" s="1"/>
  <c r="AG17" i="17"/>
  <c r="AL17" i="17" s="1"/>
  <c r="AG11" i="17"/>
  <c r="AL11" i="17" s="1"/>
  <c r="AG6" i="17"/>
  <c r="AL6" i="17" s="1"/>
  <c r="AG53" i="17"/>
  <c r="AL53" i="17" s="1"/>
  <c r="AG72" i="17"/>
  <c r="AL72" i="17" s="1"/>
  <c r="AG89" i="17"/>
  <c r="AL89" i="17" s="1"/>
  <c r="AG50" i="17"/>
  <c r="AL50" i="17" s="1"/>
  <c r="AG80" i="17"/>
  <c r="AL80" i="17" s="1"/>
  <c r="AG2" i="17"/>
  <c r="AG26" i="17"/>
  <c r="AL26" i="17" s="1"/>
  <c r="AG7" i="17"/>
  <c r="AL7" i="17" s="1"/>
  <c r="AG84" i="17"/>
  <c r="AL84" i="17" s="1"/>
  <c r="AG76" i="17"/>
  <c r="AL76" i="17" s="1"/>
  <c r="AG29" i="17"/>
  <c r="AL29" i="17" s="1"/>
  <c r="AG39" i="17"/>
  <c r="AL39" i="17" s="1"/>
  <c r="AG73" i="17"/>
  <c r="AL73" i="17" s="1"/>
  <c r="AG65" i="17"/>
  <c r="AL65" i="17" s="1"/>
  <c r="AG49" i="17"/>
  <c r="AL49" i="17" s="1"/>
  <c r="AG13" i="17"/>
  <c r="AL13" i="17" s="1"/>
  <c r="AG83" i="17"/>
  <c r="AL83" i="17" s="1"/>
  <c r="AG61" i="17"/>
  <c r="AL61" i="17" s="1"/>
  <c r="AG31" i="17"/>
  <c r="AL31" i="17" s="1"/>
  <c r="AG45" i="17"/>
  <c r="AL45" i="17" s="1"/>
  <c r="AG42" i="17"/>
  <c r="AL42" i="17" s="1"/>
  <c r="AG3" i="17"/>
  <c r="AL3" i="17" s="1"/>
  <c r="AG43" i="17"/>
  <c r="AL43" i="17" s="1"/>
  <c r="AG87" i="17"/>
  <c r="AL87" i="17" s="1"/>
  <c r="AG70" i="17"/>
  <c r="AL70" i="17" s="1"/>
  <c r="AG79" i="17"/>
  <c r="AL79" i="17" s="1"/>
  <c r="AG27" i="17"/>
  <c r="AL27" i="17" s="1"/>
  <c r="AG66" i="17"/>
  <c r="AL66" i="17" s="1"/>
  <c r="AG9" i="17"/>
  <c r="AL9" i="17" s="1"/>
  <c r="AG28" i="17"/>
  <c r="AL28" i="17" s="1"/>
  <c r="AG16" i="17"/>
  <c r="AL16" i="17" s="1"/>
  <c r="AG41" i="17"/>
  <c r="AL41" i="17" s="1"/>
  <c r="AG52" i="17"/>
  <c r="AL52" i="17" s="1"/>
  <c r="AG24" i="17"/>
  <c r="AL24" i="17" s="1"/>
  <c r="AG47" i="17"/>
  <c r="AL47" i="17" s="1"/>
  <c r="AG48" i="17"/>
  <c r="AL48" i="17" s="1"/>
  <c r="AG32" i="17"/>
  <c r="AL32" i="17" s="1"/>
  <c r="AG10" i="17"/>
  <c r="AL10" i="17" s="1"/>
  <c r="AG64" i="17"/>
  <c r="AL64" i="17" s="1"/>
  <c r="AG15" i="17"/>
  <c r="AL15" i="17" s="1"/>
  <c r="AG57" i="17"/>
  <c r="AL57" i="17" s="1"/>
  <c r="AG71" i="17"/>
  <c r="AL71" i="17" s="1"/>
  <c r="AG68" i="17"/>
  <c r="AL68" i="17" s="1"/>
  <c r="AG88" i="17"/>
  <c r="AL88" i="17" s="1"/>
  <c r="X63" i="17"/>
  <c r="X87" i="17"/>
  <c r="X77" i="17"/>
  <c r="X55" i="17"/>
  <c r="X51" i="17"/>
  <c r="X40" i="17"/>
  <c r="X37" i="17"/>
  <c r="X79" i="17"/>
  <c r="X10" i="17"/>
  <c r="X12" i="17"/>
  <c r="X50" i="17"/>
  <c r="X82" i="17"/>
  <c r="X3" i="16"/>
  <c r="X41" i="17"/>
  <c r="X73" i="17"/>
  <c r="X9" i="17"/>
  <c r="X53" i="17"/>
  <c r="X44" i="17"/>
  <c r="X52" i="17"/>
  <c r="X38" i="17"/>
  <c r="X59" i="17"/>
  <c r="X68" i="17"/>
  <c r="X74" i="17"/>
  <c r="X43" i="17"/>
  <c r="H11" i="15"/>
  <c r="I11" i="15"/>
  <c r="H10" i="15"/>
  <c r="I10" i="15"/>
  <c r="H9" i="15"/>
  <c r="I9" i="15"/>
  <c r="H8" i="15"/>
  <c r="I8" i="15"/>
  <c r="E11" i="15"/>
  <c r="D54" i="1"/>
  <c r="AC40" i="18"/>
  <c r="AE40" i="18"/>
  <c r="AB40" i="18"/>
  <c r="AA40" i="18"/>
  <c r="AD40" i="18"/>
  <c r="AD17" i="18"/>
  <c r="AA17" i="18"/>
  <c r="AC17" i="18"/>
  <c r="AE17" i="18"/>
  <c r="AB17" i="18"/>
  <c r="AC52" i="18"/>
  <c r="AE52" i="18"/>
  <c r="AB52" i="18"/>
  <c r="AA52" i="18"/>
  <c r="AD52" i="18"/>
  <c r="AC33" i="18"/>
  <c r="AD33" i="18"/>
  <c r="AE33" i="18"/>
  <c r="AB33" i="18"/>
  <c r="AA33" i="18"/>
  <c r="AB43" i="18"/>
  <c r="AA43" i="18"/>
  <c r="AC43" i="18"/>
  <c r="AD43" i="18"/>
  <c r="AE43" i="18"/>
  <c r="AD4" i="18"/>
  <c r="AB4" i="18"/>
  <c r="AE4" i="18"/>
  <c r="AC4" i="18"/>
  <c r="AA4" i="18"/>
  <c r="AE31" i="18"/>
  <c r="AA31" i="18"/>
  <c r="AC31" i="18"/>
  <c r="AB31" i="18"/>
  <c r="AD31" i="18"/>
  <c r="D53" i="1"/>
  <c r="I53" i="1"/>
  <c r="AC51" i="18"/>
  <c r="AA51" i="18"/>
  <c r="AB51" i="18"/>
  <c r="AE51" i="18"/>
  <c r="AD51" i="18"/>
  <c r="F8" i="15"/>
  <c r="C25" i="19"/>
  <c r="E7" i="15"/>
  <c r="F7" i="15" s="1"/>
  <c r="AC42" i="18"/>
  <c r="AD42" i="18"/>
  <c r="AE42" i="18"/>
  <c r="AB42" i="18"/>
  <c r="AA42" i="18"/>
  <c r="AA35" i="18"/>
  <c r="AC35" i="18"/>
  <c r="AB35" i="18"/>
  <c r="AD35" i="18"/>
  <c r="AE35" i="18"/>
  <c r="AE38" i="18"/>
  <c r="AA38" i="18"/>
  <c r="AC38" i="18"/>
  <c r="AB38" i="18"/>
  <c r="AD38" i="18"/>
  <c r="AA48" i="18"/>
  <c r="AE48" i="18"/>
  <c r="AC48" i="18"/>
  <c r="AB48" i="18"/>
  <c r="AD48" i="18"/>
  <c r="AE50" i="18"/>
  <c r="AA50" i="18"/>
  <c r="AC50" i="18"/>
  <c r="AD50" i="18"/>
  <c r="AB50" i="18"/>
  <c r="AC22" i="18"/>
  <c r="AA22" i="18"/>
  <c r="AE22" i="18"/>
  <c r="AD22" i="18"/>
  <c r="AB22" i="18"/>
  <c r="AD41" i="18"/>
  <c r="AE41" i="18"/>
  <c r="AB41" i="18"/>
  <c r="AC41" i="18"/>
  <c r="AA41" i="18"/>
  <c r="AC45" i="18"/>
  <c r="AE45" i="18"/>
  <c r="AD45" i="18"/>
  <c r="AA45" i="18"/>
  <c r="AB45" i="18"/>
  <c r="J7" i="15"/>
  <c r="AB39" i="18"/>
  <c r="AC39" i="18"/>
  <c r="AE39" i="18"/>
  <c r="AD39" i="18"/>
  <c r="AA39" i="18"/>
  <c r="AB30" i="18"/>
  <c r="AE30" i="18"/>
  <c r="AD30" i="18"/>
  <c r="AC30" i="18"/>
  <c r="AA30" i="18"/>
  <c r="AB23" i="18"/>
  <c r="AE23" i="18"/>
  <c r="AC23" i="18"/>
  <c r="AD23" i="18"/>
  <c r="AA23" i="18"/>
  <c r="AC6" i="18"/>
  <c r="AD6" i="18"/>
  <c r="AB6" i="18"/>
  <c r="AE6" i="18"/>
  <c r="AA6" i="18"/>
  <c r="AA47" i="18"/>
  <c r="AB47" i="18"/>
  <c r="AC47" i="18"/>
  <c r="AD47" i="18"/>
  <c r="AE47" i="18"/>
  <c r="AC20" i="18"/>
  <c r="AB20" i="18"/>
  <c r="AE20" i="18"/>
  <c r="AA20" i="18"/>
  <c r="AD20" i="18"/>
  <c r="AE11" i="18"/>
  <c r="AD11" i="18"/>
  <c r="AB11" i="18"/>
  <c r="AA11" i="18"/>
  <c r="AC11" i="18"/>
  <c r="J24" i="19"/>
  <c r="AB10" i="18"/>
  <c r="AA10" i="18"/>
  <c r="AC10" i="18"/>
  <c r="AE10" i="18"/>
  <c r="AD10" i="18"/>
  <c r="J23" i="19"/>
  <c r="AB8" i="18"/>
  <c r="AD8" i="18"/>
  <c r="AC8" i="18"/>
  <c r="AA8" i="18"/>
  <c r="AE8" i="18"/>
  <c r="AD15" i="18"/>
  <c r="AC15" i="18"/>
  <c r="AA15" i="18"/>
  <c r="AE15" i="18"/>
  <c r="AB15" i="18"/>
  <c r="AB36" i="18"/>
  <c r="AC36" i="18"/>
  <c r="AD36" i="18"/>
  <c r="AA36" i="18"/>
  <c r="AE36" i="18"/>
  <c r="AB44" i="18"/>
  <c r="AE44" i="18"/>
  <c r="AA44" i="18"/>
  <c r="AD44" i="18"/>
  <c r="AC44" i="18"/>
  <c r="AD18" i="18"/>
  <c r="AA18" i="18"/>
  <c r="AE18" i="18"/>
  <c r="AB18" i="18"/>
  <c r="AC18" i="18"/>
  <c r="AD29" i="18"/>
  <c r="AC29" i="18"/>
  <c r="AB29" i="18"/>
  <c r="AE29" i="18"/>
  <c r="AA29" i="18"/>
  <c r="AA34" i="18"/>
  <c r="AD34" i="18"/>
  <c r="AE34" i="18"/>
  <c r="AC34" i="18"/>
  <c r="AB34" i="18"/>
  <c r="T3" i="14" a="1"/>
  <c r="Q5" i="14"/>
  <c r="L5" i="14"/>
  <c r="K5" i="14"/>
  <c r="P5" i="14"/>
  <c r="AC21" i="18"/>
  <c r="AB21" i="18"/>
  <c r="AE21" i="18"/>
  <c r="AA21" i="18"/>
  <c r="AD21" i="18"/>
  <c r="AA49" i="18"/>
  <c r="AC49" i="18"/>
  <c r="AB49" i="18"/>
  <c r="AE49" i="18"/>
  <c r="AD49" i="18"/>
  <c r="O18" i="19"/>
  <c r="S18" i="19"/>
  <c r="T18" i="19"/>
  <c r="N18" i="19"/>
  <c r="N19" i="19"/>
  <c r="T19" i="19"/>
  <c r="O19" i="19"/>
  <c r="S19" i="19"/>
  <c r="AE14" i="18"/>
  <c r="AA14" i="18"/>
  <c r="AC14" i="18"/>
  <c r="AB14" i="18"/>
  <c r="AD14" i="18"/>
  <c r="AC12" i="18"/>
  <c r="AE12" i="18"/>
  <c r="AA12" i="18"/>
  <c r="AB12" i="18"/>
  <c r="AD12" i="18"/>
  <c r="AA19" i="18"/>
  <c r="AC19" i="18"/>
  <c r="AE19" i="18"/>
  <c r="AB19" i="18"/>
  <c r="AD19" i="18"/>
  <c r="AA26" i="18"/>
  <c r="AE26" i="18"/>
  <c r="AD26" i="18"/>
  <c r="AB26" i="18"/>
  <c r="AC26" i="18"/>
  <c r="AE37" i="18"/>
  <c r="AB37" i="18"/>
  <c r="AD37" i="18"/>
  <c r="AA37" i="18"/>
  <c r="AC37" i="18"/>
  <c r="AC16" i="18"/>
  <c r="AB16" i="18"/>
  <c r="AD16" i="18"/>
  <c r="AA16" i="18"/>
  <c r="AE16" i="18"/>
  <c r="F9" i="15"/>
  <c r="F11" i="15"/>
  <c r="J11" i="15" s="1"/>
  <c r="O17" i="19"/>
  <c r="S17" i="19"/>
  <c r="N17" i="19"/>
  <c r="T17" i="19"/>
  <c r="AE5" i="18"/>
  <c r="AD5" i="18"/>
  <c r="AC5" i="18"/>
  <c r="AA5" i="18"/>
  <c r="AB5" i="18"/>
  <c r="AD9" i="18"/>
  <c r="AC9" i="18"/>
  <c r="AB9" i="18"/>
  <c r="AE9" i="18"/>
  <c r="AA9" i="18"/>
  <c r="AE53" i="18"/>
  <c r="AC53" i="18"/>
  <c r="AD53" i="18"/>
  <c r="AA53" i="18"/>
  <c r="AB53" i="18"/>
  <c r="AC46" i="18"/>
  <c r="AE46" i="18"/>
  <c r="AB46" i="18"/>
  <c r="AD46" i="18"/>
  <c r="AA46" i="18"/>
  <c r="AE25" i="18"/>
  <c r="AA25" i="18"/>
  <c r="AD25" i="18"/>
  <c r="AC25" i="18"/>
  <c r="AB25" i="18"/>
  <c r="AE28" i="18"/>
  <c r="AB28" i="18"/>
  <c r="AD28" i="18"/>
  <c r="AA28" i="18"/>
  <c r="AC28" i="18"/>
  <c r="F10" i="15"/>
  <c r="J10" i="15" s="1"/>
  <c r="E22" i="19"/>
  <c r="D69" i="1"/>
  <c r="AA3" i="18"/>
  <c r="AD3" i="18"/>
  <c r="D75" i="1"/>
  <c r="AE3" i="18"/>
  <c r="AC3" i="18"/>
  <c r="AB3" i="18"/>
  <c r="AA27" i="18"/>
  <c r="AE27" i="18"/>
  <c r="AC27" i="18"/>
  <c r="AD27" i="18"/>
  <c r="AB27" i="18"/>
  <c r="AB32" i="18"/>
  <c r="AE32" i="18"/>
  <c r="AD32" i="18"/>
  <c r="AA32" i="18"/>
  <c r="AC32" i="18"/>
  <c r="AA7" i="18"/>
  <c r="AB7" i="18"/>
  <c r="AC7" i="18"/>
  <c r="AE7" i="18"/>
  <c r="AD7" i="18"/>
  <c r="AC24" i="18"/>
  <c r="AE24" i="18"/>
  <c r="AD24" i="18"/>
  <c r="AB24" i="18"/>
  <c r="AA24" i="18"/>
  <c r="AA13" i="18"/>
  <c r="AD13" i="18"/>
  <c r="AC13" i="18"/>
  <c r="AB13" i="18"/>
  <c r="AE13" i="18"/>
  <c r="C12" i="15"/>
  <c r="E12" i="15" s="1"/>
  <c r="E25" i="19"/>
  <c r="F25" i="19" s="1"/>
  <c r="C26" i="19"/>
  <c r="F22" i="19"/>
  <c r="J22" i="19" s="1"/>
  <c r="D85" i="1"/>
  <c r="C84" i="1"/>
  <c r="D84" i="1" s="1"/>
  <c r="D76" i="1"/>
  <c r="AF2" i="18" a="1"/>
  <c r="C83" i="1"/>
  <c r="D83" i="1" s="1"/>
  <c r="E26" i="19"/>
  <c r="F26" i="19" s="1"/>
  <c r="C27" i="19"/>
  <c r="C28" i="19"/>
  <c r="E27" i="19"/>
  <c r="F27" i="19" s="1"/>
  <c r="C29" i="19"/>
  <c r="E28" i="19"/>
  <c r="F28" i="19" s="1"/>
  <c r="C30" i="19"/>
  <c r="E29" i="19"/>
  <c r="F29" i="19" s="1"/>
  <c r="C31" i="19"/>
  <c r="E30" i="19"/>
  <c r="F30" i="19" s="1"/>
  <c r="E31" i="19"/>
  <c r="F31" i="19" s="1"/>
  <c r="C32" i="19"/>
  <c r="C33" i="19"/>
  <c r="E32" i="19"/>
  <c r="F32" i="19" s="1"/>
  <c r="E33" i="19"/>
  <c r="F33" i="19" s="1"/>
  <c r="C34" i="19"/>
  <c r="C35" i="19"/>
  <c r="E34" i="19"/>
  <c r="F34" i="19" s="1"/>
  <c r="E35" i="19"/>
  <c r="F35" i="19" s="1"/>
  <c r="C36" i="19"/>
  <c r="E36" i="19"/>
  <c r="F36" i="19" s="1"/>
  <c r="C37" i="19"/>
  <c r="H37" i="19" l="1"/>
  <c r="H36" i="19"/>
  <c r="H35" i="19"/>
  <c r="H34" i="19"/>
  <c r="H33" i="19"/>
  <c r="H32" i="19"/>
  <c r="H31" i="19"/>
  <c r="H30" i="19"/>
  <c r="H29" i="19"/>
  <c r="H28" i="19"/>
  <c r="H27" i="19"/>
  <c r="AF49" i="18"/>
  <c r="AJ49" i="18" s="1"/>
  <c r="AF30" i="18"/>
  <c r="AJ30" i="18" s="1"/>
  <c r="AF32" i="18"/>
  <c r="AJ32" i="18" s="1"/>
  <c r="AF23" i="18"/>
  <c r="AJ23" i="18" s="1"/>
  <c r="AF18" i="18"/>
  <c r="AJ18" i="18" s="1"/>
  <c r="AF17" i="18"/>
  <c r="AJ17" i="18" s="1"/>
  <c r="AF10" i="18"/>
  <c r="AJ10" i="18" s="1"/>
  <c r="AF51" i="18"/>
  <c r="AJ51" i="18" s="1"/>
  <c r="AF46" i="18"/>
  <c r="AJ46" i="18" s="1"/>
  <c r="AF5" i="18"/>
  <c r="AJ5" i="18" s="1"/>
  <c r="AF15" i="18"/>
  <c r="AJ15" i="18" s="1"/>
  <c r="AF43" i="18"/>
  <c r="AJ43" i="18" s="1"/>
  <c r="AF37" i="18"/>
  <c r="AJ37" i="18" s="1"/>
  <c r="AF11" i="18"/>
  <c r="AJ11" i="18" s="1"/>
  <c r="AF33" i="18"/>
  <c r="AJ33" i="18" s="1"/>
  <c r="AF42" i="18"/>
  <c r="AJ42" i="18" s="1"/>
  <c r="AF44" i="18"/>
  <c r="AJ44" i="18" s="1"/>
  <c r="AF19" i="18"/>
  <c r="AJ19" i="18" s="1"/>
  <c r="AF22" i="18"/>
  <c r="AJ22" i="18" s="1"/>
  <c r="AF31" i="18"/>
  <c r="AJ31" i="18" s="1"/>
  <c r="AF27" i="18"/>
  <c r="AJ27" i="18" s="1"/>
  <c r="AF8" i="18"/>
  <c r="AJ8" i="18" s="1"/>
  <c r="AF21" i="18"/>
  <c r="AJ21" i="18" s="1"/>
  <c r="AF16" i="18"/>
  <c r="AJ16" i="18" s="1"/>
  <c r="AF41" i="18"/>
  <c r="AJ41" i="18" s="1"/>
  <c r="AF6" i="18"/>
  <c r="AJ6" i="18" s="1"/>
  <c r="AF4" i="18"/>
  <c r="AJ4" i="18" s="1"/>
  <c r="AF26" i="18"/>
  <c r="AJ26" i="18" s="1"/>
  <c r="AF13" i="18"/>
  <c r="AJ13" i="18" s="1"/>
  <c r="AF48" i="18"/>
  <c r="AJ48" i="18" s="1"/>
  <c r="AF14" i="18"/>
  <c r="AJ14" i="18" s="1"/>
  <c r="AF29" i="18"/>
  <c r="AJ29" i="18" s="1"/>
  <c r="AF47" i="18"/>
  <c r="AJ47" i="18" s="1"/>
  <c r="AF34" i="18"/>
  <c r="AJ34" i="18" s="1"/>
  <c r="AF9" i="18"/>
  <c r="AJ9" i="18" s="1"/>
  <c r="AF2" i="18"/>
  <c r="AF7" i="18"/>
  <c r="AJ7" i="18" s="1"/>
  <c r="AF45" i="18"/>
  <c r="AJ45" i="18" s="1"/>
  <c r="AF12" i="18"/>
  <c r="AJ12" i="18" s="1"/>
  <c r="AF53" i="18"/>
  <c r="AJ53" i="18" s="1"/>
  <c r="AF38" i="18"/>
  <c r="AJ38" i="18" s="1"/>
  <c r="AF35" i="18"/>
  <c r="AJ35" i="18" s="1"/>
  <c r="AF39" i="18"/>
  <c r="AJ39" i="18" s="1"/>
  <c r="AF50" i="18"/>
  <c r="AJ50" i="18" s="1"/>
  <c r="AF24" i="18"/>
  <c r="AJ24" i="18" s="1"/>
  <c r="AF28" i="18"/>
  <c r="AJ28" i="18" s="1"/>
  <c r="AF52" i="18"/>
  <c r="AJ52" i="18" s="1"/>
  <c r="AF3" i="18"/>
  <c r="AJ3" i="18" s="1"/>
  <c r="AF20" i="18"/>
  <c r="AJ20" i="18" s="1"/>
  <c r="AF36" i="18"/>
  <c r="AJ36" i="18" s="1"/>
  <c r="AF25" i="18"/>
  <c r="AJ25" i="18" s="1"/>
  <c r="AF40" i="18"/>
  <c r="AJ40" i="18" s="1"/>
  <c r="M20" i="19"/>
  <c r="H26" i="19"/>
  <c r="X13" i="18"/>
  <c r="X24" i="18"/>
  <c r="X7" i="18"/>
  <c r="X32" i="18"/>
  <c r="X27" i="18"/>
  <c r="X3" i="18"/>
  <c r="X28" i="18"/>
  <c r="X25" i="18"/>
  <c r="X46" i="18"/>
  <c r="X53" i="18"/>
  <c r="X9" i="18"/>
  <c r="X5" i="18"/>
  <c r="X16" i="18"/>
  <c r="X37" i="18"/>
  <c r="X26" i="18"/>
  <c r="X19" i="18"/>
  <c r="X12" i="18"/>
  <c r="X14" i="18"/>
  <c r="X49" i="18"/>
  <c r="X21" i="18"/>
  <c r="T62" i="14"/>
  <c r="T70" i="14"/>
  <c r="T19" i="14"/>
  <c r="T42" i="14"/>
  <c r="T45" i="14"/>
  <c r="T14" i="14"/>
  <c r="T54" i="14"/>
  <c r="T73" i="14"/>
  <c r="T21" i="14"/>
  <c r="T75" i="14"/>
  <c r="T41" i="14"/>
  <c r="T58" i="14"/>
  <c r="T22" i="14"/>
  <c r="T56" i="14"/>
  <c r="T57" i="14"/>
  <c r="T76" i="14"/>
  <c r="T16" i="14"/>
  <c r="T53" i="14"/>
  <c r="T17" i="14"/>
  <c r="T7" i="14"/>
  <c r="T50" i="14"/>
  <c r="T10" i="14"/>
  <c r="T59" i="14"/>
  <c r="T24" i="14"/>
  <c r="T26" i="14"/>
  <c r="T51" i="14"/>
  <c r="T29" i="14"/>
  <c r="T74" i="14"/>
  <c r="T52" i="14"/>
  <c r="T67" i="14"/>
  <c r="T25" i="14"/>
  <c r="T37" i="14"/>
  <c r="T27" i="14"/>
  <c r="T34" i="14"/>
  <c r="T35" i="14"/>
  <c r="T20" i="14"/>
  <c r="T32" i="14"/>
  <c r="T66" i="14"/>
  <c r="T33" i="14"/>
  <c r="T40" i="14"/>
  <c r="T9" i="14"/>
  <c r="T55" i="14"/>
  <c r="T13" i="14"/>
  <c r="T72" i="14"/>
  <c r="T23" i="14"/>
  <c r="T6" i="14"/>
  <c r="T65" i="14"/>
  <c r="T64" i="14"/>
  <c r="T49" i="14"/>
  <c r="T15" i="14"/>
  <c r="T3" i="14"/>
  <c r="T69" i="14"/>
  <c r="T38" i="14"/>
  <c r="T44" i="14"/>
  <c r="T43" i="14"/>
  <c r="T36" i="14"/>
  <c r="T61" i="14"/>
  <c r="T60" i="14"/>
  <c r="T11" i="14"/>
  <c r="T4" i="14"/>
  <c r="T39" i="14"/>
  <c r="T28" i="14"/>
  <c r="T8" i="14"/>
  <c r="T30" i="14"/>
  <c r="T77" i="14"/>
  <c r="T68" i="14"/>
  <c r="T31" i="14"/>
  <c r="T18" i="14"/>
  <c r="T12" i="14"/>
  <c r="T71" i="14"/>
  <c r="T47" i="14"/>
  <c r="T63" i="14"/>
  <c r="T46" i="14"/>
  <c r="T5" i="14"/>
  <c r="T48" i="14"/>
  <c r="X34" i="18"/>
  <c r="X29" i="18"/>
  <c r="X18" i="18"/>
  <c r="X44" i="18"/>
  <c r="X36" i="18"/>
  <c r="X15" i="18"/>
  <c r="X8" i="18"/>
  <c r="M21" i="19"/>
  <c r="X10" i="18"/>
  <c r="X11" i="18"/>
  <c r="X20" i="18"/>
  <c r="X47" i="18"/>
  <c r="X6" i="18"/>
  <c r="X23" i="18"/>
  <c r="X30" i="18"/>
  <c r="X39" i="18"/>
  <c r="N5" i="15"/>
  <c r="K7" i="15"/>
  <c r="O5" i="15" s="1"/>
  <c r="X45" i="18"/>
  <c r="X41" i="18"/>
  <c r="X22" i="18"/>
  <c r="X50" i="18"/>
  <c r="X48" i="18"/>
  <c r="X38" i="18"/>
  <c r="X35" i="18"/>
  <c r="X42" i="18"/>
  <c r="H25" i="19"/>
  <c r="X51" i="18"/>
  <c r="X31" i="18"/>
  <c r="X4" i="18"/>
  <c r="X43" i="18"/>
  <c r="X33" i="18"/>
  <c r="X52" i="18"/>
  <c r="X17" i="18"/>
  <c r="X40" i="18"/>
  <c r="M22" i="19"/>
  <c r="K10" i="15"/>
  <c r="O8" i="15" s="1"/>
  <c r="N8" i="15"/>
  <c r="I12" i="15"/>
  <c r="H12" i="15"/>
  <c r="N9" i="15"/>
  <c r="K11" i="15"/>
  <c r="O9" i="15" s="1"/>
  <c r="J30" i="19"/>
  <c r="W14" i="14"/>
  <c r="U14" i="14"/>
  <c r="Y14" i="14"/>
  <c r="X14" i="14"/>
  <c r="V14" i="14"/>
  <c r="U56" i="14"/>
  <c r="X56" i="14"/>
  <c r="Y56" i="14"/>
  <c r="V56" i="14"/>
  <c r="W56" i="14"/>
  <c r="V10" i="14"/>
  <c r="Y10" i="14"/>
  <c r="X10" i="14"/>
  <c r="U10" i="14"/>
  <c r="W10" i="14"/>
  <c r="U67" i="14"/>
  <c r="V67" i="14"/>
  <c r="Y67" i="14"/>
  <c r="W67" i="14"/>
  <c r="X67" i="14"/>
  <c r="W66" i="14"/>
  <c r="V66" i="14"/>
  <c r="U66" i="14"/>
  <c r="X66" i="14"/>
  <c r="Y66" i="14"/>
  <c r="W6" i="14"/>
  <c r="X6" i="14"/>
  <c r="U6" i="14"/>
  <c r="Y6" i="14"/>
  <c r="V6" i="14"/>
  <c r="Y44" i="14"/>
  <c r="W44" i="14"/>
  <c r="U44" i="14"/>
  <c r="X44" i="14"/>
  <c r="V44" i="14"/>
  <c r="V28" i="14"/>
  <c r="X28" i="14"/>
  <c r="U28" i="14"/>
  <c r="W28" i="14"/>
  <c r="Y28" i="14"/>
  <c r="W71" i="14"/>
  <c r="U71" i="14"/>
  <c r="V71" i="14"/>
  <c r="X71" i="14"/>
  <c r="Y71" i="14"/>
  <c r="J25" i="19"/>
  <c r="U8" i="15"/>
  <c r="S22" i="19"/>
  <c r="Q9" i="15"/>
  <c r="J36" i="19"/>
  <c r="V54" i="14"/>
  <c r="U54" i="14"/>
  <c r="Y54" i="14"/>
  <c r="W54" i="14"/>
  <c r="X54" i="14"/>
  <c r="U57" i="14"/>
  <c r="Y57" i="14"/>
  <c r="V57" i="14"/>
  <c r="W57" i="14"/>
  <c r="X57" i="14"/>
  <c r="Y59" i="14"/>
  <c r="U59" i="14"/>
  <c r="V59" i="14"/>
  <c r="W59" i="14"/>
  <c r="X59" i="14"/>
  <c r="U25" i="14"/>
  <c r="Y25" i="14"/>
  <c r="W25" i="14"/>
  <c r="X25" i="14"/>
  <c r="V25" i="14"/>
  <c r="V33" i="14"/>
  <c r="Y33" i="14"/>
  <c r="U33" i="14"/>
  <c r="W33" i="14"/>
  <c r="X33" i="14"/>
  <c r="X65" i="14"/>
  <c r="Y65" i="14"/>
  <c r="U65" i="14"/>
  <c r="V65" i="14"/>
  <c r="W65" i="14"/>
  <c r="V43" i="14"/>
  <c r="X43" i="14"/>
  <c r="Y43" i="14"/>
  <c r="W43" i="14"/>
  <c r="U43" i="14"/>
  <c r="Y8" i="14"/>
  <c r="W8" i="14"/>
  <c r="X8" i="14"/>
  <c r="V8" i="14"/>
  <c r="U8" i="14"/>
  <c r="Y47" i="14"/>
  <c r="U47" i="14"/>
  <c r="V47" i="14"/>
  <c r="X47" i="14"/>
  <c r="W47" i="14"/>
  <c r="J8" i="15"/>
  <c r="J35" i="19"/>
  <c r="J29" i="19"/>
  <c r="X73" i="14"/>
  <c r="Y73" i="14"/>
  <c r="W73" i="14"/>
  <c r="U73" i="14"/>
  <c r="V73" i="14"/>
  <c r="V76" i="14"/>
  <c r="X76" i="14"/>
  <c r="U76" i="14"/>
  <c r="W76" i="14"/>
  <c r="Y76" i="14"/>
  <c r="V24" i="14"/>
  <c r="U24" i="14"/>
  <c r="W24" i="14"/>
  <c r="Y24" i="14"/>
  <c r="X24" i="14"/>
  <c r="V37" i="14"/>
  <c r="X37" i="14"/>
  <c r="U37" i="14"/>
  <c r="W37" i="14"/>
  <c r="Y37" i="14"/>
  <c r="Y40" i="14"/>
  <c r="V40" i="14"/>
  <c r="W40" i="14"/>
  <c r="X40" i="14"/>
  <c r="U40" i="14"/>
  <c r="V64" i="14"/>
  <c r="Y64" i="14"/>
  <c r="W64" i="14"/>
  <c r="U64" i="14"/>
  <c r="X64" i="14"/>
  <c r="V36" i="14"/>
  <c r="U36" i="14"/>
  <c r="Y36" i="14"/>
  <c r="W36" i="14"/>
  <c r="X36" i="14"/>
  <c r="V30" i="14"/>
  <c r="X30" i="14"/>
  <c r="U30" i="14"/>
  <c r="W30" i="14"/>
  <c r="Y30" i="14"/>
  <c r="Y63" i="14"/>
  <c r="U63" i="14"/>
  <c r="W63" i="14"/>
  <c r="V63" i="14"/>
  <c r="X63" i="14"/>
  <c r="F12" i="15"/>
  <c r="U9" i="15"/>
  <c r="P9" i="15"/>
  <c r="J34" i="19"/>
  <c r="X62" i="14"/>
  <c r="W62" i="14"/>
  <c r="V62" i="14"/>
  <c r="U62" i="14"/>
  <c r="Y62" i="14"/>
  <c r="Y21" i="14"/>
  <c r="W21" i="14"/>
  <c r="X21" i="14"/>
  <c r="V21" i="14"/>
  <c r="U21" i="14"/>
  <c r="W16" i="14"/>
  <c r="U16" i="14"/>
  <c r="V16" i="14"/>
  <c r="Y16" i="14"/>
  <c r="X16" i="14"/>
  <c r="U26" i="14"/>
  <c r="W26" i="14"/>
  <c r="Y26" i="14"/>
  <c r="V26" i="14"/>
  <c r="X26" i="14"/>
  <c r="V27" i="14"/>
  <c r="Y27" i="14"/>
  <c r="W27" i="14"/>
  <c r="U27" i="14"/>
  <c r="X27" i="14"/>
  <c r="X9" i="14"/>
  <c r="U9" i="14"/>
  <c r="W9" i="14"/>
  <c r="V9" i="14"/>
  <c r="Y9" i="14"/>
  <c r="Y49" i="14"/>
  <c r="W49" i="14"/>
  <c r="X49" i="14"/>
  <c r="U49" i="14"/>
  <c r="V49" i="14"/>
  <c r="Y61" i="14"/>
  <c r="X61" i="14"/>
  <c r="V61" i="14"/>
  <c r="W61" i="14"/>
  <c r="U61" i="14"/>
  <c r="X77" i="14"/>
  <c r="Y77" i="14"/>
  <c r="U77" i="14"/>
  <c r="W77" i="14"/>
  <c r="V77" i="14"/>
  <c r="V46" i="14"/>
  <c r="X46" i="14"/>
  <c r="U46" i="14"/>
  <c r="W46" i="14"/>
  <c r="Y46" i="14"/>
  <c r="V9" i="15"/>
  <c r="J33" i="19"/>
  <c r="T20" i="19"/>
  <c r="N20" i="19"/>
  <c r="S20" i="19"/>
  <c r="O20" i="19"/>
  <c r="X70" i="14"/>
  <c r="U70" i="14"/>
  <c r="V70" i="14"/>
  <c r="Y70" i="14"/>
  <c r="W70" i="14"/>
  <c r="U75" i="14"/>
  <c r="W75" i="14"/>
  <c r="X75" i="14"/>
  <c r="V75" i="14"/>
  <c r="Y75" i="14"/>
  <c r="W53" i="14"/>
  <c r="Y53" i="14"/>
  <c r="V53" i="14"/>
  <c r="U53" i="14"/>
  <c r="X53" i="14"/>
  <c r="V51" i="14"/>
  <c r="Y51" i="14"/>
  <c r="X51" i="14"/>
  <c r="U51" i="14"/>
  <c r="W51" i="14"/>
  <c r="Y34" i="14"/>
  <c r="V34" i="14"/>
  <c r="X34" i="14"/>
  <c r="U34" i="14"/>
  <c r="W34" i="14"/>
  <c r="Y55" i="14"/>
  <c r="W55" i="14"/>
  <c r="U55" i="14"/>
  <c r="X55" i="14"/>
  <c r="V55" i="14"/>
  <c r="V15" i="14"/>
  <c r="X15" i="14"/>
  <c r="Y15" i="14"/>
  <c r="U15" i="14"/>
  <c r="W15" i="14"/>
  <c r="V60" i="14"/>
  <c r="U60" i="14"/>
  <c r="X60" i="14"/>
  <c r="W60" i="14"/>
  <c r="Y60" i="14"/>
  <c r="W68" i="14"/>
  <c r="X68" i="14"/>
  <c r="V68" i="14"/>
  <c r="Y68" i="14"/>
  <c r="U68" i="14"/>
  <c r="P8" i="15"/>
  <c r="V8" i="15"/>
  <c r="J26" i="19"/>
  <c r="S21" i="19"/>
  <c r="T21" i="19"/>
  <c r="O21" i="19"/>
  <c r="N21" i="19"/>
  <c r="N22" i="19"/>
  <c r="J32" i="19"/>
  <c r="Y42" i="14"/>
  <c r="X42" i="14"/>
  <c r="U42" i="14"/>
  <c r="V42" i="14"/>
  <c r="W42" i="14"/>
  <c r="X58" i="14"/>
  <c r="U58" i="14"/>
  <c r="V58" i="14"/>
  <c r="W58" i="14"/>
  <c r="Y58" i="14"/>
  <c r="Y7" i="14"/>
  <c r="W7" i="14"/>
  <c r="X7" i="14"/>
  <c r="U7" i="14"/>
  <c r="V7" i="14"/>
  <c r="U74" i="14"/>
  <c r="V74" i="14"/>
  <c r="X74" i="14"/>
  <c r="Y74" i="14"/>
  <c r="W74" i="14"/>
  <c r="U20" i="14"/>
  <c r="Y20" i="14"/>
  <c r="W20" i="14"/>
  <c r="X20" i="14"/>
  <c r="V20" i="14"/>
  <c r="V72" i="14"/>
  <c r="W72" i="14"/>
  <c r="X72" i="14"/>
  <c r="Y72" i="14"/>
  <c r="U72" i="14"/>
  <c r="V69" i="14"/>
  <c r="X69" i="14"/>
  <c r="W69" i="14"/>
  <c r="Y69" i="14"/>
  <c r="U69" i="14"/>
  <c r="V4" i="14"/>
  <c r="X4" i="14"/>
  <c r="W4" i="14"/>
  <c r="Y4" i="14"/>
  <c r="U4" i="14"/>
  <c r="Y18" i="14"/>
  <c r="U18" i="14"/>
  <c r="V18" i="14"/>
  <c r="X18" i="14"/>
  <c r="W18" i="14"/>
  <c r="P5" i="15"/>
  <c r="V5" i="15"/>
  <c r="U5" i="15"/>
  <c r="Q5" i="15"/>
  <c r="Q8" i="15"/>
  <c r="E37" i="19"/>
  <c r="F37" i="19" s="1"/>
  <c r="J27" i="19"/>
  <c r="V45" i="14"/>
  <c r="W45" i="14"/>
  <c r="X45" i="14"/>
  <c r="U45" i="14"/>
  <c r="Y45" i="14"/>
  <c r="V22" i="14"/>
  <c r="X22" i="14"/>
  <c r="U22" i="14"/>
  <c r="Y22" i="14"/>
  <c r="W22" i="14"/>
  <c r="W50" i="14"/>
  <c r="V50" i="14"/>
  <c r="U50" i="14"/>
  <c r="X50" i="14"/>
  <c r="Y50" i="14"/>
  <c r="W52" i="14"/>
  <c r="V52" i="14"/>
  <c r="Y52" i="14"/>
  <c r="U52" i="14"/>
  <c r="X52" i="14"/>
  <c r="V32" i="14"/>
  <c r="U32" i="14"/>
  <c r="Y32" i="14"/>
  <c r="X32" i="14"/>
  <c r="W32" i="14"/>
  <c r="Y23" i="14"/>
  <c r="U23" i="14"/>
  <c r="W23" i="14"/>
  <c r="X23" i="14"/>
  <c r="V23" i="14"/>
  <c r="V39" i="14"/>
  <c r="Y39" i="14"/>
  <c r="W39" i="14"/>
  <c r="U39" i="14"/>
  <c r="X39" i="14"/>
  <c r="V12" i="14"/>
  <c r="W12" i="14"/>
  <c r="U12" i="14"/>
  <c r="X12" i="14"/>
  <c r="Y12" i="14"/>
  <c r="J9" i="15"/>
  <c r="J12" i="15"/>
  <c r="J28" i="19"/>
  <c r="V5" i="14"/>
  <c r="Y5" i="14"/>
  <c r="X5" i="14"/>
  <c r="U5" i="14"/>
  <c r="W5" i="14"/>
  <c r="V19" i="14"/>
  <c r="U19" i="14"/>
  <c r="W19" i="14"/>
  <c r="X19" i="14"/>
  <c r="Y19" i="14"/>
  <c r="U41" i="14"/>
  <c r="X41" i="14"/>
  <c r="V41" i="14"/>
  <c r="Y41" i="14"/>
  <c r="W41" i="14"/>
  <c r="V17" i="14"/>
  <c r="Y17" i="14"/>
  <c r="W17" i="14"/>
  <c r="U17" i="14"/>
  <c r="X17" i="14"/>
  <c r="U29" i="14"/>
  <c r="X29" i="14"/>
  <c r="V29" i="14"/>
  <c r="W29" i="14"/>
  <c r="Y29" i="14"/>
  <c r="W35" i="14"/>
  <c r="X35" i="14"/>
  <c r="U35" i="14"/>
  <c r="V35" i="14"/>
  <c r="Y35" i="14"/>
  <c r="X13" i="14"/>
  <c r="U13" i="14"/>
  <c r="Y13" i="14"/>
  <c r="V13" i="14"/>
  <c r="W13" i="14"/>
  <c r="X3" i="14"/>
  <c r="V3" i="14"/>
  <c r="Y3" i="14"/>
  <c r="W3" i="14"/>
  <c r="U3" i="14"/>
  <c r="U11" i="14"/>
  <c r="Y11" i="14"/>
  <c r="W11" i="14"/>
  <c r="V11" i="14"/>
  <c r="X11" i="14"/>
  <c r="W31" i="14"/>
  <c r="U31" i="14"/>
  <c r="Y31" i="14"/>
  <c r="V31" i="14"/>
  <c r="X31" i="14"/>
  <c r="V48" i="14"/>
  <c r="X48" i="14"/>
  <c r="Y48" i="14"/>
  <c r="W48" i="14"/>
  <c r="U48" i="14"/>
  <c r="C13" i="15"/>
  <c r="O22" i="19"/>
  <c r="J31" i="19"/>
  <c r="T22" i="19"/>
  <c r="Y38" i="14"/>
  <c r="U38" i="14"/>
  <c r="W38" i="14"/>
  <c r="V38" i="14"/>
  <c r="X38" i="14"/>
  <c r="E13" i="15"/>
  <c r="C14" i="15"/>
  <c r="C15" i="15"/>
  <c r="E14" i="15"/>
  <c r="C16" i="15"/>
  <c r="E15" i="15"/>
  <c r="C17" i="15"/>
  <c r="E16" i="15"/>
  <c r="E17" i="15"/>
  <c r="C18" i="15"/>
  <c r="C19" i="15"/>
  <c r="E18" i="15"/>
  <c r="E19" i="15"/>
  <c r="C20" i="15"/>
  <c r="C21" i="15"/>
  <c r="E20" i="15"/>
  <c r="E21" i="15"/>
  <c r="C22" i="15"/>
  <c r="C23" i="15"/>
  <c r="E22" i="15"/>
  <c r="E23" i="15"/>
  <c r="C24" i="15"/>
  <c r="E24" i="15"/>
  <c r="C25" i="15"/>
  <c r="E25" i="15"/>
  <c r="C26" i="15"/>
  <c r="E26" i="15"/>
  <c r="C27" i="15"/>
  <c r="C28" i="15"/>
  <c r="E27" i="15"/>
  <c r="C29" i="15"/>
  <c r="E28" i="15"/>
  <c r="S38" i="14" l="1"/>
  <c r="M29" i="19"/>
  <c r="S48" i="14"/>
  <c r="S31" i="14"/>
  <c r="S11" i="14"/>
  <c r="S3" i="14"/>
  <c r="S13" i="14"/>
  <c r="S35" i="14"/>
  <c r="S29" i="14"/>
  <c r="S17" i="14"/>
  <c r="S41" i="14"/>
  <c r="S19" i="14"/>
  <c r="S5" i="14"/>
  <c r="M26" i="19"/>
  <c r="K9" i="15"/>
  <c r="O7" i="15" s="1"/>
  <c r="N7" i="15"/>
  <c r="S12" i="14"/>
  <c r="S39" i="14"/>
  <c r="S23" i="14"/>
  <c r="S32" i="14"/>
  <c r="S52" i="14"/>
  <c r="S50" i="14"/>
  <c r="S22" i="14"/>
  <c r="S45" i="14"/>
  <c r="M25" i="19"/>
  <c r="S18" i="14"/>
  <c r="S4" i="14"/>
  <c r="S69" i="14"/>
  <c r="S72" i="14"/>
  <c r="S20" i="14"/>
  <c r="S74" i="14"/>
  <c r="S7" i="14"/>
  <c r="S58" i="14"/>
  <c r="S42" i="14"/>
  <c r="M30" i="19"/>
  <c r="M24" i="19"/>
  <c r="S68" i="14"/>
  <c r="S60" i="14"/>
  <c r="S15" i="14"/>
  <c r="S55" i="14"/>
  <c r="S34" i="14"/>
  <c r="S51" i="14"/>
  <c r="S53" i="14"/>
  <c r="S75" i="14"/>
  <c r="S70" i="14"/>
  <c r="M31" i="19"/>
  <c r="S46" i="14"/>
  <c r="S77" i="14"/>
  <c r="S61" i="14"/>
  <c r="S49" i="14"/>
  <c r="S9" i="14"/>
  <c r="S27" i="14"/>
  <c r="S26" i="14"/>
  <c r="S16" i="14"/>
  <c r="S21" i="14"/>
  <c r="S62" i="14"/>
  <c r="M32" i="19"/>
  <c r="S63" i="14"/>
  <c r="S30" i="14"/>
  <c r="S36" i="14"/>
  <c r="S64" i="14"/>
  <c r="S40" i="14"/>
  <c r="S37" i="14"/>
  <c r="S24" i="14"/>
  <c r="S76" i="14"/>
  <c r="S73" i="14"/>
  <c r="M27" i="19"/>
  <c r="M33" i="19"/>
  <c r="K8" i="15"/>
  <c r="O6" i="15" s="1"/>
  <c r="N6" i="15"/>
  <c r="S47" i="14"/>
  <c r="S8" i="14"/>
  <c r="S43" i="14"/>
  <c r="S65" i="14"/>
  <c r="S33" i="14"/>
  <c r="S25" i="14"/>
  <c r="S59" i="14"/>
  <c r="S57" i="14"/>
  <c r="S54" i="14"/>
  <c r="M34" i="19"/>
  <c r="M23" i="19"/>
  <c r="S71" i="14"/>
  <c r="S28" i="14"/>
  <c r="S44" i="14"/>
  <c r="S6" i="14"/>
  <c r="S66" i="14"/>
  <c r="S67" i="14"/>
  <c r="S10" i="14"/>
  <c r="S56" i="14"/>
  <c r="S14" i="14"/>
  <c r="M28" i="19"/>
  <c r="I29" i="15"/>
  <c r="H29" i="15"/>
  <c r="I28" i="15"/>
  <c r="H28" i="15"/>
  <c r="H27" i="15"/>
  <c r="I27" i="15"/>
  <c r="H26" i="15"/>
  <c r="I26" i="15"/>
  <c r="I25" i="15"/>
  <c r="H25" i="15"/>
  <c r="I24" i="15"/>
  <c r="H24" i="15"/>
  <c r="H23" i="15"/>
  <c r="I23" i="15"/>
  <c r="I22" i="15"/>
  <c r="H22" i="15"/>
  <c r="H21" i="15"/>
  <c r="I21" i="15"/>
  <c r="I20" i="15"/>
  <c r="H20" i="15"/>
  <c r="H19" i="15"/>
  <c r="I19" i="15"/>
  <c r="H18" i="15"/>
  <c r="I18" i="15"/>
  <c r="I17" i="15"/>
  <c r="H17" i="15"/>
  <c r="I16" i="15"/>
  <c r="H16" i="15"/>
  <c r="H15" i="15"/>
  <c r="I15" i="15"/>
  <c r="I14" i="15"/>
  <c r="H14" i="15"/>
  <c r="H13" i="15"/>
  <c r="I13" i="15"/>
  <c r="N10" i="15"/>
  <c r="K12" i="15"/>
  <c r="O10" i="15" s="1"/>
  <c r="E29" i="15"/>
  <c r="P7" i="15"/>
  <c r="Q7" i="15"/>
  <c r="V7" i="15"/>
  <c r="U7" i="15"/>
  <c r="F21" i="15"/>
  <c r="F20" i="15"/>
  <c r="F17" i="15"/>
  <c r="U10" i="15"/>
  <c r="F14" i="15"/>
  <c r="F24" i="15"/>
  <c r="Q10" i="15"/>
  <c r="F22" i="15"/>
  <c r="J17" i="15"/>
  <c r="F25" i="15"/>
  <c r="F23" i="15"/>
  <c r="N24" i="19"/>
  <c r="O24" i="19"/>
  <c r="S24" i="19"/>
  <c r="T24" i="19"/>
  <c r="N26" i="19"/>
  <c r="O26" i="19"/>
  <c r="S26" i="19"/>
  <c r="T26" i="19"/>
  <c r="P10" i="15"/>
  <c r="F29" i="15"/>
  <c r="J29" i="15" s="1"/>
  <c r="F19" i="15"/>
  <c r="T25" i="19"/>
  <c r="S25" i="19"/>
  <c r="O25" i="19"/>
  <c r="N25" i="19"/>
  <c r="O34" i="19"/>
  <c r="T34" i="19"/>
  <c r="S34" i="19"/>
  <c r="N34" i="19"/>
  <c r="J20" i="15"/>
  <c r="J19" i="15"/>
  <c r="F15" i="15"/>
  <c r="N28" i="19"/>
  <c r="O28" i="19"/>
  <c r="T28" i="19"/>
  <c r="S28" i="19"/>
  <c r="F26" i="15"/>
  <c r="F13" i="15"/>
  <c r="O29" i="19"/>
  <c r="S29" i="19"/>
  <c r="N29" i="19"/>
  <c r="T29" i="19"/>
  <c r="J37" i="19"/>
  <c r="S32" i="19"/>
  <c r="O32" i="19"/>
  <c r="N32" i="19"/>
  <c r="T32" i="19"/>
  <c r="N23" i="19"/>
  <c r="O23" i="19"/>
  <c r="T23" i="19"/>
  <c r="S23" i="19"/>
  <c r="V10" i="15"/>
  <c r="F16" i="15"/>
  <c r="T33" i="19"/>
  <c r="S33" i="19"/>
  <c r="N33" i="19"/>
  <c r="O33" i="19"/>
  <c r="J21" i="15"/>
  <c r="T30" i="19"/>
  <c r="N30" i="19"/>
  <c r="S30" i="19"/>
  <c r="O30" i="19"/>
  <c r="F28" i="15"/>
  <c r="J28" i="15" s="1"/>
  <c r="S27" i="19"/>
  <c r="O27" i="19"/>
  <c r="T27" i="19"/>
  <c r="N27" i="19"/>
  <c r="F27" i="15"/>
  <c r="J27" i="15" s="1"/>
  <c r="U6" i="15"/>
  <c r="V6" i="15"/>
  <c r="Q6" i="15"/>
  <c r="P6" i="15"/>
  <c r="F18" i="15"/>
  <c r="J16" i="15"/>
  <c r="O31" i="19"/>
  <c r="S31" i="19"/>
  <c r="N31" i="19"/>
  <c r="T31" i="19"/>
  <c r="M35" i="19" l="1"/>
  <c r="N18" i="15"/>
  <c r="K20" i="15"/>
  <c r="O18" i="15" s="1"/>
  <c r="N15" i="15"/>
  <c r="K17" i="15"/>
  <c r="O15" i="15" s="1"/>
  <c r="N14" i="15"/>
  <c r="K16" i="15"/>
  <c r="O14" i="15" s="1"/>
  <c r="K19" i="15"/>
  <c r="O17" i="15" s="1"/>
  <c r="N17" i="15"/>
  <c r="N27" i="15"/>
  <c r="K29" i="15"/>
  <c r="O27" i="15" s="1"/>
  <c r="N26" i="15"/>
  <c r="K28" i="15"/>
  <c r="O26" i="15" s="1"/>
  <c r="K21" i="15"/>
  <c r="O19" i="15" s="1"/>
  <c r="N19" i="15"/>
  <c r="N25" i="15"/>
  <c r="K27" i="15"/>
  <c r="O25" i="15" s="1"/>
  <c r="J18" i="15"/>
  <c r="J24" i="15"/>
  <c r="V17" i="15"/>
  <c r="Q17" i="15"/>
  <c r="W3" i="19" a="1"/>
  <c r="O35" i="19"/>
  <c r="T35" i="19"/>
  <c r="N35" i="19"/>
  <c r="S35" i="19"/>
  <c r="J14" i="15"/>
  <c r="V19" i="15"/>
  <c r="P26" i="15"/>
  <c r="P18" i="15"/>
  <c r="Q14" i="15"/>
  <c r="J13" i="15"/>
  <c r="Q18" i="15"/>
  <c r="P27" i="15"/>
  <c r="V25" i="15"/>
  <c r="P25" i="15"/>
  <c r="J26" i="15"/>
  <c r="Q26" i="15"/>
  <c r="U26" i="15"/>
  <c r="U15" i="15"/>
  <c r="P17" i="15"/>
  <c r="Q19" i="15"/>
  <c r="J15" i="15"/>
  <c r="U25" i="15"/>
  <c r="U17" i="15"/>
  <c r="V14" i="15"/>
  <c r="Q27" i="15"/>
  <c r="V27" i="15"/>
  <c r="P19" i="15"/>
  <c r="J25" i="15"/>
  <c r="P15" i="15"/>
  <c r="U18" i="15"/>
  <c r="J22" i="15"/>
  <c r="V15" i="15"/>
  <c r="J23" i="15"/>
  <c r="V18" i="15"/>
  <c r="U27" i="15"/>
  <c r="V26" i="15"/>
  <c r="U14" i="15"/>
  <c r="U19" i="15"/>
  <c r="P14" i="15"/>
  <c r="Q15" i="15"/>
  <c r="Q25" i="15"/>
  <c r="K23" i="15" l="1"/>
  <c r="O21" i="15" s="1"/>
  <c r="N21" i="15"/>
  <c r="N20" i="15"/>
  <c r="K22" i="15"/>
  <c r="O20" i="15" s="1"/>
  <c r="N23" i="15"/>
  <c r="K25" i="15"/>
  <c r="O23" i="15" s="1"/>
  <c r="N13" i="15"/>
  <c r="K15" i="15"/>
  <c r="O13" i="15" s="1"/>
  <c r="K26" i="15"/>
  <c r="O24" i="15" s="1"/>
  <c r="N24" i="15"/>
  <c r="N11" i="15"/>
  <c r="K13" i="15"/>
  <c r="O11" i="15" s="1"/>
  <c r="N12" i="15"/>
  <c r="K14" i="15"/>
  <c r="O12" i="15" s="1"/>
  <c r="W38" i="19"/>
  <c r="W69" i="19"/>
  <c r="W36" i="19"/>
  <c r="W45" i="19"/>
  <c r="W41" i="19"/>
  <c r="W6" i="19"/>
  <c r="W68" i="19"/>
  <c r="W23" i="19"/>
  <c r="W61" i="19"/>
  <c r="W54" i="19"/>
  <c r="W33" i="19"/>
  <c r="W63" i="19"/>
  <c r="W49" i="19"/>
  <c r="W46" i="19"/>
  <c r="W24" i="19"/>
  <c r="W13" i="19"/>
  <c r="W72" i="19"/>
  <c r="W12" i="19"/>
  <c r="W14" i="19"/>
  <c r="W7" i="19"/>
  <c r="W34" i="19"/>
  <c r="W62" i="19"/>
  <c r="W66" i="19"/>
  <c r="W43" i="19"/>
  <c r="W44" i="19"/>
  <c r="W57" i="19"/>
  <c r="W8" i="19"/>
  <c r="W52" i="19"/>
  <c r="W40" i="19"/>
  <c r="W3" i="19"/>
  <c r="W4" i="19"/>
  <c r="W48" i="19"/>
  <c r="W5" i="19"/>
  <c r="W51" i="19"/>
  <c r="W21" i="19"/>
  <c r="W37" i="19"/>
  <c r="W22" i="19"/>
  <c r="W25" i="19"/>
  <c r="W42" i="19"/>
  <c r="W30" i="19"/>
  <c r="W16" i="19"/>
  <c r="W32" i="19"/>
  <c r="W29" i="19"/>
  <c r="W10" i="19"/>
  <c r="W50" i="19"/>
  <c r="W70" i="19"/>
  <c r="W26" i="19"/>
  <c r="W19" i="19"/>
  <c r="W71" i="19"/>
  <c r="W53" i="19"/>
  <c r="W47" i="19"/>
  <c r="W58" i="19"/>
  <c r="W55" i="19"/>
  <c r="W59" i="19"/>
  <c r="W31" i="19"/>
  <c r="W20" i="19"/>
  <c r="W60" i="19"/>
  <c r="W9" i="19"/>
  <c r="W11" i="19"/>
  <c r="W65" i="19"/>
  <c r="W56" i="19"/>
  <c r="W35" i="19"/>
  <c r="W67" i="19"/>
  <c r="W28" i="19"/>
  <c r="W27" i="19"/>
  <c r="W17" i="19"/>
  <c r="W18" i="19"/>
  <c r="W15" i="19"/>
  <c r="W39" i="19"/>
  <c r="W64" i="19"/>
  <c r="N22" i="15"/>
  <c r="K24" i="15"/>
  <c r="O22" i="15" s="1"/>
  <c r="N16" i="15"/>
  <c r="K18" i="15"/>
  <c r="O16" i="15" s="1"/>
  <c r="Z36" i="19"/>
  <c r="Y36" i="19"/>
  <c r="AB36" i="19"/>
  <c r="X36" i="19"/>
  <c r="AA36" i="19"/>
  <c r="Z33" i="19"/>
  <c r="X33" i="19"/>
  <c r="AA33" i="19"/>
  <c r="Y33" i="19"/>
  <c r="AB33" i="19"/>
  <c r="X14" i="19"/>
  <c r="Z14" i="19"/>
  <c r="Y14" i="19"/>
  <c r="AA14" i="19"/>
  <c r="AB14" i="19"/>
  <c r="X8" i="19"/>
  <c r="Y8" i="19"/>
  <c r="AA8" i="19"/>
  <c r="Z8" i="19"/>
  <c r="AB8" i="19"/>
  <c r="X21" i="19"/>
  <c r="Z21" i="19"/>
  <c r="Y21" i="19"/>
  <c r="AB21" i="19"/>
  <c r="AA21" i="19"/>
  <c r="Z29" i="19"/>
  <c r="AA29" i="19"/>
  <c r="X29" i="19"/>
  <c r="Y29" i="19"/>
  <c r="AB29" i="19"/>
  <c r="Y47" i="19"/>
  <c r="Z47" i="19"/>
  <c r="AB47" i="19"/>
  <c r="AA47" i="19"/>
  <c r="X47" i="19"/>
  <c r="Z11" i="19"/>
  <c r="X11" i="19"/>
  <c r="AA11" i="19"/>
  <c r="AB11" i="19"/>
  <c r="Y11" i="19"/>
  <c r="Z18" i="19"/>
  <c r="AA18" i="19"/>
  <c r="AB18" i="19"/>
  <c r="X18" i="19"/>
  <c r="Y18" i="19"/>
  <c r="Y3" i="15" a="1"/>
  <c r="Q11" i="15"/>
  <c r="V11" i="15"/>
  <c r="U11" i="15"/>
  <c r="P11" i="15"/>
  <c r="Y70" i="19"/>
  <c r="AA70" i="19"/>
  <c r="X70" i="19"/>
  <c r="AB70" i="19"/>
  <c r="Z70" i="19"/>
  <c r="P23" i="15"/>
  <c r="U23" i="15"/>
  <c r="V23" i="15"/>
  <c r="Q23" i="15"/>
  <c r="X23" i="19"/>
  <c r="Y23" i="19"/>
  <c r="AA23" i="19"/>
  <c r="Z23" i="19"/>
  <c r="AB23" i="19"/>
  <c r="AA48" i="19"/>
  <c r="X48" i="19"/>
  <c r="Z48" i="19"/>
  <c r="Y48" i="19"/>
  <c r="AB48" i="19"/>
  <c r="AB19" i="19"/>
  <c r="X19" i="19"/>
  <c r="Y19" i="19"/>
  <c r="AA19" i="19"/>
  <c r="Z19" i="19"/>
  <c r="AA28" i="19"/>
  <c r="Z28" i="19"/>
  <c r="X28" i="19"/>
  <c r="Y28" i="19"/>
  <c r="AB28" i="19"/>
  <c r="V13" i="15"/>
  <c r="Q13" i="15"/>
  <c r="U13" i="15"/>
  <c r="P13" i="15"/>
  <c r="Z69" i="19"/>
  <c r="AB69" i="19"/>
  <c r="AA69" i="19"/>
  <c r="X69" i="19"/>
  <c r="Y69" i="19"/>
  <c r="U21" i="15"/>
  <c r="P21" i="15"/>
  <c r="Q21" i="15"/>
  <c r="V21" i="15"/>
  <c r="P24" i="15"/>
  <c r="Q24" i="15"/>
  <c r="V24" i="15"/>
  <c r="U24" i="15"/>
  <c r="AB45" i="19"/>
  <c r="Y45" i="19"/>
  <c r="Z45" i="19"/>
  <c r="X45" i="19"/>
  <c r="AA45" i="19"/>
  <c r="AA63" i="19"/>
  <c r="Y63" i="19"/>
  <c r="X63" i="19"/>
  <c r="AB63" i="19"/>
  <c r="Z63" i="19"/>
  <c r="Z7" i="19"/>
  <c r="Y7" i="19"/>
  <c r="AB7" i="19"/>
  <c r="AA7" i="19"/>
  <c r="X7" i="19"/>
  <c r="AB52" i="19"/>
  <c r="X52" i="19"/>
  <c r="Z52" i="19"/>
  <c r="AA52" i="19"/>
  <c r="Y52" i="19"/>
  <c r="X37" i="19"/>
  <c r="Z37" i="19"/>
  <c r="AA37" i="19"/>
  <c r="Y37" i="19"/>
  <c r="AB37" i="19"/>
  <c r="Z10" i="19"/>
  <c r="X10" i="19"/>
  <c r="Y10" i="19"/>
  <c r="AA10" i="19"/>
  <c r="AB10" i="19"/>
  <c r="AA58" i="19"/>
  <c r="Z58" i="19"/>
  <c r="AB58" i="19"/>
  <c r="Y58" i="19"/>
  <c r="X58" i="19"/>
  <c r="AA65" i="19"/>
  <c r="X65" i="19"/>
  <c r="AB65" i="19"/>
  <c r="Y65" i="19"/>
  <c r="Z65" i="19"/>
  <c r="AB15" i="19"/>
  <c r="Y15" i="19"/>
  <c r="Z15" i="19"/>
  <c r="AA15" i="19"/>
  <c r="X15" i="19"/>
  <c r="Y41" i="19"/>
  <c r="AB41" i="19"/>
  <c r="Z41" i="19"/>
  <c r="X41" i="19"/>
  <c r="AA41" i="19"/>
  <c r="Z3" i="15" a="1"/>
  <c r="Z68" i="19"/>
  <c r="AA68" i="19"/>
  <c r="Y68" i="19"/>
  <c r="X68" i="19"/>
  <c r="AB68" i="19"/>
  <c r="Y24" i="19"/>
  <c r="AA24" i="19"/>
  <c r="Z24" i="19"/>
  <c r="AB24" i="19"/>
  <c r="X24" i="19"/>
  <c r="X66" i="19"/>
  <c r="AB66" i="19"/>
  <c r="Y66" i="19"/>
  <c r="AA66" i="19"/>
  <c r="Z66" i="19"/>
  <c r="Y4" i="19"/>
  <c r="AB4" i="19"/>
  <c r="X4" i="19"/>
  <c r="AA4" i="19"/>
  <c r="Z4" i="19"/>
  <c r="Y42" i="19"/>
  <c r="AA42" i="19"/>
  <c r="Z42" i="19"/>
  <c r="AB42" i="19"/>
  <c r="X42" i="19"/>
  <c r="Z26" i="19"/>
  <c r="AA26" i="19"/>
  <c r="X26" i="19"/>
  <c r="Y26" i="19"/>
  <c r="AB26" i="19"/>
  <c r="AB31" i="19"/>
  <c r="Y31" i="19"/>
  <c r="X31" i="19"/>
  <c r="Z31" i="19"/>
  <c r="AA31" i="19"/>
  <c r="X67" i="19"/>
  <c r="Z67" i="19"/>
  <c r="Y67" i="19"/>
  <c r="AA67" i="19"/>
  <c r="AB67" i="19"/>
  <c r="AA61" i="19"/>
  <c r="AB61" i="19"/>
  <c r="Z61" i="19"/>
  <c r="X61" i="19"/>
  <c r="Y61" i="19"/>
  <c r="X12" i="19"/>
  <c r="AB12" i="19"/>
  <c r="AA12" i="19"/>
  <c r="Z12" i="19"/>
  <c r="Y12" i="19"/>
  <c r="Z32" i="19"/>
  <c r="X32" i="19"/>
  <c r="AA32" i="19"/>
  <c r="AB32" i="19"/>
  <c r="Y32" i="19"/>
  <c r="P20" i="15"/>
  <c r="U20" i="15"/>
  <c r="Q20" i="15"/>
  <c r="V20" i="15"/>
  <c r="Z49" i="19"/>
  <c r="AA49" i="19"/>
  <c r="Y49" i="19"/>
  <c r="X49" i="19"/>
  <c r="AB49" i="19"/>
  <c r="X34" i="19"/>
  <c r="AA34" i="19"/>
  <c r="Z34" i="19"/>
  <c r="Y34" i="19"/>
  <c r="AB34" i="19"/>
  <c r="X40" i="19"/>
  <c r="AA40" i="19"/>
  <c r="Z40" i="19"/>
  <c r="Y40" i="19"/>
  <c r="AB40" i="19"/>
  <c r="Y22" i="19"/>
  <c r="AB22" i="19"/>
  <c r="X22" i="19"/>
  <c r="AA22" i="19"/>
  <c r="Z22" i="19"/>
  <c r="Y50" i="19"/>
  <c r="AA50" i="19"/>
  <c r="X50" i="19"/>
  <c r="AB50" i="19"/>
  <c r="Z50" i="19"/>
  <c r="AA55" i="19"/>
  <c r="Z55" i="19"/>
  <c r="Y55" i="19"/>
  <c r="AB55" i="19"/>
  <c r="X55" i="19"/>
  <c r="Y56" i="19"/>
  <c r="AB56" i="19"/>
  <c r="X56" i="19"/>
  <c r="AA56" i="19"/>
  <c r="Z56" i="19"/>
  <c r="AA39" i="19"/>
  <c r="X39" i="19"/>
  <c r="Z39" i="19"/>
  <c r="Y39" i="19"/>
  <c r="AB39" i="19"/>
  <c r="AA6" i="19"/>
  <c r="Z6" i="19"/>
  <c r="Y6" i="19"/>
  <c r="AB6" i="19"/>
  <c r="X6" i="19"/>
  <c r="Z46" i="19"/>
  <c r="Y46" i="19"/>
  <c r="X46" i="19"/>
  <c r="AB46" i="19"/>
  <c r="AA46" i="19"/>
  <c r="Z62" i="19"/>
  <c r="Y62" i="19"/>
  <c r="AA62" i="19"/>
  <c r="X62" i="19"/>
  <c r="AB62" i="19"/>
  <c r="AA25" i="19"/>
  <c r="Y25" i="19"/>
  <c r="X25" i="19"/>
  <c r="Z25" i="19"/>
  <c r="AB25" i="19"/>
  <c r="X59" i="19"/>
  <c r="AA59" i="19"/>
  <c r="Y59" i="19"/>
  <c r="AB59" i="19"/>
  <c r="Z59" i="19"/>
  <c r="AB35" i="19"/>
  <c r="AA35" i="19"/>
  <c r="Y35" i="19"/>
  <c r="Z35" i="19"/>
  <c r="X35" i="19"/>
  <c r="AA64" i="19"/>
  <c r="Z64" i="19"/>
  <c r="X64" i="19"/>
  <c r="Y64" i="19"/>
  <c r="AB64" i="19"/>
  <c r="U12" i="15"/>
  <c r="V12" i="15"/>
  <c r="Q12" i="15"/>
  <c r="P12" i="15"/>
  <c r="U22" i="15"/>
  <c r="Q22" i="15"/>
  <c r="P22" i="15"/>
  <c r="V22" i="15"/>
  <c r="X13" i="19"/>
  <c r="Y13" i="19"/>
  <c r="AA13" i="19"/>
  <c r="AB13" i="19"/>
  <c r="Z13" i="19"/>
  <c r="Y43" i="19"/>
  <c r="X43" i="19"/>
  <c r="Z43" i="19"/>
  <c r="AB43" i="19"/>
  <c r="AA43" i="19"/>
  <c r="Y30" i="19"/>
  <c r="Z30" i="19"/>
  <c r="AA30" i="19"/>
  <c r="AB30" i="19"/>
  <c r="X30" i="19"/>
  <c r="AB20" i="19"/>
  <c r="AA20" i="19"/>
  <c r="Z20" i="19"/>
  <c r="Y20" i="19"/>
  <c r="X20" i="19"/>
  <c r="Z38" i="19"/>
  <c r="Y38" i="19"/>
  <c r="AA38" i="19"/>
  <c r="AB38" i="19"/>
  <c r="X38" i="19"/>
  <c r="X3" i="19"/>
  <c r="AB3" i="19"/>
  <c r="AA3" i="19"/>
  <c r="Z3" i="19"/>
  <c r="Y3" i="19"/>
  <c r="Y44" i="19"/>
  <c r="AA44" i="19"/>
  <c r="AB44" i="19"/>
  <c r="X44" i="19"/>
  <c r="Z44" i="19"/>
  <c r="X5" i="19"/>
  <c r="Y5" i="19"/>
  <c r="AB5" i="19"/>
  <c r="AA5" i="19"/>
  <c r="Z5" i="19"/>
  <c r="AB16" i="19"/>
  <c r="Y16" i="19"/>
  <c r="X16" i="19"/>
  <c r="AA16" i="19"/>
  <c r="Z16" i="19"/>
  <c r="X71" i="19"/>
  <c r="AB71" i="19"/>
  <c r="Z71" i="19"/>
  <c r="AA71" i="19"/>
  <c r="Y71" i="19"/>
  <c r="Y60" i="19"/>
  <c r="AB60" i="19"/>
  <c r="AA60" i="19"/>
  <c r="X60" i="19"/>
  <c r="Z60" i="19"/>
  <c r="AA27" i="19"/>
  <c r="Y27" i="19"/>
  <c r="X27" i="19"/>
  <c r="Z27" i="19"/>
  <c r="AB27" i="19"/>
  <c r="P16" i="15"/>
  <c r="V16" i="15"/>
  <c r="Q16" i="15"/>
  <c r="U16" i="15"/>
  <c r="AA51" i="19"/>
  <c r="Y51" i="19"/>
  <c r="Z51" i="19"/>
  <c r="AB51" i="19"/>
  <c r="X51" i="19"/>
  <c r="X72" i="19"/>
  <c r="AA72" i="19"/>
  <c r="Y72" i="19"/>
  <c r="AB72" i="19"/>
  <c r="Z72" i="19"/>
  <c r="X57" i="19"/>
  <c r="AB57" i="19"/>
  <c r="AA57" i="19"/>
  <c r="Z57" i="19"/>
  <c r="Y57" i="19"/>
  <c r="Y54" i="19"/>
  <c r="AB54" i="19"/>
  <c r="AA54" i="19"/>
  <c r="X54" i="19"/>
  <c r="Z54" i="19"/>
  <c r="Y53" i="19"/>
  <c r="X53" i="19"/>
  <c r="AB53" i="19"/>
  <c r="AA53" i="19"/>
  <c r="Z53" i="19"/>
  <c r="Z9" i="19"/>
  <c r="Y9" i="19"/>
  <c r="AA9" i="19"/>
  <c r="X9" i="19"/>
  <c r="AB9" i="19"/>
  <c r="Z17" i="19"/>
  <c r="X17" i="19"/>
  <c r="AA17" i="19"/>
  <c r="AB17" i="19"/>
  <c r="Y17" i="19"/>
  <c r="V17" i="19" l="1"/>
  <c r="V9" i="19"/>
  <c r="V53" i="19"/>
  <c r="V54" i="19"/>
  <c r="V57" i="19"/>
  <c r="V72" i="19"/>
  <c r="V51" i="19"/>
  <c r="V27" i="19"/>
  <c r="V60" i="19"/>
  <c r="V71" i="19"/>
  <c r="V16" i="19"/>
  <c r="V5" i="19"/>
  <c r="V44" i="19"/>
  <c r="V3" i="19"/>
  <c r="V38" i="19"/>
  <c r="V20" i="19"/>
  <c r="V30" i="19"/>
  <c r="V43" i="19"/>
  <c r="V13" i="19"/>
  <c r="V64" i="19"/>
  <c r="V35" i="19"/>
  <c r="V59" i="19"/>
  <c r="V25" i="19"/>
  <c r="V62" i="19"/>
  <c r="V46" i="19"/>
  <c r="V6" i="19"/>
  <c r="V39" i="19"/>
  <c r="V56" i="19"/>
  <c r="V55" i="19"/>
  <c r="V50" i="19"/>
  <c r="V22" i="19"/>
  <c r="V40" i="19"/>
  <c r="V34" i="19"/>
  <c r="V49" i="19"/>
  <c r="V32" i="19"/>
  <c r="V12" i="19"/>
  <c r="V61" i="19"/>
  <c r="V67" i="19"/>
  <c r="V31" i="19"/>
  <c r="V26" i="19"/>
  <c r="V42" i="19"/>
  <c r="V4" i="19"/>
  <c r="V66" i="19"/>
  <c r="V24" i="19"/>
  <c r="V68" i="19"/>
  <c r="Z83" i="15"/>
  <c r="Z26" i="15"/>
  <c r="Z38" i="15"/>
  <c r="Z87" i="15"/>
  <c r="Z82" i="15"/>
  <c r="Z100" i="15"/>
  <c r="Z28" i="15"/>
  <c r="Z45" i="15"/>
  <c r="Z20" i="15"/>
  <c r="Z55" i="15"/>
  <c r="Z11" i="15"/>
  <c r="Z76" i="15"/>
  <c r="Z19" i="15"/>
  <c r="Z13" i="15"/>
  <c r="Z72" i="15"/>
  <c r="Z61" i="15"/>
  <c r="Z99" i="15"/>
  <c r="Z77" i="15"/>
  <c r="Z32" i="15"/>
  <c r="Z67" i="15"/>
  <c r="Z85" i="15"/>
  <c r="Z21" i="15"/>
  <c r="Z95" i="15"/>
  <c r="Z10" i="15"/>
  <c r="Z75" i="15"/>
  <c r="Z31" i="15"/>
  <c r="Z30" i="15"/>
  <c r="Z8" i="15"/>
  <c r="Z17" i="15"/>
  <c r="Z33" i="15"/>
  <c r="Z78" i="15"/>
  <c r="Z22" i="15"/>
  <c r="Z102" i="15"/>
  <c r="Z27" i="15"/>
  <c r="Z98" i="15"/>
  <c r="Z50" i="15"/>
  <c r="Z58" i="15"/>
  <c r="Z53" i="15"/>
  <c r="Z91" i="15"/>
  <c r="Z86" i="15"/>
  <c r="Z36" i="15"/>
  <c r="Z70" i="15"/>
  <c r="Z93" i="15"/>
  <c r="Z64" i="15"/>
  <c r="Z103" i="15"/>
  <c r="Z73" i="15"/>
  <c r="Z23" i="15"/>
  <c r="Z24" i="15"/>
  <c r="Z92" i="15"/>
  <c r="Z69" i="15"/>
  <c r="Z101" i="15"/>
  <c r="Z65" i="15"/>
  <c r="Z46" i="15"/>
  <c r="Z39" i="15"/>
  <c r="Z29" i="15"/>
  <c r="Z52" i="15"/>
  <c r="Z40" i="15"/>
  <c r="Z34" i="15"/>
  <c r="Z84" i="15"/>
  <c r="Z80" i="15"/>
  <c r="Z5" i="15"/>
  <c r="Z97" i="15"/>
  <c r="Z44" i="15"/>
  <c r="Z4" i="15"/>
  <c r="Z6" i="15"/>
  <c r="Z90" i="15"/>
  <c r="Z49" i="15"/>
  <c r="Z62" i="15"/>
  <c r="Z43" i="15"/>
  <c r="Z74" i="15"/>
  <c r="Z9" i="15"/>
  <c r="Z12" i="15"/>
  <c r="Z94" i="15"/>
  <c r="Z18" i="15"/>
  <c r="Z41" i="15"/>
  <c r="Z48" i="15"/>
  <c r="Z89" i="15"/>
  <c r="Z60" i="15"/>
  <c r="Z3" i="15"/>
  <c r="Z25" i="15"/>
  <c r="Z71" i="15"/>
  <c r="Z51" i="15"/>
  <c r="Z81" i="15"/>
  <c r="Z96" i="15"/>
  <c r="Z79" i="15"/>
  <c r="Z54" i="15"/>
  <c r="Z68" i="15"/>
  <c r="Z56" i="15"/>
  <c r="Z35" i="15"/>
  <c r="Z15" i="15"/>
  <c r="Z16" i="15"/>
  <c r="Z57" i="15"/>
  <c r="Z59" i="15"/>
  <c r="Z47" i="15"/>
  <c r="Z66" i="15"/>
  <c r="Z14" i="15"/>
  <c r="Z63" i="15"/>
  <c r="Z88" i="15"/>
  <c r="Z37" i="15"/>
  <c r="Z42" i="15"/>
  <c r="Z7" i="15"/>
  <c r="V41" i="19"/>
  <c r="V15" i="19"/>
  <c r="V65" i="19"/>
  <c r="V58" i="19"/>
  <c r="V10" i="19"/>
  <c r="V37" i="19"/>
  <c r="V52" i="19"/>
  <c r="V7" i="19"/>
  <c r="V63" i="19"/>
  <c r="V45" i="19"/>
  <c r="V69" i="19"/>
  <c r="V28" i="19"/>
  <c r="V19" i="19"/>
  <c r="V48" i="19"/>
  <c r="V23" i="19"/>
  <c r="V70" i="19"/>
  <c r="Y34" i="15"/>
  <c r="Y45" i="15"/>
  <c r="Y8" i="15"/>
  <c r="Y69" i="15"/>
  <c r="Y78" i="15"/>
  <c r="Y70" i="15"/>
  <c r="Y31" i="15"/>
  <c r="Y28" i="15"/>
  <c r="Y62" i="15"/>
  <c r="Y52" i="15"/>
  <c r="Y95" i="15"/>
  <c r="Y76" i="15"/>
  <c r="Y29" i="15"/>
  <c r="Y24" i="15"/>
  <c r="Y25" i="15"/>
  <c r="Y77" i="15"/>
  <c r="Y27" i="15"/>
  <c r="Y44" i="15"/>
  <c r="Y12" i="15"/>
  <c r="Y90" i="15"/>
  <c r="Y67" i="15"/>
  <c r="Y30" i="15"/>
  <c r="Y56" i="15"/>
  <c r="Y48" i="15"/>
  <c r="Y53" i="15"/>
  <c r="Y9" i="15"/>
  <c r="Y82" i="15"/>
  <c r="Y39" i="15"/>
  <c r="Y88" i="15"/>
  <c r="Y5" i="15"/>
  <c r="Y22" i="15"/>
  <c r="Y59" i="15"/>
  <c r="Y75" i="15"/>
  <c r="Y80" i="15"/>
  <c r="Y18" i="15"/>
  <c r="Y96" i="15"/>
  <c r="Y33" i="15"/>
  <c r="Y51" i="15"/>
  <c r="Y93" i="15"/>
  <c r="Y94" i="15"/>
  <c r="Y35" i="15"/>
  <c r="Y103" i="15"/>
  <c r="Y73" i="15"/>
  <c r="Y17" i="15"/>
  <c r="Y86" i="15"/>
  <c r="Y23" i="15"/>
  <c r="Y72" i="15"/>
  <c r="Y61" i="15"/>
  <c r="Y55" i="15"/>
  <c r="Y40" i="15"/>
  <c r="Y14" i="15"/>
  <c r="Y13" i="15"/>
  <c r="Y87" i="15"/>
  <c r="Y37" i="15"/>
  <c r="Y91" i="15"/>
  <c r="Y100" i="15"/>
  <c r="Y47" i="15"/>
  <c r="Y64" i="15"/>
  <c r="Y38" i="15"/>
  <c r="Y66" i="15"/>
  <c r="Y11" i="15"/>
  <c r="Y63" i="15"/>
  <c r="Y32" i="15"/>
  <c r="Y43" i="15"/>
  <c r="Y42" i="15"/>
  <c r="Y15" i="15"/>
  <c r="Y99" i="15"/>
  <c r="Y49" i="15"/>
  <c r="Y97" i="15"/>
  <c r="Y71" i="15"/>
  <c r="Y84" i="15"/>
  <c r="Y85" i="15"/>
  <c r="Y54" i="15"/>
  <c r="Y26" i="15"/>
  <c r="Y3" i="15"/>
  <c r="Y101" i="15"/>
  <c r="Y65" i="15"/>
  <c r="Y50" i="15"/>
  <c r="Y46" i="15"/>
  <c r="Y74" i="15"/>
  <c r="Y83" i="15"/>
  <c r="Y57" i="15"/>
  <c r="Y81" i="15"/>
  <c r="Y21" i="15"/>
  <c r="Y19" i="15"/>
  <c r="Y36" i="15"/>
  <c r="Y92" i="15"/>
  <c r="Y68" i="15"/>
  <c r="Y20" i="15"/>
  <c r="Y58" i="15"/>
  <c r="Y41" i="15"/>
  <c r="Y7" i="15"/>
  <c r="Y60" i="15"/>
  <c r="Y98" i="15"/>
  <c r="Y79" i="15"/>
  <c r="Y4" i="15"/>
  <c r="Y102" i="15"/>
  <c r="Y10" i="15"/>
  <c r="Y6" i="15"/>
  <c r="Y16" i="15"/>
  <c r="Y89" i="15"/>
  <c r="V18" i="19"/>
  <c r="V11" i="19"/>
  <c r="V47" i="19"/>
  <c r="V29" i="19"/>
  <c r="V21" i="19"/>
  <c r="V8" i="19"/>
  <c r="V14" i="19"/>
  <c r="V33" i="19"/>
  <c r="V36" i="19"/>
  <c r="AB31" i="15"/>
  <c r="AE31" i="15"/>
  <c r="AA31" i="15"/>
  <c r="AD31" i="15"/>
  <c r="AC31" i="15"/>
  <c r="AE25" i="15"/>
  <c r="AD25" i="15"/>
  <c r="AC25" i="15"/>
  <c r="AB25" i="15"/>
  <c r="AA25" i="15"/>
  <c r="AC56" i="15"/>
  <c r="AA56" i="15"/>
  <c r="AE56" i="15"/>
  <c r="AD56" i="15"/>
  <c r="AB56" i="15"/>
  <c r="AE22" i="15"/>
  <c r="AD22" i="15"/>
  <c r="AB22" i="15"/>
  <c r="AA22" i="15"/>
  <c r="AC22" i="15"/>
  <c r="AE93" i="15"/>
  <c r="AC93" i="15"/>
  <c r="AA93" i="15"/>
  <c r="AB93" i="15"/>
  <c r="AD93" i="15"/>
  <c r="AE72" i="15"/>
  <c r="AB72" i="15"/>
  <c r="AA72" i="15"/>
  <c r="AD72" i="15"/>
  <c r="AC72" i="15"/>
  <c r="AC91" i="15"/>
  <c r="AD91" i="15"/>
  <c r="AB91" i="15"/>
  <c r="AA91" i="15"/>
  <c r="AE91" i="15"/>
  <c r="AE32" i="15"/>
  <c r="AA32" i="15"/>
  <c r="AC32" i="15"/>
  <c r="AD32" i="15"/>
  <c r="AB32" i="15"/>
  <c r="AB84" i="15"/>
  <c r="AA84" i="15"/>
  <c r="AE84" i="15"/>
  <c r="AD84" i="15"/>
  <c r="AC84" i="15"/>
  <c r="AD46" i="15"/>
  <c r="AB46" i="15"/>
  <c r="AE46" i="15"/>
  <c r="AC46" i="15"/>
  <c r="AA46" i="15"/>
  <c r="AB92" i="15"/>
  <c r="AD92" i="15"/>
  <c r="AA92" i="15"/>
  <c r="AE92" i="15"/>
  <c r="AC92" i="15"/>
  <c r="AC79" i="15"/>
  <c r="AA79" i="15"/>
  <c r="AD79" i="15"/>
  <c r="AB79" i="15"/>
  <c r="AE79" i="15"/>
  <c r="AC28" i="15"/>
  <c r="AE28" i="15"/>
  <c r="AD28" i="15"/>
  <c r="AB28" i="15"/>
  <c r="AA28" i="15"/>
  <c r="AD77" i="15"/>
  <c r="AC77" i="15"/>
  <c r="AB77" i="15"/>
  <c r="AE77" i="15"/>
  <c r="AA77" i="15"/>
  <c r="AD48" i="15"/>
  <c r="AE48" i="15"/>
  <c r="AB48" i="15"/>
  <c r="AA48" i="15"/>
  <c r="AC48" i="15"/>
  <c r="AD59" i="15"/>
  <c r="AE59" i="15"/>
  <c r="AC59" i="15"/>
  <c r="AA59" i="15"/>
  <c r="AB59" i="15"/>
  <c r="AA94" i="15"/>
  <c r="AE94" i="15"/>
  <c r="AD94" i="15"/>
  <c r="AC94" i="15"/>
  <c r="AB94" i="15"/>
  <c r="AC61" i="15"/>
  <c r="AA61" i="15"/>
  <c r="AD61" i="15"/>
  <c r="AE61" i="15"/>
  <c r="AB61" i="15"/>
  <c r="AB100" i="15"/>
  <c r="AC100" i="15"/>
  <c r="AE100" i="15"/>
  <c r="AA100" i="15"/>
  <c r="AD100" i="15"/>
  <c r="AD43" i="15"/>
  <c r="AC43" i="15"/>
  <c r="AE43" i="15"/>
  <c r="AB43" i="15"/>
  <c r="AA43" i="15"/>
  <c r="AC85" i="15"/>
  <c r="AE85" i="15"/>
  <c r="AA85" i="15"/>
  <c r="AB85" i="15"/>
  <c r="AD85" i="15"/>
  <c r="AC74" i="15"/>
  <c r="AB74" i="15"/>
  <c r="AA74" i="15"/>
  <c r="AD74" i="15"/>
  <c r="AE74" i="15"/>
  <c r="AE68" i="15"/>
  <c r="AC68" i="15"/>
  <c r="AB68" i="15"/>
  <c r="AD68" i="15"/>
  <c r="AA68" i="15"/>
  <c r="AB4" i="15"/>
  <c r="AA4" i="15"/>
  <c r="AC4" i="15"/>
  <c r="AE4" i="15"/>
  <c r="AD4" i="15"/>
  <c r="AC34" i="15"/>
  <c r="AA34" i="15"/>
  <c r="AB34" i="15"/>
  <c r="AD34" i="15"/>
  <c r="AE34" i="15"/>
  <c r="AE62" i="15"/>
  <c r="AB62" i="15"/>
  <c r="AA62" i="15"/>
  <c r="AC62" i="15"/>
  <c r="AD62" i="15"/>
  <c r="AB27" i="15"/>
  <c r="AA27" i="15"/>
  <c r="AC27" i="15"/>
  <c r="AD27" i="15"/>
  <c r="AE27" i="15"/>
  <c r="AE53" i="15"/>
  <c r="AB53" i="15"/>
  <c r="AD53" i="15"/>
  <c r="AA53" i="15"/>
  <c r="AC53" i="15"/>
  <c r="AC75" i="15"/>
  <c r="AA75" i="15"/>
  <c r="AE75" i="15"/>
  <c r="AD75" i="15"/>
  <c r="AB75" i="15"/>
  <c r="AA35" i="15"/>
  <c r="AB35" i="15"/>
  <c r="AC35" i="15"/>
  <c r="AE35" i="15"/>
  <c r="AD35" i="15"/>
  <c r="AA55" i="15"/>
  <c r="AD55" i="15"/>
  <c r="AE55" i="15"/>
  <c r="AB55" i="15"/>
  <c r="AC55" i="15"/>
  <c r="AB47" i="15"/>
  <c r="AA47" i="15"/>
  <c r="AE47" i="15"/>
  <c r="AD47" i="15"/>
  <c r="AC47" i="15"/>
  <c r="AE42" i="15"/>
  <c r="AD42" i="15"/>
  <c r="AB42" i="15"/>
  <c r="AA42" i="15"/>
  <c r="AC42" i="15"/>
  <c r="AC54" i="15"/>
  <c r="AD54" i="15"/>
  <c r="AA54" i="15"/>
  <c r="AE54" i="15"/>
  <c r="AB54" i="15"/>
  <c r="AB83" i="15"/>
  <c r="AE83" i="15"/>
  <c r="AD83" i="15"/>
  <c r="AA83" i="15"/>
  <c r="AC83" i="15"/>
  <c r="AA20" i="15"/>
  <c r="AB20" i="15"/>
  <c r="AD20" i="15"/>
  <c r="AC20" i="15"/>
  <c r="AE20" i="15"/>
  <c r="AB102" i="15"/>
  <c r="AD102" i="15"/>
  <c r="AA102" i="15"/>
  <c r="AE102" i="15"/>
  <c r="AC102" i="15"/>
  <c r="D90" i="1"/>
  <c r="AC95" i="15"/>
  <c r="AE95" i="15"/>
  <c r="AB95" i="15"/>
  <c r="AD95" i="15"/>
  <c r="AA95" i="15"/>
  <c r="AD12" i="15"/>
  <c r="AA12" i="15"/>
  <c r="AC12" i="15"/>
  <c r="AB12" i="15"/>
  <c r="AE12" i="15"/>
  <c r="AB82" i="15"/>
  <c r="AD82" i="15"/>
  <c r="AC82" i="15"/>
  <c r="AE82" i="15"/>
  <c r="AA82" i="15"/>
  <c r="AB18" i="15"/>
  <c r="AD18" i="15"/>
  <c r="AA18" i="15"/>
  <c r="AC18" i="15"/>
  <c r="AE18" i="15"/>
  <c r="AA73" i="15"/>
  <c r="AD73" i="15"/>
  <c r="AC73" i="15"/>
  <c r="AE73" i="15"/>
  <c r="AB73" i="15"/>
  <c r="AE14" i="15"/>
  <c r="AA14" i="15"/>
  <c r="AD14" i="15"/>
  <c r="AB14" i="15"/>
  <c r="AC14" i="15"/>
  <c r="AA99" i="15"/>
  <c r="AD99" i="15"/>
  <c r="AB99" i="15"/>
  <c r="AC99" i="15"/>
  <c r="AE99" i="15"/>
  <c r="AB3" i="15"/>
  <c r="AA3" i="15"/>
  <c r="AC3" i="15"/>
  <c r="AE3" i="15"/>
  <c r="AD3" i="15"/>
  <c r="AC81" i="15"/>
  <c r="AB81" i="15"/>
  <c r="AD81" i="15"/>
  <c r="AE81" i="15"/>
  <c r="AA81" i="15"/>
  <c r="AC41" i="15"/>
  <c r="AB41" i="15"/>
  <c r="AD41" i="15"/>
  <c r="AE41" i="15"/>
  <c r="AA41" i="15"/>
  <c r="AB6" i="15"/>
  <c r="AA6" i="15"/>
  <c r="AD6" i="15"/>
  <c r="AE6" i="15"/>
  <c r="AC6" i="15"/>
  <c r="AC2" i="19" a="1"/>
  <c r="AD69" i="15"/>
  <c r="AB69" i="15"/>
  <c r="AA69" i="15"/>
  <c r="AC69" i="15"/>
  <c r="AE69" i="15"/>
  <c r="AC76" i="15"/>
  <c r="AE76" i="15"/>
  <c r="AA76" i="15"/>
  <c r="AD76" i="15"/>
  <c r="AB76" i="15"/>
  <c r="AC90" i="15"/>
  <c r="AB90" i="15"/>
  <c r="AA90" i="15"/>
  <c r="AD90" i="15"/>
  <c r="AE90" i="15"/>
  <c r="AE39" i="15"/>
  <c r="AA39" i="15"/>
  <c r="AB39" i="15"/>
  <c r="AC39" i="15"/>
  <c r="AD39" i="15"/>
  <c r="AA96" i="15"/>
  <c r="AB96" i="15"/>
  <c r="AE96" i="15"/>
  <c r="AC96" i="15"/>
  <c r="AD96" i="15"/>
  <c r="AD17" i="15"/>
  <c r="AA17" i="15"/>
  <c r="AE17" i="15"/>
  <c r="AB17" i="15"/>
  <c r="AC17" i="15"/>
  <c r="AE49" i="15"/>
  <c r="AD49" i="15"/>
  <c r="AC49" i="15"/>
  <c r="AB49" i="15"/>
  <c r="AA49" i="15"/>
  <c r="AB101" i="15"/>
  <c r="AE101" i="15"/>
  <c r="AD101" i="15"/>
  <c r="AA101" i="15"/>
  <c r="AC101" i="15"/>
  <c r="AC21" i="15"/>
  <c r="AB21" i="15"/>
  <c r="AA21" i="15"/>
  <c r="AD21" i="15"/>
  <c r="AE21" i="15"/>
  <c r="AE7" i="15"/>
  <c r="AB7" i="15"/>
  <c r="AD7" i="15"/>
  <c r="AC7" i="15"/>
  <c r="AA7" i="15"/>
  <c r="AE16" i="15"/>
  <c r="AA16" i="15"/>
  <c r="AC16" i="15"/>
  <c r="AD16" i="15"/>
  <c r="AB16" i="15"/>
  <c r="AA78" i="15"/>
  <c r="AE78" i="15"/>
  <c r="AB78" i="15"/>
  <c r="AD78" i="15"/>
  <c r="AC78" i="15"/>
  <c r="AC97" i="15"/>
  <c r="AE97" i="15"/>
  <c r="AA97" i="15"/>
  <c r="AD97" i="15"/>
  <c r="AB97" i="15"/>
  <c r="I75" i="1"/>
  <c r="I30" i="1"/>
  <c r="AD45" i="15"/>
  <c r="AA45" i="15"/>
  <c r="AC45" i="15"/>
  <c r="AE45" i="15"/>
  <c r="AB45" i="15"/>
  <c r="AA52" i="15"/>
  <c r="AC52" i="15"/>
  <c r="AE52" i="15"/>
  <c r="AB52" i="15"/>
  <c r="AD52" i="15"/>
  <c r="AE44" i="15"/>
  <c r="AC44" i="15"/>
  <c r="AA44" i="15"/>
  <c r="AB44" i="15"/>
  <c r="AD44" i="15"/>
  <c r="AD9" i="15"/>
  <c r="AA9" i="15"/>
  <c r="AB9" i="15"/>
  <c r="AC9" i="15"/>
  <c r="AE9" i="15"/>
  <c r="AE80" i="15"/>
  <c r="AB80" i="15"/>
  <c r="AA80" i="15"/>
  <c r="AC80" i="15"/>
  <c r="AD80" i="15"/>
  <c r="AD103" i="15"/>
  <c r="AA103" i="15"/>
  <c r="AE103" i="15"/>
  <c r="AC103" i="15"/>
  <c r="AB103" i="15"/>
  <c r="AA40" i="15"/>
  <c r="AB40" i="15"/>
  <c r="AC40" i="15"/>
  <c r="AE40" i="15"/>
  <c r="AD40" i="15"/>
  <c r="AD64" i="15"/>
  <c r="AA64" i="15"/>
  <c r="AC64" i="15"/>
  <c r="AB64" i="15"/>
  <c r="AE64" i="15"/>
  <c r="AD15" i="15"/>
  <c r="AC15" i="15"/>
  <c r="AA15" i="15"/>
  <c r="AB15" i="15"/>
  <c r="AE15" i="15"/>
  <c r="AC26" i="15"/>
  <c r="AB26" i="15"/>
  <c r="AE26" i="15"/>
  <c r="AD26" i="15"/>
  <c r="AA26" i="15"/>
  <c r="AC57" i="15"/>
  <c r="AB57" i="15"/>
  <c r="AE57" i="15"/>
  <c r="AD57" i="15"/>
  <c r="AA57" i="15"/>
  <c r="AE58" i="15"/>
  <c r="AB58" i="15"/>
  <c r="AA58" i="15"/>
  <c r="AD58" i="15"/>
  <c r="AC58" i="15"/>
  <c r="AA10" i="15"/>
  <c r="AB10" i="15"/>
  <c r="AC10" i="15"/>
  <c r="AE10" i="15"/>
  <c r="AD10" i="15"/>
  <c r="D101" i="1"/>
  <c r="H39" i="1"/>
  <c r="AE38" i="15"/>
  <c r="AB38" i="15"/>
  <c r="AA38" i="15"/>
  <c r="AC38" i="15"/>
  <c r="AD38" i="15"/>
  <c r="D30" i="1"/>
  <c r="AB13" i="15"/>
  <c r="AD13" i="15"/>
  <c r="AA13" i="15"/>
  <c r="AC13" i="15"/>
  <c r="AE13" i="15"/>
  <c r="D15" i="1"/>
  <c r="AC29" i="15"/>
  <c r="AA29" i="15"/>
  <c r="AE29" i="15"/>
  <c r="AB29" i="15"/>
  <c r="AD29" i="15"/>
  <c r="AD67" i="15"/>
  <c r="AC67" i="15"/>
  <c r="AA67" i="15"/>
  <c r="AE67" i="15"/>
  <c r="AB67" i="15"/>
  <c r="AE88" i="15"/>
  <c r="AB88" i="15"/>
  <c r="AD88" i="15"/>
  <c r="AC88" i="15"/>
  <c r="AA88" i="15"/>
  <c r="AC33" i="15"/>
  <c r="AE33" i="15"/>
  <c r="AB33" i="15"/>
  <c r="AD33" i="15"/>
  <c r="AA33" i="15"/>
  <c r="AE86" i="15"/>
  <c r="AC86" i="15"/>
  <c r="AB86" i="15"/>
  <c r="AA86" i="15"/>
  <c r="AD86" i="15"/>
  <c r="AE11" i="15"/>
  <c r="AA11" i="15"/>
  <c r="AB11" i="15"/>
  <c r="AC11" i="15"/>
  <c r="AD11" i="15"/>
  <c r="AE65" i="15"/>
  <c r="AA65" i="15"/>
  <c r="AD65" i="15"/>
  <c r="AC65" i="15"/>
  <c r="AB65" i="15"/>
  <c r="AB19" i="15"/>
  <c r="AC19" i="15"/>
  <c r="AD19" i="15"/>
  <c r="AE19" i="15"/>
  <c r="AA19" i="15"/>
  <c r="AB60" i="15"/>
  <c r="AC60" i="15"/>
  <c r="AE60" i="15"/>
  <c r="AD60" i="15"/>
  <c r="AA60" i="15"/>
  <c r="AE89" i="15"/>
  <c r="AD89" i="15"/>
  <c r="AA89" i="15"/>
  <c r="AC89" i="15"/>
  <c r="AB89" i="15"/>
  <c r="AE70" i="15"/>
  <c r="AD70" i="15"/>
  <c r="AA70" i="15"/>
  <c r="AB70" i="15"/>
  <c r="AC70" i="15"/>
  <c r="AD24" i="15"/>
  <c r="AC24" i="15"/>
  <c r="AE24" i="15"/>
  <c r="AA24" i="15"/>
  <c r="AB24" i="15"/>
  <c r="AD30" i="15"/>
  <c r="AB30" i="15"/>
  <c r="AA30" i="15"/>
  <c r="AE30" i="15"/>
  <c r="AC30" i="15"/>
  <c r="AC5" i="15"/>
  <c r="AB5" i="15"/>
  <c r="AA5" i="15"/>
  <c r="AE5" i="15"/>
  <c r="AD5" i="15"/>
  <c r="AC51" i="15"/>
  <c r="AD51" i="15"/>
  <c r="AE51" i="15"/>
  <c r="AA51" i="15"/>
  <c r="AB51" i="15"/>
  <c r="AB23" i="15"/>
  <c r="AA23" i="15"/>
  <c r="AD23" i="15"/>
  <c r="AE23" i="15"/>
  <c r="AC23" i="15"/>
  <c r="AD37" i="15"/>
  <c r="AA37" i="15"/>
  <c r="AE37" i="15"/>
  <c r="AC37" i="15"/>
  <c r="AB37" i="15"/>
  <c r="AE63" i="15"/>
  <c r="AA63" i="15"/>
  <c r="AD63" i="15"/>
  <c r="AB63" i="15"/>
  <c r="AC63" i="15"/>
  <c r="AB71" i="15"/>
  <c r="AA71" i="15"/>
  <c r="AE71" i="15"/>
  <c r="AC71" i="15"/>
  <c r="AD71" i="15"/>
  <c r="AB50" i="15"/>
  <c r="AE50" i="15"/>
  <c r="AA50" i="15"/>
  <c r="AC50" i="15"/>
  <c r="AD50" i="15"/>
  <c r="AC36" i="15"/>
  <c r="AB36" i="15"/>
  <c r="AA36" i="15"/>
  <c r="AE36" i="15"/>
  <c r="AD36" i="15"/>
  <c r="AB98" i="15"/>
  <c r="AA98" i="15"/>
  <c r="AC98" i="15"/>
  <c r="AD98" i="15"/>
  <c r="AE98" i="15"/>
  <c r="Z2" i="14" a="1"/>
  <c r="AC8" i="15"/>
  <c r="AD8" i="15"/>
  <c r="AA8" i="15"/>
  <c r="AB8" i="15"/>
  <c r="AE8" i="15"/>
  <c r="AE66" i="15"/>
  <c r="AA66" i="15"/>
  <c r="AD66" i="15"/>
  <c r="AC66" i="15"/>
  <c r="AB66" i="15"/>
  <c r="AC87" i="15"/>
  <c r="AD87" i="15"/>
  <c r="AA87" i="15"/>
  <c r="AE87" i="15"/>
  <c r="AB87" i="15"/>
  <c r="D100" i="1"/>
  <c r="I15" i="1"/>
  <c r="I31" i="1"/>
  <c r="AF26" i="19"/>
  <c r="AF56" i="19"/>
  <c r="AF16" i="19"/>
  <c r="AF48" i="19"/>
  <c r="AF66" i="19"/>
  <c r="AF40" i="19"/>
  <c r="AF27" i="19"/>
  <c r="AF28" i="19"/>
  <c r="AF65" i="19"/>
  <c r="AF67" i="19"/>
  <c r="AF22" i="19"/>
  <c r="AF60" i="19"/>
  <c r="AF9" i="19"/>
  <c r="AF42" i="19"/>
  <c r="AF58" i="19"/>
  <c r="AF30" i="19"/>
  <c r="AF44" i="19"/>
  <c r="AF54" i="19"/>
  <c r="AF23" i="19"/>
  <c r="AF69" i="19"/>
  <c r="AF21" i="19"/>
  <c r="AF4" i="19"/>
  <c r="AF29" i="19"/>
  <c r="AF68" i="19"/>
  <c r="AF15" i="19"/>
  <c r="AF17" i="19"/>
  <c r="AF33" i="19"/>
  <c r="AF18" i="19"/>
  <c r="AF37" i="19"/>
  <c r="AF36" i="19"/>
  <c r="AF11" i="19"/>
  <c r="AF20" i="19"/>
  <c r="AF39" i="19"/>
  <c r="AF47" i="19"/>
  <c r="AF19" i="19"/>
  <c r="AF53" i="19"/>
  <c r="AF35" i="19"/>
  <c r="AF62" i="19"/>
  <c r="AF7" i="19"/>
  <c r="AF52" i="19"/>
  <c r="AF5" i="19"/>
  <c r="AF10" i="19"/>
  <c r="AF3" i="19"/>
  <c r="AF14" i="19"/>
  <c r="AF43" i="19"/>
  <c r="AF70" i="19"/>
  <c r="AF49" i="19"/>
  <c r="AF59" i="19"/>
  <c r="AF64" i="19"/>
  <c r="AF41" i="19"/>
  <c r="AF57" i="19"/>
  <c r="AF38" i="19"/>
  <c r="AF63" i="19"/>
  <c r="AF72" i="19"/>
  <c r="AF13" i="19"/>
  <c r="AF24" i="19"/>
  <c r="AF71" i="19"/>
  <c r="AF50" i="19"/>
  <c r="AF45" i="19"/>
  <c r="AF34" i="19"/>
  <c r="AF51" i="19"/>
  <c r="AF6" i="19"/>
  <c r="AF55" i="19"/>
  <c r="AF8" i="19"/>
  <c r="AF12" i="19"/>
  <c r="AF25" i="19"/>
  <c r="AF32" i="19"/>
  <c r="AF31" i="19"/>
  <c r="AF61" i="19"/>
  <c r="AF46" i="19"/>
  <c r="D91" i="1"/>
  <c r="C98" i="1"/>
  <c r="C99" i="1"/>
  <c r="H84" i="1"/>
  <c r="H83" i="1"/>
  <c r="I83" i="1" s="1"/>
  <c r="AG2" i="18" a="1"/>
  <c r="I76" i="1"/>
  <c r="I84" i="1"/>
  <c r="I85" i="1"/>
  <c r="AG2" i="15" a="1"/>
  <c r="I40" i="1"/>
  <c r="H38" i="1"/>
  <c r="I38" i="1" s="1"/>
  <c r="C38" i="1"/>
  <c r="AF2" i="15" a="1"/>
  <c r="D31" i="1"/>
  <c r="D40" i="1"/>
  <c r="C39" i="1"/>
  <c r="D25" i="1"/>
  <c r="D16" i="1"/>
  <c r="C23" i="1"/>
  <c r="D23" i="1" s="1"/>
  <c r="C24" i="1"/>
  <c r="H24" i="1"/>
  <c r="H23" i="1"/>
  <c r="I25" i="1"/>
  <c r="AA2" i="14" a="1"/>
  <c r="X87" i="15" l="1"/>
  <c r="X66" i="15"/>
  <c r="X8" i="15"/>
  <c r="X98" i="15"/>
  <c r="X36" i="15"/>
  <c r="X50" i="15"/>
  <c r="X71" i="15"/>
  <c r="X63" i="15"/>
  <c r="X37" i="15"/>
  <c r="X23" i="15"/>
  <c r="X51" i="15"/>
  <c r="X5" i="15"/>
  <c r="X30" i="15"/>
  <c r="X24" i="15"/>
  <c r="X70" i="15"/>
  <c r="X89" i="15"/>
  <c r="X60" i="15"/>
  <c r="X19" i="15"/>
  <c r="X65" i="15"/>
  <c r="X11" i="15"/>
  <c r="X86" i="15"/>
  <c r="X33" i="15"/>
  <c r="X88" i="15"/>
  <c r="X67" i="15"/>
  <c r="X29" i="15"/>
  <c r="X13" i="15"/>
  <c r="X38" i="15"/>
  <c r="X10" i="15"/>
  <c r="X58" i="15"/>
  <c r="X57" i="15"/>
  <c r="X26" i="15"/>
  <c r="X15" i="15"/>
  <c r="X64" i="15"/>
  <c r="X40" i="15"/>
  <c r="X103" i="15"/>
  <c r="X80" i="15"/>
  <c r="X9" i="15"/>
  <c r="X44" i="15"/>
  <c r="X52" i="15"/>
  <c r="X45" i="15"/>
  <c r="X97" i="15"/>
  <c r="X78" i="15"/>
  <c r="X16" i="15"/>
  <c r="X7" i="15"/>
  <c r="X21" i="15"/>
  <c r="X101" i="15"/>
  <c r="X49" i="15"/>
  <c r="X17" i="15"/>
  <c r="X96" i="15"/>
  <c r="X39" i="15"/>
  <c r="X90" i="15"/>
  <c r="X76" i="15"/>
  <c r="X69" i="15"/>
  <c r="X6" i="15"/>
  <c r="X41" i="15"/>
  <c r="X81" i="15"/>
  <c r="X3" i="15"/>
  <c r="X99" i="15"/>
  <c r="X14" i="15"/>
  <c r="X73" i="15"/>
  <c r="X18" i="15"/>
  <c r="X82" i="15"/>
  <c r="X12" i="15"/>
  <c r="X95" i="15"/>
  <c r="X102" i="15"/>
  <c r="X20" i="15"/>
  <c r="X83" i="15"/>
  <c r="X54" i="15"/>
  <c r="X42" i="15"/>
  <c r="X47" i="15"/>
  <c r="X55" i="15"/>
  <c r="X35" i="15"/>
  <c r="X75" i="15"/>
  <c r="X53" i="15"/>
  <c r="X27" i="15"/>
  <c r="X62" i="15"/>
  <c r="X34" i="15"/>
  <c r="X4" i="15"/>
  <c r="X68" i="15"/>
  <c r="X74" i="15"/>
  <c r="X85" i="15"/>
  <c r="X43" i="15"/>
  <c r="X100" i="15"/>
  <c r="X61" i="15"/>
  <c r="X94" i="15"/>
  <c r="X59" i="15"/>
  <c r="X48" i="15"/>
  <c r="X77" i="15"/>
  <c r="X28" i="15"/>
  <c r="X79" i="15"/>
  <c r="X92" i="15"/>
  <c r="X46" i="15"/>
  <c r="X84" i="15"/>
  <c r="X32" i="15"/>
  <c r="X91" i="15"/>
  <c r="X72" i="15"/>
  <c r="X93" i="15"/>
  <c r="X22" i="15"/>
  <c r="X56" i="15"/>
  <c r="X25" i="15"/>
  <c r="X31" i="15"/>
  <c r="AA21" i="14"/>
  <c r="AF21" i="14" s="1"/>
  <c r="AA4" i="14"/>
  <c r="AF4" i="14" s="1"/>
  <c r="AA8" i="14"/>
  <c r="AF8" i="14" s="1"/>
  <c r="AA51" i="14"/>
  <c r="AF51" i="14" s="1"/>
  <c r="AA32" i="14"/>
  <c r="AF32" i="14" s="1"/>
  <c r="AA2" i="14"/>
  <c r="AA58" i="14"/>
  <c r="AF58" i="14" s="1"/>
  <c r="AA47" i="14"/>
  <c r="AF47" i="14" s="1"/>
  <c r="AA10" i="14"/>
  <c r="AF10" i="14" s="1"/>
  <c r="AA17" i="14"/>
  <c r="AF17" i="14" s="1"/>
  <c r="AA76" i="14"/>
  <c r="AF76" i="14" s="1"/>
  <c r="AA35" i="14"/>
  <c r="AF35" i="14" s="1"/>
  <c r="AA12" i="14"/>
  <c r="AF12" i="14" s="1"/>
  <c r="AA22" i="14"/>
  <c r="AF22" i="14" s="1"/>
  <c r="AA29" i="14"/>
  <c r="AF29" i="14" s="1"/>
  <c r="AA75" i="14"/>
  <c r="AF75" i="14" s="1"/>
  <c r="AA64" i="14"/>
  <c r="AF64" i="14" s="1"/>
  <c r="AA55" i="14"/>
  <c r="AF55" i="14" s="1"/>
  <c r="AA46" i="14"/>
  <c r="AF46" i="14" s="1"/>
  <c r="AA65" i="14"/>
  <c r="AF65" i="14" s="1"/>
  <c r="AA43" i="14"/>
  <c r="AF43" i="14" s="1"/>
  <c r="AA52" i="14"/>
  <c r="AF52" i="14" s="1"/>
  <c r="AA49" i="14"/>
  <c r="AF49" i="14" s="1"/>
  <c r="AA74" i="14"/>
  <c r="AF74" i="14" s="1"/>
  <c r="AA71" i="14"/>
  <c r="AF71" i="14" s="1"/>
  <c r="AA44" i="14"/>
  <c r="AF44" i="14" s="1"/>
  <c r="AA57" i="14"/>
  <c r="AF57" i="14" s="1"/>
  <c r="AA48" i="14"/>
  <c r="AF48" i="14" s="1"/>
  <c r="AA14" i="14"/>
  <c r="AF14" i="14" s="1"/>
  <c r="AA16" i="14"/>
  <c r="AF16" i="14" s="1"/>
  <c r="AA7" i="14"/>
  <c r="AF7" i="14" s="1"/>
  <c r="AA39" i="14"/>
  <c r="AF39" i="14" s="1"/>
  <c r="AA59" i="14"/>
  <c r="AF59" i="14" s="1"/>
  <c r="AA23" i="14"/>
  <c r="AF23" i="14" s="1"/>
  <c r="AA18" i="14"/>
  <c r="AF18" i="14" s="1"/>
  <c r="AA54" i="14"/>
  <c r="AF54" i="14" s="1"/>
  <c r="AA6" i="14"/>
  <c r="AF6" i="14" s="1"/>
  <c r="AA5" i="14"/>
  <c r="AF5" i="14" s="1"/>
  <c r="AA38" i="14"/>
  <c r="AF38" i="14" s="1"/>
  <c r="AA66" i="14"/>
  <c r="AF66" i="14" s="1"/>
  <c r="AA60" i="14"/>
  <c r="AF60" i="14" s="1"/>
  <c r="AA70" i="14"/>
  <c r="AF70" i="14" s="1"/>
  <c r="AA34" i="14"/>
  <c r="AF34" i="14" s="1"/>
  <c r="AA28" i="14"/>
  <c r="AF28" i="14" s="1"/>
  <c r="AA50" i="14"/>
  <c r="AF50" i="14" s="1"/>
  <c r="AA36" i="14"/>
  <c r="AF36" i="14" s="1"/>
  <c r="AA26" i="14"/>
  <c r="AF26" i="14" s="1"/>
  <c r="AA13" i="14"/>
  <c r="AF13" i="14" s="1"/>
  <c r="AA77" i="14"/>
  <c r="AF77" i="14" s="1"/>
  <c r="AA9" i="14"/>
  <c r="AF9" i="14" s="1"/>
  <c r="AA56" i="14"/>
  <c r="AF56" i="14" s="1"/>
  <c r="AA33" i="14"/>
  <c r="AF33" i="14" s="1"/>
  <c r="AA40" i="14"/>
  <c r="AF40" i="14" s="1"/>
  <c r="AA27" i="14"/>
  <c r="AF27" i="14" s="1"/>
  <c r="AA37" i="14"/>
  <c r="AF37" i="14" s="1"/>
  <c r="AA69" i="14"/>
  <c r="AF69" i="14" s="1"/>
  <c r="AA42" i="14"/>
  <c r="AF42" i="14" s="1"/>
  <c r="AA3" i="14"/>
  <c r="AF3" i="14" s="1"/>
  <c r="AA53" i="14"/>
  <c r="AF53" i="14" s="1"/>
  <c r="AA20" i="14"/>
  <c r="AF20" i="14" s="1"/>
  <c r="AA63" i="14"/>
  <c r="AF63" i="14" s="1"/>
  <c r="AA68" i="14"/>
  <c r="AF68" i="14" s="1"/>
  <c r="AA30" i="14"/>
  <c r="AF30" i="14" s="1"/>
  <c r="AA62" i="14"/>
  <c r="AF62" i="14" s="1"/>
  <c r="AA61" i="14"/>
  <c r="AF61" i="14" s="1"/>
  <c r="AA67" i="14"/>
  <c r="AF67" i="14" s="1"/>
  <c r="AA72" i="14"/>
  <c r="AF72" i="14" s="1"/>
  <c r="AA25" i="14"/>
  <c r="AF25" i="14" s="1"/>
  <c r="AA73" i="14"/>
  <c r="AF73" i="14" s="1"/>
  <c r="AA24" i="14"/>
  <c r="AF24" i="14" s="1"/>
  <c r="AA45" i="14"/>
  <c r="AF45" i="14" s="1"/>
  <c r="AA31" i="14"/>
  <c r="AF31" i="14" s="1"/>
  <c r="AA15" i="14"/>
  <c r="AF15" i="14" s="1"/>
  <c r="AA41" i="14"/>
  <c r="AF41" i="14" s="1"/>
  <c r="AA19" i="14"/>
  <c r="AF19" i="14" s="1"/>
  <c r="AA11" i="14"/>
  <c r="AF11" i="14" s="1"/>
  <c r="AF44" i="15"/>
  <c r="AJ44" i="15" s="1"/>
  <c r="AF93" i="15"/>
  <c r="AJ93" i="15" s="1"/>
  <c r="AF13" i="15"/>
  <c r="AJ13" i="15" s="1"/>
  <c r="AF17" i="15"/>
  <c r="AJ17" i="15" s="1"/>
  <c r="AF47" i="15"/>
  <c r="AJ47" i="15" s="1"/>
  <c r="AF75" i="15"/>
  <c r="AJ75" i="15" s="1"/>
  <c r="AF79" i="15"/>
  <c r="AJ79" i="15" s="1"/>
  <c r="AF50" i="15"/>
  <c r="AJ50" i="15" s="1"/>
  <c r="AF49" i="15"/>
  <c r="AJ49" i="15" s="1"/>
  <c r="AF77" i="15"/>
  <c r="AJ77" i="15" s="1"/>
  <c r="AF70" i="15"/>
  <c r="AJ70" i="15" s="1"/>
  <c r="AF83" i="15"/>
  <c r="AJ83" i="15" s="1"/>
  <c r="AF20" i="15"/>
  <c r="AJ20" i="15" s="1"/>
  <c r="AF3" i="15"/>
  <c r="AJ3" i="15" s="1"/>
  <c r="AF34" i="15"/>
  <c r="AJ34" i="15" s="1"/>
  <c r="AF60" i="15"/>
  <c r="AJ60" i="15" s="1"/>
  <c r="AF39" i="15"/>
  <c r="AJ39" i="15" s="1"/>
  <c r="AF100" i="15"/>
  <c r="AJ100" i="15" s="1"/>
  <c r="AF23" i="15"/>
  <c r="AJ23" i="15" s="1"/>
  <c r="AF72" i="15"/>
  <c r="AJ72" i="15" s="1"/>
  <c r="AF64" i="15"/>
  <c r="AJ64" i="15" s="1"/>
  <c r="AF91" i="15"/>
  <c r="AJ91" i="15" s="1"/>
  <c r="AF16" i="15"/>
  <c r="AJ16" i="15" s="1"/>
  <c r="AF37" i="15"/>
  <c r="AJ37" i="15" s="1"/>
  <c r="AF30" i="15"/>
  <c r="AJ30" i="15" s="1"/>
  <c r="AF81" i="15"/>
  <c r="AJ81" i="15" s="1"/>
  <c r="AF24" i="15"/>
  <c r="AJ24" i="15" s="1"/>
  <c r="AF62" i="15"/>
  <c r="AJ62" i="15" s="1"/>
  <c r="AF74" i="15"/>
  <c r="AJ74" i="15" s="1"/>
  <c r="AF8" i="15"/>
  <c r="AJ8" i="15" s="1"/>
  <c r="AF26" i="15"/>
  <c r="AJ26" i="15" s="1"/>
  <c r="AF40" i="15"/>
  <c r="AJ40" i="15" s="1"/>
  <c r="AF19" i="15"/>
  <c r="AJ19" i="15" s="1"/>
  <c r="AF55" i="15"/>
  <c r="AJ55" i="15" s="1"/>
  <c r="AF28" i="15"/>
  <c r="AJ28" i="15" s="1"/>
  <c r="AF33" i="15"/>
  <c r="AJ33" i="15" s="1"/>
  <c r="AF38" i="15"/>
  <c r="AJ38" i="15" s="1"/>
  <c r="AF71" i="15"/>
  <c r="AJ71" i="15" s="1"/>
  <c r="AF57" i="15"/>
  <c r="AJ57" i="15" s="1"/>
  <c r="AF68" i="15"/>
  <c r="AJ68" i="15" s="1"/>
  <c r="AF96" i="15"/>
  <c r="AJ96" i="15" s="1"/>
  <c r="AF27" i="15"/>
  <c r="AJ27" i="15" s="1"/>
  <c r="AF10" i="15"/>
  <c r="AJ10" i="15" s="1"/>
  <c r="AF99" i="15"/>
  <c r="AJ99" i="15" s="1"/>
  <c r="AF66" i="15"/>
  <c r="AJ66" i="15" s="1"/>
  <c r="AF95" i="15"/>
  <c r="AJ95" i="15" s="1"/>
  <c r="AF7" i="15"/>
  <c r="AJ7" i="15" s="1"/>
  <c r="AF102" i="15"/>
  <c r="AJ102" i="15" s="1"/>
  <c r="AF45" i="15"/>
  <c r="AJ45" i="15" s="1"/>
  <c r="AF76" i="15"/>
  <c r="AJ76" i="15" s="1"/>
  <c r="AF56" i="15"/>
  <c r="AJ56" i="15" s="1"/>
  <c r="AF69" i="15"/>
  <c r="AJ69" i="15" s="1"/>
  <c r="AF52" i="15"/>
  <c r="AJ52" i="15" s="1"/>
  <c r="AF14" i="15"/>
  <c r="AJ14" i="15" s="1"/>
  <c r="AF6" i="15"/>
  <c r="AJ6" i="15" s="1"/>
  <c r="AF25" i="15"/>
  <c r="AJ25" i="15" s="1"/>
  <c r="AF73" i="15"/>
  <c r="AJ73" i="15" s="1"/>
  <c r="AF11" i="15"/>
  <c r="AJ11" i="15" s="1"/>
  <c r="AF59" i="15"/>
  <c r="AJ59" i="15" s="1"/>
  <c r="AF80" i="15"/>
  <c r="AJ80" i="15" s="1"/>
  <c r="AF97" i="15"/>
  <c r="AJ97" i="15" s="1"/>
  <c r="AF51" i="15"/>
  <c r="AJ51" i="15" s="1"/>
  <c r="AF65" i="15"/>
  <c r="AJ65" i="15" s="1"/>
  <c r="AF31" i="15"/>
  <c r="AJ31" i="15" s="1"/>
  <c r="AF35" i="15"/>
  <c r="AJ35" i="15" s="1"/>
  <c r="AF85" i="15"/>
  <c r="AJ85" i="15" s="1"/>
  <c r="AF41" i="15"/>
  <c r="AJ41" i="15" s="1"/>
  <c r="AF67" i="15"/>
  <c r="AJ67" i="15" s="1"/>
  <c r="AF29" i="15"/>
  <c r="AJ29" i="15" s="1"/>
  <c r="AF4" i="15"/>
  <c r="AJ4" i="15" s="1"/>
  <c r="AF103" i="15"/>
  <c r="AJ103" i="15" s="1"/>
  <c r="AF82" i="15"/>
  <c r="AJ82" i="15" s="1"/>
  <c r="AF42" i="15"/>
  <c r="AJ42" i="15" s="1"/>
  <c r="AF88" i="15"/>
  <c r="AJ88" i="15" s="1"/>
  <c r="AF9" i="15"/>
  <c r="AJ9" i="15" s="1"/>
  <c r="AF87" i="15"/>
  <c r="AJ87" i="15" s="1"/>
  <c r="AF15" i="15"/>
  <c r="AJ15" i="15" s="1"/>
  <c r="AF18" i="15"/>
  <c r="AJ18" i="15" s="1"/>
  <c r="AF22" i="15"/>
  <c r="AJ22" i="15" s="1"/>
  <c r="AF48" i="15"/>
  <c r="AJ48" i="15" s="1"/>
  <c r="AF84" i="15"/>
  <c r="AJ84" i="15" s="1"/>
  <c r="AF2" i="15"/>
  <c r="AF90" i="15"/>
  <c r="AJ90" i="15" s="1"/>
  <c r="AF101" i="15"/>
  <c r="AJ101" i="15" s="1"/>
  <c r="AF5" i="15"/>
  <c r="AJ5" i="15" s="1"/>
  <c r="AF43" i="15"/>
  <c r="AJ43" i="15" s="1"/>
  <c r="AF63" i="15"/>
  <c r="AJ63" i="15" s="1"/>
  <c r="AF94" i="15"/>
  <c r="AJ94" i="15" s="1"/>
  <c r="AF12" i="15"/>
  <c r="AJ12" i="15" s="1"/>
  <c r="AF61" i="15"/>
  <c r="AJ61" i="15" s="1"/>
  <c r="AF58" i="15"/>
  <c r="AJ58" i="15" s="1"/>
  <c r="AF36" i="15"/>
  <c r="AJ36" i="15" s="1"/>
  <c r="AF53" i="15"/>
  <c r="AJ53" i="15" s="1"/>
  <c r="AF89" i="15"/>
  <c r="AJ89" i="15" s="1"/>
  <c r="AF46" i="15"/>
  <c r="AJ46" i="15" s="1"/>
  <c r="AF32" i="15"/>
  <c r="AJ32" i="15" s="1"/>
  <c r="AF98" i="15"/>
  <c r="AJ98" i="15" s="1"/>
  <c r="AF92" i="15"/>
  <c r="AJ92" i="15" s="1"/>
  <c r="AF86" i="15"/>
  <c r="AJ86" i="15" s="1"/>
  <c r="AF78" i="15"/>
  <c r="AJ78" i="15" s="1"/>
  <c r="AF54" i="15"/>
  <c r="AJ54" i="15" s="1"/>
  <c r="AF21" i="15"/>
  <c r="AJ21" i="15" s="1"/>
  <c r="AG48" i="15"/>
  <c r="AL48" i="15" s="1"/>
  <c r="AG90" i="15"/>
  <c r="AL90" i="15" s="1"/>
  <c r="AG66" i="15"/>
  <c r="AL66" i="15" s="1"/>
  <c r="AG58" i="15"/>
  <c r="AL58" i="15" s="1"/>
  <c r="AG13" i="15"/>
  <c r="AL13" i="15" s="1"/>
  <c r="AG71" i="15"/>
  <c r="AL71" i="15" s="1"/>
  <c r="AG98" i="15"/>
  <c r="AL98" i="15" s="1"/>
  <c r="AG27" i="15"/>
  <c r="AL27" i="15" s="1"/>
  <c r="AG6" i="15"/>
  <c r="AL6" i="15" s="1"/>
  <c r="AG14" i="15"/>
  <c r="AL14" i="15" s="1"/>
  <c r="AG99" i="15"/>
  <c r="AL99" i="15" s="1"/>
  <c r="AG22" i="15"/>
  <c r="AL22" i="15" s="1"/>
  <c r="AG46" i="15"/>
  <c r="AL46" i="15" s="1"/>
  <c r="AG17" i="15"/>
  <c r="AL17" i="15" s="1"/>
  <c r="AG38" i="15"/>
  <c r="AL38" i="15" s="1"/>
  <c r="AG92" i="15"/>
  <c r="AL92" i="15" s="1"/>
  <c r="AG28" i="15"/>
  <c r="AL28" i="15" s="1"/>
  <c r="AG25" i="15"/>
  <c r="AL25" i="15" s="1"/>
  <c r="AG33" i="15"/>
  <c r="AL33" i="15" s="1"/>
  <c r="AG4" i="15"/>
  <c r="AL4" i="15" s="1"/>
  <c r="AG63" i="15"/>
  <c r="AL63" i="15" s="1"/>
  <c r="AG5" i="15"/>
  <c r="AL5" i="15" s="1"/>
  <c r="AG53" i="15"/>
  <c r="AL53" i="15" s="1"/>
  <c r="AG2" i="15"/>
  <c r="AG26" i="15"/>
  <c r="AL26" i="15" s="1"/>
  <c r="AG37" i="15"/>
  <c r="AL37" i="15" s="1"/>
  <c r="AG84" i="15"/>
  <c r="AL84" i="15" s="1"/>
  <c r="AG8" i="15"/>
  <c r="AL8" i="15" s="1"/>
  <c r="AG44" i="15"/>
  <c r="AL44" i="15" s="1"/>
  <c r="AG20" i="15"/>
  <c r="AL20" i="15" s="1"/>
  <c r="AG72" i="15"/>
  <c r="AL72" i="15" s="1"/>
  <c r="AG55" i="15"/>
  <c r="AL55" i="15" s="1"/>
  <c r="AG76" i="15"/>
  <c r="AL76" i="15" s="1"/>
  <c r="AG65" i="15"/>
  <c r="AL65" i="15" s="1"/>
  <c r="AG87" i="15"/>
  <c r="AL87" i="15" s="1"/>
  <c r="AG10" i="15"/>
  <c r="AL10" i="15" s="1"/>
  <c r="AG30" i="15"/>
  <c r="AL30" i="15" s="1"/>
  <c r="AG42" i="15"/>
  <c r="AL42" i="15" s="1"/>
  <c r="AG7" i="15"/>
  <c r="AL7" i="15" s="1"/>
  <c r="AG69" i="15"/>
  <c r="AL69" i="15" s="1"/>
  <c r="AG12" i="15"/>
  <c r="AL12" i="15" s="1"/>
  <c r="AG41" i="15"/>
  <c r="AL41" i="15" s="1"/>
  <c r="AG85" i="15"/>
  <c r="AL85" i="15" s="1"/>
  <c r="AG93" i="15"/>
  <c r="AL93" i="15" s="1"/>
  <c r="AG88" i="15"/>
  <c r="AL88" i="15" s="1"/>
  <c r="AG94" i="15"/>
  <c r="AL94" i="15" s="1"/>
  <c r="AG101" i="15"/>
  <c r="AL101" i="15" s="1"/>
  <c r="AG96" i="15"/>
  <c r="AL96" i="15" s="1"/>
  <c r="AG82" i="15"/>
  <c r="AL82" i="15" s="1"/>
  <c r="AG75" i="15"/>
  <c r="AL75" i="15" s="1"/>
  <c r="AG40" i="15"/>
  <c r="AL40" i="15" s="1"/>
  <c r="AG100" i="15"/>
  <c r="AL100" i="15" s="1"/>
  <c r="AG64" i="15"/>
  <c r="AL64" i="15" s="1"/>
  <c r="AG91" i="15"/>
  <c r="AL91" i="15" s="1"/>
  <c r="AG11" i="15"/>
  <c r="AL11" i="15" s="1"/>
  <c r="AG77" i="15"/>
  <c r="AL77" i="15" s="1"/>
  <c r="AG59" i="15"/>
  <c r="AL59" i="15" s="1"/>
  <c r="AG56" i="15"/>
  <c r="AL56" i="15" s="1"/>
  <c r="AG16" i="15"/>
  <c r="AL16" i="15" s="1"/>
  <c r="AG24" i="15"/>
  <c r="AL24" i="15" s="1"/>
  <c r="AG18" i="15"/>
  <c r="AL18" i="15" s="1"/>
  <c r="AG67" i="15"/>
  <c r="AL67" i="15" s="1"/>
  <c r="AG86" i="15"/>
  <c r="AL86" i="15" s="1"/>
  <c r="AG45" i="15"/>
  <c r="AL45" i="15" s="1"/>
  <c r="AG74" i="15"/>
  <c r="AL74" i="15" s="1"/>
  <c r="AG60" i="15"/>
  <c r="AL60" i="15" s="1"/>
  <c r="AG52" i="15"/>
  <c r="AL52" i="15" s="1"/>
  <c r="AG49" i="15"/>
  <c r="AL49" i="15" s="1"/>
  <c r="AG35" i="15"/>
  <c r="AL35" i="15" s="1"/>
  <c r="AG102" i="15"/>
  <c r="AL102" i="15" s="1"/>
  <c r="AG34" i="15"/>
  <c r="AL34" i="15" s="1"/>
  <c r="AG73" i="15"/>
  <c r="AL73" i="15" s="1"/>
  <c r="AG57" i="15"/>
  <c r="AL57" i="15" s="1"/>
  <c r="AG21" i="15"/>
  <c r="AL21" i="15" s="1"/>
  <c r="AG89" i="15"/>
  <c r="AL89" i="15" s="1"/>
  <c r="AG31" i="15"/>
  <c r="AL31" i="15" s="1"/>
  <c r="AG3" i="15"/>
  <c r="AL3" i="15" s="1"/>
  <c r="AG39" i="15"/>
  <c r="AL39" i="15" s="1"/>
  <c r="AG61" i="15"/>
  <c r="AL61" i="15" s="1"/>
  <c r="AG51" i="15"/>
  <c r="AL51" i="15" s="1"/>
  <c r="AG70" i="15"/>
  <c r="AL70" i="15" s="1"/>
  <c r="AG81" i="15"/>
  <c r="AL81" i="15" s="1"/>
  <c r="AG29" i="15"/>
  <c r="AL29" i="15" s="1"/>
  <c r="AG78" i="15"/>
  <c r="AL78" i="15" s="1"/>
  <c r="AG50" i="15"/>
  <c r="AL50" i="15" s="1"/>
  <c r="AG80" i="15"/>
  <c r="AL80" i="15" s="1"/>
  <c r="AG95" i="15"/>
  <c r="AL95" i="15" s="1"/>
  <c r="AG23" i="15"/>
  <c r="AL23" i="15" s="1"/>
  <c r="AG54" i="15"/>
  <c r="AL54" i="15" s="1"/>
  <c r="AG83" i="15"/>
  <c r="AL83" i="15" s="1"/>
  <c r="AG43" i="15"/>
  <c r="AL43" i="15" s="1"/>
  <c r="AG15" i="15"/>
  <c r="AL15" i="15" s="1"/>
  <c r="AG47" i="15"/>
  <c r="AL47" i="15" s="1"/>
  <c r="AG79" i="15"/>
  <c r="AL79" i="15" s="1"/>
  <c r="AG103" i="15"/>
  <c r="AL103" i="15" s="1"/>
  <c r="AG36" i="15"/>
  <c r="AL36" i="15" s="1"/>
  <c r="AG97" i="15"/>
  <c r="AL97" i="15" s="1"/>
  <c r="AG19" i="15"/>
  <c r="AL19" i="15" s="1"/>
  <c r="AG9" i="15"/>
  <c r="AL9" i="15" s="1"/>
  <c r="AG68" i="15"/>
  <c r="AL68" i="15" s="1"/>
  <c r="AG62" i="15"/>
  <c r="AL62" i="15" s="1"/>
  <c r="AG32" i="15"/>
  <c r="AL32" i="15" s="1"/>
  <c r="AG5" i="18"/>
  <c r="AL5" i="18" s="1"/>
  <c r="AG47" i="18"/>
  <c r="AL47" i="18" s="1"/>
  <c r="AG2" i="18"/>
  <c r="AG23" i="18"/>
  <c r="AL23" i="18" s="1"/>
  <c r="AG44" i="18"/>
  <c r="AL44" i="18" s="1"/>
  <c r="AG6" i="18"/>
  <c r="AL6" i="18" s="1"/>
  <c r="AG26" i="18"/>
  <c r="AL26" i="18" s="1"/>
  <c r="AG25" i="18"/>
  <c r="AL25" i="18" s="1"/>
  <c r="AG52" i="18"/>
  <c r="AL52" i="18" s="1"/>
  <c r="AG31" i="18"/>
  <c r="AL31" i="18" s="1"/>
  <c r="AG7" i="18"/>
  <c r="AL7" i="18" s="1"/>
  <c r="AG36" i="18"/>
  <c r="AL36" i="18" s="1"/>
  <c r="AG35" i="18"/>
  <c r="AL35" i="18" s="1"/>
  <c r="AG19" i="18"/>
  <c r="AL19" i="18" s="1"/>
  <c r="AG11" i="18"/>
  <c r="AL11" i="18" s="1"/>
  <c r="AG14" i="18"/>
  <c r="AL14" i="18" s="1"/>
  <c r="AG33" i="18"/>
  <c r="AL33" i="18" s="1"/>
  <c r="AG37" i="18"/>
  <c r="AL37" i="18" s="1"/>
  <c r="AG41" i="18"/>
  <c r="AL41" i="18" s="1"/>
  <c r="AG20" i="18"/>
  <c r="AL20" i="18" s="1"/>
  <c r="AG53" i="18"/>
  <c r="AL53" i="18" s="1"/>
  <c r="AG21" i="18"/>
  <c r="AL21" i="18" s="1"/>
  <c r="AG43" i="18"/>
  <c r="AL43" i="18" s="1"/>
  <c r="AG24" i="18"/>
  <c r="AL24" i="18" s="1"/>
  <c r="AG15" i="18"/>
  <c r="AL15" i="18" s="1"/>
  <c r="AG38" i="18"/>
  <c r="AL38" i="18" s="1"/>
  <c r="AG10" i="18"/>
  <c r="AL10" i="18" s="1"/>
  <c r="AG39" i="18"/>
  <c r="AL39" i="18" s="1"/>
  <c r="AG8" i="18"/>
  <c r="AL8" i="18" s="1"/>
  <c r="AG29" i="18"/>
  <c r="AL29" i="18" s="1"/>
  <c r="AG3" i="18"/>
  <c r="AL3" i="18" s="1"/>
  <c r="AG48" i="18"/>
  <c r="AL48" i="18" s="1"/>
  <c r="AG32" i="18"/>
  <c r="AL32" i="18" s="1"/>
  <c r="AG46" i="18"/>
  <c r="AL46" i="18" s="1"/>
  <c r="AG12" i="18"/>
  <c r="AL12" i="18" s="1"/>
  <c r="AG45" i="18"/>
  <c r="AL45" i="18" s="1"/>
  <c r="AG49" i="18"/>
  <c r="AL49" i="18" s="1"/>
  <c r="AG18" i="18"/>
  <c r="AL18" i="18" s="1"/>
  <c r="AG34" i="18"/>
  <c r="AL34" i="18" s="1"/>
  <c r="AG9" i="18"/>
  <c r="AL9" i="18" s="1"/>
  <c r="AG27" i="18"/>
  <c r="AL27" i="18" s="1"/>
  <c r="AG51" i="18"/>
  <c r="AL51" i="18" s="1"/>
  <c r="AG40" i="18"/>
  <c r="AL40" i="18" s="1"/>
  <c r="AG28" i="18"/>
  <c r="AL28" i="18" s="1"/>
  <c r="AG42" i="18"/>
  <c r="AL42" i="18" s="1"/>
  <c r="AG50" i="18"/>
  <c r="AL50" i="18" s="1"/>
  <c r="AG30" i="18"/>
  <c r="AL30" i="18" s="1"/>
  <c r="AG16" i="18"/>
  <c r="AL16" i="18" s="1"/>
  <c r="AG13" i="18"/>
  <c r="AL13" i="18" s="1"/>
  <c r="AG4" i="18"/>
  <c r="AL4" i="18" s="1"/>
  <c r="AG22" i="18"/>
  <c r="AL22" i="18" s="1"/>
  <c r="AG17" i="18"/>
  <c r="AL17" i="18" s="1"/>
  <c r="Z2" i="14"/>
  <c r="Z68" i="14"/>
  <c r="AD68" i="14" s="1"/>
  <c r="Z61" i="14"/>
  <c r="AD61" i="14" s="1"/>
  <c r="Z36" i="14"/>
  <c r="AD36" i="14" s="1"/>
  <c r="Z11" i="14"/>
  <c r="AD11" i="14" s="1"/>
  <c r="Z17" i="14"/>
  <c r="AD17" i="14" s="1"/>
  <c r="Z20" i="14"/>
  <c r="AD20" i="14" s="1"/>
  <c r="Z8" i="14"/>
  <c r="AD8" i="14" s="1"/>
  <c r="Z46" i="14"/>
  <c r="AD46" i="14" s="1"/>
  <c r="Z43" i="14"/>
  <c r="AD43" i="14" s="1"/>
  <c r="Z77" i="14"/>
  <c r="AD77" i="14" s="1"/>
  <c r="Z6" i="14"/>
  <c r="AD6" i="14" s="1"/>
  <c r="Z44" i="14"/>
  <c r="AD44" i="14" s="1"/>
  <c r="Z70" i="14"/>
  <c r="AD70" i="14" s="1"/>
  <c r="Z64" i="14"/>
  <c r="AD64" i="14" s="1"/>
  <c r="Z55" i="14"/>
  <c r="AD55" i="14" s="1"/>
  <c r="Z60" i="14"/>
  <c r="AD60" i="14" s="1"/>
  <c r="Z42" i="14"/>
  <c r="AD42" i="14" s="1"/>
  <c r="Z62" i="14"/>
  <c r="AD62" i="14" s="1"/>
  <c r="Z47" i="14"/>
  <c r="AD47" i="14" s="1"/>
  <c r="Z48" i="14"/>
  <c r="AD48" i="14" s="1"/>
  <c r="Z38" i="14"/>
  <c r="AD38" i="14" s="1"/>
  <c r="Z41" i="14"/>
  <c r="AD41" i="14" s="1"/>
  <c r="Z12" i="14"/>
  <c r="AD12" i="14" s="1"/>
  <c r="Z32" i="14"/>
  <c r="AD32" i="14" s="1"/>
  <c r="Z37" i="14"/>
  <c r="AD37" i="14" s="1"/>
  <c r="Z69" i="14"/>
  <c r="AD69" i="14" s="1"/>
  <c r="Z33" i="14"/>
  <c r="AD33" i="14" s="1"/>
  <c r="Z9" i="14"/>
  <c r="AD9" i="14" s="1"/>
  <c r="Z59" i="14"/>
  <c r="AD59" i="14" s="1"/>
  <c r="Z22" i="14"/>
  <c r="AD22" i="14" s="1"/>
  <c r="Z35" i="14"/>
  <c r="AD35" i="14" s="1"/>
  <c r="Z72" i="14"/>
  <c r="AD72" i="14" s="1"/>
  <c r="Z54" i="14"/>
  <c r="AD54" i="14" s="1"/>
  <c r="Z14" i="14"/>
  <c r="AD14" i="14" s="1"/>
  <c r="Z76" i="14"/>
  <c r="AD76" i="14" s="1"/>
  <c r="Z10" i="14"/>
  <c r="AD10" i="14" s="1"/>
  <c r="Z73" i="14"/>
  <c r="AD73" i="14" s="1"/>
  <c r="Z29" i="14"/>
  <c r="AD29" i="14" s="1"/>
  <c r="Z51" i="14"/>
  <c r="AD51" i="14" s="1"/>
  <c r="Z75" i="14"/>
  <c r="AD75" i="14" s="1"/>
  <c r="Z18" i="14"/>
  <c r="AD18" i="14" s="1"/>
  <c r="Z4" i="14"/>
  <c r="AD4" i="14" s="1"/>
  <c r="Z3" i="14"/>
  <c r="AD3" i="14" s="1"/>
  <c r="Z66" i="14"/>
  <c r="AD66" i="14" s="1"/>
  <c r="Z39" i="14"/>
  <c r="AD39" i="14" s="1"/>
  <c r="Z56" i="14"/>
  <c r="AD56" i="14" s="1"/>
  <c r="Z7" i="14"/>
  <c r="AD7" i="14" s="1"/>
  <c r="Z40" i="14"/>
  <c r="AD40" i="14" s="1"/>
  <c r="Z34" i="14"/>
  <c r="AD34" i="14" s="1"/>
  <c r="Z23" i="14"/>
  <c r="AD23" i="14" s="1"/>
  <c r="Z67" i="14"/>
  <c r="AD67" i="14" s="1"/>
  <c r="Z27" i="14"/>
  <c r="AD27" i="14" s="1"/>
  <c r="Z31" i="14"/>
  <c r="AD31" i="14" s="1"/>
  <c r="Z25" i="14"/>
  <c r="AD25" i="14" s="1"/>
  <c r="Z26" i="14"/>
  <c r="AD26" i="14" s="1"/>
  <c r="Z53" i="14"/>
  <c r="AD53" i="14" s="1"/>
  <c r="Z52" i="14"/>
  <c r="AD52" i="14" s="1"/>
  <c r="Z24" i="14"/>
  <c r="AD24" i="14" s="1"/>
  <c r="Z65" i="14"/>
  <c r="AD65" i="14" s="1"/>
  <c r="Z58" i="14"/>
  <c r="AD58" i="14" s="1"/>
  <c r="Z16" i="14"/>
  <c r="AD16" i="14" s="1"/>
  <c r="Z13" i="14"/>
  <c r="AD13" i="14" s="1"/>
  <c r="Z49" i="14"/>
  <c r="AD49" i="14" s="1"/>
  <c r="Z30" i="14"/>
  <c r="AD30" i="14" s="1"/>
  <c r="Z5" i="14"/>
  <c r="AD5" i="14" s="1"/>
  <c r="Z15" i="14"/>
  <c r="AD15" i="14" s="1"/>
  <c r="Z50" i="14"/>
  <c r="AD50" i="14" s="1"/>
  <c r="Z19" i="14"/>
  <c r="AD19" i="14" s="1"/>
  <c r="Z63" i="14"/>
  <c r="AD63" i="14" s="1"/>
  <c r="Z74" i="14"/>
  <c r="AD74" i="14" s="1"/>
  <c r="Z45" i="14"/>
  <c r="AD45" i="14" s="1"/>
  <c r="Z71" i="14"/>
  <c r="AD71" i="14" s="1"/>
  <c r="Z21" i="14"/>
  <c r="AD21" i="14" s="1"/>
  <c r="Z28" i="14"/>
  <c r="AD28" i="14" s="1"/>
  <c r="Z57" i="14"/>
  <c r="AD57" i="14" s="1"/>
  <c r="AC62" i="19"/>
  <c r="AC50" i="19"/>
  <c r="AC12" i="19"/>
  <c r="AC6" i="19"/>
  <c r="AC65" i="19"/>
  <c r="AC27" i="19"/>
  <c r="AC21" i="19"/>
  <c r="AC11" i="19"/>
  <c r="AC33" i="19"/>
  <c r="AC63" i="19"/>
  <c r="AC45" i="19"/>
  <c r="AC23" i="19"/>
  <c r="AC30" i="19"/>
  <c r="AC46" i="19"/>
  <c r="AC61" i="19"/>
  <c r="AC19" i="19"/>
  <c r="AC48" i="19"/>
  <c r="AC24" i="19"/>
  <c r="AC31" i="19"/>
  <c r="AC64" i="19"/>
  <c r="AC2" i="19"/>
  <c r="AC5" i="19"/>
  <c r="AC56" i="19"/>
  <c r="AC72" i="19"/>
  <c r="AC10" i="19"/>
  <c r="AC29" i="19"/>
  <c r="AC69" i="19"/>
  <c r="AC54" i="19"/>
  <c r="AC36" i="19"/>
  <c r="AC52" i="19"/>
  <c r="AC34" i="19"/>
  <c r="AC14" i="19"/>
  <c r="AC4" i="19"/>
  <c r="AC38" i="19"/>
  <c r="AC43" i="19"/>
  <c r="AC39" i="19"/>
  <c r="AC68" i="19"/>
  <c r="AC22" i="19"/>
  <c r="AC53" i="19"/>
  <c r="AC17" i="19"/>
  <c r="AC41" i="19"/>
  <c r="AC7" i="19"/>
  <c r="AC57" i="19"/>
  <c r="AC66" i="19"/>
  <c r="AC3" i="19"/>
  <c r="AC60" i="19"/>
  <c r="AC20" i="19"/>
  <c r="AC13" i="19"/>
  <c r="AC37" i="19"/>
  <c r="AC9" i="19"/>
  <c r="AC59" i="19"/>
  <c r="AC28" i="19"/>
  <c r="AC18" i="19"/>
  <c r="AC67" i="19"/>
  <c r="AC8" i="19"/>
  <c r="AC15" i="19"/>
  <c r="AC26" i="19"/>
  <c r="AC25" i="19"/>
  <c r="AC42" i="19"/>
  <c r="AC71" i="19"/>
  <c r="AC70" i="19"/>
  <c r="AC58" i="19"/>
  <c r="AC47" i="19"/>
  <c r="AC51" i="19"/>
  <c r="AC16" i="19"/>
  <c r="AC32" i="19"/>
  <c r="AC35" i="19"/>
  <c r="AC40" i="19"/>
  <c r="AC55" i="19"/>
  <c r="AC44" i="19"/>
  <c r="AC49" i="19"/>
  <c r="I23" i="1"/>
  <c r="I24" i="1"/>
  <c r="D98" i="1"/>
  <c r="D24" i="1"/>
  <c r="I39" i="1"/>
  <c r="D99" i="1"/>
  <c r="D39" i="1"/>
  <c r="D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<sst xmlns="http://schemas.openxmlformats.org/spreadsheetml/2006/main" count="2413" uniqueCount="166">
  <si>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</si>
  <si>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</si>
  <si>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</si>
  <si>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</si>
  <si>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</si>
  <si>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</si>
  <si>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</si>
  <si>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</si>
  <si>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</si>
  <si>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</si>
  <si>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</si>
  <si>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</si>
  <si>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</si>
  <si>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</si>
  <si>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</si>
  <si>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</si>
  <si>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</si>
  <si>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</si>
  <si>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</si>
  <si>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</si>
  <si>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</si>
  <si>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</si>
  <si>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</si>
  <si>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</si>
  <si>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</si>
  <si>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</si>
  <si>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</si>
  <si>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</si>
  <si>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</si>
  <si>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</si>
  <si>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</si>
  <si>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</si>
  <si>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</si>
  <si>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</si>
  <si>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</si>
  <si>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</si>
  <si>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</si>
  <si>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</si>
  <si>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</si>
  <si>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</si>
  <si>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</si>
  <si>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</si>
  <si>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</si>
  <si>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</si>
  <si>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</si>
  <si>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</si>
  <si>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</si>
  <si>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</si>
  <si>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</si>
  <si>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</si>
  <si>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</si>
  <si>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</si>
  <si>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</si>
  <si>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</si>
  <si>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</si>
  <si>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</si>
  <si>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</si>
  <si>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</si>
  <si>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</si>
  <si>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</si>
  <si>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</si>
  <si>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</si>
  <si>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</si>
  <si>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</si>
  <si>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</si>
  <si>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</si>
  <si>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</si>
  <si>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</si>
  <si>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</si>
  <si>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</si>
  <si>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</si>
  <si>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</si>
  <si>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</si>
  <si>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</si>
  <si>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</si>
  <si>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</si>
  <si>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</si>
  <si>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</si>
  <si>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</si>
  <si>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</si>
  <si>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</si>
  <si>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</si>
  <si>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</si>
  <si>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</si>
  <si>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</si>
  <si>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</si>
  <si>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</si>
  <si>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</si>
  <si>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</si>
  <si>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</si>
  <si>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</si>
  <si>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</si>
  <si>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</si>
  <si>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</si>
  <si>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</si>
  <si>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</si>
  <si>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</si>
  <si>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</si>
  <si>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</si>
  <si>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</si>
  <si>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</si>
  <si>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</si>
  <si>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</si>
  <si>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</si>
  <si>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</si>
  <si>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</si>
  <si>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</si>
  <si>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</si>
  <si>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</si>
  <si>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</si>
  <si>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</si>
  <si>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</si>
  <si>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</si>
  <si>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</si>
  <si>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</si>
  <si>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</si>
  <si>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</si>
  <si>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</si>
  <si>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</si>
  <si>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</si>
  <si>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</si>
  <si>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</si>
  <si>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</si>
  <si>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30/360 (Bond Basis)</t>
  </si>
  <si>
    <t>AB</t>
  </si>
  <si>
    <t>3E</t>
  </si>
  <si>
    <t>6E</t>
  </si>
  <si>
    <t>1E</t>
  </si>
  <si>
    <t>12E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</si>
  <si>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</si>
  <si>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</si>
  <si>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</si>
  <si>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</si>
  <si>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</si>
  <si>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</si>
  <si>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</si>
  <si>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</si>
  <si>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</si>
  <si>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</si>
  <si>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</si>
  <si>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</si>
  <si>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</si>
  <si>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qlSwapRateHelper2(,H34,2,B34,Calendar,D34,E34,F34,G34,I34,C34,Discounting1,PillarDate,,Permanent,Trigger,ObjectOverwrite)</t>
  </si>
  <si>
    <t>Rate Helpers 1</t>
  </si>
  <si>
    <t>Rate Helpers 2</t>
  </si>
  <si>
    <t>Rate Helper 2</t>
  </si>
  <si>
    <t>qlSwapRateHelper2(,$H19,2,$B19,Calendar,$D19,$E19,$F19,$G19,$I19,$C19,Discounting1,PillarDate,,Permanent,Trigger,ObjectOverwrite)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</si>
  <si>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</si>
  <si>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</si>
  <si>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</si>
  <si>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</si>
  <si>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</si>
  <si>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</si>
  <si>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</si>
  <si>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</si>
  <si>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</si>
  <si>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</si>
  <si>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</si>
  <si>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LogMixedLinearCubicNaturalSpline</t>
  </si>
  <si>
    <t>Use LCH Report</t>
  </si>
  <si>
    <t>_RepoQuote</t>
  </si>
  <si>
    <t>ReportQuoteSuffix</t>
  </si>
  <si>
    <t>1EON</t>
  </si>
  <si>
    <t>FEI</t>
  </si>
  <si>
    <t>A</t>
  </si>
  <si>
    <t>IndexedCoupon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</si>
</sst>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30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8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80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8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80" fontId="5" fillId="8" borderId="0" xfId="0" applyNumberFormat="1" applyFont="1" applyFill="1" applyAlignment="1">
      <alignment horizontal="center" vertical="center" wrapText="1"/>
    </xf>
    <xf numFmtId="166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/>
    <xf numFmtId="166" fontId="5" fillId="8" borderId="0" xfId="0" applyNumberFormat="1" applyFont="1" applyFill="1" applyAlignment="1">
      <alignment horizontal="right"/>
    </xf>
    <xf numFmtId="166" fontId="5" fillId="8" borderId="0" xfId="0" applyNumberFormat="1" applyFont="1" applyFill="1" applyAlignment="1">
      <alignment horizontal="right" vertical="center" wrapText="1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42361</v>
          </cell>
          <cell r="E2">
            <v>1.99994520748366E-2</v>
          </cell>
        </row>
        <row r="3">
          <cell r="A3" t="str">
            <v>AUD_AONIA_EOD</v>
          </cell>
          <cell r="C3">
            <v>42368</v>
          </cell>
          <cell r="E3">
            <v>1.9959402946012499E-2</v>
          </cell>
        </row>
        <row r="4">
          <cell r="A4" t="str">
            <v>AUD_AONIA_EOD</v>
          </cell>
          <cell r="C4">
            <v>42394</v>
          </cell>
          <cell r="E4">
            <v>1.99708286071969E-2</v>
          </cell>
        </row>
        <row r="5">
          <cell r="A5" t="str">
            <v>AUD_AONIA_EOD</v>
          </cell>
          <cell r="C5">
            <v>42423</v>
          </cell>
          <cell r="E5">
            <v>1.9880813281148099E-2</v>
          </cell>
        </row>
        <row r="6">
          <cell r="A6" t="str">
            <v>AUD_AONIA_EOD</v>
          </cell>
          <cell r="C6">
            <v>42452</v>
          </cell>
          <cell r="E6">
            <v>1.97480812838393E-2</v>
          </cell>
        </row>
        <row r="7">
          <cell r="A7" t="str">
            <v>AUD_AONIA_EOD</v>
          </cell>
          <cell r="C7">
            <v>42486</v>
          </cell>
          <cell r="E7">
            <v>1.9599463490629701E-2</v>
          </cell>
        </row>
        <row r="8">
          <cell r="A8" t="str">
            <v>AUD_AONIA_EOD</v>
          </cell>
          <cell r="C8">
            <v>42513</v>
          </cell>
          <cell r="E8">
            <v>1.9425029789265299E-2</v>
          </cell>
        </row>
        <row r="9">
          <cell r="A9" t="str">
            <v>AUD_AONIA_EOD</v>
          </cell>
          <cell r="C9">
            <v>42544</v>
          </cell>
          <cell r="E9">
            <v>1.9327428246624201E-2</v>
          </cell>
        </row>
        <row r="10">
          <cell r="A10" t="str">
            <v>AUD_AONIA_EOD</v>
          </cell>
          <cell r="C10">
            <v>42636</v>
          </cell>
          <cell r="E10">
            <v>1.90167392147912E-2</v>
          </cell>
        </row>
        <row r="11">
          <cell r="A11" t="str">
            <v>AUD_AONIA_EOD</v>
          </cell>
          <cell r="C11">
            <v>42727</v>
          </cell>
          <cell r="E11">
            <v>1.8864931532717798E-2</v>
          </cell>
        </row>
        <row r="12">
          <cell r="A12" t="str">
            <v>AUD_AONIA_EOD</v>
          </cell>
          <cell r="C12">
            <v>42909</v>
          </cell>
          <cell r="E12">
            <v>1.8716485776915599E-2</v>
          </cell>
        </row>
        <row r="13">
          <cell r="A13" t="str">
            <v>AUD_AONIA_EOD</v>
          </cell>
          <cell r="C13">
            <v>43096</v>
          </cell>
          <cell r="E13">
            <v>1.8927275037137401E-2</v>
          </cell>
        </row>
        <row r="14">
          <cell r="A14" t="str">
            <v>AUD_AONIA_EOD</v>
          </cell>
          <cell r="C14">
            <v>43458</v>
          </cell>
          <cell r="E14">
            <v>1.9779417736828099E-2</v>
          </cell>
        </row>
        <row r="15">
          <cell r="A15" t="str">
            <v>AUD_AONIA_EOD</v>
          </cell>
          <cell r="C15">
            <v>43822</v>
          </cell>
          <cell r="E15">
            <v>2.08805948236633E-2</v>
          </cell>
        </row>
        <row r="16">
          <cell r="A16" t="str">
            <v>AUD_AONIA_EOD</v>
          </cell>
          <cell r="C16">
            <v>44188</v>
          </cell>
          <cell r="E16">
            <v>2.2247337836298502E-2</v>
          </cell>
        </row>
        <row r="17">
          <cell r="A17" t="str">
            <v>AUD_AONIA_EOD</v>
          </cell>
          <cell r="C17">
            <v>44918</v>
          </cell>
          <cell r="E17">
            <v>2.47270618360967E-2</v>
          </cell>
        </row>
        <row r="18">
          <cell r="A18" t="str">
            <v>AUD_AONIA_EOD</v>
          </cell>
          <cell r="C18">
            <v>46014</v>
          </cell>
          <cell r="E18">
            <v>2.7272494451209901E-2</v>
          </cell>
        </row>
        <row r="19">
          <cell r="A19" t="str">
            <v>AUD_AONIA_EOD</v>
          </cell>
          <cell r="C19">
            <v>46744</v>
          </cell>
          <cell r="E19">
            <v>2.87528246152743E-2</v>
          </cell>
        </row>
        <row r="20">
          <cell r="A20" t="str">
            <v>AUD_AONIA_EOD</v>
          </cell>
          <cell r="C20">
            <v>47840</v>
          </cell>
          <cell r="E20">
            <v>3.0400918145370399E-2</v>
          </cell>
        </row>
        <row r="21">
          <cell r="A21" t="str">
            <v>AUD_AONIA_EOD</v>
          </cell>
          <cell r="C21">
            <v>49667</v>
          </cell>
          <cell r="E21">
            <v>3.2168841363547002E-2</v>
          </cell>
        </row>
        <row r="22">
          <cell r="A22" t="str">
            <v>AUD_AONIA_EOD</v>
          </cell>
          <cell r="C22">
            <v>51494</v>
          </cell>
          <cell r="E22">
            <v>3.2838144437702298E-2</v>
          </cell>
        </row>
        <row r="23">
          <cell r="A23" t="str">
            <v>AUD_AONIA_EOD</v>
          </cell>
          <cell r="C23">
            <v>53323</v>
          </cell>
          <cell r="E23">
            <v>3.2333629687679999E-2</v>
          </cell>
        </row>
        <row r="24">
          <cell r="A24" t="str">
            <v>AUD_AONIA_EOD</v>
          </cell>
          <cell r="C24">
            <v>56971</v>
          </cell>
          <cell r="E24">
            <v>3.1210375123107099E-2</v>
          </cell>
        </row>
        <row r="25">
          <cell r="A25" t="str">
            <v>AUD_BBSW_3M_EOD</v>
          </cell>
          <cell r="C25">
            <v>42451</v>
          </cell>
          <cell r="E25">
            <v>2.3481134046707E-2</v>
          </cell>
        </row>
        <row r="26">
          <cell r="A26" t="str">
            <v>AUD_BBSW_3M_EOD</v>
          </cell>
          <cell r="C26">
            <v>42530</v>
          </cell>
          <cell r="E26">
            <v>2.2812454444079502E-2</v>
          </cell>
        </row>
        <row r="27">
          <cell r="A27" t="str">
            <v>AUD_BBSW_3M_EOD</v>
          </cell>
          <cell r="C27">
            <v>42621</v>
          </cell>
          <cell r="E27">
            <v>2.2397481641784799E-2</v>
          </cell>
        </row>
        <row r="28">
          <cell r="A28" t="str">
            <v>AUD_BBSW_3M_EOD</v>
          </cell>
          <cell r="C28">
            <v>42712</v>
          </cell>
          <cell r="E28">
            <v>2.2089832408619201E-2</v>
          </cell>
        </row>
        <row r="29">
          <cell r="A29" t="str">
            <v>AUD_BBSW_3M_EOD</v>
          </cell>
          <cell r="C29">
            <v>42803</v>
          </cell>
          <cell r="E29">
            <v>2.18834413482079E-2</v>
          </cell>
        </row>
        <row r="30">
          <cell r="A30" t="str">
            <v>AUD_BBSW_3M_EOD</v>
          </cell>
          <cell r="C30">
            <v>42894</v>
          </cell>
          <cell r="E30">
            <v>2.1776721082283498E-2</v>
          </cell>
        </row>
        <row r="31">
          <cell r="A31" t="str">
            <v>AUD_BBSW_3M_EOD</v>
          </cell>
          <cell r="C31">
            <v>42985</v>
          </cell>
          <cell r="E31">
            <v>2.1754376043313099E-2</v>
          </cell>
        </row>
        <row r="32">
          <cell r="A32" t="str">
            <v>AUD_BBSW_3M_EOD</v>
          </cell>
          <cell r="C32">
            <v>43091</v>
          </cell>
          <cell r="E32">
            <v>2.1806782084762302E-2</v>
          </cell>
        </row>
        <row r="33">
          <cell r="A33" t="str">
            <v>AUD_BBSW_3M_EOD</v>
          </cell>
          <cell r="C33">
            <v>43458</v>
          </cell>
          <cell r="E33">
            <v>2.26355459973589E-2</v>
          </cell>
        </row>
        <row r="34">
          <cell r="A34" t="str">
            <v>AUD_BBSW_3M_EOD</v>
          </cell>
          <cell r="C34">
            <v>43822</v>
          </cell>
          <cell r="E34">
            <v>2.35570175882664E-2</v>
          </cell>
        </row>
        <row r="35">
          <cell r="A35" t="str">
            <v>AUD_BBSW_3M_EOD</v>
          </cell>
          <cell r="C35">
            <v>44187</v>
          </cell>
          <cell r="E35">
            <v>2.4794969151312199E-2</v>
          </cell>
        </row>
        <row r="36">
          <cell r="A36" t="str">
            <v>AUD_BBSW_3M_EOD</v>
          </cell>
          <cell r="C36">
            <v>44917</v>
          </cell>
          <cell r="E36">
            <v>2.7064940398977499E-2</v>
          </cell>
        </row>
        <row r="37">
          <cell r="A37" t="str">
            <v>AUD_BBSW_3M_EOD</v>
          </cell>
          <cell r="C37">
            <v>46013</v>
          </cell>
          <cell r="E37">
            <v>2.9615785171607699E-2</v>
          </cell>
        </row>
        <row r="38">
          <cell r="A38" t="str">
            <v>AUD_BBSW_3M_EOD</v>
          </cell>
          <cell r="C38">
            <v>46743</v>
          </cell>
          <cell r="E38">
            <v>3.11271409962759E-2</v>
          </cell>
        </row>
        <row r="39">
          <cell r="A39" t="str">
            <v>AUD_BBSW_3M_EOD</v>
          </cell>
          <cell r="C39">
            <v>47840</v>
          </cell>
          <cell r="E39">
            <v>3.2836938647153098E-2</v>
          </cell>
        </row>
        <row r="40">
          <cell r="A40" t="str">
            <v>AUD_BBSW_3M_EOD</v>
          </cell>
          <cell r="C40">
            <v>49667</v>
          </cell>
          <cell r="E40">
            <v>3.46686036934385E-2</v>
          </cell>
        </row>
        <row r="41">
          <cell r="A41" t="str">
            <v>AUD_BBSW_3M_EOD</v>
          </cell>
          <cell r="C41">
            <v>51494</v>
          </cell>
          <cell r="E41">
            <v>3.5260217414564803E-2</v>
          </cell>
        </row>
        <row r="42">
          <cell r="A42" t="str">
            <v>AUD_BBSW_3M_EOD</v>
          </cell>
          <cell r="C42">
            <v>53318</v>
          </cell>
          <cell r="E42">
            <v>3.4757599294679697E-2</v>
          </cell>
        </row>
        <row r="43">
          <cell r="A43" t="str">
            <v>AUD_BBSW_3M_EOD</v>
          </cell>
          <cell r="C43">
            <v>56970</v>
          </cell>
          <cell r="E43">
            <v>3.3636135787852198E-2</v>
          </cell>
        </row>
        <row r="44">
          <cell r="A44" t="str">
            <v>AUD_BBSW_6M_EOD</v>
          </cell>
          <cell r="C44">
            <v>42543</v>
          </cell>
          <cell r="E44">
            <v>2.4449531465889601E-2</v>
          </cell>
        </row>
        <row r="45">
          <cell r="A45" t="str">
            <v>AUD_BBSW_6M_EOD</v>
          </cell>
          <cell r="C45">
            <v>42726</v>
          </cell>
          <cell r="E45">
            <v>2.35725306306011E-2</v>
          </cell>
        </row>
        <row r="46">
          <cell r="A46" t="str">
            <v>AUD_BBSW_6M_EOD</v>
          </cell>
          <cell r="C46">
            <v>43091</v>
          </cell>
          <cell r="E46">
            <v>2.32285125081572E-2</v>
          </cell>
        </row>
        <row r="47">
          <cell r="A47" t="str">
            <v>AUD_BBSW_6M_EOD</v>
          </cell>
          <cell r="C47">
            <v>43458</v>
          </cell>
          <cell r="E47">
            <v>2.3976951385215401E-2</v>
          </cell>
        </row>
        <row r="48">
          <cell r="A48" t="str">
            <v>AUD_BBSW_6M_EOD</v>
          </cell>
          <cell r="C48">
            <v>43822</v>
          </cell>
          <cell r="E48">
            <v>2.4739833974778799E-2</v>
          </cell>
        </row>
        <row r="49">
          <cell r="A49" t="str">
            <v>AUD_BBSW_6M_EOD</v>
          </cell>
          <cell r="C49">
            <v>44187</v>
          </cell>
          <cell r="E49">
            <v>2.5841648997343199E-2</v>
          </cell>
        </row>
        <row r="50">
          <cell r="A50" t="str">
            <v>AUD_BBSW_6M_EOD</v>
          </cell>
          <cell r="C50">
            <v>44917</v>
          </cell>
          <cell r="E50">
            <v>2.7914748473767698E-2</v>
          </cell>
        </row>
        <row r="51">
          <cell r="A51" t="str">
            <v>AUD_BBSW_6M_EOD</v>
          </cell>
          <cell r="C51">
            <v>46013</v>
          </cell>
          <cell r="E51">
            <v>3.0306642358531199E-2</v>
          </cell>
        </row>
        <row r="52">
          <cell r="A52" t="str">
            <v>AUD_BBSW_6M_EOD</v>
          </cell>
          <cell r="C52">
            <v>46743</v>
          </cell>
          <cell r="E52">
            <v>3.1697741498458602E-2</v>
          </cell>
        </row>
        <row r="53">
          <cell r="A53" t="str">
            <v>AUD_BBSW_6M_EOD</v>
          </cell>
          <cell r="C53">
            <v>47840</v>
          </cell>
          <cell r="E53">
            <v>3.3278607373226798E-2</v>
          </cell>
        </row>
        <row r="54">
          <cell r="A54" t="str">
            <v>AUD_BBSW_6M_EOD</v>
          </cell>
          <cell r="C54">
            <v>49667</v>
          </cell>
          <cell r="E54">
            <v>3.50081066168723E-2</v>
          </cell>
        </row>
        <row r="55">
          <cell r="A55" t="str">
            <v>AUD_BBSW_6M_EOD</v>
          </cell>
          <cell r="C55">
            <v>51494</v>
          </cell>
          <cell r="E55">
            <v>3.5535393895376702E-2</v>
          </cell>
        </row>
        <row r="56">
          <cell r="A56" t="str">
            <v>AUD_BBSW_6M_EOD</v>
          </cell>
          <cell r="C56">
            <v>53318</v>
          </cell>
          <cell r="E56">
            <v>3.5006928944538503E-2</v>
          </cell>
        </row>
        <row r="57">
          <cell r="A57" t="str">
            <v>AUD_BBSW_6M_EOD</v>
          </cell>
          <cell r="C57">
            <v>56970</v>
          </cell>
          <cell r="E57">
            <v>3.3915363661186297E-2</v>
          </cell>
        </row>
        <row r="58">
          <cell r="A58" t="str">
            <v>AUD_BBSW_EOD</v>
          </cell>
          <cell r="C58">
            <v>42361</v>
          </cell>
          <cell r="E58">
            <v>1.99994520748366E-2</v>
          </cell>
        </row>
        <row r="59">
          <cell r="A59" t="str">
            <v>AUD_BBSW_EOD</v>
          </cell>
          <cell r="C59">
            <v>42367</v>
          </cell>
          <cell r="E59">
            <v>2.0116119216348299E-2</v>
          </cell>
        </row>
        <row r="60">
          <cell r="A60" t="str">
            <v>AUD_BBSW_EOD</v>
          </cell>
          <cell r="C60">
            <v>42391</v>
          </cell>
          <cell r="E60">
            <v>2.05820002246252E-2</v>
          </cell>
        </row>
        <row r="61">
          <cell r="A61" t="str">
            <v>AUD_BBSW_EOD</v>
          </cell>
          <cell r="C61">
            <v>42422</v>
          </cell>
          <cell r="E61">
            <v>2.2208059238073299E-2</v>
          </cell>
        </row>
        <row r="62">
          <cell r="A62" t="str">
            <v>AUD_BBSW_EOD</v>
          </cell>
          <cell r="C62">
            <v>42530</v>
          </cell>
          <cell r="E62">
            <v>2.2221858480890699E-2</v>
          </cell>
        </row>
        <row r="63">
          <cell r="A63" t="str">
            <v>AUD_BBSW_EOD</v>
          </cell>
          <cell r="C63">
            <v>42621</v>
          </cell>
          <cell r="E63">
            <v>2.20128022787986E-2</v>
          </cell>
        </row>
        <row r="64">
          <cell r="A64" t="str">
            <v>AUD_BBSW_EOD</v>
          </cell>
          <cell r="C64">
            <v>42712</v>
          </cell>
          <cell r="E64">
            <v>2.1804601403713101E-2</v>
          </cell>
        </row>
        <row r="65">
          <cell r="A65" t="str">
            <v>AUD_BBSW_EOD</v>
          </cell>
          <cell r="C65">
            <v>42803</v>
          </cell>
          <cell r="E65">
            <v>2.1656801813849699E-2</v>
          </cell>
        </row>
        <row r="66">
          <cell r="A66" t="str">
            <v>AUD_BBSW_EOD</v>
          </cell>
          <cell r="C66">
            <v>42894</v>
          </cell>
          <cell r="E66">
            <v>2.1588703640826601E-2</v>
          </cell>
        </row>
        <row r="67">
          <cell r="A67" t="str">
            <v>AUD_BBSW_EOD</v>
          </cell>
          <cell r="C67">
            <v>42985</v>
          </cell>
          <cell r="E67">
            <v>2.15937339413254E-2</v>
          </cell>
        </row>
        <row r="68">
          <cell r="A68" t="str">
            <v>AUD_BBSW_EOD</v>
          </cell>
          <cell r="C68">
            <v>43091</v>
          </cell>
          <cell r="E68">
            <v>2.18116100787915E-2</v>
          </cell>
        </row>
        <row r="69">
          <cell r="A69" t="str">
            <v>AUD_BBSW_EOD</v>
          </cell>
          <cell r="C69">
            <v>43458</v>
          </cell>
          <cell r="E69">
            <v>2.2641306988208001E-2</v>
          </cell>
        </row>
        <row r="70">
          <cell r="A70" t="str">
            <v>AUD_BBSW_EOD</v>
          </cell>
          <cell r="C70">
            <v>43822</v>
          </cell>
          <cell r="E70">
            <v>2.4805719710886499E-2</v>
          </cell>
        </row>
        <row r="71">
          <cell r="A71" t="str">
            <v>AUD_BBSW_EOD</v>
          </cell>
          <cell r="C71">
            <v>44187</v>
          </cell>
          <cell r="E71">
            <v>2.5904393630659699E-2</v>
          </cell>
        </row>
        <row r="72">
          <cell r="A72" t="str">
            <v>AUD_BBSW_EOD</v>
          </cell>
          <cell r="C72">
            <v>44917</v>
          </cell>
          <cell r="E72">
            <v>2.7978597867852398E-2</v>
          </cell>
        </row>
        <row r="73">
          <cell r="A73" t="str">
            <v>AUD_BBSW_EOD</v>
          </cell>
          <cell r="C73">
            <v>46013</v>
          </cell>
          <cell r="E73">
            <v>3.03798926622149E-2</v>
          </cell>
        </row>
        <row r="74">
          <cell r="A74" t="str">
            <v>AUD_BBSW_EOD</v>
          </cell>
          <cell r="C74">
            <v>46743</v>
          </cell>
          <cell r="E74">
            <v>3.1781566397684598E-2</v>
          </cell>
        </row>
        <row r="75">
          <cell r="A75" t="str">
            <v>AUD_BBSW_EOD</v>
          </cell>
          <cell r="C75">
            <v>47840</v>
          </cell>
          <cell r="E75">
            <v>3.3377386206512698E-2</v>
          </cell>
        </row>
        <row r="76">
          <cell r="A76" t="str">
            <v>AUD_BBSW_EOD</v>
          </cell>
          <cell r="C76">
            <v>49667</v>
          </cell>
          <cell r="E76">
            <v>3.51303835702809E-2</v>
          </cell>
        </row>
        <row r="77">
          <cell r="A77" t="str">
            <v>AUD_BBSW_EOD</v>
          </cell>
          <cell r="C77">
            <v>51494</v>
          </cell>
          <cell r="E77">
            <v>3.5657529973716899E-2</v>
          </cell>
        </row>
        <row r="78">
          <cell r="A78" t="str">
            <v>AUD_BBSW_EOD</v>
          </cell>
          <cell r="C78">
            <v>53318</v>
          </cell>
          <cell r="E78">
            <v>3.5094372905857402E-2</v>
          </cell>
        </row>
        <row r="79">
          <cell r="A79" t="str">
            <v>AUD_BBSW_EOD</v>
          </cell>
          <cell r="C79">
            <v>56970</v>
          </cell>
          <cell r="E79">
            <v>3.3933094298708999E-2</v>
          </cell>
        </row>
        <row r="80">
          <cell r="A80" t="str">
            <v>CAD_CDOR_1M_EOD</v>
          </cell>
          <cell r="C80">
            <v>42391</v>
          </cell>
          <cell r="E80">
            <v>8.6168461468868994E-3</v>
          </cell>
        </row>
        <row r="81">
          <cell r="A81" t="str">
            <v>CAD_CDOR_1M_EOD</v>
          </cell>
          <cell r="C81">
            <v>42422</v>
          </cell>
          <cell r="E81">
            <v>8.41398439709788E-3</v>
          </cell>
        </row>
        <row r="82">
          <cell r="A82" t="str">
            <v>CAD_CDOR_1M_EOD</v>
          </cell>
          <cell r="C82">
            <v>42451</v>
          </cell>
          <cell r="E82">
            <v>8.3213621081724108E-3</v>
          </cell>
        </row>
        <row r="83">
          <cell r="A83" t="str">
            <v>CAD_CDOR_1M_EOD</v>
          </cell>
          <cell r="C83">
            <v>42543</v>
          </cell>
          <cell r="E83">
            <v>7.8500334432816399E-3</v>
          </cell>
        </row>
        <row r="84">
          <cell r="A84" t="str">
            <v>CAD_CDOR_1M_EOD</v>
          </cell>
          <cell r="C84">
            <v>42635</v>
          </cell>
          <cell r="E84">
            <v>7.6745646407363104E-3</v>
          </cell>
        </row>
        <row r="85">
          <cell r="A85" t="str">
            <v>CAD_CDOR_1M_EOD</v>
          </cell>
          <cell r="C85">
            <v>42726</v>
          </cell>
          <cell r="E85">
            <v>8.0866615216223896E-3</v>
          </cell>
        </row>
        <row r="86">
          <cell r="A86" t="str">
            <v>CAD_CDOR_1M_EOD</v>
          </cell>
          <cell r="C86">
            <v>43091</v>
          </cell>
          <cell r="E86">
            <v>7.9973494840514699E-3</v>
          </cell>
        </row>
        <row r="87">
          <cell r="A87" t="str">
            <v>CAD_CDOR_1M_EOD</v>
          </cell>
          <cell r="C87">
            <v>43458</v>
          </cell>
          <cell r="E87">
            <v>8.8494590833418808E-3</v>
          </cell>
        </row>
        <row r="88">
          <cell r="A88" t="str">
            <v>CAD_CDOR_1M_EOD</v>
          </cell>
          <cell r="C88">
            <v>43822</v>
          </cell>
          <cell r="E88">
            <v>9.8782233282345196E-3</v>
          </cell>
        </row>
        <row r="89">
          <cell r="A89" t="str">
            <v>CAD_CDOR_1M_EOD</v>
          </cell>
          <cell r="C89">
            <v>44187</v>
          </cell>
          <cell r="E89">
            <v>1.1027871969034099E-2</v>
          </cell>
        </row>
        <row r="90">
          <cell r="A90" t="str">
            <v>CAD_CDOR_1M_EOD</v>
          </cell>
          <cell r="C90">
            <v>44552</v>
          </cell>
          <cell r="E90">
            <v>1.24140281179894E-2</v>
          </cell>
        </row>
        <row r="91">
          <cell r="A91" t="str">
            <v>CAD_CDOR_1M_EOD</v>
          </cell>
          <cell r="C91">
            <v>44917</v>
          </cell>
          <cell r="E91">
            <v>1.39167171452336E-2</v>
          </cell>
        </row>
        <row r="92">
          <cell r="A92" t="str">
            <v>CAD_CDOR_1M_EOD</v>
          </cell>
          <cell r="C92">
            <v>45282</v>
          </cell>
          <cell r="E92">
            <v>1.55111216231747E-2</v>
          </cell>
        </row>
        <row r="93">
          <cell r="A93" t="str">
            <v>CAD_CDOR_1M_EOD</v>
          </cell>
          <cell r="C93">
            <v>45649</v>
          </cell>
          <cell r="E93">
            <v>1.70131044423836E-2</v>
          </cell>
        </row>
        <row r="94">
          <cell r="A94" t="str">
            <v>CAD_CDOR_1M_EOD</v>
          </cell>
          <cell r="C94">
            <v>46013</v>
          </cell>
          <cell r="E94">
            <v>1.8301721190629099E-2</v>
          </cell>
        </row>
        <row r="95">
          <cell r="A95" t="str">
            <v>CAD_CDOR_1M_EOD</v>
          </cell>
          <cell r="C95">
            <v>46743</v>
          </cell>
          <cell r="E95">
            <v>2.0687248548899102E-2</v>
          </cell>
        </row>
        <row r="96">
          <cell r="A96" t="str">
            <v>CAD_CDOR_1M_EOD</v>
          </cell>
          <cell r="C96">
            <v>47840</v>
          </cell>
          <cell r="E96">
            <v>2.3240354729249599E-2</v>
          </cell>
        </row>
        <row r="97">
          <cell r="A97" t="str">
            <v>CAD_CDOR_1M_EOD</v>
          </cell>
          <cell r="C97">
            <v>49667</v>
          </cell>
          <cell r="E97">
            <v>2.49485359496068E-2</v>
          </cell>
        </row>
        <row r="98">
          <cell r="A98" t="str">
            <v>CAD_CDOR_1M_EOD</v>
          </cell>
          <cell r="C98">
            <v>51494</v>
          </cell>
          <cell r="E98">
            <v>2.5017122815274101E-2</v>
          </cell>
        </row>
        <row r="99">
          <cell r="A99" t="str">
            <v>CAD_CDOR_1M_EOD</v>
          </cell>
          <cell r="C99">
            <v>53318</v>
          </cell>
          <cell r="E99">
            <v>2.4955136061467501E-2</v>
          </cell>
        </row>
        <row r="100">
          <cell r="A100" t="str">
            <v>CAD_CDOR_3M_EOD</v>
          </cell>
          <cell r="C100">
            <v>42451</v>
          </cell>
          <cell r="E100">
            <v>8.5907934862679194E-3</v>
          </cell>
        </row>
        <row r="101">
          <cell r="A101" t="str">
            <v>CAD_CDOR_3M_EOD</v>
          </cell>
          <cell r="C101">
            <v>42534</v>
          </cell>
          <cell r="E101">
            <v>8.3543256424096508E-3</v>
          </cell>
        </row>
        <row r="102">
          <cell r="A102" t="str">
            <v>CAD_CDOR_3M_EOD</v>
          </cell>
          <cell r="C102">
            <v>42632</v>
          </cell>
          <cell r="E102">
            <v>8.1313404205397202E-3</v>
          </cell>
        </row>
        <row r="103">
          <cell r="A103" t="str">
            <v>CAD_CDOR_3M_EOD</v>
          </cell>
          <cell r="C103">
            <v>42723</v>
          </cell>
          <cell r="E103">
            <v>8.0178548670521797E-3</v>
          </cell>
        </row>
        <row r="104">
          <cell r="A104" t="str">
            <v>CAD_CDOR_3M_EOD</v>
          </cell>
          <cell r="C104">
            <v>42807</v>
          </cell>
          <cell r="E104">
            <v>8.0090802255573905E-3</v>
          </cell>
        </row>
        <row r="105">
          <cell r="A105" t="str">
            <v>CAD_CDOR_3M_EOD</v>
          </cell>
          <cell r="C105">
            <v>43091</v>
          </cell>
          <cell r="E105">
            <v>8.36092849160993E-3</v>
          </cell>
        </row>
        <row r="106">
          <cell r="A106" t="str">
            <v>CAD_CDOR_3M_EOD</v>
          </cell>
          <cell r="C106">
            <v>43458</v>
          </cell>
          <cell r="E106">
            <v>9.3178186253967694E-3</v>
          </cell>
        </row>
        <row r="107">
          <cell r="A107" t="str">
            <v>CAD_CDOR_3M_EOD</v>
          </cell>
          <cell r="C107">
            <v>43822</v>
          </cell>
          <cell r="E107">
            <v>1.0451209394680999E-2</v>
          </cell>
        </row>
        <row r="108">
          <cell r="A108" t="str">
            <v>CAD_CDOR_3M_EOD</v>
          </cell>
          <cell r="C108">
            <v>44187</v>
          </cell>
          <cell r="E108">
            <v>1.17129189872664E-2</v>
          </cell>
        </row>
        <row r="109">
          <cell r="A109" t="str">
            <v>CAD_CDOR_3M_EOD</v>
          </cell>
          <cell r="C109">
            <v>44552</v>
          </cell>
          <cell r="E109">
            <v>1.31271946144066E-2</v>
          </cell>
        </row>
        <row r="110">
          <cell r="A110" t="str">
            <v>CAD_CDOR_3M_EOD</v>
          </cell>
          <cell r="C110">
            <v>44917</v>
          </cell>
          <cell r="E110">
            <v>1.4641854429592101E-2</v>
          </cell>
        </row>
        <row r="111">
          <cell r="A111" t="str">
            <v>CAD_CDOR_3M_EOD</v>
          </cell>
          <cell r="C111">
            <v>45282</v>
          </cell>
          <cell r="E111">
            <v>1.61743127723286E-2</v>
          </cell>
        </row>
        <row r="112">
          <cell r="A112" t="str">
            <v>CAD_CDOR_3M_EOD</v>
          </cell>
          <cell r="C112">
            <v>45649</v>
          </cell>
          <cell r="E112">
            <v>1.7631325352691001E-2</v>
          </cell>
        </row>
        <row r="113">
          <cell r="A113" t="str">
            <v>CAD_CDOR_3M_EOD</v>
          </cell>
          <cell r="C113">
            <v>46013</v>
          </cell>
          <cell r="E113">
            <v>1.88948351264576E-2</v>
          </cell>
        </row>
        <row r="114">
          <cell r="A114" t="str">
            <v>CAD_CDOR_3M_EOD</v>
          </cell>
          <cell r="C114">
            <v>46743</v>
          </cell>
          <cell r="E114">
            <v>2.1227882909073799E-2</v>
          </cell>
        </row>
        <row r="115">
          <cell r="A115" t="str">
            <v>CAD_CDOR_3M_EOD</v>
          </cell>
          <cell r="C115">
            <v>47840</v>
          </cell>
          <cell r="E115">
            <v>2.3677775836250199E-2</v>
          </cell>
        </row>
        <row r="116">
          <cell r="A116" t="str">
            <v>CAD_CDOR_3M_EOD</v>
          </cell>
          <cell r="C116">
            <v>49667</v>
          </cell>
          <cell r="E116">
            <v>2.5284895705081401E-2</v>
          </cell>
        </row>
        <row r="117">
          <cell r="A117" t="str">
            <v>CAD_CDOR_3M_EOD</v>
          </cell>
          <cell r="C117">
            <v>51494</v>
          </cell>
          <cell r="E117">
            <v>2.5324952488898499E-2</v>
          </cell>
        </row>
        <row r="118">
          <cell r="A118" t="str">
            <v>CAD_CDOR_3M_EOD</v>
          </cell>
          <cell r="C118">
            <v>53318</v>
          </cell>
          <cell r="E118">
            <v>2.5162924541286099E-2</v>
          </cell>
        </row>
        <row r="119">
          <cell r="A119" t="str">
            <v>CAD_CDOR_EOD</v>
          </cell>
          <cell r="C119">
            <v>42361</v>
          </cell>
          <cell r="E119">
            <v>5.3899602030196298E-3</v>
          </cell>
        </row>
        <row r="120">
          <cell r="A120" t="str">
            <v>CAD_CDOR_EOD</v>
          </cell>
          <cell r="C120">
            <v>42367</v>
          </cell>
          <cell r="E120">
            <v>6.0356506665888597E-3</v>
          </cell>
        </row>
        <row r="121">
          <cell r="A121" t="str">
            <v>CAD_CDOR_EOD</v>
          </cell>
          <cell r="C121">
            <v>42391</v>
          </cell>
          <cell r="E121">
            <v>8.6168461468884901E-3</v>
          </cell>
        </row>
        <row r="122">
          <cell r="A122" t="str">
            <v>CAD_CDOR_EOD</v>
          </cell>
          <cell r="C122">
            <v>42422</v>
          </cell>
          <cell r="E122">
            <v>8.5937245765277791E-3</v>
          </cell>
        </row>
        <row r="123">
          <cell r="A123" t="str">
            <v>CAD_CDOR_EOD</v>
          </cell>
          <cell r="C123">
            <v>42534</v>
          </cell>
          <cell r="E123">
            <v>8.3323462156908897E-3</v>
          </cell>
        </row>
        <row r="124">
          <cell r="A124" t="str">
            <v>CAD_CDOR_EOD</v>
          </cell>
          <cell r="C124">
            <v>42632</v>
          </cell>
          <cell r="E124">
            <v>8.1172800519782196E-3</v>
          </cell>
        </row>
        <row r="125">
          <cell r="A125" t="str">
            <v>CAD_CDOR_EOD</v>
          </cell>
          <cell r="C125">
            <v>42723</v>
          </cell>
          <cell r="E125">
            <v>8.0073192740808506E-3</v>
          </cell>
        </row>
        <row r="126">
          <cell r="A126" t="str">
            <v>CAD_CDOR_EOD</v>
          </cell>
          <cell r="C126">
            <v>42807</v>
          </cell>
          <cell r="E126">
            <v>8.0005244755596699E-3</v>
          </cell>
        </row>
        <row r="127">
          <cell r="A127" t="str">
            <v>CAD_CDOR_EOD</v>
          </cell>
          <cell r="C127">
            <v>43091</v>
          </cell>
          <cell r="E127">
            <v>8.3614985519782706E-3</v>
          </cell>
        </row>
        <row r="128">
          <cell r="A128" t="str">
            <v>CAD_CDOR_EOD</v>
          </cell>
          <cell r="C128">
            <v>43458</v>
          </cell>
          <cell r="E128">
            <v>9.3211696836952296E-3</v>
          </cell>
        </row>
        <row r="129">
          <cell r="A129" t="str">
            <v>CAD_CDOR_EOD</v>
          </cell>
          <cell r="C129">
            <v>43822</v>
          </cell>
          <cell r="E129">
            <v>1.0459746612252799E-2</v>
          </cell>
        </row>
        <row r="130">
          <cell r="A130" t="str">
            <v>CAD_CDOR_EOD</v>
          </cell>
          <cell r="C130">
            <v>44187</v>
          </cell>
          <cell r="E130">
            <v>1.1727626605574699E-2</v>
          </cell>
        </row>
        <row r="131">
          <cell r="A131" t="str">
            <v>CAD_CDOR_EOD</v>
          </cell>
          <cell r="C131">
            <v>44552</v>
          </cell>
          <cell r="E131">
            <v>1.31499292304705E-2</v>
          </cell>
        </row>
        <row r="132">
          <cell r="A132" t="str">
            <v>CAD_CDOR_EOD</v>
          </cell>
          <cell r="C132">
            <v>44917</v>
          </cell>
          <cell r="E132">
            <v>1.46750903980603E-2</v>
          </cell>
        </row>
        <row r="133">
          <cell r="A133" t="str">
            <v>CAD_CDOR_EOD</v>
          </cell>
          <cell r="C133">
            <v>45282</v>
          </cell>
          <cell r="E133">
            <v>1.6220843758609299E-2</v>
          </cell>
        </row>
        <row r="134">
          <cell r="A134" t="str">
            <v>CAD_CDOR_EOD</v>
          </cell>
          <cell r="C134">
            <v>45649</v>
          </cell>
          <cell r="E134">
            <v>1.76924847572307E-2</v>
          </cell>
        </row>
        <row r="135">
          <cell r="A135" t="str">
            <v>CAD_CDOR_EOD</v>
          </cell>
          <cell r="C135">
            <v>46013</v>
          </cell>
          <cell r="E135">
            <v>1.89681978581311E-2</v>
          </cell>
        </row>
        <row r="136">
          <cell r="A136" t="str">
            <v>CAD_CDOR_EOD</v>
          </cell>
          <cell r="C136">
            <v>46743</v>
          </cell>
          <cell r="E136">
            <v>2.1325442218804801E-2</v>
          </cell>
        </row>
        <row r="137">
          <cell r="A137" t="str">
            <v>CAD_CDOR_EOD</v>
          </cell>
          <cell r="C137">
            <v>47840</v>
          </cell>
          <cell r="E137">
            <v>2.38033373356729E-2</v>
          </cell>
        </row>
        <row r="138">
          <cell r="A138" t="str">
            <v>CAD_CDOR_EOD</v>
          </cell>
          <cell r="C138">
            <v>49667</v>
          </cell>
          <cell r="E138">
            <v>2.54235925204877E-2</v>
          </cell>
        </row>
        <row r="139">
          <cell r="A139" t="str">
            <v>CAD_CDOR_EOD</v>
          </cell>
          <cell r="C139">
            <v>51494</v>
          </cell>
          <cell r="E139">
            <v>2.54438365247001E-2</v>
          </cell>
        </row>
        <row r="140">
          <cell r="A140" t="str">
            <v>CAD_CDOR_EOD</v>
          </cell>
          <cell r="C140">
            <v>53318</v>
          </cell>
          <cell r="E140">
            <v>2.52609202211358E-2</v>
          </cell>
        </row>
        <row r="141">
          <cell r="A141" t="str">
            <v>CAD_CORRA_EOD</v>
          </cell>
          <cell r="C141">
            <v>42361</v>
          </cell>
          <cell r="E141">
            <v>5.3899602030196298E-3</v>
          </cell>
        </row>
        <row r="142">
          <cell r="A142" t="str">
            <v>CAD_CORRA_EOD</v>
          </cell>
          <cell r="C142">
            <v>42368</v>
          </cell>
          <cell r="E142">
            <v>5.1797725053562699E-3</v>
          </cell>
        </row>
        <row r="143">
          <cell r="A143" t="str">
            <v>CAD_CORRA_EOD</v>
          </cell>
          <cell r="C143">
            <v>42394</v>
          </cell>
          <cell r="E143">
            <v>4.9133574447176604E-3</v>
          </cell>
        </row>
        <row r="144">
          <cell r="A144" t="str">
            <v>CAD_CORRA_EOD</v>
          </cell>
          <cell r="C144">
            <v>42423</v>
          </cell>
          <cell r="E144">
            <v>4.8402171444582396E-3</v>
          </cell>
        </row>
        <row r="145">
          <cell r="A145" t="str">
            <v>CAD_CORRA_EOD</v>
          </cell>
          <cell r="C145">
            <v>42452</v>
          </cell>
          <cell r="E145">
            <v>4.7607626703744599E-3</v>
          </cell>
        </row>
        <row r="146">
          <cell r="A146" t="str">
            <v>CAD_CORRA_EOD</v>
          </cell>
          <cell r="C146">
            <v>42485</v>
          </cell>
          <cell r="E146">
            <v>4.6819929444364998E-3</v>
          </cell>
        </row>
        <row r="147">
          <cell r="A147" t="str">
            <v>CAD_CORRA_EOD</v>
          </cell>
          <cell r="C147">
            <v>42514</v>
          </cell>
          <cell r="E147">
            <v>4.63543471423107E-3</v>
          </cell>
        </row>
        <row r="148">
          <cell r="A148" t="str">
            <v>CAD_CORRA_EOD</v>
          </cell>
          <cell r="C148">
            <v>42544</v>
          </cell>
          <cell r="E148">
            <v>4.5363094308078101E-3</v>
          </cell>
        </row>
        <row r="149">
          <cell r="A149" t="str">
            <v>CAD_CORRA_EOD</v>
          </cell>
          <cell r="C149">
            <v>42576</v>
          </cell>
          <cell r="E149">
            <v>4.4783393306339001E-3</v>
          </cell>
        </row>
        <row r="150">
          <cell r="A150" t="str">
            <v>CAD_CORRA_EOD</v>
          </cell>
          <cell r="C150">
            <v>42605</v>
          </cell>
          <cell r="E150">
            <v>4.4273982919726196E-3</v>
          </cell>
        </row>
        <row r="151">
          <cell r="A151" t="str">
            <v>CAD_CORRA_EOD</v>
          </cell>
          <cell r="C151">
            <v>42636</v>
          </cell>
          <cell r="E151">
            <v>4.3963361060766802E-3</v>
          </cell>
        </row>
        <row r="152">
          <cell r="A152" t="str">
            <v>CAD_CORRA_EOD</v>
          </cell>
          <cell r="C152">
            <v>42667</v>
          </cell>
          <cell r="E152">
            <v>4.3653628533733098E-3</v>
          </cell>
        </row>
        <row r="153">
          <cell r="A153" t="str">
            <v>CAD_CORRA_EOD</v>
          </cell>
          <cell r="C153">
            <v>42697</v>
          </cell>
          <cell r="E153">
            <v>4.3543558729835698E-3</v>
          </cell>
        </row>
        <row r="154">
          <cell r="A154" t="str">
            <v>CAD_CORRA_EOD</v>
          </cell>
          <cell r="C154">
            <v>42727</v>
          </cell>
          <cell r="E154">
            <v>4.3533291727779304E-3</v>
          </cell>
        </row>
        <row r="155">
          <cell r="A155" t="str">
            <v>CAD_CORRA_EOD</v>
          </cell>
          <cell r="C155">
            <v>42909</v>
          </cell>
          <cell r="E155">
            <v>4.5466724655179799E-3</v>
          </cell>
        </row>
        <row r="156">
          <cell r="A156" t="str">
            <v>CAD_CORRA_EOD</v>
          </cell>
          <cell r="C156">
            <v>43096</v>
          </cell>
          <cell r="E156">
            <v>5.0962116074590403E-3</v>
          </cell>
        </row>
        <row r="157">
          <cell r="A157" t="str">
            <v>CAD_CORRA_EOD</v>
          </cell>
          <cell r="C157">
            <v>43458</v>
          </cell>
          <cell r="E157">
            <v>6.1435276486809503E-3</v>
          </cell>
        </row>
        <row r="158">
          <cell r="A158" t="str">
            <v>CAD_CORRA_EOD</v>
          </cell>
          <cell r="C158">
            <v>43822</v>
          </cell>
          <cell r="E158">
            <v>7.3330651858965704E-3</v>
          </cell>
        </row>
        <row r="159">
          <cell r="A159" t="str">
            <v>CAD_CORRA_EOD</v>
          </cell>
          <cell r="C159">
            <v>44188</v>
          </cell>
          <cell r="E159">
            <v>8.63820707630409E-3</v>
          </cell>
        </row>
        <row r="160">
          <cell r="A160" t="str">
            <v>CAD_CORRA_EOD</v>
          </cell>
          <cell r="C160">
            <v>44918</v>
          </cell>
          <cell r="E160">
            <v>1.1637817802121499E-2</v>
          </cell>
        </row>
        <row r="161">
          <cell r="A161" t="str">
            <v>CAD_CORRA_EOD</v>
          </cell>
          <cell r="C161">
            <v>46014</v>
          </cell>
          <cell r="E161">
            <v>1.5950544698170199E-2</v>
          </cell>
        </row>
        <row r="162">
          <cell r="A162" t="str">
            <v>CAD_CORRA_EOD</v>
          </cell>
          <cell r="C162">
            <v>46744</v>
          </cell>
          <cell r="E162">
            <v>1.8372873001744301E-2</v>
          </cell>
        </row>
        <row r="163">
          <cell r="A163" t="str">
            <v>CAD_CORRA_EOD</v>
          </cell>
          <cell r="C163">
            <v>47840</v>
          </cell>
          <cell r="E163">
            <v>2.0880695759541702E-2</v>
          </cell>
        </row>
        <row r="164">
          <cell r="A164" t="str">
            <v>CAD_CORRA_EOD</v>
          </cell>
          <cell r="C164">
            <v>49667</v>
          </cell>
          <cell r="E164">
            <v>2.2474286386131598E-2</v>
          </cell>
        </row>
        <row r="165">
          <cell r="A165" t="str">
            <v>CAD_CORRA_EOD</v>
          </cell>
          <cell r="C165">
            <v>53323</v>
          </cell>
          <cell r="E165">
            <v>2.2389571405979199E-2</v>
          </cell>
        </row>
        <row r="166">
          <cell r="A166" t="str">
            <v>CHF_LIBOR_12M_EOD</v>
          </cell>
          <cell r="C166">
            <v>42731</v>
          </cell>
          <cell r="E166">
            <v>-6.2714781723237E-3</v>
          </cell>
        </row>
        <row r="167">
          <cell r="A167" t="str">
            <v>CHF_LIBOR_12M_EOD</v>
          </cell>
          <cell r="C167">
            <v>43096</v>
          </cell>
          <cell r="E167">
            <v>-6.0044504444815997E-3</v>
          </cell>
        </row>
        <row r="168">
          <cell r="A168" t="str">
            <v>CHF_LIBOR_12M_EOD</v>
          </cell>
          <cell r="C168">
            <v>43458</v>
          </cell>
          <cell r="E168">
            <v>-5.2695607670850903E-3</v>
          </cell>
        </row>
        <row r="169">
          <cell r="A169" t="str">
            <v>CHF_LIBOR_12M_EOD</v>
          </cell>
          <cell r="C169">
            <v>43823</v>
          </cell>
          <cell r="E169">
            <v>-4.1974602644363496E-3</v>
          </cell>
        </row>
        <row r="170">
          <cell r="A170" t="str">
            <v>CHF_LIBOR_12M_EOD</v>
          </cell>
          <cell r="C170">
            <v>44189</v>
          </cell>
          <cell r="E170">
            <v>-2.76971273314848E-3</v>
          </cell>
        </row>
        <row r="171">
          <cell r="A171" t="str">
            <v>CHF_LIBOR_12M_EOD</v>
          </cell>
          <cell r="C171">
            <v>44554</v>
          </cell>
          <cell r="E171">
            <v>-1.3999827387249999E-3</v>
          </cell>
        </row>
        <row r="172">
          <cell r="A172" t="str">
            <v>CHF_LIBOR_12M_EOD</v>
          </cell>
          <cell r="C172">
            <v>44922</v>
          </cell>
          <cell r="E172">
            <v>-1.5371440775792001E-4</v>
          </cell>
        </row>
        <row r="173">
          <cell r="A173" t="str">
            <v>CHF_LIBOR_12M_EOD</v>
          </cell>
          <cell r="C173">
            <v>45287</v>
          </cell>
          <cell r="E173">
            <v>1.0394147057474E-3</v>
          </cell>
        </row>
        <row r="174">
          <cell r="A174" t="str">
            <v>CHF_LIBOR_12M_EOD</v>
          </cell>
          <cell r="C174">
            <v>45650</v>
          </cell>
          <cell r="E174">
            <v>2.0464920567211499E-3</v>
          </cell>
        </row>
        <row r="175">
          <cell r="A175" t="str">
            <v>CHF_LIBOR_12M_EOD</v>
          </cell>
          <cell r="C175">
            <v>46015</v>
          </cell>
          <cell r="E175">
            <v>2.9444434518328699E-3</v>
          </cell>
        </row>
        <row r="176">
          <cell r="A176" t="str">
            <v>CHF_LIBOR_12M_EOD</v>
          </cell>
          <cell r="C176">
            <v>46745</v>
          </cell>
          <cell r="E176">
            <v>4.4357494392144002E-3</v>
          </cell>
        </row>
        <row r="177">
          <cell r="A177" t="str">
            <v>CHF_LIBOR_12M_EOD</v>
          </cell>
          <cell r="C177">
            <v>47841</v>
          </cell>
          <cell r="E177">
            <v>6.1622089145121897E-3</v>
          </cell>
        </row>
        <row r="178">
          <cell r="A178" t="str">
            <v>CHF_LIBOR_12M_EOD</v>
          </cell>
          <cell r="C178">
            <v>49667</v>
          </cell>
          <cell r="E178">
            <v>8.0502196566875298E-3</v>
          </cell>
        </row>
        <row r="179">
          <cell r="A179" t="str">
            <v>CHF_LIBOR_12M_EOD</v>
          </cell>
          <cell r="C179">
            <v>51494</v>
          </cell>
          <cell r="E179">
            <v>8.9995055276085797E-3</v>
          </cell>
        </row>
        <row r="180">
          <cell r="A180" t="str">
            <v>CHF_LIBOR_12M_EOD</v>
          </cell>
          <cell r="C180">
            <v>53323</v>
          </cell>
          <cell r="E180">
            <v>9.4941245579659994E-3</v>
          </cell>
        </row>
        <row r="181">
          <cell r="A181" t="str">
            <v>CHF_LIBOR_12M_EOD</v>
          </cell>
          <cell r="C181">
            <v>56972</v>
          </cell>
          <cell r="E181">
            <v>1.04544916125139E-2</v>
          </cell>
        </row>
        <row r="182">
          <cell r="A182" t="str">
            <v>CHF_LIBOR_3M_EOD</v>
          </cell>
          <cell r="C182">
            <v>42453</v>
          </cell>
          <cell r="E182">
            <v>-7.8348693671545008E-3</v>
          </cell>
        </row>
        <row r="183">
          <cell r="A183" t="str">
            <v>CHF_LIBOR_3M_EOD</v>
          </cell>
          <cell r="C183">
            <v>42536</v>
          </cell>
          <cell r="E183">
            <v>-7.9299876670674996E-3</v>
          </cell>
        </row>
        <row r="184">
          <cell r="A184" t="str">
            <v>CHF_LIBOR_3M_EOD</v>
          </cell>
          <cell r="C184">
            <v>42634</v>
          </cell>
          <cell r="E184">
            <v>-8.0715055949764601E-3</v>
          </cell>
        </row>
        <row r="185">
          <cell r="A185" t="str">
            <v>CHF_LIBOR_3M_EOD</v>
          </cell>
          <cell r="C185">
            <v>42725</v>
          </cell>
          <cell r="E185">
            <v>-8.1609370386826301E-3</v>
          </cell>
        </row>
        <row r="186">
          <cell r="A186" t="str">
            <v>CHF_LIBOR_3M_EOD</v>
          </cell>
          <cell r="C186">
            <v>42809</v>
          </cell>
          <cell r="E186">
            <v>-8.2118660460527692E-3</v>
          </cell>
        </row>
        <row r="187">
          <cell r="A187" t="str">
            <v>CHF_LIBOR_3M_EOD</v>
          </cell>
          <cell r="C187">
            <v>43096</v>
          </cell>
          <cell r="E187">
            <v>-8.1853515480385993E-3</v>
          </cell>
        </row>
        <row r="188">
          <cell r="A188" t="str">
            <v>CHF_LIBOR_3M_EOD</v>
          </cell>
          <cell r="C188">
            <v>43458</v>
          </cell>
          <cell r="E188">
            <v>-7.62180668692654E-3</v>
          </cell>
        </row>
        <row r="189">
          <cell r="A189" t="str">
            <v>CHF_LIBOR_3M_EOD</v>
          </cell>
          <cell r="C189">
            <v>43823</v>
          </cell>
          <cell r="E189">
            <v>-6.6497658350100396E-3</v>
          </cell>
        </row>
        <row r="190">
          <cell r="A190" t="str">
            <v>CHF_LIBOR_3M_EOD</v>
          </cell>
          <cell r="C190">
            <v>44189</v>
          </cell>
          <cell r="E190">
            <v>-5.2937593173902099E-3</v>
          </cell>
        </row>
        <row r="191">
          <cell r="A191" t="str">
            <v>CHF_LIBOR_3M_EOD</v>
          </cell>
          <cell r="C191">
            <v>44554</v>
          </cell>
          <cell r="E191">
            <v>-3.94693519304981E-3</v>
          </cell>
        </row>
        <row r="192">
          <cell r="A192" t="str">
            <v>CHF_LIBOR_3M_EOD</v>
          </cell>
          <cell r="C192">
            <v>44922</v>
          </cell>
          <cell r="E192">
            <v>-2.6982943162443102E-3</v>
          </cell>
        </row>
        <row r="193">
          <cell r="A193" t="str">
            <v>CHF_LIBOR_3M_EOD</v>
          </cell>
          <cell r="C193">
            <v>45287</v>
          </cell>
          <cell r="E193">
            <v>-1.50322189441793E-3</v>
          </cell>
        </row>
        <row r="194">
          <cell r="A194" t="str">
            <v>CHF_LIBOR_3M_EOD</v>
          </cell>
          <cell r="C194">
            <v>45650</v>
          </cell>
          <cell r="E194">
            <v>-4.6863321808798998E-4</v>
          </cell>
        </row>
        <row r="195">
          <cell r="A195" t="str">
            <v>CHF_LIBOR_3M_EOD</v>
          </cell>
          <cell r="C195">
            <v>46015</v>
          </cell>
          <cell r="E195">
            <v>4.5626235425694E-4</v>
          </cell>
        </row>
        <row r="196">
          <cell r="A196" t="str">
            <v>CHF_LIBOR_3M_EOD</v>
          </cell>
          <cell r="C196">
            <v>46745</v>
          </cell>
          <cell r="E196">
            <v>2.0516118212563499E-3</v>
          </cell>
        </row>
        <row r="197">
          <cell r="A197" t="str">
            <v>CHF_LIBOR_3M_EOD</v>
          </cell>
          <cell r="C197">
            <v>47841</v>
          </cell>
          <cell r="E197">
            <v>3.9364447169059702E-3</v>
          </cell>
        </row>
        <row r="198">
          <cell r="A198" t="str">
            <v>CHF_LIBOR_3M_EOD</v>
          </cell>
          <cell r="C198">
            <v>49667</v>
          </cell>
          <cell r="E198">
            <v>6.0364444162694202E-3</v>
          </cell>
        </row>
        <row r="199">
          <cell r="A199" t="str">
            <v>CHF_LIBOR_3M_EOD</v>
          </cell>
          <cell r="C199">
            <v>51494</v>
          </cell>
          <cell r="E199">
            <v>7.1199804134636996E-3</v>
          </cell>
        </row>
        <row r="200">
          <cell r="A200" t="str">
            <v>CHF_LIBOR_3M_EOD</v>
          </cell>
          <cell r="C200">
            <v>53323</v>
          </cell>
          <cell r="E200">
            <v>7.6958229151926896E-3</v>
          </cell>
        </row>
        <row r="201">
          <cell r="A201" t="str">
            <v>CHF_LIBOR_3M_EOD</v>
          </cell>
          <cell r="C201">
            <v>56972</v>
          </cell>
          <cell r="E201">
            <v>7.7069501202444296E-3</v>
          </cell>
        </row>
        <row r="202">
          <cell r="A202" t="str">
            <v>CHF_LIBOR_6M_EOD</v>
          </cell>
          <cell r="C202">
            <v>42545</v>
          </cell>
          <cell r="E202">
            <v>-7.1973871369159798E-3</v>
          </cell>
        </row>
        <row r="203">
          <cell r="A203" t="str">
            <v>CHF_LIBOR_6M_EOD</v>
          </cell>
          <cell r="C203">
            <v>42731</v>
          </cell>
          <cell r="E203">
            <v>-7.2174921283764404E-3</v>
          </cell>
        </row>
        <row r="204">
          <cell r="A204" t="str">
            <v>CHF_LIBOR_6M_EOD</v>
          </cell>
          <cell r="C204">
            <v>42912</v>
          </cell>
          <cell r="E204">
            <v>-7.16913947697141E-3</v>
          </cell>
        </row>
        <row r="205">
          <cell r="A205" t="str">
            <v>CHF_LIBOR_6M_EOD</v>
          </cell>
          <cell r="C205">
            <v>43096</v>
          </cell>
          <cell r="E205">
            <v>-7.0088005131623702E-3</v>
          </cell>
        </row>
        <row r="206">
          <cell r="A206" t="str">
            <v>CHF_LIBOR_6M_EOD</v>
          </cell>
          <cell r="C206">
            <v>43458</v>
          </cell>
          <cell r="E206">
            <v>-6.224336976802E-3</v>
          </cell>
        </row>
        <row r="207">
          <cell r="A207" t="str">
            <v>CHF_LIBOR_6M_EOD</v>
          </cell>
          <cell r="C207">
            <v>43823</v>
          </cell>
          <cell r="E207">
            <v>-5.1267689976296198E-3</v>
          </cell>
        </row>
        <row r="208">
          <cell r="A208" t="str">
            <v>CHF_LIBOR_6M_EOD</v>
          </cell>
          <cell r="C208">
            <v>44189</v>
          </cell>
          <cell r="E208">
            <v>-3.6474944111811198E-3</v>
          </cell>
        </row>
        <row r="209">
          <cell r="A209" t="str">
            <v>CHF_LIBOR_6M_EOD</v>
          </cell>
          <cell r="C209">
            <v>44554</v>
          </cell>
          <cell r="E209">
            <v>-2.30074826594789E-3</v>
          </cell>
        </row>
        <row r="210">
          <cell r="A210" t="str">
            <v>CHF_LIBOR_6M_EOD</v>
          </cell>
          <cell r="C210">
            <v>44922</v>
          </cell>
          <cell r="E210">
            <v>-1.0276213061293799E-3</v>
          </cell>
        </row>
        <row r="211">
          <cell r="A211" t="str">
            <v>CHF_LIBOR_6M_EOD</v>
          </cell>
          <cell r="C211">
            <v>45287</v>
          </cell>
          <cell r="E211">
            <v>1.1686412148543E-4</v>
          </cell>
        </row>
        <row r="212">
          <cell r="A212" t="str">
            <v>CHF_LIBOR_6M_EOD</v>
          </cell>
          <cell r="C212">
            <v>45650</v>
          </cell>
          <cell r="E212">
            <v>1.12499568442815E-3</v>
          </cell>
        </row>
        <row r="213">
          <cell r="A213" t="str">
            <v>CHF_LIBOR_6M_EOD</v>
          </cell>
          <cell r="C213">
            <v>46015</v>
          </cell>
          <cell r="E213">
            <v>2.02412495740528E-3</v>
          </cell>
        </row>
        <row r="214">
          <cell r="A214" t="str">
            <v>CHF_LIBOR_6M_EOD</v>
          </cell>
          <cell r="C214">
            <v>46745</v>
          </cell>
          <cell r="E214">
            <v>3.4913841455042698E-3</v>
          </cell>
        </row>
        <row r="215">
          <cell r="A215" t="str">
            <v>CHF_LIBOR_6M_EOD</v>
          </cell>
          <cell r="C215">
            <v>47841</v>
          </cell>
          <cell r="E215">
            <v>5.1425449509751699E-3</v>
          </cell>
        </row>
        <row r="216">
          <cell r="A216" t="str">
            <v>CHF_LIBOR_6M_EOD</v>
          </cell>
          <cell r="C216">
            <v>49667</v>
          </cell>
          <cell r="E216">
            <v>7.0067710213381302E-3</v>
          </cell>
        </row>
        <row r="217">
          <cell r="A217" t="str">
            <v>CHF_LIBOR_6M_EOD</v>
          </cell>
          <cell r="C217">
            <v>51494</v>
          </cell>
          <cell r="E217">
            <v>7.9851350751617492E-3</v>
          </cell>
        </row>
        <row r="218">
          <cell r="A218" t="str">
            <v>CHF_LIBOR_6M_EOD</v>
          </cell>
          <cell r="C218">
            <v>53323</v>
          </cell>
          <cell r="E218">
            <v>8.4806259959808398E-3</v>
          </cell>
        </row>
        <row r="219">
          <cell r="A219" t="str">
            <v>CHF_LIBOR_6M_EOD</v>
          </cell>
          <cell r="C219">
            <v>56972</v>
          </cell>
          <cell r="E219">
            <v>8.5002184864948396E-3</v>
          </cell>
        </row>
        <row r="220">
          <cell r="A220" t="str">
            <v>CHF_LIBOR_EOD</v>
          </cell>
          <cell r="C220">
            <v>42361</v>
          </cell>
          <cell r="E220">
            <v>-7.9692536646888707E-3</v>
          </cell>
        </row>
        <row r="221">
          <cell r="A221" t="str">
            <v>CHF_LIBOR_EOD</v>
          </cell>
          <cell r="C221">
            <v>42362</v>
          </cell>
          <cell r="E221">
            <v>-7.9692536646573595E-3</v>
          </cell>
        </row>
        <row r="222">
          <cell r="A222" t="str">
            <v>CHF_LIBOR_EOD</v>
          </cell>
          <cell r="C222">
            <v>42369</v>
          </cell>
          <cell r="E222">
            <v>-8.2851412384582195E-3</v>
          </cell>
        </row>
        <row r="223">
          <cell r="A223" t="str">
            <v>CHF_LIBOR_EOD</v>
          </cell>
          <cell r="C223">
            <v>42394</v>
          </cell>
          <cell r="E223">
            <v>-8.1627779478005008E-3</v>
          </cell>
        </row>
        <row r="224">
          <cell r="A224" t="str">
            <v>CHF_LIBOR_EOD</v>
          </cell>
          <cell r="C224">
            <v>42424</v>
          </cell>
          <cell r="E224">
            <v>-8.0334118268917294E-3</v>
          </cell>
        </row>
        <row r="225">
          <cell r="A225" t="str">
            <v>CHF_LIBOR_EOD</v>
          </cell>
          <cell r="C225">
            <v>42536</v>
          </cell>
          <cell r="E225">
            <v>-8.0251241701861098E-3</v>
          </cell>
        </row>
        <row r="226">
          <cell r="A226" t="str">
            <v>CHF_LIBOR_EOD</v>
          </cell>
          <cell r="C226">
            <v>42634</v>
          </cell>
          <cell r="E226">
            <v>-8.1326151736220501E-3</v>
          </cell>
        </row>
        <row r="227">
          <cell r="A227" t="str">
            <v>CHF_LIBOR_EOD</v>
          </cell>
          <cell r="C227">
            <v>42725</v>
          </cell>
          <cell r="E227">
            <v>-8.2068110785425592E-3</v>
          </cell>
        </row>
        <row r="228">
          <cell r="A228" t="str">
            <v>CHF_LIBOR_EOD</v>
          </cell>
          <cell r="C228">
            <v>42809</v>
          </cell>
          <cell r="E228">
            <v>-8.2491578601930002E-3</v>
          </cell>
        </row>
        <row r="229">
          <cell r="A229" t="str">
            <v>CHF_LIBOR_EOD</v>
          </cell>
          <cell r="C229">
            <v>43096</v>
          </cell>
          <cell r="E229">
            <v>-7.0124027341524602E-3</v>
          </cell>
        </row>
        <row r="230">
          <cell r="A230" t="str">
            <v>CHF_LIBOR_EOD</v>
          </cell>
          <cell r="C230">
            <v>43458</v>
          </cell>
          <cell r="E230">
            <v>-6.2205886331636699E-3</v>
          </cell>
        </row>
        <row r="231">
          <cell r="A231" t="str">
            <v>CHF_LIBOR_EOD</v>
          </cell>
          <cell r="C231">
            <v>43823</v>
          </cell>
          <cell r="E231">
            <v>-5.12153397630505E-3</v>
          </cell>
        </row>
        <row r="232">
          <cell r="A232" t="str">
            <v>CHF_LIBOR_EOD</v>
          </cell>
          <cell r="C232">
            <v>44189</v>
          </cell>
          <cell r="E232">
            <v>-3.63802776507762E-3</v>
          </cell>
        </row>
        <row r="233">
          <cell r="A233" t="str">
            <v>CHF_LIBOR_EOD</v>
          </cell>
          <cell r="C233">
            <v>44554</v>
          </cell>
          <cell r="E233">
            <v>-2.2853985523752299E-3</v>
          </cell>
        </row>
        <row r="234">
          <cell r="A234" t="str">
            <v>CHF_LIBOR_EOD</v>
          </cell>
          <cell r="C234">
            <v>44922</v>
          </cell>
          <cell r="E234">
            <v>-1.00545576941533E-3</v>
          </cell>
        </row>
        <row r="235">
          <cell r="A235" t="str">
            <v>CHF_LIBOR_EOD</v>
          </cell>
          <cell r="C235">
            <v>45287</v>
          </cell>
          <cell r="E235">
            <v>1.4631474935667999E-4</v>
          </cell>
        </row>
        <row r="236">
          <cell r="A236" t="str">
            <v>CHF_LIBOR_EOD</v>
          </cell>
          <cell r="C236">
            <v>45650</v>
          </cell>
          <cell r="E236">
            <v>1.16094811573571E-3</v>
          </cell>
        </row>
        <row r="237">
          <cell r="A237" t="str">
            <v>CHF_LIBOR_EOD</v>
          </cell>
          <cell r="C237">
            <v>46015</v>
          </cell>
          <cell r="E237">
            <v>2.0657249599304998E-3</v>
          </cell>
        </row>
        <row r="238">
          <cell r="A238" t="str">
            <v>CHF_LIBOR_EOD</v>
          </cell>
          <cell r="C238">
            <v>46745</v>
          </cell>
          <cell r="E238">
            <v>3.5409422466413701E-3</v>
          </cell>
        </row>
        <row r="239">
          <cell r="A239" t="str">
            <v>CHF_LIBOR_EOD</v>
          </cell>
          <cell r="C239">
            <v>47841</v>
          </cell>
          <cell r="E239">
            <v>5.1992450375656397E-3</v>
          </cell>
        </row>
        <row r="240">
          <cell r="A240" t="str">
            <v>CHF_LIBOR_EOD</v>
          </cell>
          <cell r="C240">
            <v>49667</v>
          </cell>
          <cell r="E240">
            <v>7.0675485515644797E-3</v>
          </cell>
        </row>
        <row r="241">
          <cell r="A241" t="str">
            <v>CHF_LIBOR_EOD</v>
          </cell>
          <cell r="C241">
            <v>51494</v>
          </cell>
          <cell r="E241">
            <v>8.0444817009192107E-3</v>
          </cell>
        </row>
        <row r="242">
          <cell r="A242" t="str">
            <v>CHF_LIBOR_EOD</v>
          </cell>
          <cell r="C242">
            <v>53323</v>
          </cell>
          <cell r="E242">
            <v>8.5373545307591298E-3</v>
          </cell>
        </row>
        <row r="243">
          <cell r="A243" t="str">
            <v>CHF_LIBOR_EOD</v>
          </cell>
          <cell r="C243">
            <v>56972</v>
          </cell>
          <cell r="E243">
            <v>8.5435690510492004E-3</v>
          </cell>
        </row>
        <row r="244">
          <cell r="A244" t="str">
            <v>CHF_TOIS_EOD</v>
          </cell>
          <cell r="C244">
            <v>42361</v>
          </cell>
          <cell r="E244">
            <v>-5.3483030727374302E-3</v>
          </cell>
        </row>
        <row r="245">
          <cell r="A245" t="str">
            <v>CHF_TOIS_EOD</v>
          </cell>
          <cell r="C245">
            <v>42362</v>
          </cell>
          <cell r="E245">
            <v>-5.3483030727432997E-3</v>
          </cell>
        </row>
        <row r="246">
          <cell r="A246" t="str">
            <v>CHF_TOIS_EOD</v>
          </cell>
          <cell r="C246">
            <v>42394</v>
          </cell>
          <cell r="E246">
            <v>-5.5976705094374201E-3</v>
          </cell>
        </row>
        <row r="247">
          <cell r="A247" t="str">
            <v>CHF_TOIS_EOD</v>
          </cell>
          <cell r="C247">
            <v>42424</v>
          </cell>
          <cell r="E247">
            <v>-5.7684519427226204E-3</v>
          </cell>
        </row>
        <row r="248">
          <cell r="A248" t="str">
            <v>CHF_TOIS_EOD</v>
          </cell>
          <cell r="C248">
            <v>42453</v>
          </cell>
          <cell r="E248">
            <v>-5.9561274544426297E-3</v>
          </cell>
        </row>
        <row r="249">
          <cell r="A249" t="str">
            <v>CHF_TOIS_EOD</v>
          </cell>
          <cell r="C249">
            <v>42485</v>
          </cell>
          <cell r="E249">
            <v>-6.1310355771053296E-3</v>
          </cell>
        </row>
        <row r="250">
          <cell r="A250" t="str">
            <v>CHF_TOIS_EOD</v>
          </cell>
          <cell r="C250">
            <v>42514</v>
          </cell>
          <cell r="E250">
            <v>-6.2168502270538196E-3</v>
          </cell>
        </row>
        <row r="251">
          <cell r="A251" t="str">
            <v>CHF_TOIS_EOD</v>
          </cell>
          <cell r="C251">
            <v>42545</v>
          </cell>
          <cell r="E251">
            <v>-6.3272940686028602E-3</v>
          </cell>
        </row>
        <row r="252">
          <cell r="A252" t="str">
            <v>CHF_TOIS_EOD</v>
          </cell>
          <cell r="C252">
            <v>42576</v>
          </cell>
          <cell r="E252">
            <v>-6.3914377881141302E-3</v>
          </cell>
        </row>
        <row r="253">
          <cell r="A253" t="str">
            <v>CHF_TOIS_EOD</v>
          </cell>
          <cell r="C253">
            <v>42606</v>
          </cell>
          <cell r="E253">
            <v>-6.5003491202448097E-3</v>
          </cell>
        </row>
        <row r="254">
          <cell r="A254" t="str">
            <v>CHF_TOIS_EOD</v>
          </cell>
          <cell r="C254">
            <v>42639</v>
          </cell>
          <cell r="E254">
            <v>-6.5902040441639899E-3</v>
          </cell>
        </row>
        <row r="255">
          <cell r="A255" t="str">
            <v>CHF_TOIS_EOD</v>
          </cell>
          <cell r="C255">
            <v>42667</v>
          </cell>
          <cell r="E255">
            <v>-6.6078776143402001E-3</v>
          </cell>
        </row>
        <row r="256">
          <cell r="A256" t="str">
            <v>CHF_TOIS_EOD</v>
          </cell>
          <cell r="C256">
            <v>42698</v>
          </cell>
          <cell r="E256">
            <v>-6.65696533561712E-3</v>
          </cell>
        </row>
        <row r="257">
          <cell r="A257" t="str">
            <v>CHF_TOIS_EOD</v>
          </cell>
          <cell r="C257">
            <v>42731</v>
          </cell>
          <cell r="E257">
            <v>-6.81771241942262E-3</v>
          </cell>
        </row>
        <row r="258">
          <cell r="A258" t="str">
            <v>CHF_TOIS_EOD</v>
          </cell>
          <cell r="C258">
            <v>42818</v>
          </cell>
          <cell r="E258">
            <v>-6.8771313459561898E-3</v>
          </cell>
        </row>
        <row r="259">
          <cell r="A259" t="str">
            <v>CHF_TOIS_EOD</v>
          </cell>
          <cell r="C259">
            <v>42912</v>
          </cell>
          <cell r="E259">
            <v>-6.9487059569831996E-3</v>
          </cell>
        </row>
        <row r="260">
          <cell r="A260" t="str">
            <v>CHF_TOIS_EOD</v>
          </cell>
          <cell r="C260">
            <v>43003</v>
          </cell>
          <cell r="E260">
            <v>-6.93557071237227E-3</v>
          </cell>
        </row>
        <row r="261">
          <cell r="A261" t="str">
            <v>CHF_TOIS_EOD</v>
          </cell>
          <cell r="C261">
            <v>43096</v>
          </cell>
          <cell r="E261">
            <v>-7.0153194153238499E-3</v>
          </cell>
        </row>
        <row r="262">
          <cell r="A262" t="str">
            <v>CHF_TOIS_EOD</v>
          </cell>
          <cell r="C262">
            <v>43458</v>
          </cell>
          <cell r="E262">
            <v>-6.7133090194840504E-3</v>
          </cell>
        </row>
        <row r="263">
          <cell r="A263" t="str">
            <v>CHF_TOIS_EOD</v>
          </cell>
          <cell r="C263">
            <v>43823</v>
          </cell>
          <cell r="E263">
            <v>-5.8043190512985796E-3</v>
          </cell>
        </row>
        <row r="264">
          <cell r="A264" t="str">
            <v>CHF_TOIS_EOD</v>
          </cell>
          <cell r="C264">
            <v>44189</v>
          </cell>
          <cell r="E264">
            <v>-4.71202363098535E-3</v>
          </cell>
        </row>
        <row r="265">
          <cell r="A265" t="str">
            <v>CHF_TOIS_EOD</v>
          </cell>
          <cell r="C265">
            <v>44554</v>
          </cell>
          <cell r="E265">
            <v>-3.7541609747118601E-3</v>
          </cell>
        </row>
        <row r="266">
          <cell r="A266" t="str">
            <v>CHF_TOIS_EOD</v>
          </cell>
          <cell r="C266">
            <v>44922</v>
          </cell>
          <cell r="E266">
            <v>-2.6877250900872499E-3</v>
          </cell>
        </row>
        <row r="267">
          <cell r="A267" t="str">
            <v>CHF_TOIS_EOD</v>
          </cell>
          <cell r="C267">
            <v>45287</v>
          </cell>
          <cell r="E267">
            <v>-1.6175933443087201E-3</v>
          </cell>
        </row>
        <row r="268">
          <cell r="A268" t="str">
            <v>CHF_TOIS_EOD</v>
          </cell>
          <cell r="C268">
            <v>45650</v>
          </cell>
          <cell r="E268">
            <v>-6.4520412057234998E-4</v>
          </cell>
        </row>
        <row r="269">
          <cell r="A269" t="str">
            <v>CHF_TOIS_EOD</v>
          </cell>
          <cell r="C269">
            <v>46015</v>
          </cell>
          <cell r="E269">
            <v>2.0294036112646999E-4</v>
          </cell>
        </row>
        <row r="270">
          <cell r="A270" t="str">
            <v>CHF_TOIS_EOD</v>
          </cell>
          <cell r="C270">
            <v>46745</v>
          </cell>
          <cell r="E270">
            <v>1.8336561630803701E-3</v>
          </cell>
        </row>
        <row r="271">
          <cell r="A271" t="str">
            <v>CHF_TOIS_EOD</v>
          </cell>
          <cell r="C271">
            <v>47841</v>
          </cell>
          <cell r="E271">
            <v>3.6404122264270698E-3</v>
          </cell>
        </row>
        <row r="272">
          <cell r="A272" t="str">
            <v>CHF_TOIS_EOD</v>
          </cell>
          <cell r="C272">
            <v>49667</v>
          </cell>
          <cell r="E272">
            <v>5.7174342063028996E-3</v>
          </cell>
        </row>
        <row r="273">
          <cell r="A273" t="str">
            <v>CHF_TOIS_EOD</v>
          </cell>
          <cell r="C273">
            <v>51494</v>
          </cell>
          <cell r="E273">
            <v>6.8182131928868801E-3</v>
          </cell>
        </row>
        <row r="274">
          <cell r="A274" t="str">
            <v>CHF_TOIS_EOD</v>
          </cell>
          <cell r="C274">
            <v>53323</v>
          </cell>
          <cell r="E274">
            <v>7.2879058265825601E-3</v>
          </cell>
        </row>
        <row r="275">
          <cell r="A275" t="str">
            <v>CHF_TOIS_EOD</v>
          </cell>
          <cell r="C275">
            <v>56972</v>
          </cell>
          <cell r="E275">
            <v>7.0869982481046902E-3</v>
          </cell>
        </row>
        <row r="276">
          <cell r="A276" t="str">
            <v>CZK_PRIBOR_3M_EOD</v>
          </cell>
          <cell r="C276">
            <v>42458</v>
          </cell>
          <cell r="E276">
            <v>2.9391887795252999E-3</v>
          </cell>
        </row>
        <row r="277">
          <cell r="A277" t="str">
            <v>CZK_PRIBOR_3M_EOD</v>
          </cell>
          <cell r="C277">
            <v>42549</v>
          </cell>
          <cell r="E277">
            <v>2.9403317942793602E-3</v>
          </cell>
        </row>
        <row r="278">
          <cell r="A278" t="str">
            <v>CZK_PRIBOR_3M_EOD</v>
          </cell>
          <cell r="C278">
            <v>42642</v>
          </cell>
          <cell r="E278">
            <v>2.8340314221365001E-3</v>
          </cell>
        </row>
        <row r="279">
          <cell r="A279" t="str">
            <v>CZK_PRIBOR_3M_EOD</v>
          </cell>
          <cell r="C279">
            <v>42732</v>
          </cell>
          <cell r="E279">
            <v>2.80455657597127E-3</v>
          </cell>
        </row>
        <row r="280">
          <cell r="A280" t="str">
            <v>CZK_PRIBOR_3M_EOD</v>
          </cell>
          <cell r="C280">
            <v>43097</v>
          </cell>
          <cell r="E280">
            <v>3.0883205653115201E-3</v>
          </cell>
        </row>
        <row r="281">
          <cell r="A281" t="str">
            <v>CZK_PRIBOR_3M_EOD</v>
          </cell>
          <cell r="C281">
            <v>43462</v>
          </cell>
          <cell r="E281">
            <v>3.56684236886103E-3</v>
          </cell>
        </row>
        <row r="282">
          <cell r="A282" t="str">
            <v>CZK_PRIBOR_3M_EOD</v>
          </cell>
          <cell r="C282">
            <v>43829</v>
          </cell>
          <cell r="E282">
            <v>4.2929716967801297E-3</v>
          </cell>
        </row>
        <row r="283">
          <cell r="A283" t="str">
            <v>CZK_PRIBOR_3M_EOD</v>
          </cell>
          <cell r="C283">
            <v>44193</v>
          </cell>
          <cell r="E283">
            <v>5.1616305093417697E-3</v>
          </cell>
        </row>
        <row r="284">
          <cell r="A284" t="str">
            <v>CZK_PRIBOR_3M_EOD</v>
          </cell>
          <cell r="C284">
            <v>44558</v>
          </cell>
          <cell r="E284">
            <v>5.8862924680172296E-3</v>
          </cell>
        </row>
        <row r="285">
          <cell r="A285" t="str">
            <v>CZK_PRIBOR_3M_EOD</v>
          </cell>
          <cell r="C285">
            <v>44923</v>
          </cell>
          <cell r="E285">
            <v>6.4641565422231704E-3</v>
          </cell>
        </row>
        <row r="286">
          <cell r="A286" t="str">
            <v>CZK_PRIBOR_3M_EOD</v>
          </cell>
          <cell r="C286">
            <v>45288</v>
          </cell>
          <cell r="E286">
            <v>7.0953899699268902E-3</v>
          </cell>
        </row>
        <row r="287">
          <cell r="A287" t="str">
            <v>CZK_PRIBOR_3M_EOD</v>
          </cell>
          <cell r="C287">
            <v>45656</v>
          </cell>
          <cell r="E287">
            <v>7.6462987187477299E-3</v>
          </cell>
        </row>
        <row r="288">
          <cell r="A288" t="str">
            <v>CZK_PRIBOR_3M_EOD</v>
          </cell>
          <cell r="C288">
            <v>46020</v>
          </cell>
          <cell r="E288">
            <v>8.3024395414088292E-3</v>
          </cell>
        </row>
        <row r="289">
          <cell r="A289" t="str">
            <v>CZK_PRIBOR_3M_EOD</v>
          </cell>
          <cell r="C289">
            <v>46749</v>
          </cell>
          <cell r="E289">
            <v>9.5455283465344602E-3</v>
          </cell>
        </row>
        <row r="290">
          <cell r="A290" t="str">
            <v>CZK_PRIBOR_3M_EOD</v>
          </cell>
          <cell r="C290">
            <v>47847</v>
          </cell>
          <cell r="E290">
            <v>1.17495393264816E-2</v>
          </cell>
        </row>
        <row r="291">
          <cell r="A291" t="str">
            <v>CZK_PRIBOR_3M_EOD</v>
          </cell>
          <cell r="C291">
            <v>49671</v>
          </cell>
          <cell r="E291">
            <v>1.36603876628208E-2</v>
          </cell>
        </row>
        <row r="292">
          <cell r="A292" t="str">
            <v>CZK_PRIBOR_3M_EOD</v>
          </cell>
          <cell r="C292">
            <v>51498</v>
          </cell>
          <cell r="E292">
            <v>1.3513574632075E-2</v>
          </cell>
        </row>
        <row r="293">
          <cell r="A293" t="str">
            <v>CZK_PRIBOR_3M_EOD</v>
          </cell>
          <cell r="C293">
            <v>53324</v>
          </cell>
          <cell r="E293">
            <v>1.35728772141387E-2</v>
          </cell>
        </row>
        <row r="294">
          <cell r="A294" t="str">
            <v>CZK_PRIBOR_6M_EOD</v>
          </cell>
          <cell r="C294">
            <v>42549</v>
          </cell>
          <cell r="E294">
            <v>3.74786543757896E-3</v>
          </cell>
        </row>
        <row r="295">
          <cell r="A295" t="str">
            <v>CZK_PRIBOR_6M_EOD</v>
          </cell>
          <cell r="C295">
            <v>42732</v>
          </cell>
          <cell r="E295">
            <v>3.59549225081307E-3</v>
          </cell>
        </row>
        <row r="296">
          <cell r="A296" t="str">
            <v>CZK_PRIBOR_6M_EOD</v>
          </cell>
          <cell r="C296">
            <v>42914</v>
          </cell>
          <cell r="E296">
            <v>3.6954234100299E-3</v>
          </cell>
        </row>
        <row r="297">
          <cell r="A297" t="str">
            <v>CZK_PRIBOR_6M_EOD</v>
          </cell>
          <cell r="C297">
            <v>43097</v>
          </cell>
          <cell r="E297">
            <v>3.9287254071743404E-3</v>
          </cell>
        </row>
        <row r="298">
          <cell r="A298" t="str">
            <v>CZK_PRIBOR_6M_EOD</v>
          </cell>
          <cell r="C298">
            <v>43462</v>
          </cell>
          <cell r="E298">
            <v>4.4166824805974602E-3</v>
          </cell>
        </row>
        <row r="299">
          <cell r="A299" t="str">
            <v>CZK_PRIBOR_6M_EOD</v>
          </cell>
          <cell r="C299">
            <v>43829</v>
          </cell>
          <cell r="E299">
            <v>5.1769531737352898E-3</v>
          </cell>
        </row>
        <row r="300">
          <cell r="A300" t="str">
            <v>CZK_PRIBOR_6M_EOD</v>
          </cell>
          <cell r="C300">
            <v>44193</v>
          </cell>
          <cell r="E300">
            <v>6.0591614057471004E-3</v>
          </cell>
        </row>
        <row r="301">
          <cell r="A301" t="str">
            <v>CZK_PRIBOR_6M_EOD</v>
          </cell>
          <cell r="C301">
            <v>44558</v>
          </cell>
          <cell r="E301">
            <v>6.81736120606491E-3</v>
          </cell>
        </row>
        <row r="302">
          <cell r="A302" t="str">
            <v>CZK_PRIBOR_6M_EOD</v>
          </cell>
          <cell r="C302">
            <v>44923</v>
          </cell>
          <cell r="E302">
            <v>7.5707008002109397E-3</v>
          </cell>
        </row>
        <row r="303">
          <cell r="A303" t="str">
            <v>CZK_PRIBOR_6M_EOD</v>
          </cell>
          <cell r="C303">
            <v>45288</v>
          </cell>
          <cell r="E303">
            <v>8.3109256263494205E-3</v>
          </cell>
        </row>
        <row r="304">
          <cell r="A304" t="str">
            <v>CZK_PRIBOR_6M_EOD</v>
          </cell>
          <cell r="C304">
            <v>45656</v>
          </cell>
          <cell r="E304">
            <v>8.94193102823072E-3</v>
          </cell>
        </row>
        <row r="305">
          <cell r="A305" t="str">
            <v>CZK_PRIBOR_6M_EOD</v>
          </cell>
          <cell r="C305">
            <v>46020</v>
          </cell>
          <cell r="E305">
            <v>9.6568425088273194E-3</v>
          </cell>
        </row>
        <row r="306">
          <cell r="A306" t="str">
            <v>CZK_PRIBOR_6M_EOD</v>
          </cell>
          <cell r="C306">
            <v>46749</v>
          </cell>
          <cell r="E306">
            <v>1.0959860659994001E-2</v>
          </cell>
        </row>
        <row r="307">
          <cell r="A307" t="str">
            <v>CZK_PRIBOR_6M_EOD</v>
          </cell>
          <cell r="C307">
            <v>47847</v>
          </cell>
          <cell r="E307">
            <v>1.3070821319881E-2</v>
          </cell>
        </row>
        <row r="308">
          <cell r="A308" t="str">
            <v>CZK_PRIBOR_6M_EOD</v>
          </cell>
          <cell r="C308">
            <v>49671</v>
          </cell>
          <cell r="E308">
            <v>1.48238896351457E-2</v>
          </cell>
        </row>
        <row r="309">
          <cell r="A309" t="str">
            <v>CZK_PRIBOR_6M_EOD</v>
          </cell>
          <cell r="C309">
            <v>51498</v>
          </cell>
          <cell r="E309">
            <v>1.45482150875526E-2</v>
          </cell>
        </row>
        <row r="310">
          <cell r="A310" t="str">
            <v>CZK_PRIBOR_6M_EOD</v>
          </cell>
          <cell r="C310">
            <v>53324</v>
          </cell>
          <cell r="E310">
            <v>1.4489194747228699E-2</v>
          </cell>
        </row>
        <row r="311">
          <cell r="A311" t="str">
            <v>CZK_PRIBOR_EOD</v>
          </cell>
          <cell r="C311">
            <v>42361</v>
          </cell>
          <cell r="E311">
            <v>1.31805317577322E-3</v>
          </cell>
        </row>
        <row r="312">
          <cell r="A312" t="str">
            <v>CZK_PRIBOR_EOD</v>
          </cell>
          <cell r="C312">
            <v>42366</v>
          </cell>
          <cell r="E312">
            <v>1.31804524311228E-3</v>
          </cell>
        </row>
        <row r="313">
          <cell r="A313" t="str">
            <v>CZK_PRIBOR_EOD</v>
          </cell>
          <cell r="C313">
            <v>42373</v>
          </cell>
          <cell r="E313">
            <v>1.3726344100558601E-3</v>
          </cell>
        </row>
        <row r="314">
          <cell r="A314" t="str">
            <v>CZK_PRIBOR_EOD</v>
          </cell>
          <cell r="C314">
            <v>42397</v>
          </cell>
          <cell r="E314">
            <v>1.9125397338123299E-3</v>
          </cell>
        </row>
        <row r="315">
          <cell r="A315" t="str">
            <v>CZK_PRIBOR_EOD</v>
          </cell>
          <cell r="C315">
            <v>42429</v>
          </cell>
          <cell r="E315">
            <v>2.2433509166556701E-3</v>
          </cell>
        </row>
        <row r="316">
          <cell r="A316" t="str">
            <v>CZK_PRIBOR_EOD</v>
          </cell>
          <cell r="C316">
            <v>42458</v>
          </cell>
          <cell r="E316">
            <v>2.8399350936221001E-3</v>
          </cell>
        </row>
        <row r="317">
          <cell r="A317" t="str">
            <v>CZK_PRIBOR_EOD</v>
          </cell>
          <cell r="C317">
            <v>42549</v>
          </cell>
          <cell r="E317">
            <v>2.8889556027895001E-3</v>
          </cell>
        </row>
        <row r="318">
          <cell r="A318" t="str">
            <v>CZK_PRIBOR_EOD</v>
          </cell>
          <cell r="C318">
            <v>42642</v>
          </cell>
          <cell r="E318">
            <v>2.7995984427335E-3</v>
          </cell>
        </row>
        <row r="319">
          <cell r="A319" t="str">
            <v>CZK_PRIBOR_EOD</v>
          </cell>
          <cell r="C319">
            <v>42732</v>
          </cell>
          <cell r="E319">
            <v>2.7761939315732601E-3</v>
          </cell>
        </row>
        <row r="320">
          <cell r="A320" t="str">
            <v>CZK_PRIBOR_EOD</v>
          </cell>
          <cell r="C320">
            <v>43097</v>
          </cell>
          <cell r="E320">
            <v>3.9104824561064597E-3</v>
          </cell>
        </row>
        <row r="321">
          <cell r="A321" t="str">
            <v>CZK_PRIBOR_EOD</v>
          </cell>
          <cell r="C321">
            <v>43462</v>
          </cell>
          <cell r="E321">
            <v>4.4044831731962896E-3</v>
          </cell>
        </row>
        <row r="322">
          <cell r="A322" t="str">
            <v>CZK_PRIBOR_EOD</v>
          </cell>
          <cell r="C322">
            <v>43829</v>
          </cell>
          <cell r="E322">
            <v>5.1678022888586601E-3</v>
          </cell>
        </row>
        <row r="323">
          <cell r="A323" t="str">
            <v>CZK_PRIBOR_EOD</v>
          </cell>
          <cell r="C323">
            <v>44193</v>
          </cell>
          <cell r="E323">
            <v>6.0519907473386503E-3</v>
          </cell>
        </row>
        <row r="324">
          <cell r="A324" t="str">
            <v>CZK_PRIBOR_EOD</v>
          </cell>
          <cell r="C324">
            <v>44558</v>
          </cell>
          <cell r="E324">
            <v>6.8113815601662502E-3</v>
          </cell>
        </row>
        <row r="325">
          <cell r="A325" t="str">
            <v>CZK_PRIBOR_EOD</v>
          </cell>
          <cell r="C325">
            <v>44923</v>
          </cell>
          <cell r="E325">
            <v>7.5655729004395402E-3</v>
          </cell>
        </row>
        <row r="326">
          <cell r="A326" t="str">
            <v>CZK_PRIBOR_EOD</v>
          </cell>
          <cell r="C326">
            <v>45288</v>
          </cell>
          <cell r="E326">
            <v>8.3064370932460392E-3</v>
          </cell>
        </row>
        <row r="327">
          <cell r="A327" t="str">
            <v>CZK_PRIBOR_EOD</v>
          </cell>
          <cell r="C327">
            <v>45656</v>
          </cell>
          <cell r="E327">
            <v>8.9379437377430909E-3</v>
          </cell>
        </row>
        <row r="328">
          <cell r="A328" t="str">
            <v>CZK_PRIBOR_EOD</v>
          </cell>
          <cell r="C328">
            <v>46020</v>
          </cell>
          <cell r="E328">
            <v>9.6531924779366292E-3</v>
          </cell>
        </row>
        <row r="329">
          <cell r="A329" t="str">
            <v>CZK_PRIBOR_EOD</v>
          </cell>
          <cell r="C329">
            <v>46749</v>
          </cell>
          <cell r="E329">
            <v>1.0956908741949E-2</v>
          </cell>
        </row>
        <row r="330">
          <cell r="A330" t="str">
            <v>CZK_PRIBOR_EOD</v>
          </cell>
          <cell r="C330">
            <v>47847</v>
          </cell>
          <cell r="E330">
            <v>1.30684613284186E-2</v>
          </cell>
        </row>
        <row r="331">
          <cell r="A331" t="str">
            <v>CZK_PRIBOR_EOD</v>
          </cell>
          <cell r="C331">
            <v>49671</v>
          </cell>
          <cell r="E331">
            <v>1.4822195835574099E-2</v>
          </cell>
        </row>
        <row r="332">
          <cell r="A332" t="str">
            <v>CZK_PRIBOR_EOD</v>
          </cell>
          <cell r="C332">
            <v>51498</v>
          </cell>
          <cell r="E332">
            <v>1.4546864802782399E-2</v>
          </cell>
        </row>
        <row r="333">
          <cell r="A333" t="str">
            <v>CZK_PRIBOR_EOD</v>
          </cell>
          <cell r="C333">
            <v>53324</v>
          </cell>
          <cell r="E333">
            <v>1.4488077903806899E-2</v>
          </cell>
        </row>
        <row r="334">
          <cell r="A334" t="str">
            <v>DKK_CIBOR_3M_EOD</v>
          </cell>
          <cell r="C334">
            <v>42458</v>
          </cell>
          <cell r="E334">
            <v>-9.8866484294430007E-4</v>
          </cell>
        </row>
        <row r="335">
          <cell r="A335" t="str">
            <v>DKK_CIBOR_3M_EOD</v>
          </cell>
          <cell r="C335">
            <v>42536</v>
          </cell>
          <cell r="E335">
            <v>-6.2426883417545005E-4</v>
          </cell>
        </row>
        <row r="336">
          <cell r="A336" t="str">
            <v>DKK_CIBOR_3M_EOD</v>
          </cell>
          <cell r="C336">
            <v>42634</v>
          </cell>
          <cell r="E336">
            <v>-4.3181425902497002E-4</v>
          </cell>
        </row>
        <row r="337">
          <cell r="A337" t="str">
            <v>DKK_CIBOR_3M_EOD</v>
          </cell>
          <cell r="C337">
            <v>42725</v>
          </cell>
          <cell r="E337">
            <v>-2.6601925857055E-4</v>
          </cell>
        </row>
        <row r="338">
          <cell r="A338" t="str">
            <v>DKK_CIBOR_3M_EOD</v>
          </cell>
          <cell r="C338">
            <v>42809</v>
          </cell>
          <cell r="E338">
            <v>-1.0245123840631999E-4</v>
          </cell>
        </row>
        <row r="339">
          <cell r="A339" t="str">
            <v>DKK_CIBOR_3M_EOD</v>
          </cell>
          <cell r="C339">
            <v>42907</v>
          </cell>
          <cell r="E339">
            <v>8.3906493736120001E-5</v>
          </cell>
        </row>
        <row r="340">
          <cell r="A340" t="str">
            <v>DKK_CIBOR_3M_EOD</v>
          </cell>
          <cell r="C340">
            <v>42998</v>
          </cell>
          <cell r="E340">
            <v>2.7942245382956001E-4</v>
          </cell>
        </row>
        <row r="341">
          <cell r="A341" t="str">
            <v>DKK_CIBOR_3M_EOD</v>
          </cell>
          <cell r="C341">
            <v>43097</v>
          </cell>
          <cell r="E341">
            <v>4.7341541821392999E-4</v>
          </cell>
        </row>
        <row r="342">
          <cell r="A342" t="str">
            <v>DKK_CIBOR_3M_EOD</v>
          </cell>
          <cell r="C342">
            <v>43462</v>
          </cell>
          <cell r="E342">
            <v>1.65422644951543E-3</v>
          </cell>
        </row>
        <row r="343">
          <cell r="A343" t="str">
            <v>DKK_CIBOR_3M_EOD</v>
          </cell>
          <cell r="C343">
            <v>43829</v>
          </cell>
          <cell r="E343">
            <v>3.2106561789693698E-3</v>
          </cell>
        </row>
        <row r="344">
          <cell r="A344" t="str">
            <v>DKK_CIBOR_3M_EOD</v>
          </cell>
          <cell r="C344">
            <v>44193</v>
          </cell>
          <cell r="E344">
            <v>4.8619015886544603E-3</v>
          </cell>
        </row>
        <row r="345">
          <cell r="A345" t="str">
            <v>DKK_CIBOR_3M_EOD</v>
          </cell>
          <cell r="C345">
            <v>44558</v>
          </cell>
          <cell r="E345">
            <v>6.4159854231755301E-3</v>
          </cell>
        </row>
        <row r="346">
          <cell r="A346" t="str">
            <v>DKK_CIBOR_3M_EOD</v>
          </cell>
          <cell r="C346">
            <v>44923</v>
          </cell>
          <cell r="E346">
            <v>7.9223715319420695E-3</v>
          </cell>
        </row>
        <row r="347">
          <cell r="A347" t="str">
            <v>DKK_CIBOR_3M_EOD</v>
          </cell>
          <cell r="C347">
            <v>45288</v>
          </cell>
          <cell r="E347">
            <v>9.4104512844840893E-3</v>
          </cell>
        </row>
        <row r="348">
          <cell r="A348" t="str">
            <v>DKK_CIBOR_3M_EOD</v>
          </cell>
          <cell r="C348">
            <v>45656</v>
          </cell>
          <cell r="E348">
            <v>1.07344264131267E-2</v>
          </cell>
        </row>
        <row r="349">
          <cell r="A349" t="str">
            <v>DKK_CIBOR_3M_EOD</v>
          </cell>
          <cell r="C349">
            <v>46020</v>
          </cell>
          <cell r="E349">
            <v>1.1942131498954201E-2</v>
          </cell>
        </row>
        <row r="350">
          <cell r="A350" t="str">
            <v>DKK_CIBOR_3M_EOD</v>
          </cell>
          <cell r="C350">
            <v>46749</v>
          </cell>
          <cell r="E350">
            <v>1.41076227148098E-2</v>
          </cell>
        </row>
        <row r="351">
          <cell r="A351" t="str">
            <v>DKK_CIBOR_3M_EOD</v>
          </cell>
          <cell r="C351">
            <v>47847</v>
          </cell>
          <cell r="E351">
            <v>1.6434855335901499E-2</v>
          </cell>
        </row>
        <row r="352">
          <cell r="A352" t="str">
            <v>DKK_CIBOR_3M_EOD</v>
          </cell>
          <cell r="C352">
            <v>49671</v>
          </cell>
          <cell r="E352">
            <v>1.83589737802578E-2</v>
          </cell>
        </row>
        <row r="353">
          <cell r="A353" t="str">
            <v>DKK_CIBOR_3M_EOD</v>
          </cell>
          <cell r="C353">
            <v>51498</v>
          </cell>
          <cell r="E353">
            <v>1.86183300242833E-2</v>
          </cell>
        </row>
        <row r="354">
          <cell r="A354" t="str">
            <v>DKK_CIBOR_3M_EOD</v>
          </cell>
          <cell r="C354">
            <v>53324</v>
          </cell>
          <cell r="E354">
            <v>1.8405402368768201E-2</v>
          </cell>
        </row>
        <row r="355">
          <cell r="A355" t="str">
            <v>DKK_CIBOR_6M_EOD</v>
          </cell>
          <cell r="C355">
            <v>42549</v>
          </cell>
          <cell r="E355">
            <v>7.8560915041222005E-4</v>
          </cell>
        </row>
        <row r="356">
          <cell r="A356" t="str">
            <v>DKK_CIBOR_6M_EOD</v>
          </cell>
          <cell r="C356">
            <v>42732</v>
          </cell>
          <cell r="E356">
            <v>1.1888625686886499E-3</v>
          </cell>
        </row>
        <row r="357">
          <cell r="A357" t="str">
            <v>DKK_CIBOR_6M_EOD</v>
          </cell>
          <cell r="C357">
            <v>43097</v>
          </cell>
          <cell r="E357">
            <v>1.9707502844493398E-3</v>
          </cell>
        </row>
        <row r="358">
          <cell r="A358" t="str">
            <v>DKK_CIBOR_6M_EOD</v>
          </cell>
          <cell r="C358">
            <v>43462</v>
          </cell>
          <cell r="E358">
            <v>3.11657788087495E-3</v>
          </cell>
        </row>
        <row r="359">
          <cell r="A359" t="str">
            <v>DKK_CIBOR_6M_EOD</v>
          </cell>
          <cell r="C359">
            <v>43829</v>
          </cell>
          <cell r="E359">
            <v>4.6275450123842302E-3</v>
          </cell>
        </row>
        <row r="360">
          <cell r="A360" t="str">
            <v>DKK_CIBOR_6M_EOD</v>
          </cell>
          <cell r="C360">
            <v>44193</v>
          </cell>
          <cell r="E360">
            <v>6.2280636138758198E-3</v>
          </cell>
        </row>
        <row r="361">
          <cell r="A361" t="str">
            <v>DKK_CIBOR_6M_EOD</v>
          </cell>
          <cell r="C361">
            <v>44558</v>
          </cell>
          <cell r="E361">
            <v>7.7315108163117296E-3</v>
          </cell>
        </row>
        <row r="362">
          <cell r="A362" t="str">
            <v>DKK_CIBOR_6M_EOD</v>
          </cell>
          <cell r="C362">
            <v>44923</v>
          </cell>
          <cell r="E362">
            <v>9.2000251888392903E-3</v>
          </cell>
        </row>
        <row r="363">
          <cell r="A363" t="str">
            <v>DKK_CIBOR_6M_EOD</v>
          </cell>
          <cell r="C363">
            <v>45288</v>
          </cell>
          <cell r="E363">
            <v>1.0645755029264899E-2</v>
          </cell>
        </row>
        <row r="364">
          <cell r="A364" t="str">
            <v>DKK_CIBOR_6M_EOD</v>
          </cell>
          <cell r="C364">
            <v>45656</v>
          </cell>
          <cell r="E364">
            <v>1.1924520310291099E-2</v>
          </cell>
        </row>
        <row r="365">
          <cell r="A365" t="str">
            <v>DKK_CIBOR_6M_EOD</v>
          </cell>
          <cell r="C365">
            <v>46020</v>
          </cell>
          <cell r="E365">
            <v>1.30867548364951E-2</v>
          </cell>
        </row>
        <row r="366">
          <cell r="A366" t="str">
            <v>DKK_CIBOR_6M_EOD</v>
          </cell>
          <cell r="C366">
            <v>46749</v>
          </cell>
          <cell r="E366">
            <v>1.50968904887055E-2</v>
          </cell>
        </row>
        <row r="367">
          <cell r="A367" t="str">
            <v>DKK_CIBOR_6M_EOD</v>
          </cell>
          <cell r="C367">
            <v>47847</v>
          </cell>
          <cell r="E367">
            <v>1.7223177510359199E-2</v>
          </cell>
        </row>
        <row r="368">
          <cell r="A368" t="str">
            <v>DKK_CIBOR_6M_EOD</v>
          </cell>
          <cell r="C368">
            <v>49671</v>
          </cell>
          <cell r="E368">
            <v>1.8943049689571102E-2</v>
          </cell>
        </row>
        <row r="369">
          <cell r="A369" t="str">
            <v>DKK_CIBOR_6M_EOD</v>
          </cell>
          <cell r="C369">
            <v>51498</v>
          </cell>
          <cell r="E369">
            <v>1.90727418968718E-2</v>
          </cell>
        </row>
        <row r="370">
          <cell r="A370" t="str">
            <v>DKK_CIBOR_6M_EOD</v>
          </cell>
          <cell r="C370">
            <v>53324</v>
          </cell>
          <cell r="E370">
            <v>1.8776855511929601E-2</v>
          </cell>
        </row>
        <row r="371">
          <cell r="A371" t="str">
            <v>DKK_CIBOR_EOD</v>
          </cell>
          <cell r="C371">
            <v>42361</v>
          </cell>
          <cell r="E371">
            <v>4.0251366694149E-4</v>
          </cell>
        </row>
        <row r="372">
          <cell r="A372" t="str">
            <v>DKK_CIBOR_EOD</v>
          </cell>
          <cell r="C372">
            <v>42366</v>
          </cell>
          <cell r="E372">
            <v>4.0251292713590001E-4</v>
          </cell>
        </row>
        <row r="373">
          <cell r="A373" t="str">
            <v>DKK_CIBOR_EOD</v>
          </cell>
          <cell r="C373">
            <v>42373</v>
          </cell>
          <cell r="E373">
            <v>-1.79332767296887E-3</v>
          </cell>
        </row>
        <row r="374">
          <cell r="A374" t="str">
            <v>DKK_CIBOR_EOD</v>
          </cell>
          <cell r="C374">
            <v>42397</v>
          </cell>
          <cell r="E374">
            <v>-2.07988390119548E-3</v>
          </cell>
        </row>
        <row r="375">
          <cell r="A375" t="str">
            <v>DKK_CIBOR_EOD</v>
          </cell>
          <cell r="C375">
            <v>42429</v>
          </cell>
          <cell r="E375">
            <v>-1.40006670418021E-3</v>
          </cell>
        </row>
        <row r="376">
          <cell r="A376" t="str">
            <v>DKK_CIBOR_EOD</v>
          </cell>
          <cell r="C376">
            <v>42536</v>
          </cell>
          <cell r="E376">
            <v>-7.7803570830166997E-4</v>
          </cell>
        </row>
        <row r="377">
          <cell r="A377" t="str">
            <v>DKK_CIBOR_EOD</v>
          </cell>
          <cell r="C377">
            <v>42634</v>
          </cell>
          <cell r="E377">
            <v>-5.3058422196728002E-4</v>
          </cell>
        </row>
        <row r="378">
          <cell r="A378" t="str">
            <v>DKK_CIBOR_EOD</v>
          </cell>
          <cell r="C378">
            <v>42725</v>
          </cell>
          <cell r="E378">
            <v>-3.4016438143695001E-4</v>
          </cell>
        </row>
        <row r="379">
          <cell r="A379" t="str">
            <v>DKK_CIBOR_EOD</v>
          </cell>
          <cell r="C379">
            <v>42809</v>
          </cell>
          <cell r="E379">
            <v>-1.6272511334223001E-4</v>
          </cell>
        </row>
        <row r="380">
          <cell r="A380" t="str">
            <v>DKK_CIBOR_EOD</v>
          </cell>
          <cell r="C380">
            <v>42907</v>
          </cell>
          <cell r="E380">
            <v>3.4431228934930003E-5</v>
          </cell>
        </row>
        <row r="381">
          <cell r="A381" t="str">
            <v>DKK_CIBOR_EOD</v>
          </cell>
          <cell r="C381">
            <v>42998</v>
          </cell>
          <cell r="E381">
            <v>2.3700400579464999E-4</v>
          </cell>
        </row>
        <row r="382">
          <cell r="A382" t="str">
            <v>DKK_CIBOR_EOD</v>
          </cell>
          <cell r="C382">
            <v>43097</v>
          </cell>
          <cell r="E382">
            <v>1.9697592526073302E-3</v>
          </cell>
        </row>
        <row r="383">
          <cell r="A383" t="str">
            <v>DKK_CIBOR_EOD</v>
          </cell>
          <cell r="C383">
            <v>43462</v>
          </cell>
          <cell r="E383">
            <v>3.1159151604283502E-3</v>
          </cell>
        </row>
        <row r="384">
          <cell r="A384" t="str">
            <v>DKK_CIBOR_EOD</v>
          </cell>
          <cell r="C384">
            <v>43829</v>
          </cell>
          <cell r="E384">
            <v>4.6270479026019502E-3</v>
          </cell>
        </row>
        <row r="385">
          <cell r="A385" t="str">
            <v>DKK_CIBOR_EOD</v>
          </cell>
          <cell r="C385">
            <v>44193</v>
          </cell>
          <cell r="E385">
            <v>6.2283066735607301E-3</v>
          </cell>
        </row>
        <row r="386">
          <cell r="A386" t="str">
            <v>DKK_CIBOR_EOD</v>
          </cell>
          <cell r="C386">
            <v>44558</v>
          </cell>
          <cell r="E386">
            <v>7.7317135013499601E-3</v>
          </cell>
        </row>
        <row r="387">
          <cell r="A387" t="str">
            <v>DKK_CIBOR_EOD</v>
          </cell>
          <cell r="C387">
            <v>44923</v>
          </cell>
          <cell r="E387">
            <v>9.2001990003792809E-3</v>
          </cell>
        </row>
        <row r="388">
          <cell r="A388" t="str">
            <v>DKK_CIBOR_EOD</v>
          </cell>
          <cell r="C388">
            <v>45288</v>
          </cell>
          <cell r="E388">
            <v>1.0645907166963601E-2</v>
          </cell>
        </row>
        <row r="389">
          <cell r="A389" t="str">
            <v>DKK_CIBOR_EOD</v>
          </cell>
          <cell r="C389">
            <v>45656</v>
          </cell>
          <cell r="E389">
            <v>1.1924655456639901E-2</v>
          </cell>
        </row>
        <row r="390">
          <cell r="A390" t="str">
            <v>DKK_CIBOR_EOD</v>
          </cell>
          <cell r="C390">
            <v>46020</v>
          </cell>
          <cell r="E390">
            <v>1.3086642981804401E-2</v>
          </cell>
        </row>
        <row r="391">
          <cell r="A391" t="str">
            <v>DKK_CIBOR_EOD</v>
          </cell>
          <cell r="C391">
            <v>46749</v>
          </cell>
          <cell r="E391">
            <v>1.5096947194390401E-2</v>
          </cell>
        </row>
        <row r="392">
          <cell r="A392" t="str">
            <v>DKK_CIBOR_EOD</v>
          </cell>
          <cell r="C392">
            <v>47847</v>
          </cell>
          <cell r="E392">
            <v>1.72232228405865E-2</v>
          </cell>
        </row>
        <row r="393">
          <cell r="A393" t="str">
            <v>DKK_CIBOR_EOD</v>
          </cell>
          <cell r="C393">
            <v>49671</v>
          </cell>
          <cell r="E393">
            <v>1.8943170216712501E-2</v>
          </cell>
        </row>
        <row r="394">
          <cell r="A394" t="str">
            <v>DKK_CIBOR_EOD</v>
          </cell>
          <cell r="C394">
            <v>51498</v>
          </cell>
          <cell r="E394">
            <v>1.90728624677317E-2</v>
          </cell>
        </row>
        <row r="395">
          <cell r="A395" t="str">
            <v>DKK_CIBOR_EOD</v>
          </cell>
          <cell r="C395">
            <v>53324</v>
          </cell>
          <cell r="E395">
            <v>1.8776964240230301E-2</v>
          </cell>
        </row>
        <row r="396">
          <cell r="A396" t="str">
            <v>EUR_EONIA_EOD</v>
          </cell>
          <cell r="C396">
            <v>42361</v>
          </cell>
          <cell r="E396">
            <v>-2.3420908475526902E-3</v>
          </cell>
        </row>
        <row r="397">
          <cell r="A397" t="str">
            <v>EUR_EONIA_EOD</v>
          </cell>
          <cell r="C397">
            <v>42362</v>
          </cell>
          <cell r="E397">
            <v>-2.3420908475435898E-3</v>
          </cell>
        </row>
        <row r="398">
          <cell r="A398" t="str">
            <v>EUR_EONIA_EOD</v>
          </cell>
          <cell r="C398">
            <v>42369</v>
          </cell>
          <cell r="E398">
            <v>-2.3342397590199299E-3</v>
          </cell>
        </row>
        <row r="399">
          <cell r="A399" t="str">
            <v>EUR_EONIA_EOD</v>
          </cell>
          <cell r="C399">
            <v>42376</v>
          </cell>
          <cell r="E399">
            <v>-2.2342299608139101E-3</v>
          </cell>
        </row>
        <row r="400">
          <cell r="A400" t="str">
            <v>EUR_EONIA_EOD</v>
          </cell>
          <cell r="C400">
            <v>42383</v>
          </cell>
          <cell r="E400">
            <v>-2.2481003347800798E-3</v>
          </cell>
        </row>
        <row r="401">
          <cell r="A401" t="str">
            <v>EUR_EONIA_EOD</v>
          </cell>
          <cell r="C401">
            <v>42394</v>
          </cell>
          <cell r="E401">
            <v>-2.2929972728863201E-3</v>
          </cell>
        </row>
        <row r="402">
          <cell r="A402" t="str">
            <v>EUR_EONIA_EOD</v>
          </cell>
          <cell r="C402">
            <v>42424</v>
          </cell>
          <cell r="E402">
            <v>-2.3572739641696898E-3</v>
          </cell>
        </row>
        <row r="403">
          <cell r="A403" t="str">
            <v>EUR_EONIA_EOD</v>
          </cell>
          <cell r="C403">
            <v>42453</v>
          </cell>
          <cell r="E403">
            <v>-2.3725328878574899E-3</v>
          </cell>
        </row>
        <row r="404">
          <cell r="A404" t="str">
            <v>EUR_EONIA_EOD</v>
          </cell>
          <cell r="C404">
            <v>42485</v>
          </cell>
          <cell r="E404">
            <v>-2.4515773562866698E-3</v>
          </cell>
        </row>
        <row r="405">
          <cell r="A405" t="str">
            <v>EUR_EONIA_EOD</v>
          </cell>
          <cell r="C405">
            <v>42514</v>
          </cell>
          <cell r="E405">
            <v>-2.4997320445114498E-3</v>
          </cell>
        </row>
        <row r="406">
          <cell r="A406" t="str">
            <v>EUR_EONIA_EOD</v>
          </cell>
          <cell r="C406">
            <v>42545</v>
          </cell>
          <cell r="E406">
            <v>-2.5505526489265E-3</v>
          </cell>
        </row>
        <row r="407">
          <cell r="A407" t="str">
            <v>EUR_EONIA_EOD</v>
          </cell>
          <cell r="C407">
            <v>42576</v>
          </cell>
          <cell r="E407">
            <v>-2.59893991458806E-3</v>
          </cell>
        </row>
        <row r="408">
          <cell r="A408" t="str">
            <v>EUR_EONIA_EOD</v>
          </cell>
          <cell r="C408">
            <v>42606</v>
          </cell>
          <cell r="E408">
            <v>-2.62217525890737E-3</v>
          </cell>
        </row>
        <row r="409">
          <cell r="A409" t="str">
            <v>EUR_EONIA_EOD</v>
          </cell>
          <cell r="C409">
            <v>42639</v>
          </cell>
          <cell r="E409">
            <v>-2.65931944476529E-3</v>
          </cell>
        </row>
        <row r="410">
          <cell r="A410" t="str">
            <v>EUR_EONIA_EOD</v>
          </cell>
          <cell r="C410">
            <v>42667</v>
          </cell>
          <cell r="E410">
            <v>-2.6875608264938298E-3</v>
          </cell>
        </row>
        <row r="411">
          <cell r="A411" t="str">
            <v>EUR_EONIA_EOD</v>
          </cell>
          <cell r="C411">
            <v>42698</v>
          </cell>
          <cell r="E411">
            <v>-2.72849060129621E-3</v>
          </cell>
        </row>
        <row r="412">
          <cell r="A412" t="str">
            <v>EUR_EONIA_EOD</v>
          </cell>
          <cell r="C412">
            <v>42731</v>
          </cell>
          <cell r="E412">
            <v>-2.7425137165272102E-3</v>
          </cell>
        </row>
        <row r="413">
          <cell r="A413" t="str">
            <v>EUR_EONIA_EOD</v>
          </cell>
          <cell r="C413">
            <v>42818</v>
          </cell>
          <cell r="E413">
            <v>-2.7759958251409099E-3</v>
          </cell>
        </row>
        <row r="414">
          <cell r="A414" t="str">
            <v>EUR_EONIA_EOD</v>
          </cell>
          <cell r="C414">
            <v>42912</v>
          </cell>
          <cell r="E414">
            <v>-2.7155010542464302E-3</v>
          </cell>
        </row>
        <row r="415">
          <cell r="A415" t="str">
            <v>EUR_EONIA_EOD</v>
          </cell>
          <cell r="C415">
            <v>43003</v>
          </cell>
          <cell r="E415">
            <v>-2.6180736528617298E-3</v>
          </cell>
        </row>
        <row r="416">
          <cell r="A416" t="str">
            <v>EUR_EONIA_EOD</v>
          </cell>
          <cell r="C416">
            <v>43096</v>
          </cell>
          <cell r="E416">
            <v>-2.5516132874349598E-3</v>
          </cell>
        </row>
        <row r="417">
          <cell r="A417" t="str">
            <v>EUR_EONIA_EOD</v>
          </cell>
          <cell r="C417">
            <v>43458</v>
          </cell>
          <cell r="E417">
            <v>-1.8483055897301E-3</v>
          </cell>
        </row>
        <row r="418">
          <cell r="A418" t="str">
            <v>EUR_EONIA_EOD</v>
          </cell>
          <cell r="C418">
            <v>43823</v>
          </cell>
          <cell r="E418">
            <v>-6.7282837292912995E-4</v>
          </cell>
        </row>
        <row r="419">
          <cell r="A419" t="str">
            <v>EUR_EONIA_EOD</v>
          </cell>
          <cell r="C419">
            <v>44189</v>
          </cell>
          <cell r="E419">
            <v>6.9416347089815004E-4</v>
          </cell>
        </row>
        <row r="420">
          <cell r="A420" t="str">
            <v>EUR_EONIA_EOD</v>
          </cell>
          <cell r="C420">
            <v>44554</v>
          </cell>
          <cell r="E420">
            <v>2.12504447440846E-3</v>
          </cell>
        </row>
        <row r="421">
          <cell r="A421" t="str">
            <v>EUR_EONIA_EOD</v>
          </cell>
          <cell r="C421">
            <v>44922</v>
          </cell>
          <cell r="E421">
            <v>3.5882786445995099E-3</v>
          </cell>
        </row>
        <row r="422">
          <cell r="A422" t="str">
            <v>EUR_EONIA_EOD</v>
          </cell>
          <cell r="C422">
            <v>45287</v>
          </cell>
          <cell r="E422">
            <v>5.03966883066604E-3</v>
          </cell>
        </row>
        <row r="423">
          <cell r="A423" t="str">
            <v>EUR_EONIA_EOD</v>
          </cell>
          <cell r="C423">
            <v>45650</v>
          </cell>
          <cell r="E423">
            <v>6.4027865508327697E-3</v>
          </cell>
        </row>
        <row r="424">
          <cell r="A424" t="str">
            <v>EUR_EONIA_EOD</v>
          </cell>
          <cell r="C424">
            <v>46015</v>
          </cell>
          <cell r="E424">
            <v>7.6254658177694803E-3</v>
          </cell>
        </row>
        <row r="425">
          <cell r="A425" t="str">
            <v>EUR_EONIA_EOD</v>
          </cell>
          <cell r="C425">
            <v>46745</v>
          </cell>
          <cell r="E425">
            <v>9.7660264543661494E-3</v>
          </cell>
        </row>
        <row r="426">
          <cell r="A426" t="str">
            <v>EUR_EONIA_EOD</v>
          </cell>
          <cell r="C426">
            <v>47841</v>
          </cell>
          <cell r="E426">
            <v>1.21525408456569E-2</v>
          </cell>
        </row>
        <row r="427">
          <cell r="A427" t="str">
            <v>EUR_EONIA_EOD</v>
          </cell>
          <cell r="C427">
            <v>49667</v>
          </cell>
          <cell r="E427">
            <v>1.4249738869155201E-2</v>
          </cell>
        </row>
        <row r="428">
          <cell r="A428" t="str">
            <v>EUR_EONIA_EOD</v>
          </cell>
          <cell r="C428">
            <v>51494</v>
          </cell>
          <cell r="E428">
            <v>1.47449227565542E-2</v>
          </cell>
        </row>
        <row r="429">
          <cell r="A429" t="str">
            <v>EUR_EONIA_EOD</v>
          </cell>
          <cell r="C429">
            <v>53323</v>
          </cell>
          <cell r="E429">
            <v>1.48064942296355E-2</v>
          </cell>
        </row>
        <row r="430">
          <cell r="A430" t="str">
            <v>EUR_EONIA_EOD</v>
          </cell>
          <cell r="C430">
            <v>56972</v>
          </cell>
          <cell r="E430">
            <v>1.4812623978131099E-2</v>
          </cell>
        </row>
        <row r="431">
          <cell r="A431" t="str">
            <v>EUR_EONIA_EOD</v>
          </cell>
          <cell r="C431">
            <v>60625</v>
          </cell>
          <cell r="E431">
            <v>1.4296402744926299E-2</v>
          </cell>
        </row>
        <row r="432">
          <cell r="A432" t="str">
            <v>EUR_EONIA_EOD</v>
          </cell>
          <cell r="C432">
            <v>64277</v>
          </cell>
          <cell r="E432">
            <v>1.38880166345725E-2</v>
          </cell>
        </row>
        <row r="433">
          <cell r="A433" t="str">
            <v>EUR_EURIBOR_12M_EOD</v>
          </cell>
          <cell r="C433">
            <v>42731</v>
          </cell>
          <cell r="E433">
            <v>6.0814634749369002E-4</v>
          </cell>
        </row>
        <row r="434">
          <cell r="A434" t="str">
            <v>EUR_EURIBOR_12M_EOD</v>
          </cell>
          <cell r="C434">
            <v>42759</v>
          </cell>
          <cell r="E434">
            <v>6.4646886385610999E-4</v>
          </cell>
        </row>
        <row r="435">
          <cell r="A435" t="str">
            <v>EUR_EURIBOR_12M_EOD</v>
          </cell>
          <cell r="C435">
            <v>42790</v>
          </cell>
          <cell r="E435">
            <v>6.0814764091395002E-4</v>
          </cell>
        </row>
        <row r="436">
          <cell r="A436" t="str">
            <v>EUR_EURIBOR_12M_EOD</v>
          </cell>
          <cell r="C436">
            <v>42818</v>
          </cell>
          <cell r="E436">
            <v>5.9603506046181998E-4</v>
          </cell>
        </row>
        <row r="437">
          <cell r="A437" t="str">
            <v>EUR_EURIBOR_12M_EOD</v>
          </cell>
          <cell r="C437">
            <v>42849</v>
          </cell>
          <cell r="E437">
            <v>6.2985182192197998E-4</v>
          </cell>
        </row>
        <row r="438">
          <cell r="A438" t="str">
            <v>EUR_EURIBOR_12M_EOD</v>
          </cell>
          <cell r="C438">
            <v>42879</v>
          </cell>
          <cell r="E438">
            <v>6.5802868532622997E-4</v>
          </cell>
        </row>
        <row r="439">
          <cell r="A439" t="str">
            <v>EUR_EURIBOR_12M_EOD</v>
          </cell>
          <cell r="C439">
            <v>42912</v>
          </cell>
          <cell r="E439">
            <v>6.3846179583608995E-4</v>
          </cell>
        </row>
        <row r="440">
          <cell r="A440" t="str">
            <v>EUR_EURIBOR_12M_EOD</v>
          </cell>
          <cell r="C440">
            <v>42940</v>
          </cell>
          <cell r="E440">
            <v>7.0914783980863001E-4</v>
          </cell>
        </row>
        <row r="441">
          <cell r="A441" t="str">
            <v>EUR_EURIBOR_12M_EOD</v>
          </cell>
          <cell r="C441">
            <v>42971</v>
          </cell>
          <cell r="E441">
            <v>7.3524915126373005E-4</v>
          </cell>
        </row>
        <row r="442">
          <cell r="A442" t="str">
            <v>EUR_EURIBOR_12M_EOD</v>
          </cell>
          <cell r="C442">
            <v>43003</v>
          </cell>
          <cell r="E442">
            <v>7.1110094040557003E-4</v>
          </cell>
        </row>
        <row r="443">
          <cell r="A443" t="str">
            <v>EUR_EURIBOR_12M_EOD</v>
          </cell>
          <cell r="C443">
            <v>43032</v>
          </cell>
          <cell r="E443">
            <v>8.0624227829046E-4</v>
          </cell>
        </row>
        <row r="444">
          <cell r="A444" t="str">
            <v>EUR_EURIBOR_12M_EOD</v>
          </cell>
          <cell r="C444">
            <v>43063</v>
          </cell>
          <cell r="E444">
            <v>8.5009450197226001E-4</v>
          </cell>
        </row>
        <row r="445">
          <cell r="A445" t="str">
            <v>EUR_EURIBOR_12M_EOD</v>
          </cell>
          <cell r="C445">
            <v>43096</v>
          </cell>
          <cell r="E445">
            <v>9.1066145895898995E-4</v>
          </cell>
        </row>
        <row r="446">
          <cell r="A446" t="str">
            <v>EUR_EURIBOR_12M_EOD</v>
          </cell>
          <cell r="C446">
            <v>43458</v>
          </cell>
          <cell r="E446">
            <v>1.7603117364172901E-3</v>
          </cell>
        </row>
        <row r="447">
          <cell r="A447" t="str">
            <v>EUR_EURIBOR_12M_EOD</v>
          </cell>
          <cell r="C447">
            <v>43823</v>
          </cell>
          <cell r="E447">
            <v>3.0009303574237301E-3</v>
          </cell>
        </row>
        <row r="448">
          <cell r="A448" t="str">
            <v>EUR_EURIBOR_12M_EOD</v>
          </cell>
          <cell r="C448">
            <v>44189</v>
          </cell>
          <cell r="E448">
            <v>4.3918787332235098E-3</v>
          </cell>
        </row>
        <row r="449">
          <cell r="A449" t="str">
            <v>EUR_EURIBOR_12M_EOD</v>
          </cell>
          <cell r="C449">
            <v>44554</v>
          </cell>
          <cell r="E449">
            <v>5.7832413797025304E-3</v>
          </cell>
        </row>
        <row r="450">
          <cell r="A450" t="str">
            <v>EUR_EURIBOR_12M_EOD</v>
          </cell>
          <cell r="C450">
            <v>44922</v>
          </cell>
          <cell r="E450">
            <v>7.1578264179833397E-3</v>
          </cell>
        </row>
        <row r="451">
          <cell r="A451" t="str">
            <v>EUR_EURIBOR_12M_EOD</v>
          </cell>
          <cell r="C451">
            <v>45287</v>
          </cell>
          <cell r="E451">
            <v>8.5014273187273004E-3</v>
          </cell>
        </row>
        <row r="452">
          <cell r="A452" t="str">
            <v>EUR_EURIBOR_12M_EOD</v>
          </cell>
          <cell r="C452">
            <v>45650</v>
          </cell>
          <cell r="E452">
            <v>9.7412558142214202E-3</v>
          </cell>
        </row>
        <row r="453">
          <cell r="A453" t="str">
            <v>EUR_EURIBOR_12M_EOD</v>
          </cell>
          <cell r="C453">
            <v>46015</v>
          </cell>
          <cell r="E453">
            <v>1.08277119019176E-2</v>
          </cell>
        </row>
        <row r="454">
          <cell r="A454" t="str">
            <v>EUR_EURIBOR_12M_EOD</v>
          </cell>
          <cell r="C454">
            <v>46745</v>
          </cell>
          <cell r="E454">
            <v>1.26784138481303E-2</v>
          </cell>
        </row>
        <row r="455">
          <cell r="A455" t="str">
            <v>EUR_EURIBOR_12M_EOD</v>
          </cell>
          <cell r="C455">
            <v>47841</v>
          </cell>
          <cell r="E455">
            <v>1.46845863113426E-2</v>
          </cell>
        </row>
        <row r="456">
          <cell r="A456" t="str">
            <v>EUR_EURIBOR_12M_EOD</v>
          </cell>
          <cell r="C456">
            <v>49667</v>
          </cell>
          <cell r="E456">
            <v>1.6301746667263702E-2</v>
          </cell>
        </row>
        <row r="457">
          <cell r="A457" t="str">
            <v>EUR_EURIBOR_12M_EOD</v>
          </cell>
          <cell r="C457">
            <v>51494</v>
          </cell>
          <cell r="E457">
            <v>1.6506371100799899E-2</v>
          </cell>
        </row>
        <row r="458">
          <cell r="A458" t="str">
            <v>EUR_EURIBOR_12M_EOD</v>
          </cell>
          <cell r="C458">
            <v>53323</v>
          </cell>
          <cell r="E458">
            <v>1.6370264707806101E-2</v>
          </cell>
        </row>
        <row r="459">
          <cell r="A459" t="str">
            <v>EUR_EURIBOR_12M_EOD</v>
          </cell>
          <cell r="C459">
            <v>56972</v>
          </cell>
          <cell r="E459">
            <v>1.61560966323855E-2</v>
          </cell>
        </row>
        <row r="460">
          <cell r="A460" t="str">
            <v>EUR_EURIBOR_12M_EOD</v>
          </cell>
          <cell r="C460">
            <v>60625</v>
          </cell>
          <cell r="E460">
            <v>1.54206050874272E-2</v>
          </cell>
        </row>
        <row r="461">
          <cell r="A461" t="str">
            <v>EUR_EURIBOR_12M_EOD</v>
          </cell>
          <cell r="C461">
            <v>64277</v>
          </cell>
          <cell r="E461">
            <v>1.4945622265484E-2</v>
          </cell>
        </row>
        <row r="462">
          <cell r="A462" t="str">
            <v>EUR_EURIBOR_1M_EOD</v>
          </cell>
          <cell r="C462">
            <v>42394</v>
          </cell>
          <cell r="E462">
            <v>-2.0380987422431202E-3</v>
          </cell>
        </row>
        <row r="463">
          <cell r="A463" t="str">
            <v>EUR_EURIBOR_1M_EOD</v>
          </cell>
          <cell r="C463">
            <v>42424</v>
          </cell>
          <cell r="E463">
            <v>-2.1246061320720701E-3</v>
          </cell>
        </row>
        <row r="464">
          <cell r="A464" t="str">
            <v>EUR_EURIBOR_1M_EOD</v>
          </cell>
          <cell r="C464">
            <v>42453</v>
          </cell>
          <cell r="E464">
            <v>-2.2305437068641299E-3</v>
          </cell>
        </row>
        <row r="465">
          <cell r="A465" t="str">
            <v>EUR_EURIBOR_1M_EOD</v>
          </cell>
          <cell r="C465">
            <v>42545</v>
          </cell>
          <cell r="E465">
            <v>-2.4234900959223E-3</v>
          </cell>
        </row>
        <row r="466">
          <cell r="A466" t="str">
            <v>EUR_EURIBOR_1M_EOD</v>
          </cell>
          <cell r="C466">
            <v>42639</v>
          </cell>
          <cell r="E466">
            <v>-2.5127289031327202E-3</v>
          </cell>
        </row>
        <row r="467">
          <cell r="A467" t="str">
            <v>EUR_EURIBOR_1M_EOD</v>
          </cell>
          <cell r="C467">
            <v>42731</v>
          </cell>
          <cell r="E467">
            <v>-2.6205498245605199E-3</v>
          </cell>
        </row>
        <row r="468">
          <cell r="A468" t="str">
            <v>EUR_EURIBOR_1M_EOD</v>
          </cell>
          <cell r="C468">
            <v>43096</v>
          </cell>
          <cell r="E468">
            <v>-2.54537092090968E-3</v>
          </cell>
        </row>
        <row r="469">
          <cell r="A469" t="str">
            <v>EUR_EURIBOR_1M_EOD</v>
          </cell>
          <cell r="C469">
            <v>43458</v>
          </cell>
          <cell r="E469">
            <v>-1.83607533930434E-3</v>
          </cell>
        </row>
        <row r="470">
          <cell r="A470" t="str">
            <v>EUR_EURIBOR_1M_EOD</v>
          </cell>
          <cell r="C470">
            <v>43823</v>
          </cell>
          <cell r="E470">
            <v>-6.7091788748544E-4</v>
          </cell>
        </row>
        <row r="471">
          <cell r="A471" t="str">
            <v>EUR_EURIBOR_1M_EOD</v>
          </cell>
          <cell r="C471">
            <v>44189</v>
          </cell>
          <cell r="E471">
            <v>7.1899143488990999E-4</v>
          </cell>
        </row>
        <row r="472">
          <cell r="A472" t="str">
            <v>EUR_EURIBOR_1M_EOD</v>
          </cell>
          <cell r="C472">
            <v>44554</v>
          </cell>
          <cell r="E472">
            <v>2.14950721126141E-3</v>
          </cell>
        </row>
        <row r="473">
          <cell r="A473" t="str">
            <v>EUR_EURIBOR_1M_EOD</v>
          </cell>
          <cell r="C473">
            <v>44922</v>
          </cell>
          <cell r="E473">
            <v>3.5992242393578602E-3</v>
          </cell>
        </row>
        <row r="474">
          <cell r="A474" t="str">
            <v>EUR_EURIBOR_1M_EOD</v>
          </cell>
          <cell r="C474">
            <v>45287</v>
          </cell>
          <cell r="E474">
            <v>5.0335303599216997E-3</v>
          </cell>
        </row>
        <row r="475">
          <cell r="A475" t="str">
            <v>EUR_EURIBOR_1M_EOD</v>
          </cell>
          <cell r="C475">
            <v>45650</v>
          </cell>
          <cell r="E475">
            <v>6.3872499209235503E-3</v>
          </cell>
        </row>
        <row r="476">
          <cell r="A476" t="str">
            <v>EUR_EURIBOR_1M_EOD</v>
          </cell>
          <cell r="C476">
            <v>46015</v>
          </cell>
          <cell r="E476">
            <v>7.6230996635833102E-3</v>
          </cell>
        </row>
        <row r="477">
          <cell r="A477" t="str">
            <v>EUR_EURIBOR_1M_EOD</v>
          </cell>
          <cell r="C477">
            <v>46745</v>
          </cell>
          <cell r="E477">
            <v>9.7643042723475192E-3</v>
          </cell>
        </row>
        <row r="478">
          <cell r="A478" t="str">
            <v>EUR_EURIBOR_1M_EOD</v>
          </cell>
          <cell r="C478">
            <v>47841</v>
          </cell>
          <cell r="E478">
            <v>1.21808025705248E-2</v>
          </cell>
        </row>
        <row r="479">
          <cell r="A479" t="str">
            <v>EUR_EURIBOR_1M_EOD</v>
          </cell>
          <cell r="C479">
            <v>49667</v>
          </cell>
          <cell r="E479">
            <v>1.4298656715043399E-2</v>
          </cell>
        </row>
        <row r="480">
          <cell r="A480" t="str">
            <v>EUR_EURIBOR_1M_EOD</v>
          </cell>
          <cell r="C480">
            <v>51494</v>
          </cell>
          <cell r="E480">
            <v>1.48111188667246E-2</v>
          </cell>
        </row>
        <row r="481">
          <cell r="A481" t="str">
            <v>EUR_EURIBOR_1M_EOD</v>
          </cell>
          <cell r="C481">
            <v>53323</v>
          </cell>
          <cell r="E481">
            <v>1.48963286151606E-2</v>
          </cell>
        </row>
        <row r="482">
          <cell r="A482" t="str">
            <v>EUR_EURIBOR_1M_EOD</v>
          </cell>
          <cell r="C482">
            <v>56972</v>
          </cell>
          <cell r="E482">
            <v>1.49238333892433E-2</v>
          </cell>
        </row>
        <row r="483">
          <cell r="A483" t="str">
            <v>EUR_EURIBOR_1M_EOD</v>
          </cell>
          <cell r="C483">
            <v>60625</v>
          </cell>
          <cell r="E483">
            <v>1.43833181771756E-2</v>
          </cell>
        </row>
        <row r="484">
          <cell r="A484" t="str">
            <v>EUR_EURIBOR_1M_EOD</v>
          </cell>
          <cell r="C484">
            <v>64277</v>
          </cell>
          <cell r="E484">
            <v>1.3861455928241799E-2</v>
          </cell>
        </row>
        <row r="485">
          <cell r="A485" t="str">
            <v>EUR_EURIBOR_3M_EOD</v>
          </cell>
          <cell r="C485">
            <v>42453</v>
          </cell>
          <cell r="E485">
            <v>-1.3284144014194699E-3</v>
          </cell>
        </row>
        <row r="486">
          <cell r="A486" t="str">
            <v>EUR_EURIBOR_3M_EOD</v>
          </cell>
          <cell r="C486">
            <v>42536</v>
          </cell>
          <cell r="E486">
            <v>-1.45899595522418E-3</v>
          </cell>
        </row>
        <row r="487">
          <cell r="A487" t="str">
            <v>EUR_EURIBOR_3M_EOD</v>
          </cell>
          <cell r="C487">
            <v>42634</v>
          </cell>
          <cell r="E487">
            <v>-1.58134554540237E-3</v>
          </cell>
        </row>
        <row r="488">
          <cell r="A488" t="str">
            <v>EUR_EURIBOR_3M_EOD</v>
          </cell>
          <cell r="C488">
            <v>42725</v>
          </cell>
          <cell r="E488">
            <v>-1.6543347465382101E-3</v>
          </cell>
        </row>
        <row r="489">
          <cell r="A489" t="str">
            <v>EUR_EURIBOR_3M_EOD</v>
          </cell>
          <cell r="C489">
            <v>42809</v>
          </cell>
          <cell r="E489">
            <v>-1.6814061521353699E-3</v>
          </cell>
        </row>
        <row r="490">
          <cell r="A490" t="str">
            <v>EUR_EURIBOR_3M_EOD</v>
          </cell>
          <cell r="C490">
            <v>42907</v>
          </cell>
          <cell r="E490">
            <v>-1.6724977475325001E-3</v>
          </cell>
        </row>
        <row r="491">
          <cell r="A491" t="str">
            <v>EUR_EURIBOR_3M_EOD</v>
          </cell>
          <cell r="C491">
            <v>42998</v>
          </cell>
          <cell r="E491">
            <v>-1.6218290865275299E-3</v>
          </cell>
        </row>
        <row r="492">
          <cell r="A492" t="str">
            <v>EUR_EURIBOR_3M_EOD</v>
          </cell>
          <cell r="C492">
            <v>43089</v>
          </cell>
          <cell r="E492">
            <v>-1.5325379907693E-3</v>
          </cell>
        </row>
        <row r="493">
          <cell r="A493" t="str">
            <v>EUR_EURIBOR_3M_EOD</v>
          </cell>
          <cell r="C493">
            <v>43180</v>
          </cell>
          <cell r="E493">
            <v>-1.40679750968927E-3</v>
          </cell>
        </row>
        <row r="494">
          <cell r="A494" t="str">
            <v>EUR_EURIBOR_3M_EOD</v>
          </cell>
          <cell r="C494">
            <v>43271</v>
          </cell>
          <cell r="E494">
            <v>-1.2484477263165301E-3</v>
          </cell>
        </row>
        <row r="495">
          <cell r="A495" t="str">
            <v>EUR_EURIBOR_3M_EOD</v>
          </cell>
          <cell r="C495">
            <v>43362</v>
          </cell>
          <cell r="E495">
            <v>-1.05073058559916E-3</v>
          </cell>
        </row>
        <row r="496">
          <cell r="A496" t="str">
            <v>EUR_EURIBOR_3M_EOD</v>
          </cell>
          <cell r="C496">
            <v>43453</v>
          </cell>
          <cell r="E496">
            <v>-8.2180285048447002E-4</v>
          </cell>
        </row>
        <row r="497">
          <cell r="A497" t="str">
            <v>EUR_EURIBOR_3M_EOD</v>
          </cell>
          <cell r="C497">
            <v>43544</v>
          </cell>
          <cell r="E497">
            <v>-5.6342027648275002E-4</v>
          </cell>
        </row>
        <row r="498">
          <cell r="A498" t="str">
            <v>EUR_EURIBOR_3M_EOD</v>
          </cell>
          <cell r="C498">
            <v>43823</v>
          </cell>
          <cell r="E498">
            <v>5.6399182515396004E-4</v>
          </cell>
        </row>
        <row r="499">
          <cell r="A499" t="str">
            <v>EUR_EURIBOR_3M_EOD</v>
          </cell>
          <cell r="C499">
            <v>44189</v>
          </cell>
          <cell r="E499">
            <v>1.9499226479491301E-3</v>
          </cell>
        </row>
        <row r="500">
          <cell r="A500" t="str">
            <v>EUR_EURIBOR_3M_EOD</v>
          </cell>
          <cell r="C500">
            <v>44554</v>
          </cell>
          <cell r="E500">
            <v>3.3594301474975398E-3</v>
          </cell>
        </row>
        <row r="501">
          <cell r="A501" t="str">
            <v>EUR_EURIBOR_3M_EOD</v>
          </cell>
          <cell r="C501">
            <v>44922</v>
          </cell>
          <cell r="E501">
            <v>4.7808199477272096E-3</v>
          </cell>
        </row>
        <row r="502">
          <cell r="A502" t="str">
            <v>EUR_EURIBOR_3M_EOD</v>
          </cell>
          <cell r="C502">
            <v>45287</v>
          </cell>
          <cell r="E502">
            <v>6.1797682627857901E-3</v>
          </cell>
        </row>
        <row r="503">
          <cell r="A503" t="str">
            <v>EUR_EURIBOR_3M_EOD</v>
          </cell>
          <cell r="C503">
            <v>45650</v>
          </cell>
          <cell r="E503">
            <v>7.49985196894169E-3</v>
          </cell>
        </row>
        <row r="504">
          <cell r="A504" t="str">
            <v>EUR_EURIBOR_3M_EOD</v>
          </cell>
          <cell r="C504">
            <v>46015</v>
          </cell>
          <cell r="E504">
            <v>8.6944925105239806E-3</v>
          </cell>
        </row>
        <row r="505">
          <cell r="A505" t="str">
            <v>EUR_EURIBOR_3M_EOD</v>
          </cell>
          <cell r="C505">
            <v>46745</v>
          </cell>
          <cell r="E505">
            <v>1.07726963494488E-2</v>
          </cell>
        </row>
        <row r="506">
          <cell r="A506" t="str">
            <v>EUR_EURIBOR_3M_EOD</v>
          </cell>
          <cell r="C506">
            <v>47841</v>
          </cell>
          <cell r="E506">
            <v>1.30578659215897E-2</v>
          </cell>
        </row>
        <row r="507">
          <cell r="A507" t="str">
            <v>EUR_EURIBOR_3M_EOD</v>
          </cell>
          <cell r="C507">
            <v>49667</v>
          </cell>
          <cell r="E507">
            <v>1.4966890981200701E-2</v>
          </cell>
        </row>
        <row r="508">
          <cell r="A508" t="str">
            <v>EUR_EURIBOR_3M_EOD</v>
          </cell>
          <cell r="C508">
            <v>51494</v>
          </cell>
          <cell r="E508">
            <v>1.5345232818933199E-2</v>
          </cell>
        </row>
        <row r="509">
          <cell r="A509" t="str">
            <v>EUR_EURIBOR_3M_EOD</v>
          </cell>
          <cell r="C509">
            <v>53323</v>
          </cell>
          <cell r="E509">
            <v>1.5335686061965E-2</v>
          </cell>
        </row>
        <row r="510">
          <cell r="A510" t="str">
            <v>EUR_EURIBOR_3M_EOD</v>
          </cell>
          <cell r="C510">
            <v>56972</v>
          </cell>
          <cell r="E510">
            <v>1.5248161400459899E-2</v>
          </cell>
        </row>
        <row r="511">
          <cell r="A511" t="str">
            <v>EUR_EURIBOR_3M_EOD</v>
          </cell>
          <cell r="C511">
            <v>60625</v>
          </cell>
          <cell r="E511">
            <v>1.4641002776440201E-2</v>
          </cell>
        </row>
        <row r="512">
          <cell r="A512" t="str">
            <v>EUR_EURIBOR_3M_EOD</v>
          </cell>
          <cell r="C512">
            <v>64277</v>
          </cell>
          <cell r="E512">
            <v>1.41721193870946E-2</v>
          </cell>
        </row>
        <row r="513">
          <cell r="A513" t="str">
            <v>EUR_EURIBOR_6M_EOD</v>
          </cell>
          <cell r="C513">
            <v>42545</v>
          </cell>
          <cell r="E513">
            <v>-4.1573776928979003E-4</v>
          </cell>
        </row>
        <row r="514">
          <cell r="A514" t="str">
            <v>EUR_EURIBOR_6M_EOD</v>
          </cell>
          <cell r="C514">
            <v>42576</v>
          </cell>
          <cell r="E514">
            <v>-4.0719286757736001E-4</v>
          </cell>
        </row>
        <row r="515">
          <cell r="A515" t="str">
            <v>EUR_EURIBOR_6M_EOD</v>
          </cell>
          <cell r="C515">
            <v>42606</v>
          </cell>
          <cell r="E515">
            <v>-5.2077889266773005E-4</v>
          </cell>
        </row>
        <row r="516">
          <cell r="A516" t="str">
            <v>EUR_EURIBOR_6M_EOD</v>
          </cell>
          <cell r="C516">
            <v>42639</v>
          </cell>
          <cell r="E516">
            <v>-5.7124338676843003E-4</v>
          </cell>
        </row>
        <row r="517">
          <cell r="A517" t="str">
            <v>EUR_EURIBOR_6M_EOD</v>
          </cell>
          <cell r="C517">
            <v>42667</v>
          </cell>
          <cell r="E517">
            <v>-5.5379540385464996E-4</v>
          </cell>
        </row>
        <row r="518">
          <cell r="A518" t="str">
            <v>EUR_EURIBOR_6M_EOD</v>
          </cell>
          <cell r="C518">
            <v>42698</v>
          </cell>
          <cell r="E518">
            <v>-5.7032441821425E-4</v>
          </cell>
        </row>
        <row r="519">
          <cell r="A519" t="str">
            <v>EUR_EURIBOR_6M_EOD</v>
          </cell>
          <cell r="C519">
            <v>42731</v>
          </cell>
          <cell r="E519">
            <v>-5.5238510574566002E-4</v>
          </cell>
        </row>
        <row r="520">
          <cell r="A520" t="str">
            <v>EUR_EURIBOR_6M_EOD</v>
          </cell>
          <cell r="C520">
            <v>42912</v>
          </cell>
          <cell r="E520">
            <v>-5.3284343573654002E-4</v>
          </cell>
        </row>
        <row r="521">
          <cell r="A521" t="str">
            <v>EUR_EURIBOR_6M_EOD</v>
          </cell>
          <cell r="C521">
            <v>43096</v>
          </cell>
          <cell r="E521">
            <v>-2.9055727737218998E-4</v>
          </cell>
        </row>
        <row r="522">
          <cell r="A522" t="str">
            <v>EUR_EURIBOR_6M_EOD</v>
          </cell>
          <cell r="C522">
            <v>43458</v>
          </cell>
          <cell r="E522">
            <v>5.2619420734372E-4</v>
          </cell>
        </row>
        <row r="523">
          <cell r="A523" t="str">
            <v>EUR_EURIBOR_6M_EOD</v>
          </cell>
          <cell r="C523">
            <v>43823</v>
          </cell>
          <cell r="E523">
            <v>1.76530488286909E-3</v>
          </cell>
        </row>
        <row r="524">
          <cell r="A524" t="str">
            <v>EUR_EURIBOR_6M_EOD</v>
          </cell>
          <cell r="C524">
            <v>44189</v>
          </cell>
          <cell r="E524">
            <v>3.1617979786131298E-3</v>
          </cell>
        </row>
        <row r="525">
          <cell r="A525" t="str">
            <v>EUR_EURIBOR_6M_EOD</v>
          </cell>
          <cell r="C525">
            <v>44554</v>
          </cell>
          <cell r="E525">
            <v>4.56986993037772E-3</v>
          </cell>
        </row>
        <row r="526">
          <cell r="A526" t="str">
            <v>EUR_EURIBOR_6M_EOD</v>
          </cell>
          <cell r="C526">
            <v>44922</v>
          </cell>
          <cell r="E526">
            <v>5.9767426975724297E-3</v>
          </cell>
        </row>
        <row r="527">
          <cell r="A527" t="str">
            <v>EUR_EURIBOR_6M_EOD</v>
          </cell>
          <cell r="C527">
            <v>45287</v>
          </cell>
          <cell r="E527">
            <v>7.3478233158384802E-3</v>
          </cell>
        </row>
        <row r="528">
          <cell r="A528" t="str">
            <v>EUR_EURIBOR_6M_EOD</v>
          </cell>
          <cell r="C528">
            <v>45650</v>
          </cell>
          <cell r="E528">
            <v>8.62531495689829E-3</v>
          </cell>
        </row>
        <row r="529">
          <cell r="A529" t="str">
            <v>EUR_EURIBOR_6M_EOD</v>
          </cell>
          <cell r="C529">
            <v>46015</v>
          </cell>
          <cell r="E529">
            <v>9.7695180521519404E-3</v>
          </cell>
        </row>
        <row r="530">
          <cell r="A530" t="str">
            <v>EUR_EURIBOR_6M_EOD</v>
          </cell>
          <cell r="C530">
            <v>46745</v>
          </cell>
          <cell r="E530">
            <v>1.17416864607602E-2</v>
          </cell>
        </row>
        <row r="531">
          <cell r="A531" t="str">
            <v>EUR_EURIBOR_6M_EOD</v>
          </cell>
          <cell r="C531">
            <v>47841</v>
          </cell>
          <cell r="E531">
            <v>1.3879355155946601E-2</v>
          </cell>
        </row>
        <row r="532">
          <cell r="A532" t="str">
            <v>EUR_EURIBOR_6M_EOD</v>
          </cell>
          <cell r="C532">
            <v>49667</v>
          </cell>
          <cell r="E532">
            <v>1.56210411333642E-2</v>
          </cell>
        </row>
        <row r="533">
          <cell r="A533" t="str">
            <v>EUR_EURIBOR_6M_EOD</v>
          </cell>
          <cell r="C533">
            <v>51494</v>
          </cell>
          <cell r="E533">
            <v>1.5899468217751098E-2</v>
          </cell>
        </row>
        <row r="534">
          <cell r="A534" t="str">
            <v>EUR_EURIBOR_6M_EOD</v>
          </cell>
          <cell r="C534">
            <v>53323</v>
          </cell>
          <cell r="E534">
            <v>1.5826422530569099E-2</v>
          </cell>
        </row>
        <row r="535">
          <cell r="A535" t="str">
            <v>EUR_EURIBOR_6M_EOD</v>
          </cell>
          <cell r="C535">
            <v>56972</v>
          </cell>
          <cell r="E535">
            <v>1.56507486968601E-2</v>
          </cell>
        </row>
        <row r="536">
          <cell r="A536" t="str">
            <v>EUR_EURIBOR_6M_EOD</v>
          </cell>
          <cell r="C536">
            <v>60625</v>
          </cell>
          <cell r="E536">
            <v>1.49808754624071E-2</v>
          </cell>
        </row>
        <row r="537">
          <cell r="A537" t="str">
            <v>EUR_EURIBOR_6M_EOD</v>
          </cell>
          <cell r="C537">
            <v>64277</v>
          </cell>
          <cell r="E537">
            <v>1.4495350373892201E-2</v>
          </cell>
        </row>
        <row r="538">
          <cell r="A538" t="str">
            <v>EUR_EURIBOR_EOD</v>
          </cell>
          <cell r="C538">
            <v>42361</v>
          </cell>
          <cell r="E538">
            <v>-2.3420908475526902E-3</v>
          </cell>
        </row>
        <row r="539">
          <cell r="A539" t="str">
            <v>EUR_EURIBOR_EOD</v>
          </cell>
          <cell r="C539">
            <v>42362</v>
          </cell>
          <cell r="E539">
            <v>-2.3420908475435499E-3</v>
          </cell>
        </row>
        <row r="540">
          <cell r="A540" t="str">
            <v>EUR_EURIBOR_EOD</v>
          </cell>
          <cell r="C540">
            <v>42369</v>
          </cell>
          <cell r="E540">
            <v>-2.5077355435496498E-3</v>
          </cell>
        </row>
        <row r="541">
          <cell r="A541" t="str">
            <v>EUR_EURIBOR_EOD</v>
          </cell>
          <cell r="C541">
            <v>42394</v>
          </cell>
          <cell r="E541">
            <v>-2.0559806307916301E-3</v>
          </cell>
        </row>
        <row r="542">
          <cell r="A542" t="str">
            <v>EUR_EURIBOR_EOD</v>
          </cell>
          <cell r="C542">
            <v>42424</v>
          </cell>
          <cell r="E542">
            <v>-1.6645842237569799E-3</v>
          </cell>
        </row>
        <row r="543">
          <cell r="A543" t="str">
            <v>EUR_EURIBOR_EOD</v>
          </cell>
          <cell r="C543">
            <v>42536</v>
          </cell>
          <cell r="E543">
            <v>-1.6170459161392601E-3</v>
          </cell>
        </row>
        <row r="544">
          <cell r="A544" t="str">
            <v>EUR_EURIBOR_EOD</v>
          </cell>
          <cell r="C544">
            <v>42634</v>
          </cell>
          <cell r="E544">
            <v>-1.68286668817992E-3</v>
          </cell>
        </row>
        <row r="545">
          <cell r="A545" t="str">
            <v>EUR_EURIBOR_EOD</v>
          </cell>
          <cell r="C545">
            <v>42725</v>
          </cell>
          <cell r="E545">
            <v>-1.7305451386506901E-3</v>
          </cell>
        </row>
        <row r="546">
          <cell r="A546" t="str">
            <v>EUR_EURIBOR_EOD</v>
          </cell>
          <cell r="C546">
            <v>42809</v>
          </cell>
          <cell r="E546">
            <v>-1.7433589207789099E-3</v>
          </cell>
        </row>
        <row r="547">
          <cell r="A547" t="str">
            <v>EUR_EURIBOR_EOD</v>
          </cell>
          <cell r="C547">
            <v>42907</v>
          </cell>
          <cell r="E547">
            <v>-1.72335111704079E-3</v>
          </cell>
        </row>
        <row r="548">
          <cell r="A548" t="str">
            <v>EUR_EURIBOR_EOD</v>
          </cell>
          <cell r="C548">
            <v>42998</v>
          </cell>
          <cell r="E548">
            <v>-1.66542907574545E-3</v>
          </cell>
        </row>
        <row r="549">
          <cell r="A549" t="str">
            <v>EUR_EURIBOR_EOD</v>
          </cell>
          <cell r="C549">
            <v>43089</v>
          </cell>
          <cell r="E549">
            <v>-1.57069545732761E-3</v>
          </cell>
        </row>
        <row r="550">
          <cell r="A550" t="str">
            <v>EUR_EURIBOR_EOD</v>
          </cell>
          <cell r="C550">
            <v>43180</v>
          </cell>
          <cell r="E550">
            <v>-1.4407204281295901E-3</v>
          </cell>
        </row>
        <row r="551">
          <cell r="A551" t="str">
            <v>EUR_EURIBOR_EOD</v>
          </cell>
          <cell r="C551">
            <v>43271</v>
          </cell>
          <cell r="E551">
            <v>-1.2789820766140501E-3</v>
          </cell>
        </row>
        <row r="552">
          <cell r="A552" t="str">
            <v>EUR_EURIBOR_EOD</v>
          </cell>
          <cell r="C552">
            <v>43362</v>
          </cell>
          <cell r="E552">
            <v>-1.0784918561790599E-3</v>
          </cell>
        </row>
        <row r="553">
          <cell r="A553" t="str">
            <v>EUR_EURIBOR_EOD</v>
          </cell>
          <cell r="C553">
            <v>43453</v>
          </cell>
          <cell r="E553">
            <v>-8.4725279844516995E-4</v>
          </cell>
        </row>
        <row r="554">
          <cell r="A554" t="str">
            <v>EUR_EURIBOR_EOD</v>
          </cell>
          <cell r="C554">
            <v>43544</v>
          </cell>
          <cell r="E554">
            <v>-5.8691418959170997E-4</v>
          </cell>
        </row>
        <row r="555">
          <cell r="A555" t="str">
            <v>EUR_EURIBOR_EOD</v>
          </cell>
          <cell r="C555">
            <v>43823</v>
          </cell>
          <cell r="E555">
            <v>1.77610531436986E-3</v>
          </cell>
        </row>
        <row r="556">
          <cell r="A556" t="str">
            <v>EUR_EURIBOR_EOD</v>
          </cell>
          <cell r="C556">
            <v>44189</v>
          </cell>
          <cell r="E556">
            <v>3.1788817358857201E-3</v>
          </cell>
        </row>
        <row r="557">
          <cell r="A557" t="str">
            <v>EUR_EURIBOR_EOD</v>
          </cell>
          <cell r="C557">
            <v>44554</v>
          </cell>
          <cell r="E557">
            <v>4.59386775189379E-3</v>
          </cell>
        </row>
        <row r="558">
          <cell r="A558" t="str">
            <v>EUR_EURIBOR_EOD</v>
          </cell>
          <cell r="C558">
            <v>44922</v>
          </cell>
          <cell r="E558">
            <v>6.0081826440688598E-3</v>
          </cell>
        </row>
        <row r="559">
          <cell r="A559" t="str">
            <v>EUR_EURIBOR_EOD</v>
          </cell>
          <cell r="C559">
            <v>45287</v>
          </cell>
          <cell r="E559">
            <v>7.3871661257781801E-3</v>
          </cell>
        </row>
        <row r="560">
          <cell r="A560" t="str">
            <v>EUR_EURIBOR_EOD</v>
          </cell>
          <cell r="C560">
            <v>45650</v>
          </cell>
          <cell r="E560">
            <v>8.6725210988145198E-3</v>
          </cell>
        </row>
        <row r="561">
          <cell r="A561" t="str">
            <v>EUR_EURIBOR_EOD</v>
          </cell>
          <cell r="C561">
            <v>46015</v>
          </cell>
          <cell r="E561">
            <v>9.8229384410190197E-3</v>
          </cell>
        </row>
        <row r="562">
          <cell r="A562" t="str">
            <v>EUR_EURIBOR_EOD</v>
          </cell>
          <cell r="C562">
            <v>46745</v>
          </cell>
          <cell r="E562">
            <v>1.1805546135647001E-2</v>
          </cell>
        </row>
        <row r="563">
          <cell r="A563" t="str">
            <v>EUR_EURIBOR_EOD</v>
          </cell>
          <cell r="C563">
            <v>47841</v>
          </cell>
          <cell r="E563">
            <v>1.39526997364134E-2</v>
          </cell>
        </row>
        <row r="564">
          <cell r="A564" t="str">
            <v>EUR_EURIBOR_EOD</v>
          </cell>
          <cell r="C564">
            <v>49667</v>
          </cell>
          <cell r="E564">
            <v>1.5691629087329999E-2</v>
          </cell>
        </row>
        <row r="565">
          <cell r="A565" t="str">
            <v>EUR_EURIBOR_EOD</v>
          </cell>
          <cell r="C565">
            <v>51494</v>
          </cell>
          <cell r="E565">
            <v>1.5958878560934298E-2</v>
          </cell>
        </row>
        <row r="566">
          <cell r="A566" t="str">
            <v>EUR_EURIBOR_EOD</v>
          </cell>
          <cell r="C566">
            <v>53323</v>
          </cell>
          <cell r="E566">
            <v>1.5875804630174802E-2</v>
          </cell>
        </row>
        <row r="567">
          <cell r="A567" t="str">
            <v>EUR_EURIBOR_EOD</v>
          </cell>
          <cell r="C567">
            <v>56972</v>
          </cell>
          <cell r="E567">
            <v>1.5686797539882801E-2</v>
          </cell>
        </row>
        <row r="568">
          <cell r="A568" t="str">
            <v>EUR_EURIBOR_EOD</v>
          </cell>
          <cell r="C568">
            <v>60625</v>
          </cell>
          <cell r="E568">
            <v>1.5003763321011301E-2</v>
          </cell>
        </row>
        <row r="569">
          <cell r="A569" t="str">
            <v>EUR_EURIBOR_EOD</v>
          </cell>
          <cell r="C569">
            <v>64277</v>
          </cell>
          <cell r="E569">
            <v>1.4509747645730899E-2</v>
          </cell>
        </row>
        <row r="570">
          <cell r="A570" t="str">
            <v>GBP_LIBOR_12M_EOD</v>
          </cell>
          <cell r="C570">
            <v>42726</v>
          </cell>
          <cell r="E570">
            <v>1.0503294588047199E-2</v>
          </cell>
        </row>
        <row r="571">
          <cell r="A571" t="str">
            <v>GBP_LIBOR_12M_EOD</v>
          </cell>
          <cell r="C571">
            <v>42758</v>
          </cell>
          <cell r="E571">
            <v>1.1088015247754599E-2</v>
          </cell>
        </row>
        <row r="572">
          <cell r="A572" t="str">
            <v>GBP_LIBOR_12M_EOD</v>
          </cell>
          <cell r="C572">
            <v>42788</v>
          </cell>
          <cell r="E572">
            <v>1.1299348538189201E-2</v>
          </cell>
        </row>
        <row r="573">
          <cell r="A573" t="str">
            <v>GBP_LIBOR_12M_EOD</v>
          </cell>
          <cell r="C573">
            <v>42816</v>
          </cell>
          <cell r="E573">
            <v>1.1485935651626001E-2</v>
          </cell>
        </row>
        <row r="574">
          <cell r="A574" t="str">
            <v>GBP_LIBOR_12M_EOD</v>
          </cell>
          <cell r="C574">
            <v>42849</v>
          </cell>
          <cell r="E574">
            <v>1.1720987071338999E-2</v>
          </cell>
        </row>
        <row r="575">
          <cell r="A575" t="str">
            <v>GBP_LIBOR_12M_EOD</v>
          </cell>
          <cell r="C575">
            <v>42877</v>
          </cell>
          <cell r="E575">
            <v>1.1886394614280401E-2</v>
          </cell>
        </row>
        <row r="576">
          <cell r="A576" t="str">
            <v>GBP_LIBOR_12M_EOD</v>
          </cell>
          <cell r="C576">
            <v>42908</v>
          </cell>
          <cell r="E576">
            <v>1.2011813404854899E-2</v>
          </cell>
        </row>
        <row r="577">
          <cell r="A577" t="str">
            <v>GBP_LIBOR_12M_EOD</v>
          </cell>
          <cell r="C577">
            <v>43000</v>
          </cell>
          <cell r="E577">
            <v>1.24702562183632E-2</v>
          </cell>
        </row>
        <row r="578">
          <cell r="A578" t="str">
            <v>GBP_LIBOR_12M_EOD</v>
          </cell>
          <cell r="C578">
            <v>43091</v>
          </cell>
          <cell r="E578">
            <v>1.24431791725575E-2</v>
          </cell>
        </row>
        <row r="579">
          <cell r="A579" t="str">
            <v>GBP_LIBOR_12M_EOD</v>
          </cell>
          <cell r="C579">
            <v>43458</v>
          </cell>
          <cell r="E579">
            <v>1.4186835554352101E-2</v>
          </cell>
        </row>
        <row r="580">
          <cell r="A580" t="str">
            <v>GBP_LIBOR_12M_EOD</v>
          </cell>
          <cell r="C580">
            <v>43822</v>
          </cell>
          <cell r="E580">
            <v>1.55630791131722E-2</v>
          </cell>
        </row>
        <row r="581">
          <cell r="A581" t="str">
            <v>GBP_LIBOR_12M_EOD</v>
          </cell>
          <cell r="C581">
            <v>44187</v>
          </cell>
          <cell r="E581">
            <v>1.6775501589539801E-2</v>
          </cell>
        </row>
        <row r="582">
          <cell r="A582" t="str">
            <v>GBP_LIBOR_12M_EOD</v>
          </cell>
          <cell r="C582">
            <v>44552</v>
          </cell>
          <cell r="E582">
            <v>1.7841754637622598E-2</v>
          </cell>
        </row>
        <row r="583">
          <cell r="A583" t="str">
            <v>GBP_LIBOR_12M_EOD</v>
          </cell>
          <cell r="C583">
            <v>44917</v>
          </cell>
          <cell r="E583">
            <v>1.8793586381628698E-2</v>
          </cell>
        </row>
        <row r="584">
          <cell r="A584" t="str">
            <v>GBP_LIBOR_12M_EOD</v>
          </cell>
          <cell r="C584">
            <v>45282</v>
          </cell>
          <cell r="E584">
            <v>1.9584439081014801E-2</v>
          </cell>
        </row>
        <row r="585">
          <cell r="A585" t="str">
            <v>GBP_LIBOR_12M_EOD</v>
          </cell>
          <cell r="C585">
            <v>45649</v>
          </cell>
          <cell r="E585">
            <v>2.02262087066543E-2</v>
          </cell>
        </row>
        <row r="586">
          <cell r="A586" t="str">
            <v>GBP_LIBOR_12M_EOD</v>
          </cell>
          <cell r="C586">
            <v>46013</v>
          </cell>
          <cell r="E586">
            <v>2.0774980519414999E-2</v>
          </cell>
        </row>
        <row r="587">
          <cell r="A587" t="str">
            <v>GBP_LIBOR_12M_EOD</v>
          </cell>
          <cell r="C587">
            <v>46743</v>
          </cell>
          <cell r="E587">
            <v>2.15607731665797E-2</v>
          </cell>
        </row>
        <row r="588">
          <cell r="A588" t="str">
            <v>GBP_LIBOR_12M_EOD</v>
          </cell>
          <cell r="C588">
            <v>47840</v>
          </cell>
          <cell r="E588">
            <v>2.2291023883651E-2</v>
          </cell>
        </row>
        <row r="589">
          <cell r="A589" t="str">
            <v>GBP_LIBOR_12M_EOD</v>
          </cell>
          <cell r="C589">
            <v>49667</v>
          </cell>
          <cell r="E589">
            <v>2.2586086396809601E-2</v>
          </cell>
        </row>
        <row r="590">
          <cell r="A590" t="str">
            <v>GBP_LIBOR_12M_EOD</v>
          </cell>
          <cell r="C590">
            <v>51494</v>
          </cell>
          <cell r="E590">
            <v>2.20949344756429E-2</v>
          </cell>
        </row>
        <row r="591">
          <cell r="A591" t="str">
            <v>GBP_LIBOR_12M_EOD</v>
          </cell>
          <cell r="C591">
            <v>53318</v>
          </cell>
          <cell r="E591">
            <v>2.16606629161691E-2</v>
          </cell>
        </row>
        <row r="592">
          <cell r="A592" t="str">
            <v>GBP_LIBOR_12M_EOD</v>
          </cell>
          <cell r="C592">
            <v>56970</v>
          </cell>
          <cell r="E592">
            <v>2.0717472048041301E-2</v>
          </cell>
        </row>
        <row r="593">
          <cell r="A593" t="str">
            <v>GBP_LIBOR_12M_EOD</v>
          </cell>
          <cell r="C593">
            <v>60623</v>
          </cell>
          <cell r="E593">
            <v>2.00584904898779E-2</v>
          </cell>
        </row>
        <row r="594">
          <cell r="A594" t="str">
            <v>GBP_LIBOR_12M_EOD</v>
          </cell>
          <cell r="C594">
            <v>64276</v>
          </cell>
          <cell r="E594">
            <v>1.9670373250448899E-2</v>
          </cell>
        </row>
        <row r="595">
          <cell r="A595" t="str">
            <v>GBP_LIBOR_1M_EOD</v>
          </cell>
          <cell r="C595">
            <v>42391</v>
          </cell>
          <cell r="E595">
            <v>5.0464183982208101E-3</v>
          </cell>
        </row>
        <row r="596">
          <cell r="A596" t="str">
            <v>GBP_LIBOR_1M_EOD</v>
          </cell>
          <cell r="C596">
            <v>42422</v>
          </cell>
          <cell r="E596">
            <v>5.0879013517545601E-3</v>
          </cell>
        </row>
        <row r="597">
          <cell r="A597" t="str">
            <v>GBP_LIBOR_1M_EOD</v>
          </cell>
          <cell r="C597">
            <v>42451</v>
          </cell>
          <cell r="E597">
            <v>5.1554134034244798E-3</v>
          </cell>
        </row>
        <row r="598">
          <cell r="A598" t="str">
            <v>GBP_LIBOR_1M_EOD</v>
          </cell>
          <cell r="C598">
            <v>42543</v>
          </cell>
          <cell r="E598">
            <v>5.3653029998109499E-3</v>
          </cell>
        </row>
        <row r="599">
          <cell r="A599" t="str">
            <v>GBP_LIBOR_1M_EOD</v>
          </cell>
          <cell r="C599">
            <v>42635</v>
          </cell>
          <cell r="E599">
            <v>5.7129177674257103E-3</v>
          </cell>
        </row>
        <row r="600">
          <cell r="A600" t="str">
            <v>GBP_LIBOR_1M_EOD</v>
          </cell>
          <cell r="C600">
            <v>42726</v>
          </cell>
          <cell r="E600">
            <v>6.1901803176254997E-3</v>
          </cell>
        </row>
        <row r="601">
          <cell r="A601" t="str">
            <v>GBP_LIBOR_1M_EOD</v>
          </cell>
          <cell r="C601">
            <v>43091</v>
          </cell>
          <cell r="E601">
            <v>8.3414972425558606E-3</v>
          </cell>
        </row>
        <row r="602">
          <cell r="A602" t="str">
            <v>GBP_LIBOR_1M_EOD</v>
          </cell>
          <cell r="C602">
            <v>43458</v>
          </cell>
          <cell r="E602">
            <v>1.02861501828805E-2</v>
          </cell>
        </row>
        <row r="603">
          <cell r="A603" t="str">
            <v>GBP_LIBOR_1M_EOD</v>
          </cell>
          <cell r="C603">
            <v>43822</v>
          </cell>
          <cell r="E603">
            <v>1.18130882977732E-2</v>
          </cell>
        </row>
        <row r="604">
          <cell r="A604" t="str">
            <v>GBP_LIBOR_1M_EOD</v>
          </cell>
          <cell r="C604">
            <v>44187</v>
          </cell>
          <cell r="E604">
            <v>1.30939213621095E-2</v>
          </cell>
        </row>
        <row r="605">
          <cell r="A605" t="str">
            <v>GBP_LIBOR_1M_EOD</v>
          </cell>
          <cell r="C605">
            <v>44552</v>
          </cell>
          <cell r="E605">
            <v>1.42658834290561E-2</v>
          </cell>
        </row>
        <row r="606">
          <cell r="A606" t="str">
            <v>GBP_LIBOR_1M_EOD</v>
          </cell>
          <cell r="C606">
            <v>44917</v>
          </cell>
          <cell r="E606">
            <v>1.52842987543504E-2</v>
          </cell>
        </row>
        <row r="607">
          <cell r="A607" t="str">
            <v>GBP_LIBOR_1M_EOD</v>
          </cell>
          <cell r="C607">
            <v>45282</v>
          </cell>
          <cell r="E607">
            <v>1.6167877051940099E-2</v>
          </cell>
        </row>
        <row r="608">
          <cell r="A608" t="str">
            <v>GBP_LIBOR_1M_EOD</v>
          </cell>
          <cell r="C608">
            <v>45649</v>
          </cell>
          <cell r="E608">
            <v>1.6916205870952099E-2</v>
          </cell>
        </row>
        <row r="609">
          <cell r="A609" t="str">
            <v>GBP_LIBOR_1M_EOD</v>
          </cell>
          <cell r="C609">
            <v>46013</v>
          </cell>
          <cell r="E609">
            <v>1.7572242598371399E-2</v>
          </cell>
        </row>
        <row r="610">
          <cell r="A610" t="str">
            <v>GBP_LIBOR_1M_EOD</v>
          </cell>
          <cell r="C610">
            <v>46743</v>
          </cell>
          <cell r="E610">
            <v>1.8654845959855299E-2</v>
          </cell>
        </row>
        <row r="611">
          <cell r="A611" t="str">
            <v>GBP_LIBOR_1M_EOD</v>
          </cell>
          <cell r="C611">
            <v>47840</v>
          </cell>
          <cell r="E611">
            <v>1.9768179988862399E-2</v>
          </cell>
        </row>
        <row r="612">
          <cell r="A612" t="str">
            <v>GBP_LIBOR_1M_EOD</v>
          </cell>
          <cell r="C612">
            <v>49667</v>
          </cell>
          <cell r="E612">
            <v>2.0406050274538502E-2</v>
          </cell>
        </row>
        <row r="613">
          <cell r="A613" t="str">
            <v>GBP_LIBOR_1M_EOD</v>
          </cell>
          <cell r="C613">
            <v>51494</v>
          </cell>
          <cell r="E613">
            <v>2.0274684729359699E-2</v>
          </cell>
        </row>
        <row r="614">
          <cell r="A614" t="str">
            <v>GBP_LIBOR_1M_EOD</v>
          </cell>
          <cell r="C614">
            <v>53318</v>
          </cell>
          <cell r="E614">
            <v>2.0020251309884701E-2</v>
          </cell>
        </row>
        <row r="615">
          <cell r="A615" t="str">
            <v>GBP_LIBOR_1M_EOD</v>
          </cell>
          <cell r="C615">
            <v>56970</v>
          </cell>
          <cell r="E615">
            <v>1.91949128226108E-2</v>
          </cell>
        </row>
        <row r="616">
          <cell r="A616" t="str">
            <v>GBP_LIBOR_1M_EOD</v>
          </cell>
          <cell r="C616">
            <v>60623</v>
          </cell>
          <cell r="E616">
            <v>1.8587114607930801E-2</v>
          </cell>
        </row>
        <row r="617">
          <cell r="A617" t="str">
            <v>GBP_LIBOR_1M_EOD</v>
          </cell>
          <cell r="C617">
            <v>64276</v>
          </cell>
          <cell r="E617">
            <v>1.8635143027586901E-2</v>
          </cell>
        </row>
        <row r="618">
          <cell r="A618" t="str">
            <v>GBP_LIBOR_3M_EOD</v>
          </cell>
          <cell r="C618">
            <v>42451</v>
          </cell>
          <cell r="E618">
            <v>5.8551243501951096E-3</v>
          </cell>
        </row>
        <row r="619">
          <cell r="A619" t="str">
            <v>GBP_LIBOR_3M_EOD</v>
          </cell>
          <cell r="C619">
            <v>42536</v>
          </cell>
          <cell r="E619">
            <v>6.0278410860984304E-3</v>
          </cell>
        </row>
        <row r="620">
          <cell r="A620" t="str">
            <v>GBP_LIBOR_3M_EOD</v>
          </cell>
          <cell r="C620">
            <v>42634</v>
          </cell>
          <cell r="E620">
            <v>6.40297499087369E-3</v>
          </cell>
        </row>
        <row r="621">
          <cell r="A621" t="str">
            <v>GBP_LIBOR_3M_EOD</v>
          </cell>
          <cell r="C621">
            <v>42725</v>
          </cell>
          <cell r="E621">
            <v>6.8409516589408104E-3</v>
          </cell>
        </row>
        <row r="622">
          <cell r="A622" t="str">
            <v>GBP_LIBOR_3M_EOD</v>
          </cell>
          <cell r="C622">
            <v>42809</v>
          </cell>
          <cell r="E622">
            <v>7.3273754291741299E-3</v>
          </cell>
        </row>
        <row r="623">
          <cell r="A623" t="str">
            <v>GBP_LIBOR_3M_EOD</v>
          </cell>
          <cell r="C623">
            <v>42907</v>
          </cell>
          <cell r="E623">
            <v>7.9342128345755505E-3</v>
          </cell>
        </row>
        <row r="624">
          <cell r="A624" t="str">
            <v>GBP_LIBOR_3M_EOD</v>
          </cell>
          <cell r="C624">
            <v>42998</v>
          </cell>
          <cell r="E624">
            <v>8.5119725026526396E-3</v>
          </cell>
        </row>
        <row r="625">
          <cell r="A625" t="str">
            <v>GBP_LIBOR_3M_EOD</v>
          </cell>
          <cell r="C625">
            <v>43089</v>
          </cell>
          <cell r="E625">
            <v>9.0787896626026692E-3</v>
          </cell>
        </row>
        <row r="626">
          <cell r="A626" t="str">
            <v>GBP_LIBOR_3M_EOD</v>
          </cell>
          <cell r="C626">
            <v>43180</v>
          </cell>
          <cell r="E626">
            <v>9.6267828032279498E-3</v>
          </cell>
        </row>
        <row r="627">
          <cell r="A627" t="str">
            <v>GBP_LIBOR_3M_EOD</v>
          </cell>
          <cell r="C627">
            <v>43458</v>
          </cell>
          <cell r="E627">
            <v>1.1053285332537299E-2</v>
          </cell>
        </row>
        <row r="628">
          <cell r="A628" t="str">
            <v>GBP_LIBOR_3M_EOD</v>
          </cell>
          <cell r="C628">
            <v>43822</v>
          </cell>
          <cell r="E628">
            <v>1.2559335870619401E-2</v>
          </cell>
        </row>
        <row r="629">
          <cell r="A629" t="str">
            <v>GBP_LIBOR_3M_EOD</v>
          </cell>
          <cell r="C629">
            <v>44187</v>
          </cell>
          <cell r="E629">
            <v>1.38264813852019E-2</v>
          </cell>
        </row>
        <row r="630">
          <cell r="A630" t="str">
            <v>GBP_LIBOR_3M_EOD</v>
          </cell>
          <cell r="C630">
            <v>44552</v>
          </cell>
          <cell r="E630">
            <v>1.4959334385920601E-2</v>
          </cell>
        </row>
        <row r="631">
          <cell r="A631" t="str">
            <v>GBP_LIBOR_3M_EOD</v>
          </cell>
          <cell r="C631">
            <v>44917</v>
          </cell>
          <cell r="E631">
            <v>1.5951656461674599E-2</v>
          </cell>
        </row>
        <row r="632">
          <cell r="A632" t="str">
            <v>GBP_LIBOR_3M_EOD</v>
          </cell>
          <cell r="C632">
            <v>45282</v>
          </cell>
          <cell r="E632">
            <v>1.6808987503253402E-2</v>
          </cell>
        </row>
        <row r="633">
          <cell r="A633" t="str">
            <v>GBP_LIBOR_3M_EOD</v>
          </cell>
          <cell r="C633">
            <v>45649</v>
          </cell>
          <cell r="E633">
            <v>1.7530677277292701E-2</v>
          </cell>
        </row>
        <row r="634">
          <cell r="A634" t="str">
            <v>GBP_LIBOR_3M_EOD</v>
          </cell>
          <cell r="C634">
            <v>46013</v>
          </cell>
          <cell r="E634">
            <v>1.8159331376342701E-2</v>
          </cell>
        </row>
        <row r="635">
          <cell r="A635" t="str">
            <v>GBP_LIBOR_3M_EOD</v>
          </cell>
          <cell r="C635">
            <v>46743</v>
          </cell>
          <cell r="E635">
            <v>1.9215484603322099E-2</v>
          </cell>
        </row>
        <row r="636">
          <cell r="A636" t="str">
            <v>GBP_LIBOR_3M_EOD</v>
          </cell>
          <cell r="C636">
            <v>47840</v>
          </cell>
          <cell r="E636">
            <v>2.0302122087842701E-2</v>
          </cell>
        </row>
        <row r="637">
          <cell r="A637" t="str">
            <v>GBP_LIBOR_3M_EOD</v>
          </cell>
          <cell r="C637">
            <v>49667</v>
          </cell>
          <cell r="E637">
            <v>2.0913260189347999E-2</v>
          </cell>
        </row>
        <row r="638">
          <cell r="A638" t="str">
            <v>GBP_LIBOR_3M_EOD</v>
          </cell>
          <cell r="C638">
            <v>51494</v>
          </cell>
          <cell r="E638">
            <v>2.07534740987864E-2</v>
          </cell>
        </row>
        <row r="639">
          <cell r="A639" t="str">
            <v>GBP_LIBOR_3M_EOD</v>
          </cell>
          <cell r="C639">
            <v>53318</v>
          </cell>
          <cell r="E639">
            <v>2.04855962545776E-2</v>
          </cell>
        </row>
        <row r="640">
          <cell r="A640" t="str">
            <v>GBP_LIBOR_3M_EOD</v>
          </cell>
          <cell r="C640">
            <v>56970</v>
          </cell>
          <cell r="E640">
            <v>1.96135588074287E-2</v>
          </cell>
        </row>
        <row r="641">
          <cell r="A641" t="str">
            <v>GBP_LIBOR_3M_EOD</v>
          </cell>
          <cell r="C641">
            <v>60623</v>
          </cell>
          <cell r="E641">
            <v>1.8993041825004501E-2</v>
          </cell>
        </row>
        <row r="642">
          <cell r="A642" t="str">
            <v>GBP_LIBOR_3M_EOD</v>
          </cell>
          <cell r="C642">
            <v>64276</v>
          </cell>
          <cell r="E642">
            <v>1.9004830069125699E-2</v>
          </cell>
        </row>
        <row r="643">
          <cell r="A643" t="str">
            <v>GBP_LIBOR_6M_EOD</v>
          </cell>
          <cell r="C643">
            <v>42543</v>
          </cell>
          <cell r="E643">
            <v>7.4380138383098298E-3</v>
          </cell>
        </row>
        <row r="644">
          <cell r="A644" t="str">
            <v>GBP_LIBOR_6M_EOD</v>
          </cell>
          <cell r="C644">
            <v>42726</v>
          </cell>
          <cell r="E644">
            <v>8.1690635054488293E-3</v>
          </cell>
        </row>
        <row r="645">
          <cell r="A645" t="str">
            <v>GBP_LIBOR_6M_EOD</v>
          </cell>
          <cell r="C645">
            <v>42908</v>
          </cell>
          <cell r="E645">
            <v>9.2198329665590904E-3</v>
          </cell>
        </row>
        <row r="646">
          <cell r="A646" t="str">
            <v>GBP_LIBOR_6M_EOD</v>
          </cell>
          <cell r="C646">
            <v>43091</v>
          </cell>
          <cell r="E646">
            <v>1.0345548424653401E-2</v>
          </cell>
        </row>
        <row r="647">
          <cell r="A647" t="str">
            <v>GBP_LIBOR_6M_EOD</v>
          </cell>
          <cell r="C647">
            <v>43458</v>
          </cell>
          <cell r="E647">
            <v>1.2280903335931201E-2</v>
          </cell>
        </row>
        <row r="648">
          <cell r="A648" t="str">
            <v>GBP_LIBOR_6M_EOD</v>
          </cell>
          <cell r="C648">
            <v>43822</v>
          </cell>
          <cell r="E648">
            <v>1.38118704154809E-2</v>
          </cell>
        </row>
        <row r="649">
          <cell r="A649" t="str">
            <v>GBP_LIBOR_6M_EOD</v>
          </cell>
          <cell r="C649">
            <v>44187</v>
          </cell>
          <cell r="E649">
            <v>1.51153661568467E-2</v>
          </cell>
        </row>
        <row r="650">
          <cell r="A650" t="str">
            <v>GBP_LIBOR_6M_EOD</v>
          </cell>
          <cell r="C650">
            <v>44552</v>
          </cell>
          <cell r="E650">
            <v>1.6259706141498499E-2</v>
          </cell>
        </row>
        <row r="651">
          <cell r="A651" t="str">
            <v>GBP_LIBOR_6M_EOD</v>
          </cell>
          <cell r="C651">
            <v>44917</v>
          </cell>
          <cell r="E651">
            <v>1.72639322397828E-2</v>
          </cell>
        </row>
        <row r="652">
          <cell r="A652" t="str">
            <v>GBP_LIBOR_6M_EOD</v>
          </cell>
          <cell r="C652">
            <v>45282</v>
          </cell>
          <cell r="E652">
            <v>1.81203219420592E-2</v>
          </cell>
        </row>
        <row r="653">
          <cell r="A653" t="str">
            <v>GBP_LIBOR_6M_EOD</v>
          </cell>
          <cell r="C653">
            <v>45649</v>
          </cell>
          <cell r="E653">
            <v>1.8828089626662201E-2</v>
          </cell>
        </row>
        <row r="654">
          <cell r="A654" t="str">
            <v>GBP_LIBOR_6M_EOD</v>
          </cell>
          <cell r="C654">
            <v>46013</v>
          </cell>
          <cell r="E654">
            <v>1.9429616420472001E-2</v>
          </cell>
        </row>
        <row r="655">
          <cell r="A655" t="str">
            <v>GBP_LIBOR_6M_EOD</v>
          </cell>
          <cell r="C655">
            <v>46743</v>
          </cell>
          <cell r="E655">
            <v>2.03621401892396E-2</v>
          </cell>
        </row>
        <row r="656">
          <cell r="A656" t="str">
            <v>GBP_LIBOR_6M_EOD</v>
          </cell>
          <cell r="C656">
            <v>47840</v>
          </cell>
          <cell r="E656">
            <v>2.1254095697264799E-2</v>
          </cell>
        </row>
        <row r="657">
          <cell r="A657" t="str">
            <v>GBP_LIBOR_6M_EOD</v>
          </cell>
          <cell r="C657">
            <v>49667</v>
          </cell>
          <cell r="E657">
            <v>2.16385626330916E-2</v>
          </cell>
        </row>
        <row r="658">
          <cell r="A658" t="str">
            <v>GBP_LIBOR_6M_EOD</v>
          </cell>
          <cell r="C658">
            <v>51494</v>
          </cell>
          <cell r="E658">
            <v>2.1336490752490399E-2</v>
          </cell>
        </row>
        <row r="659">
          <cell r="A659" t="str">
            <v>GBP_LIBOR_6M_EOD</v>
          </cell>
          <cell r="C659">
            <v>53318</v>
          </cell>
          <cell r="E659">
            <v>2.0984823919463599E-2</v>
          </cell>
        </row>
        <row r="660">
          <cell r="A660" t="str">
            <v>GBP_LIBOR_6M_EOD</v>
          </cell>
          <cell r="C660">
            <v>56970</v>
          </cell>
          <cell r="E660">
            <v>2.00168668187212E-2</v>
          </cell>
        </row>
        <row r="661">
          <cell r="A661" t="str">
            <v>GBP_LIBOR_6M_EOD</v>
          </cell>
          <cell r="C661">
            <v>60623</v>
          </cell>
          <cell r="E661">
            <v>1.9343001028873701E-2</v>
          </cell>
        </row>
        <row r="662">
          <cell r="A662" t="str">
            <v>GBP_LIBOR_6M_EOD</v>
          </cell>
          <cell r="C662">
            <v>64276</v>
          </cell>
          <cell r="E662">
            <v>1.9311455574881901E-2</v>
          </cell>
        </row>
        <row r="663">
          <cell r="A663" t="str">
            <v>GBP_LIBOR_EOD</v>
          </cell>
          <cell r="C663">
            <v>42361</v>
          </cell>
          <cell r="E663">
            <v>4.8062683557600697E-3</v>
          </cell>
        </row>
        <row r="664">
          <cell r="A664" t="str">
            <v>GBP_LIBOR_EOD</v>
          </cell>
          <cell r="C664">
            <v>42367</v>
          </cell>
          <cell r="E664">
            <v>4.8466747439875101E-3</v>
          </cell>
        </row>
        <row r="665">
          <cell r="A665" t="str">
            <v>GBP_LIBOR_EOD</v>
          </cell>
          <cell r="C665">
            <v>42391</v>
          </cell>
          <cell r="E665">
            <v>5.0464183982219697E-3</v>
          </cell>
        </row>
        <row r="666">
          <cell r="A666" t="str">
            <v>GBP_LIBOR_EOD</v>
          </cell>
          <cell r="C666">
            <v>42422</v>
          </cell>
          <cell r="E666">
            <v>5.4144093989738603E-3</v>
          </cell>
        </row>
        <row r="667">
          <cell r="A667" t="str">
            <v>GBP_LIBOR_EOD</v>
          </cell>
          <cell r="C667">
            <v>42536</v>
          </cell>
          <cell r="E667">
            <v>5.8582420508668902E-3</v>
          </cell>
        </row>
        <row r="668">
          <cell r="A668" t="str">
            <v>GBP_LIBOR_EOD</v>
          </cell>
          <cell r="C668">
            <v>42634</v>
          </cell>
          <cell r="E668">
            <v>6.2940354645934704E-3</v>
          </cell>
        </row>
        <row r="669">
          <cell r="A669" t="str">
            <v>GBP_LIBOR_EOD</v>
          </cell>
          <cell r="C669">
            <v>42725</v>
          </cell>
          <cell r="E669">
            <v>6.7591723981167999E-3</v>
          </cell>
        </row>
        <row r="670">
          <cell r="A670" t="str">
            <v>GBP_LIBOR_EOD</v>
          </cell>
          <cell r="C670">
            <v>42809</v>
          </cell>
          <cell r="E670">
            <v>7.2608956291725498E-3</v>
          </cell>
        </row>
        <row r="671">
          <cell r="A671" t="str">
            <v>GBP_LIBOR_EOD</v>
          </cell>
          <cell r="C671">
            <v>42907</v>
          </cell>
          <cell r="E671">
            <v>7.8796434923438605E-3</v>
          </cell>
        </row>
        <row r="672">
          <cell r="A672" t="str">
            <v>GBP_LIBOR_EOD</v>
          </cell>
          <cell r="C672">
            <v>42998</v>
          </cell>
          <cell r="E672">
            <v>8.4651865618991604E-3</v>
          </cell>
        </row>
        <row r="673">
          <cell r="A673" t="str">
            <v>GBP_LIBOR_EOD</v>
          </cell>
          <cell r="C673">
            <v>43089</v>
          </cell>
          <cell r="E673">
            <v>9.0378439421627804E-3</v>
          </cell>
        </row>
        <row r="674">
          <cell r="A674" t="str">
            <v>GBP_LIBOR_EOD</v>
          </cell>
          <cell r="C674">
            <v>43180</v>
          </cell>
          <cell r="E674">
            <v>9.5903810590807197E-3</v>
          </cell>
        </row>
        <row r="675">
          <cell r="A675" t="str">
            <v>GBP_LIBOR_EOD</v>
          </cell>
          <cell r="C675">
            <v>43458</v>
          </cell>
          <cell r="E675">
            <v>1.2308313558180401E-2</v>
          </cell>
        </row>
        <row r="676">
          <cell r="A676" t="str">
            <v>GBP_LIBOR_EOD</v>
          </cell>
          <cell r="C676">
            <v>43822</v>
          </cell>
          <cell r="E676">
            <v>1.38422862923652E-2</v>
          </cell>
        </row>
        <row r="677">
          <cell r="A677" t="str">
            <v>GBP_LIBOR_EOD</v>
          </cell>
          <cell r="C677">
            <v>44187</v>
          </cell>
          <cell r="E677">
            <v>1.51510967704967E-2</v>
          </cell>
        </row>
        <row r="678">
          <cell r="A678" t="str">
            <v>GBP_LIBOR_EOD</v>
          </cell>
          <cell r="C678">
            <v>44552</v>
          </cell>
          <cell r="E678">
            <v>1.63012434087344E-2</v>
          </cell>
        </row>
        <row r="679">
          <cell r="A679" t="str">
            <v>GBP_LIBOR_EOD</v>
          </cell>
          <cell r="C679">
            <v>44917</v>
          </cell>
          <cell r="E679">
            <v>1.7311526247339001E-2</v>
          </cell>
        </row>
        <row r="680">
          <cell r="A680" t="str">
            <v>GBP_LIBOR_EOD</v>
          </cell>
          <cell r="C680">
            <v>45282</v>
          </cell>
          <cell r="E680">
            <v>1.8173511772377401E-2</v>
          </cell>
        </row>
        <row r="681">
          <cell r="A681" t="str">
            <v>GBP_LIBOR_EOD</v>
          </cell>
          <cell r="C681">
            <v>45649</v>
          </cell>
          <cell r="E681">
            <v>1.88858573963228E-2</v>
          </cell>
        </row>
        <row r="682">
          <cell r="A682" t="str">
            <v>GBP_LIBOR_EOD</v>
          </cell>
          <cell r="C682">
            <v>46013</v>
          </cell>
          <cell r="E682">
            <v>1.9491232145646801E-2</v>
          </cell>
        </row>
        <row r="683">
          <cell r="A683" t="str">
            <v>GBP_LIBOR_EOD</v>
          </cell>
          <cell r="C683">
            <v>46743</v>
          </cell>
          <cell r="E683">
            <v>2.0429226248018201E-2</v>
          </cell>
        </row>
        <row r="684">
          <cell r="A684" t="str">
            <v>GBP_LIBOR_EOD</v>
          </cell>
          <cell r="C684">
            <v>47840</v>
          </cell>
          <cell r="E684">
            <v>2.13230436185117E-2</v>
          </cell>
        </row>
        <row r="685">
          <cell r="A685" t="str">
            <v>GBP_LIBOR_EOD</v>
          </cell>
          <cell r="C685">
            <v>49667</v>
          </cell>
          <cell r="E685">
            <v>2.1698135743016499E-2</v>
          </cell>
        </row>
        <row r="686">
          <cell r="A686" t="str">
            <v>GBP_LIBOR_EOD</v>
          </cell>
          <cell r="C686">
            <v>51494</v>
          </cell>
          <cell r="E686">
            <v>2.13801097849361E-2</v>
          </cell>
        </row>
        <row r="687">
          <cell r="A687" t="str">
            <v>GBP_LIBOR_EOD</v>
          </cell>
          <cell r="C687">
            <v>53318</v>
          </cell>
          <cell r="E687">
            <v>2.1015634751317E-2</v>
          </cell>
        </row>
        <row r="688">
          <cell r="A688" t="str">
            <v>GBP_LIBOR_EOD</v>
          </cell>
          <cell r="C688">
            <v>56970</v>
          </cell>
          <cell r="E688">
            <v>2.0022550971501601E-2</v>
          </cell>
        </row>
        <row r="689">
          <cell r="A689" t="str">
            <v>GBP_LIBOR_EOD</v>
          </cell>
          <cell r="C689">
            <v>60623</v>
          </cell>
          <cell r="E689">
            <v>1.9332799600232799E-2</v>
          </cell>
        </row>
        <row r="690">
          <cell r="A690" t="str">
            <v>GBP_LIBOR_EOD</v>
          </cell>
          <cell r="C690">
            <v>64276</v>
          </cell>
          <cell r="E690">
            <v>1.9300817212028198E-2</v>
          </cell>
        </row>
        <row r="691">
          <cell r="A691" t="str">
            <v>GBP_SONIA_EOD</v>
          </cell>
          <cell r="C691">
            <v>42361</v>
          </cell>
          <cell r="E691">
            <v>4.6169707993058296E-3</v>
          </cell>
        </row>
        <row r="692">
          <cell r="A692" t="str">
            <v>GBP_SONIA_EOD</v>
          </cell>
          <cell r="C692">
            <v>42367</v>
          </cell>
          <cell r="E692">
            <v>4.5797988682201403E-3</v>
          </cell>
        </row>
        <row r="693">
          <cell r="A693" t="str">
            <v>GBP_SONIA_EOD</v>
          </cell>
          <cell r="C693">
            <v>42374</v>
          </cell>
          <cell r="E693">
            <v>4.2696503661174903E-3</v>
          </cell>
        </row>
        <row r="694">
          <cell r="A694" t="str">
            <v>GBP_SONIA_EOD</v>
          </cell>
          <cell r="C694">
            <v>42391</v>
          </cell>
          <cell r="E694">
            <v>4.4541573936687298E-3</v>
          </cell>
        </row>
        <row r="695">
          <cell r="A695" t="str">
            <v>GBP_SONIA_EOD</v>
          </cell>
          <cell r="C695">
            <v>42422</v>
          </cell>
          <cell r="E695">
            <v>4.55723565353062E-3</v>
          </cell>
        </row>
        <row r="696">
          <cell r="A696" t="str">
            <v>GBP_SONIA_EOD</v>
          </cell>
          <cell r="C696">
            <v>42451</v>
          </cell>
          <cell r="E696">
            <v>4.6095169758158102E-3</v>
          </cell>
        </row>
        <row r="697">
          <cell r="A697" t="str">
            <v>GBP_SONIA_EOD</v>
          </cell>
          <cell r="C697">
            <v>42482</v>
          </cell>
          <cell r="E697">
            <v>4.6428955460413902E-3</v>
          </cell>
        </row>
        <row r="698">
          <cell r="A698" t="str">
            <v>GBP_SONIA_EOD</v>
          </cell>
          <cell r="C698">
            <v>42513</v>
          </cell>
          <cell r="E698">
            <v>4.6972059745224301E-3</v>
          </cell>
        </row>
        <row r="699">
          <cell r="A699" t="str">
            <v>GBP_SONIA_EOD</v>
          </cell>
          <cell r="C699">
            <v>42543</v>
          </cell>
          <cell r="E699">
            <v>4.7951063681635599E-3</v>
          </cell>
        </row>
        <row r="700">
          <cell r="A700" t="str">
            <v>GBP_SONIA_EOD</v>
          </cell>
          <cell r="C700">
            <v>42573</v>
          </cell>
          <cell r="E700">
            <v>4.8567360009085904E-3</v>
          </cell>
        </row>
        <row r="701">
          <cell r="A701" t="str">
            <v>GBP_SONIA_EOD</v>
          </cell>
          <cell r="C701">
            <v>42604</v>
          </cell>
          <cell r="E701">
            <v>4.95478521388762E-3</v>
          </cell>
        </row>
        <row r="702">
          <cell r="A702" t="str">
            <v>GBP_SONIA_EOD</v>
          </cell>
          <cell r="C702">
            <v>42635</v>
          </cell>
          <cell r="E702">
            <v>5.0798291514349298E-3</v>
          </cell>
        </row>
        <row r="703">
          <cell r="A703" t="str">
            <v>GBP_SONIA_EOD</v>
          </cell>
          <cell r="C703">
            <v>42667</v>
          </cell>
          <cell r="E703">
            <v>5.2384426576859702E-3</v>
          </cell>
        </row>
        <row r="704">
          <cell r="A704" t="str">
            <v>GBP_SONIA_EOD</v>
          </cell>
          <cell r="C704">
            <v>42696</v>
          </cell>
          <cell r="E704">
            <v>5.3143130842807302E-3</v>
          </cell>
        </row>
        <row r="705">
          <cell r="A705" t="str">
            <v>GBP_SONIA_EOD</v>
          </cell>
          <cell r="C705">
            <v>42726</v>
          </cell>
          <cell r="E705">
            <v>5.4553847094919597E-3</v>
          </cell>
        </row>
        <row r="706">
          <cell r="A706" t="str">
            <v>GBP_SONIA_EOD</v>
          </cell>
          <cell r="C706">
            <v>42816</v>
          </cell>
          <cell r="E706">
            <v>5.9115147622154701E-3</v>
          </cell>
        </row>
        <row r="707">
          <cell r="A707" t="str">
            <v>GBP_SONIA_EOD</v>
          </cell>
          <cell r="C707">
            <v>42908</v>
          </cell>
          <cell r="E707">
            <v>6.4379918756799102E-3</v>
          </cell>
        </row>
        <row r="708">
          <cell r="A708" t="str">
            <v>GBP_SONIA_EOD</v>
          </cell>
          <cell r="C708">
            <v>43000</v>
          </cell>
          <cell r="E708">
            <v>6.95534232643289E-3</v>
          </cell>
        </row>
        <row r="709">
          <cell r="A709" t="str">
            <v>GBP_SONIA_EOD</v>
          </cell>
          <cell r="C709">
            <v>43091</v>
          </cell>
          <cell r="E709">
            <v>7.4699369408381001E-3</v>
          </cell>
        </row>
        <row r="710">
          <cell r="A710" t="str">
            <v>GBP_SONIA_EOD</v>
          </cell>
          <cell r="C710">
            <v>43458</v>
          </cell>
          <cell r="E710">
            <v>9.2578908640860592E-3</v>
          </cell>
        </row>
        <row r="711">
          <cell r="A711" t="str">
            <v>GBP_SONIA_EOD</v>
          </cell>
          <cell r="C711">
            <v>43822</v>
          </cell>
          <cell r="E711">
            <v>1.0627118016987101E-2</v>
          </cell>
        </row>
        <row r="712">
          <cell r="A712" t="str">
            <v>GBP_SONIA_EOD</v>
          </cell>
          <cell r="C712">
            <v>44187</v>
          </cell>
          <cell r="E712">
            <v>1.1780901646042599E-2</v>
          </cell>
        </row>
        <row r="713">
          <cell r="A713" t="str">
            <v>GBP_SONIA_EOD</v>
          </cell>
          <cell r="C713">
            <v>44552</v>
          </cell>
          <cell r="E713">
            <v>1.28896705891711E-2</v>
          </cell>
        </row>
        <row r="714">
          <cell r="A714" t="str">
            <v>GBP_SONIA_EOD</v>
          </cell>
          <cell r="C714">
            <v>44917</v>
          </cell>
          <cell r="E714">
            <v>1.3909618671106299E-2</v>
          </cell>
        </row>
        <row r="715">
          <cell r="A715" t="str">
            <v>GBP_SONIA_EOD</v>
          </cell>
          <cell r="C715">
            <v>45282</v>
          </cell>
          <cell r="E715">
            <v>1.4807638979909299E-2</v>
          </cell>
        </row>
        <row r="716">
          <cell r="A716" t="str">
            <v>GBP_SONIA_EOD</v>
          </cell>
          <cell r="C716">
            <v>45649</v>
          </cell>
          <cell r="E716">
            <v>1.5556757610948499E-2</v>
          </cell>
        </row>
        <row r="717">
          <cell r="A717" t="str">
            <v>GBP_SONIA_EOD</v>
          </cell>
          <cell r="C717">
            <v>46013</v>
          </cell>
          <cell r="E717">
            <v>1.6226470453180802E-2</v>
          </cell>
        </row>
        <row r="718">
          <cell r="A718" t="str">
            <v>GBP_SONIA_EOD</v>
          </cell>
          <cell r="C718">
            <v>46743</v>
          </cell>
          <cell r="E718">
            <v>1.7392652898991799E-2</v>
          </cell>
        </row>
        <row r="719">
          <cell r="A719" t="str">
            <v>GBP_SONIA_EOD</v>
          </cell>
          <cell r="C719">
            <v>47840</v>
          </cell>
          <cell r="E719">
            <v>1.8618787147191999E-2</v>
          </cell>
        </row>
        <row r="720">
          <cell r="A720" t="str">
            <v>GBP_SONIA_EOD</v>
          </cell>
          <cell r="C720">
            <v>49667</v>
          </cell>
          <cell r="E720">
            <v>1.9444369488796898E-2</v>
          </cell>
        </row>
        <row r="721">
          <cell r="A721" t="str">
            <v>GBP_SONIA_EOD</v>
          </cell>
          <cell r="C721">
            <v>51494</v>
          </cell>
          <cell r="E721">
            <v>1.9460050853054502E-2</v>
          </cell>
        </row>
        <row r="722">
          <cell r="A722" t="str">
            <v>GBP_SONIA_EOD</v>
          </cell>
          <cell r="C722">
            <v>53318</v>
          </cell>
          <cell r="E722">
            <v>1.9308906667179201E-2</v>
          </cell>
        </row>
        <row r="723">
          <cell r="A723" t="str">
            <v>GBP_SONIA_EOD</v>
          </cell>
          <cell r="C723">
            <v>56970</v>
          </cell>
          <cell r="E723">
            <v>1.85995675102693E-2</v>
          </cell>
        </row>
        <row r="724">
          <cell r="A724" t="str">
            <v>GBP_SONIA_EOD</v>
          </cell>
          <cell r="C724">
            <v>60623</v>
          </cell>
          <cell r="E724">
            <v>1.80833396327722E-2</v>
          </cell>
        </row>
        <row r="725">
          <cell r="A725" t="str">
            <v>GBP_SONIA_EOD</v>
          </cell>
          <cell r="C725">
            <v>64276</v>
          </cell>
          <cell r="E725">
            <v>1.8193765809452901E-2</v>
          </cell>
        </row>
        <row r="726">
          <cell r="A726" t="str">
            <v>HKD_HIBOR_3M_EOD</v>
          </cell>
          <cell r="C726">
            <v>42451</v>
          </cell>
          <cell r="E726">
            <v>3.9063971159979498E-3</v>
          </cell>
        </row>
        <row r="727">
          <cell r="A727" t="str">
            <v>HKD_HIBOR_3M_EOD</v>
          </cell>
          <cell r="C727">
            <v>42543</v>
          </cell>
          <cell r="E727">
            <v>4.8562430470124396E-3</v>
          </cell>
        </row>
        <row r="728">
          <cell r="A728" t="str">
            <v>HKD_HIBOR_3M_EOD</v>
          </cell>
          <cell r="C728">
            <v>42635</v>
          </cell>
          <cell r="E728">
            <v>5.8051124604146E-3</v>
          </cell>
        </row>
        <row r="729">
          <cell r="A729" t="str">
            <v>HKD_HIBOR_3M_EOD</v>
          </cell>
          <cell r="C729">
            <v>42726</v>
          </cell>
          <cell r="E729">
            <v>6.6961889302186604E-3</v>
          </cell>
        </row>
        <row r="730">
          <cell r="A730" t="str">
            <v>HKD_HIBOR_3M_EOD</v>
          </cell>
          <cell r="C730">
            <v>43091</v>
          </cell>
          <cell r="E730">
            <v>9.5695474209683794E-3</v>
          </cell>
        </row>
        <row r="731">
          <cell r="A731" t="str">
            <v>HKD_HIBOR_3M_EOD</v>
          </cell>
          <cell r="C731">
            <v>43458</v>
          </cell>
          <cell r="E731">
            <v>1.18257664016976E-2</v>
          </cell>
        </row>
        <row r="732">
          <cell r="A732" t="str">
            <v>HKD_HIBOR_3M_EOD</v>
          </cell>
          <cell r="C732">
            <v>43822</v>
          </cell>
          <cell r="E732">
            <v>1.3549128555600099E-2</v>
          </cell>
        </row>
        <row r="733">
          <cell r="A733" t="str">
            <v>HKD_HIBOR_3M_EOD</v>
          </cell>
          <cell r="C733">
            <v>44187</v>
          </cell>
          <cell r="E733">
            <v>1.4772439870852101E-2</v>
          </cell>
        </row>
        <row r="734">
          <cell r="A734" t="str">
            <v>HKD_HIBOR_3M_EOD</v>
          </cell>
          <cell r="C734">
            <v>44917</v>
          </cell>
          <cell r="E734">
            <v>1.6915262802616401E-2</v>
          </cell>
        </row>
        <row r="735">
          <cell r="A735" t="str">
            <v>HKD_HIBOR_3M_EOD</v>
          </cell>
          <cell r="C735">
            <v>46013</v>
          </cell>
          <cell r="E735">
            <v>1.88434663081169E-2</v>
          </cell>
        </row>
        <row r="736">
          <cell r="A736" t="str">
            <v>HKD_HIBOR_3M_EOD</v>
          </cell>
          <cell r="C736">
            <v>46743</v>
          </cell>
          <cell r="E736">
            <v>1.9666527928305901E-2</v>
          </cell>
        </row>
        <row r="737">
          <cell r="A737" t="str">
            <v>HKD_HIBOR_3M_EOD</v>
          </cell>
          <cell r="C737">
            <v>47840</v>
          </cell>
          <cell r="E737">
            <v>2.1075937659484598E-2</v>
          </cell>
        </row>
        <row r="738">
          <cell r="A738" t="str">
            <v>HKD_HIBOR_6M_EOD</v>
          </cell>
          <cell r="C738">
            <v>42543</v>
          </cell>
          <cell r="E738">
            <v>5.48913976483571E-3</v>
          </cell>
        </row>
        <row r="739">
          <cell r="A739" t="str">
            <v>HKD_HIBOR_6M_EOD</v>
          </cell>
          <cell r="C739">
            <v>42726</v>
          </cell>
          <cell r="E739">
            <v>8.21969395862031E-3</v>
          </cell>
        </row>
        <row r="740">
          <cell r="A740" t="str">
            <v>HKD_HIBOR_6M_EOD</v>
          </cell>
          <cell r="C740">
            <v>43091</v>
          </cell>
          <cell r="E740">
            <v>1.09639041963997E-2</v>
          </cell>
        </row>
        <row r="741">
          <cell r="A741" t="str">
            <v>HKD_HIBOR_6M_EOD</v>
          </cell>
          <cell r="C741">
            <v>43458</v>
          </cell>
          <cell r="E741">
            <v>1.3118265854427E-2</v>
          </cell>
        </row>
        <row r="742">
          <cell r="A742" t="str">
            <v>HKD_HIBOR_6M_EOD</v>
          </cell>
          <cell r="C742">
            <v>43822</v>
          </cell>
          <cell r="E742">
            <v>1.4741478424530999E-2</v>
          </cell>
        </row>
        <row r="743">
          <cell r="A743" t="str">
            <v>HKD_HIBOR_6M_EOD</v>
          </cell>
          <cell r="C743">
            <v>44187</v>
          </cell>
          <cell r="E743">
            <v>1.5861562288081599E-2</v>
          </cell>
        </row>
        <row r="744">
          <cell r="A744" t="str">
            <v>HKD_HIBOR_6M_EOD</v>
          </cell>
          <cell r="C744">
            <v>44917</v>
          </cell>
          <cell r="E744">
            <v>1.7900737660310799E-2</v>
          </cell>
        </row>
        <row r="745">
          <cell r="A745" t="str">
            <v>HKD_HIBOR_6M_EOD</v>
          </cell>
          <cell r="C745">
            <v>46013</v>
          </cell>
          <cell r="E745">
            <v>1.9830568022526199E-2</v>
          </cell>
        </row>
        <row r="746">
          <cell r="A746" t="str">
            <v>HKD_HIBOR_6M_EOD</v>
          </cell>
          <cell r="C746">
            <v>46743</v>
          </cell>
          <cell r="E746">
            <v>2.0765354770444298E-2</v>
          </cell>
        </row>
        <row r="747">
          <cell r="A747" t="str">
            <v>HKD_HIBOR_6M_EOD</v>
          </cell>
          <cell r="C747">
            <v>47840</v>
          </cell>
          <cell r="E747">
            <v>2.2174049045109102E-2</v>
          </cell>
        </row>
        <row r="748">
          <cell r="A748" t="str">
            <v>HKD_HIBOR_EOD</v>
          </cell>
          <cell r="C748">
            <v>42361</v>
          </cell>
          <cell r="E748">
            <v>5.0709964778719E-4</v>
          </cell>
        </row>
        <row r="749">
          <cell r="A749" t="str">
            <v>HKD_HIBOR_EOD</v>
          </cell>
          <cell r="C749">
            <v>42367</v>
          </cell>
          <cell r="E749">
            <v>8.6709279043936996E-4</v>
          </cell>
        </row>
        <row r="750">
          <cell r="A750" t="str">
            <v>HKD_HIBOR_EOD</v>
          </cell>
          <cell r="C750">
            <v>42391</v>
          </cell>
          <cell r="E750">
            <v>2.2372874261167601E-3</v>
          </cell>
        </row>
        <row r="751">
          <cell r="A751" t="str">
            <v>HKD_HIBOR_EOD</v>
          </cell>
          <cell r="C751">
            <v>42422</v>
          </cell>
          <cell r="E751">
            <v>3.16744775268661E-3</v>
          </cell>
        </row>
        <row r="752">
          <cell r="A752" t="str">
            <v>HKD_HIBOR_EOD</v>
          </cell>
          <cell r="C752">
            <v>42451</v>
          </cell>
          <cell r="E752">
            <v>3.9063971159979498E-3</v>
          </cell>
        </row>
        <row r="753">
          <cell r="A753" t="str">
            <v>HKD_HIBOR_EOD</v>
          </cell>
          <cell r="C753">
            <v>42543</v>
          </cell>
          <cell r="E753">
            <v>5.48913976483571E-3</v>
          </cell>
        </row>
        <row r="754">
          <cell r="A754" t="str">
            <v>HKD_HIBOR_EOD</v>
          </cell>
          <cell r="C754">
            <v>42726</v>
          </cell>
          <cell r="E754">
            <v>6.7223366326787303E-3</v>
          </cell>
        </row>
        <row r="755">
          <cell r="A755" t="str">
            <v>HKD_HIBOR_EOD</v>
          </cell>
          <cell r="C755">
            <v>43091</v>
          </cell>
          <cell r="E755">
            <v>9.5689799537051999E-3</v>
          </cell>
        </row>
        <row r="756">
          <cell r="A756" t="str">
            <v>HKD_HIBOR_EOD</v>
          </cell>
          <cell r="C756">
            <v>43458</v>
          </cell>
          <cell r="E756">
            <v>1.1825388763652999E-2</v>
          </cell>
        </row>
        <row r="757">
          <cell r="A757" t="str">
            <v>HKD_HIBOR_EOD</v>
          </cell>
          <cell r="C757">
            <v>43822</v>
          </cell>
          <cell r="E757">
            <v>1.3550107686431299E-2</v>
          </cell>
        </row>
        <row r="758">
          <cell r="A758" t="str">
            <v>HKD_HIBOR_EOD</v>
          </cell>
          <cell r="C758">
            <v>44187</v>
          </cell>
          <cell r="E758">
            <v>1.47734163565617E-2</v>
          </cell>
        </row>
        <row r="759">
          <cell r="A759" t="str">
            <v>HKD_HIBOR_EOD</v>
          </cell>
          <cell r="C759">
            <v>44917</v>
          </cell>
          <cell r="E759">
            <v>1.6916087217551098E-2</v>
          </cell>
        </row>
        <row r="760">
          <cell r="A760" t="str">
            <v>HKD_HIBOR_EOD</v>
          </cell>
          <cell r="C760">
            <v>46013</v>
          </cell>
          <cell r="E760">
            <v>1.8844417896482699E-2</v>
          </cell>
        </row>
        <row r="761">
          <cell r="A761" t="str">
            <v>HKD_HIBOR_EOD</v>
          </cell>
          <cell r="C761">
            <v>46743</v>
          </cell>
          <cell r="E761">
            <v>1.9667360228640601E-2</v>
          </cell>
        </row>
        <row r="762">
          <cell r="A762" t="str">
            <v>HKD_HIBOR_EOD</v>
          </cell>
          <cell r="C762">
            <v>47840</v>
          </cell>
          <cell r="E762">
            <v>2.10767500726706E-2</v>
          </cell>
        </row>
        <row r="763">
          <cell r="A763" t="str">
            <v>HUF_BUBOR_3M_EOD</v>
          </cell>
          <cell r="C763">
            <v>42458</v>
          </cell>
          <cell r="E763">
            <v>1.36639432275289E-2</v>
          </cell>
        </row>
        <row r="764">
          <cell r="A764" t="str">
            <v>HUF_BUBOR_3M_EOD</v>
          </cell>
          <cell r="C764">
            <v>42549</v>
          </cell>
          <cell r="E764">
            <v>1.34686178067705E-2</v>
          </cell>
        </row>
        <row r="765">
          <cell r="A765" t="str">
            <v>HUF_BUBOR_3M_EOD</v>
          </cell>
          <cell r="C765">
            <v>42641</v>
          </cell>
          <cell r="E765">
            <v>1.34333215454348E-2</v>
          </cell>
        </row>
        <row r="766">
          <cell r="A766" t="str">
            <v>HUF_BUBOR_3M_EOD</v>
          </cell>
          <cell r="C766">
            <v>42732</v>
          </cell>
          <cell r="E766">
            <v>1.34897995586938E-2</v>
          </cell>
        </row>
        <row r="767">
          <cell r="A767" t="str">
            <v>HUF_BUBOR_3M_EOD</v>
          </cell>
          <cell r="C767">
            <v>43097</v>
          </cell>
          <cell r="E767">
            <v>1.4575147845348999E-2</v>
          </cell>
        </row>
        <row r="768">
          <cell r="A768" t="str">
            <v>HUF_BUBOR_3M_EOD</v>
          </cell>
          <cell r="C768">
            <v>43462</v>
          </cell>
          <cell r="E768">
            <v>1.6288065837094599E-2</v>
          </cell>
        </row>
        <row r="769">
          <cell r="A769" t="str">
            <v>HUF_BUBOR_3M_EOD</v>
          </cell>
          <cell r="C769">
            <v>43829</v>
          </cell>
          <cell r="E769">
            <v>1.8348741692813201E-2</v>
          </cell>
        </row>
        <row r="770">
          <cell r="A770" t="str">
            <v>HUF_BUBOR_3M_EOD</v>
          </cell>
          <cell r="C770">
            <v>44193</v>
          </cell>
          <cell r="E770">
            <v>2.0634921488368301E-2</v>
          </cell>
        </row>
        <row r="771">
          <cell r="A771" t="str">
            <v>HUF_BUBOR_3M_EOD</v>
          </cell>
          <cell r="C771">
            <v>44558</v>
          </cell>
          <cell r="E771">
            <v>2.2940532793730501E-2</v>
          </cell>
        </row>
        <row r="772">
          <cell r="A772" t="str">
            <v>HUF_BUBOR_3M_EOD</v>
          </cell>
          <cell r="C772">
            <v>44923</v>
          </cell>
          <cell r="E772">
            <v>2.5037465652015999E-2</v>
          </cell>
        </row>
        <row r="773">
          <cell r="A773" t="str">
            <v>HUF_BUBOR_3M_EOD</v>
          </cell>
          <cell r="C773">
            <v>45288</v>
          </cell>
          <cell r="E773">
            <v>2.6953662970129001E-2</v>
          </cell>
        </row>
        <row r="774">
          <cell r="A774" t="str">
            <v>HUF_BUBOR_3M_EOD</v>
          </cell>
          <cell r="C774">
            <v>45656</v>
          </cell>
          <cell r="E774">
            <v>2.8571196277152301E-2</v>
          </cell>
        </row>
        <row r="775">
          <cell r="A775" t="str">
            <v>HUF_BUBOR_3M_EOD</v>
          </cell>
          <cell r="C775">
            <v>46020</v>
          </cell>
          <cell r="E775">
            <v>2.97199567460858E-2</v>
          </cell>
        </row>
        <row r="776">
          <cell r="A776" t="str">
            <v>HUF_BUBOR_3M_EOD</v>
          </cell>
          <cell r="C776">
            <v>46749</v>
          </cell>
          <cell r="E776">
            <v>3.09745523601682E-2</v>
          </cell>
        </row>
        <row r="777">
          <cell r="A777" t="str">
            <v>HUF_BUBOR_3M_EOD</v>
          </cell>
          <cell r="C777">
            <v>47847</v>
          </cell>
          <cell r="E777">
            <v>3.1041477698428899E-2</v>
          </cell>
        </row>
        <row r="778">
          <cell r="A778" t="str">
            <v>HUF_BUBOR_3M_EOD</v>
          </cell>
          <cell r="C778">
            <v>49671</v>
          </cell>
          <cell r="E778">
            <v>3.15266932314507E-2</v>
          </cell>
        </row>
        <row r="779">
          <cell r="A779" t="str">
            <v>HUF_BUBOR_6M_EOD</v>
          </cell>
          <cell r="C779">
            <v>42549</v>
          </cell>
          <cell r="E779">
            <v>1.3640748531720899E-2</v>
          </cell>
        </row>
        <row r="780">
          <cell r="A780" t="str">
            <v>HUF_BUBOR_6M_EOD</v>
          </cell>
          <cell r="C780">
            <v>42732</v>
          </cell>
          <cell r="E780">
            <v>1.3640748531721E-2</v>
          </cell>
        </row>
        <row r="781">
          <cell r="A781" t="str">
            <v>HUF_BUBOR_6M_EOD</v>
          </cell>
          <cell r="C781">
            <v>42914</v>
          </cell>
          <cell r="E781">
            <v>1.3888903935553001E-2</v>
          </cell>
        </row>
        <row r="782">
          <cell r="A782" t="str">
            <v>HUF_BUBOR_6M_EOD</v>
          </cell>
          <cell r="C782">
            <v>43097</v>
          </cell>
          <cell r="E782">
            <v>1.42968718825722E-2</v>
          </cell>
        </row>
        <row r="783">
          <cell r="A783" t="str">
            <v>HUF_BUBOR_6M_EOD</v>
          </cell>
          <cell r="C783">
            <v>43462</v>
          </cell>
          <cell r="E783">
            <v>1.5890212835547E-2</v>
          </cell>
        </row>
        <row r="784">
          <cell r="A784" t="str">
            <v>HUF_BUBOR_6M_EOD</v>
          </cell>
          <cell r="C784">
            <v>43829</v>
          </cell>
          <cell r="E784">
            <v>1.7799919931137401E-2</v>
          </cell>
        </row>
        <row r="785">
          <cell r="A785" t="str">
            <v>HUF_BUBOR_6M_EOD</v>
          </cell>
          <cell r="C785">
            <v>44193</v>
          </cell>
          <cell r="E785">
            <v>2.00355691289088E-2</v>
          </cell>
        </row>
        <row r="786">
          <cell r="A786" t="str">
            <v>HUF_BUBOR_6M_EOD</v>
          </cell>
          <cell r="C786">
            <v>44558</v>
          </cell>
          <cell r="E786">
            <v>2.2354010264298101E-2</v>
          </cell>
        </row>
        <row r="787">
          <cell r="A787" t="str">
            <v>HUF_BUBOR_6M_EOD</v>
          </cell>
          <cell r="C787">
            <v>44923</v>
          </cell>
          <cell r="E787">
            <v>2.4495187052681801E-2</v>
          </cell>
        </row>
        <row r="788">
          <cell r="A788" t="str">
            <v>HUF_BUBOR_6M_EOD</v>
          </cell>
          <cell r="C788">
            <v>45288</v>
          </cell>
          <cell r="E788">
            <v>2.6455913931248101E-2</v>
          </cell>
        </row>
        <row r="789">
          <cell r="A789" t="str">
            <v>HUF_BUBOR_6M_EOD</v>
          </cell>
          <cell r="C789">
            <v>45656</v>
          </cell>
          <cell r="E789">
            <v>2.8118410411327201E-2</v>
          </cell>
        </row>
        <row r="790">
          <cell r="A790" t="str">
            <v>HUF_BUBOR_6M_EOD</v>
          </cell>
          <cell r="C790">
            <v>46020</v>
          </cell>
          <cell r="E790">
            <v>2.9302756520685001E-2</v>
          </cell>
        </row>
        <row r="791">
          <cell r="A791" t="str">
            <v>HUF_BUBOR_6M_EOD</v>
          </cell>
          <cell r="C791">
            <v>46749</v>
          </cell>
          <cell r="E791">
            <v>3.06261044472373E-2</v>
          </cell>
        </row>
        <row r="792">
          <cell r="A792" t="str">
            <v>HUF_BUBOR_6M_EOD</v>
          </cell>
          <cell r="C792">
            <v>47847</v>
          </cell>
          <cell r="E792">
            <v>3.0773903930064E-2</v>
          </cell>
        </row>
        <row r="793">
          <cell r="A793" t="str">
            <v>HUF_BUBOR_6M_EOD</v>
          </cell>
          <cell r="C793">
            <v>49671</v>
          </cell>
          <cell r="E793">
            <v>3.1340743427788399E-2</v>
          </cell>
        </row>
        <row r="794">
          <cell r="A794" t="str">
            <v>HUF_BUBOR_EOD</v>
          </cell>
          <cell r="C794">
            <v>42361</v>
          </cell>
          <cell r="E794">
            <v>2.16965773580663E-2</v>
          </cell>
        </row>
        <row r="795">
          <cell r="A795" t="str">
            <v>HUF_BUBOR_EOD</v>
          </cell>
          <cell r="C795">
            <v>42366</v>
          </cell>
          <cell r="E795">
            <v>2.16944282369332E-2</v>
          </cell>
        </row>
        <row r="796">
          <cell r="A796" t="str">
            <v>HUF_BUBOR_EOD</v>
          </cell>
          <cell r="C796">
            <v>42373</v>
          </cell>
          <cell r="E796">
            <v>1.81461434330434E-2</v>
          </cell>
        </row>
        <row r="797">
          <cell r="A797" t="str">
            <v>HUF_BUBOR_EOD</v>
          </cell>
          <cell r="C797">
            <v>42397</v>
          </cell>
          <cell r="E797">
            <v>1.5064108682402801E-2</v>
          </cell>
        </row>
        <row r="798">
          <cell r="A798" t="str">
            <v>HUF_BUBOR_EOD</v>
          </cell>
          <cell r="C798">
            <v>42429</v>
          </cell>
          <cell r="E798">
            <v>1.43690154239002E-2</v>
          </cell>
        </row>
        <row r="799">
          <cell r="A799" t="str">
            <v>HUF_BUBOR_EOD</v>
          </cell>
          <cell r="C799">
            <v>42458</v>
          </cell>
          <cell r="E799">
            <v>1.41556055750429E-2</v>
          </cell>
        </row>
        <row r="800">
          <cell r="A800" t="str">
            <v>HUF_BUBOR_EOD</v>
          </cell>
          <cell r="C800">
            <v>42549</v>
          </cell>
          <cell r="E800">
            <v>1.37231177640229E-2</v>
          </cell>
        </row>
        <row r="801">
          <cell r="A801" t="str">
            <v>HUF_BUBOR_EOD</v>
          </cell>
          <cell r="C801">
            <v>42641</v>
          </cell>
          <cell r="E801">
            <v>1.36044976732665E-2</v>
          </cell>
        </row>
        <row r="802">
          <cell r="A802" t="str">
            <v>HUF_BUBOR_EOD</v>
          </cell>
          <cell r="C802">
            <v>42732</v>
          </cell>
          <cell r="E802">
            <v>1.3619101956330501E-2</v>
          </cell>
        </row>
        <row r="803">
          <cell r="A803" t="str">
            <v>HUF_BUBOR_EOD</v>
          </cell>
          <cell r="C803">
            <v>43097</v>
          </cell>
          <cell r="E803">
            <v>1.4363200018327299E-2</v>
          </cell>
        </row>
        <row r="804">
          <cell r="A804" t="str">
            <v>HUF_BUBOR_EOD</v>
          </cell>
          <cell r="C804">
            <v>43462</v>
          </cell>
          <cell r="E804">
            <v>1.59345554138241E-2</v>
          </cell>
        </row>
        <row r="805">
          <cell r="A805" t="str">
            <v>HUF_BUBOR_EOD</v>
          </cell>
          <cell r="C805">
            <v>43829</v>
          </cell>
          <cell r="E805">
            <v>1.7833176618654099E-2</v>
          </cell>
        </row>
        <row r="806">
          <cell r="A806" t="str">
            <v>HUF_BUBOR_EOD</v>
          </cell>
          <cell r="C806">
            <v>44193</v>
          </cell>
          <cell r="E806">
            <v>2.0063874323205302E-2</v>
          </cell>
        </row>
        <row r="807">
          <cell r="A807" t="str">
            <v>HUF_BUBOR_EOD</v>
          </cell>
          <cell r="C807">
            <v>44558</v>
          </cell>
          <cell r="E807">
            <v>2.2377611899510898E-2</v>
          </cell>
        </row>
        <row r="808">
          <cell r="A808" t="str">
            <v>HUF_BUBOR_EOD</v>
          </cell>
          <cell r="C808">
            <v>44923</v>
          </cell>
          <cell r="E808">
            <v>2.4515425381536299E-2</v>
          </cell>
        </row>
        <row r="809">
          <cell r="A809" t="str">
            <v>HUF_BUBOR_EOD</v>
          </cell>
          <cell r="C809">
            <v>45288</v>
          </cell>
          <cell r="E809">
            <v>2.6473627841648799E-2</v>
          </cell>
        </row>
        <row r="810">
          <cell r="A810" t="str">
            <v>HUF_BUBOR_EOD</v>
          </cell>
          <cell r="C810">
            <v>45656</v>
          </cell>
          <cell r="E810">
            <v>2.8134145433159799E-2</v>
          </cell>
        </row>
        <row r="811">
          <cell r="A811" t="str">
            <v>HUF_BUBOR_EOD</v>
          </cell>
          <cell r="C811">
            <v>46020</v>
          </cell>
          <cell r="E811">
            <v>2.93157790525625E-2</v>
          </cell>
        </row>
        <row r="812">
          <cell r="A812" t="str">
            <v>HUF_BUBOR_EOD</v>
          </cell>
          <cell r="C812">
            <v>46749</v>
          </cell>
          <cell r="E812">
            <v>3.06371138482655E-2</v>
          </cell>
        </row>
        <row r="813">
          <cell r="A813" t="str">
            <v>HUF_BUBOR_EOD</v>
          </cell>
          <cell r="C813">
            <v>47847</v>
          </cell>
          <cell r="E813">
            <v>3.07827034969506E-2</v>
          </cell>
        </row>
        <row r="814">
          <cell r="A814" t="str">
            <v>HUF_BUBOR_EOD</v>
          </cell>
          <cell r="C814">
            <v>49671</v>
          </cell>
          <cell r="E814">
            <v>3.1347425655931502E-2</v>
          </cell>
        </row>
        <row r="815">
          <cell r="A815" t="str">
            <v>JPY_LIBOR_1M_EOD</v>
          </cell>
          <cell r="C815">
            <v>42394</v>
          </cell>
          <cell r="E815">
            <v>5.3015056441009002E-4</v>
          </cell>
        </row>
        <row r="816">
          <cell r="A816" t="str">
            <v>JPY_LIBOR_1M_EOD</v>
          </cell>
          <cell r="C816">
            <v>42425</v>
          </cell>
          <cell r="E816">
            <v>4.8706435048990999E-4</v>
          </cell>
        </row>
        <row r="817">
          <cell r="A817" t="str">
            <v>JPY_LIBOR_1M_EOD</v>
          </cell>
          <cell r="C817">
            <v>42454</v>
          </cell>
          <cell r="E817">
            <v>4.9278540071759998E-4</v>
          </cell>
        </row>
        <row r="818">
          <cell r="A818" t="str">
            <v>JPY_LIBOR_1M_EOD</v>
          </cell>
          <cell r="C818">
            <v>42548</v>
          </cell>
          <cell r="E818">
            <v>4.7185624375076002E-4</v>
          </cell>
        </row>
        <row r="819">
          <cell r="A819" t="str">
            <v>JPY_LIBOR_1M_EOD</v>
          </cell>
          <cell r="C819">
            <v>42639</v>
          </cell>
          <cell r="E819">
            <v>4.6459834931298998E-4</v>
          </cell>
        </row>
        <row r="820">
          <cell r="A820" t="str">
            <v>JPY_LIBOR_1M_EOD</v>
          </cell>
          <cell r="C820">
            <v>42730</v>
          </cell>
          <cell r="E820">
            <v>4.5142812357531998E-4</v>
          </cell>
        </row>
        <row r="821">
          <cell r="A821" t="str">
            <v>JPY_LIBOR_1M_EOD</v>
          </cell>
          <cell r="C821">
            <v>43094</v>
          </cell>
          <cell r="E821">
            <v>4.6538778877408998E-4</v>
          </cell>
        </row>
        <row r="822">
          <cell r="A822" t="str">
            <v>JPY_LIBOR_1M_EOD</v>
          </cell>
          <cell r="C822">
            <v>43459</v>
          </cell>
          <cell r="E822">
            <v>5.1423403479392005E-4</v>
          </cell>
        </row>
        <row r="823">
          <cell r="A823" t="str">
            <v>JPY_LIBOR_1M_EOD</v>
          </cell>
          <cell r="C823">
            <v>43824</v>
          </cell>
          <cell r="E823">
            <v>7.2570050656527998E-4</v>
          </cell>
        </row>
        <row r="824">
          <cell r="A824" t="str">
            <v>JPY_LIBOR_1M_EOD</v>
          </cell>
          <cell r="C824">
            <v>44190</v>
          </cell>
          <cell r="E824">
            <v>1.07764413302245E-3</v>
          </cell>
        </row>
        <row r="825">
          <cell r="A825" t="str">
            <v>JPY_LIBOR_1M_EOD</v>
          </cell>
          <cell r="C825">
            <v>44557</v>
          </cell>
          <cell r="E825">
            <v>1.49834652289229E-3</v>
          </cell>
        </row>
        <row r="826">
          <cell r="A826" t="str">
            <v>JPY_LIBOR_1M_EOD</v>
          </cell>
          <cell r="C826">
            <v>44921</v>
          </cell>
          <cell r="E826">
            <v>1.96265969993689E-3</v>
          </cell>
        </row>
        <row r="827">
          <cell r="A827" t="str">
            <v>JPY_LIBOR_1M_EOD</v>
          </cell>
          <cell r="C827">
            <v>45285</v>
          </cell>
          <cell r="E827">
            <v>2.4762658856913099E-3</v>
          </cell>
        </row>
        <row r="828">
          <cell r="A828" t="str">
            <v>JPY_LIBOR_1M_EOD</v>
          </cell>
          <cell r="C828">
            <v>45651</v>
          </cell>
          <cell r="E828">
            <v>3.00645592585697E-3</v>
          </cell>
        </row>
        <row r="829">
          <cell r="A829" t="str">
            <v>JPY_LIBOR_1M_EOD</v>
          </cell>
          <cell r="C829">
            <v>46016</v>
          </cell>
          <cell r="E829">
            <v>3.57661159554398E-3</v>
          </cell>
        </row>
        <row r="830">
          <cell r="A830" t="str">
            <v>JPY_LIBOR_1M_EOD</v>
          </cell>
          <cell r="C830">
            <v>46748</v>
          </cell>
          <cell r="E830">
            <v>4.8159369541703103E-3</v>
          </cell>
        </row>
        <row r="831">
          <cell r="A831" t="str">
            <v>JPY_LIBOR_1M_EOD</v>
          </cell>
          <cell r="C831">
            <v>47842</v>
          </cell>
          <cell r="E831">
            <v>6.9343840719408301E-3</v>
          </cell>
        </row>
        <row r="832">
          <cell r="A832" t="str">
            <v>JPY_LIBOR_1M_EOD</v>
          </cell>
          <cell r="C832">
            <v>49668</v>
          </cell>
          <cell r="E832">
            <v>9.7632763440421797E-3</v>
          </cell>
        </row>
        <row r="833">
          <cell r="A833" t="str">
            <v>JPY_LIBOR_1M_EOD</v>
          </cell>
          <cell r="C833">
            <v>51495</v>
          </cell>
          <cell r="E833">
            <v>1.1328358547257699E-2</v>
          </cell>
        </row>
        <row r="834">
          <cell r="A834" t="str">
            <v>JPY_LIBOR_1M_EOD</v>
          </cell>
          <cell r="C834">
            <v>53321</v>
          </cell>
          <cell r="E834">
            <v>1.2159735968325499E-2</v>
          </cell>
        </row>
        <row r="835">
          <cell r="A835" t="str">
            <v>JPY_LIBOR_1M_EOD</v>
          </cell>
          <cell r="C835">
            <v>56975</v>
          </cell>
          <cell r="E835">
            <v>1.34818793993385E-2</v>
          </cell>
        </row>
        <row r="836">
          <cell r="A836" t="str">
            <v>JPY_LIBOR_3M_EOD</v>
          </cell>
          <cell r="C836">
            <v>42454</v>
          </cell>
          <cell r="E836">
            <v>8.1102910982029999E-4</v>
          </cell>
        </row>
        <row r="837">
          <cell r="A837" t="str">
            <v>JPY_LIBOR_3M_EOD</v>
          </cell>
          <cell r="C837">
            <v>42485</v>
          </cell>
          <cell r="E837">
            <v>7.9258000456749003E-4</v>
          </cell>
        </row>
        <row r="838">
          <cell r="A838" t="str">
            <v>JPY_LIBOR_3M_EOD</v>
          </cell>
          <cell r="C838">
            <v>42515</v>
          </cell>
          <cell r="E838">
            <v>7.9631478802741004E-4</v>
          </cell>
        </row>
        <row r="839">
          <cell r="A839" t="str">
            <v>JPY_LIBOR_3M_EOD</v>
          </cell>
          <cell r="C839">
            <v>42548</v>
          </cell>
          <cell r="E839">
            <v>8.0143776457559999E-4</v>
          </cell>
        </row>
        <row r="840">
          <cell r="A840" t="str">
            <v>JPY_LIBOR_3M_EOD</v>
          </cell>
          <cell r="C840">
            <v>42576</v>
          </cell>
          <cell r="E840">
            <v>7.8967597874088997E-4</v>
          </cell>
        </row>
        <row r="841">
          <cell r="A841" t="str">
            <v>JPY_LIBOR_3M_EOD</v>
          </cell>
          <cell r="C841">
            <v>42607</v>
          </cell>
          <cell r="E841">
            <v>7.8763631141396003E-4</v>
          </cell>
        </row>
        <row r="842">
          <cell r="A842" t="str">
            <v>JPY_LIBOR_3M_EOD</v>
          </cell>
          <cell r="C842">
            <v>42639</v>
          </cell>
          <cell r="E842">
            <v>7.9380587681132002E-4</v>
          </cell>
        </row>
        <row r="843">
          <cell r="A843" t="str">
            <v>JPY_LIBOR_3M_EOD</v>
          </cell>
          <cell r="C843">
            <v>42668</v>
          </cell>
          <cell r="E843">
            <v>7.8454791681038002E-4</v>
          </cell>
        </row>
        <row r="844">
          <cell r="A844" t="str">
            <v>JPY_LIBOR_3M_EOD</v>
          </cell>
          <cell r="C844">
            <v>42699</v>
          </cell>
          <cell r="E844">
            <v>7.8022949489314005E-4</v>
          </cell>
        </row>
        <row r="845">
          <cell r="A845" t="str">
            <v>JPY_LIBOR_3M_EOD</v>
          </cell>
          <cell r="C845">
            <v>42730</v>
          </cell>
          <cell r="E845">
            <v>7.8261609270282001E-4</v>
          </cell>
        </row>
        <row r="846">
          <cell r="A846" t="str">
            <v>JPY_LIBOR_3M_EOD</v>
          </cell>
          <cell r="C846">
            <v>43094</v>
          </cell>
          <cell r="E846">
            <v>7.2774521197424005E-4</v>
          </cell>
        </row>
        <row r="847">
          <cell r="A847" t="str">
            <v>JPY_LIBOR_3M_EOD</v>
          </cell>
          <cell r="C847">
            <v>43459</v>
          </cell>
          <cell r="E847">
            <v>7.7662932873863997E-4</v>
          </cell>
        </row>
        <row r="848">
          <cell r="A848" t="str">
            <v>JPY_LIBOR_3M_EOD</v>
          </cell>
          <cell r="C848">
            <v>43824</v>
          </cell>
          <cell r="E848">
            <v>9.7542547095434999E-4</v>
          </cell>
        </row>
        <row r="849">
          <cell r="A849" t="str">
            <v>JPY_LIBOR_3M_EOD</v>
          </cell>
          <cell r="C849">
            <v>44190</v>
          </cell>
          <cell r="E849">
            <v>1.3396413282520999E-3</v>
          </cell>
        </row>
        <row r="850">
          <cell r="A850" t="str">
            <v>JPY_LIBOR_3M_EOD</v>
          </cell>
          <cell r="C850">
            <v>44557</v>
          </cell>
          <cell r="E850">
            <v>1.7727269772616001E-3</v>
          </cell>
        </row>
        <row r="851">
          <cell r="A851" t="str">
            <v>JPY_LIBOR_3M_EOD</v>
          </cell>
          <cell r="C851">
            <v>44921</v>
          </cell>
          <cell r="E851">
            <v>2.2243278530468501E-3</v>
          </cell>
        </row>
        <row r="852">
          <cell r="A852" t="str">
            <v>JPY_LIBOR_3M_EOD</v>
          </cell>
          <cell r="C852">
            <v>45285</v>
          </cell>
          <cell r="E852">
            <v>2.7124662026110401E-3</v>
          </cell>
        </row>
        <row r="853">
          <cell r="A853" t="str">
            <v>JPY_LIBOR_3M_EOD</v>
          </cell>
          <cell r="C853">
            <v>45651</v>
          </cell>
          <cell r="E853">
            <v>3.24260127013801E-3</v>
          </cell>
        </row>
        <row r="854">
          <cell r="A854" t="str">
            <v>JPY_LIBOR_3M_EOD</v>
          </cell>
          <cell r="C854">
            <v>46016</v>
          </cell>
          <cell r="E854">
            <v>3.8253324932553201E-3</v>
          </cell>
        </row>
        <row r="855">
          <cell r="A855" t="str">
            <v>JPY_LIBOR_3M_EOD</v>
          </cell>
          <cell r="C855">
            <v>46748</v>
          </cell>
          <cell r="E855">
            <v>5.0846625054137701E-3</v>
          </cell>
        </row>
        <row r="856">
          <cell r="A856" t="str">
            <v>JPY_LIBOR_3M_EOD</v>
          </cell>
          <cell r="C856">
            <v>47842</v>
          </cell>
          <cell r="E856">
            <v>7.1686632227424604E-3</v>
          </cell>
        </row>
        <row r="857">
          <cell r="A857" t="str">
            <v>JPY_LIBOR_3M_EOD</v>
          </cell>
          <cell r="C857">
            <v>49668</v>
          </cell>
          <cell r="E857">
            <v>9.9701433004622305E-3</v>
          </cell>
        </row>
        <row r="858">
          <cell r="A858" t="str">
            <v>JPY_LIBOR_3M_EOD</v>
          </cell>
          <cell r="C858">
            <v>51495</v>
          </cell>
          <cell r="E858">
            <v>1.1521321149123799E-2</v>
          </cell>
        </row>
        <row r="859">
          <cell r="A859" t="str">
            <v>JPY_LIBOR_3M_EOD</v>
          </cell>
          <cell r="C859">
            <v>53321</v>
          </cell>
          <cell r="E859">
            <v>1.23383189767058E-2</v>
          </cell>
        </row>
        <row r="860">
          <cell r="A860" t="str">
            <v>JPY_LIBOR_3M_EOD</v>
          </cell>
          <cell r="C860">
            <v>56975</v>
          </cell>
          <cell r="E860">
            <v>1.3662008946730499E-2</v>
          </cell>
        </row>
        <row r="861">
          <cell r="A861" t="str">
            <v>JPY_LIBOR_6M_EOD</v>
          </cell>
          <cell r="C861">
            <v>42548</v>
          </cell>
          <cell r="E861">
            <v>1.15985206749153E-3</v>
          </cell>
        </row>
        <row r="862">
          <cell r="A862" t="str">
            <v>JPY_LIBOR_6M_EOD</v>
          </cell>
          <cell r="C862">
            <v>42576</v>
          </cell>
          <cell r="E862">
            <v>1.15960058442138E-3</v>
          </cell>
        </row>
        <row r="863">
          <cell r="A863" t="str">
            <v>JPY_LIBOR_6M_EOD</v>
          </cell>
          <cell r="C863">
            <v>42607</v>
          </cell>
          <cell r="E863">
            <v>1.14992574062737E-3</v>
          </cell>
        </row>
        <row r="864">
          <cell r="A864" t="str">
            <v>JPY_LIBOR_6M_EOD</v>
          </cell>
          <cell r="C864">
            <v>42639</v>
          </cell>
          <cell r="E864">
            <v>1.14337004184347E-3</v>
          </cell>
        </row>
        <row r="865">
          <cell r="A865" t="str">
            <v>JPY_LIBOR_6M_EOD</v>
          </cell>
          <cell r="C865">
            <v>42668</v>
          </cell>
          <cell r="E865">
            <v>1.1410096979387E-3</v>
          </cell>
        </row>
        <row r="866">
          <cell r="A866" t="str">
            <v>JPY_LIBOR_6M_EOD</v>
          </cell>
          <cell r="C866">
            <v>42699</v>
          </cell>
          <cell r="E866">
            <v>1.1354882479695E-3</v>
          </cell>
        </row>
        <row r="867">
          <cell r="A867" t="str">
            <v>JPY_LIBOR_6M_EOD</v>
          </cell>
          <cell r="C867">
            <v>42730</v>
          </cell>
          <cell r="E867">
            <v>1.1296254798333701E-3</v>
          </cell>
        </row>
        <row r="868">
          <cell r="A868" t="str">
            <v>JPY_LIBOR_6M_EOD</v>
          </cell>
          <cell r="C868">
            <v>43094</v>
          </cell>
          <cell r="E868">
            <v>1.07726071864237E-3</v>
          </cell>
        </row>
        <row r="869">
          <cell r="A869" t="str">
            <v>JPY_LIBOR_6M_EOD</v>
          </cell>
          <cell r="C869">
            <v>43459</v>
          </cell>
          <cell r="E869">
            <v>1.12601622983837E-3</v>
          </cell>
        </row>
        <row r="870">
          <cell r="A870" t="str">
            <v>JPY_LIBOR_6M_EOD</v>
          </cell>
          <cell r="C870">
            <v>43824</v>
          </cell>
          <cell r="E870">
            <v>1.3496879106347499E-3</v>
          </cell>
        </row>
        <row r="871">
          <cell r="A871" t="str">
            <v>JPY_LIBOR_6M_EOD</v>
          </cell>
          <cell r="C871">
            <v>44190</v>
          </cell>
          <cell r="E871">
            <v>1.7132717026687001E-3</v>
          </cell>
        </row>
        <row r="872">
          <cell r="A872" t="str">
            <v>JPY_LIBOR_6M_EOD</v>
          </cell>
          <cell r="C872">
            <v>44557</v>
          </cell>
          <cell r="E872">
            <v>2.14575052118062E-3</v>
          </cell>
        </row>
        <row r="873">
          <cell r="A873" t="str">
            <v>JPY_LIBOR_6M_EOD</v>
          </cell>
          <cell r="C873">
            <v>44921</v>
          </cell>
          <cell r="E873">
            <v>2.6223325536487E-3</v>
          </cell>
        </row>
        <row r="874">
          <cell r="A874" t="str">
            <v>JPY_LIBOR_6M_EOD</v>
          </cell>
          <cell r="C874">
            <v>45285</v>
          </cell>
          <cell r="E874">
            <v>3.13539518255645E-3</v>
          </cell>
        </row>
        <row r="875">
          <cell r="A875" t="str">
            <v>JPY_LIBOR_6M_EOD</v>
          </cell>
          <cell r="C875">
            <v>45651</v>
          </cell>
          <cell r="E875">
            <v>3.6905850745280501E-3</v>
          </cell>
        </row>
        <row r="876">
          <cell r="A876" t="str">
            <v>JPY_LIBOR_6M_EOD</v>
          </cell>
          <cell r="C876">
            <v>46016</v>
          </cell>
          <cell r="E876">
            <v>4.2729172464509996E-3</v>
          </cell>
        </row>
        <row r="877">
          <cell r="A877" t="str">
            <v>JPY_LIBOR_6M_EOD</v>
          </cell>
          <cell r="C877">
            <v>46748</v>
          </cell>
          <cell r="E877">
            <v>5.5107406006035401E-3</v>
          </cell>
        </row>
        <row r="878">
          <cell r="A878" t="str">
            <v>JPY_LIBOR_6M_EOD</v>
          </cell>
          <cell r="C878">
            <v>47842</v>
          </cell>
          <cell r="E878">
            <v>7.5625548412896898E-3</v>
          </cell>
        </row>
        <row r="879">
          <cell r="A879" t="str">
            <v>JPY_LIBOR_6M_EOD</v>
          </cell>
          <cell r="C879">
            <v>49668</v>
          </cell>
          <cell r="E879">
            <v>1.0309323888975401E-2</v>
          </cell>
        </row>
        <row r="880">
          <cell r="A880" t="str">
            <v>JPY_LIBOR_6M_EOD</v>
          </cell>
          <cell r="C880">
            <v>51495</v>
          </cell>
          <cell r="E880">
            <v>1.18183153826842E-2</v>
          </cell>
        </row>
        <row r="881">
          <cell r="A881" t="str">
            <v>JPY_LIBOR_6M_EOD</v>
          </cell>
          <cell r="C881">
            <v>53321</v>
          </cell>
          <cell r="E881">
            <v>1.2592013468400399E-2</v>
          </cell>
        </row>
        <row r="882">
          <cell r="A882" t="str">
            <v>JPY_LIBOR_6M_EOD</v>
          </cell>
          <cell r="C882">
            <v>56975</v>
          </cell>
          <cell r="E882">
            <v>1.39196258620572E-2</v>
          </cell>
        </row>
        <row r="883">
          <cell r="A883" t="str">
            <v>JPY_LIBOR_EOD</v>
          </cell>
          <cell r="C883">
            <v>42362</v>
          </cell>
          <cell r="E883">
            <v>4.7794659636671001E-4</v>
          </cell>
        </row>
        <row r="884">
          <cell r="A884" t="str">
            <v>JPY_LIBOR_EOD</v>
          </cell>
          <cell r="C884">
            <v>42363</v>
          </cell>
          <cell r="E884">
            <v>4.7794670066536002E-4</v>
          </cell>
        </row>
        <row r="885">
          <cell r="A885" t="str">
            <v>JPY_LIBOR_EOD</v>
          </cell>
          <cell r="C885">
            <v>42373</v>
          </cell>
          <cell r="E885">
            <v>3.9995415472207001E-4</v>
          </cell>
        </row>
        <row r="886">
          <cell r="A886" t="str">
            <v>JPY_LIBOR_EOD</v>
          </cell>
          <cell r="C886">
            <v>42394</v>
          </cell>
          <cell r="E886">
            <v>5.2554434113966E-4</v>
          </cell>
        </row>
        <row r="887">
          <cell r="A887" t="str">
            <v>JPY_LIBOR_EOD</v>
          </cell>
          <cell r="C887">
            <v>42425</v>
          </cell>
          <cell r="E887">
            <v>7.1416561306893004E-4</v>
          </cell>
        </row>
        <row r="888">
          <cell r="A888" t="str">
            <v>JPY_LIBOR_EOD</v>
          </cell>
          <cell r="C888">
            <v>42454</v>
          </cell>
          <cell r="E888">
            <v>8.0039882016656001E-4</v>
          </cell>
        </row>
        <row r="889">
          <cell r="A889" t="str">
            <v>JPY_LIBOR_EOD</v>
          </cell>
          <cell r="C889">
            <v>42548</v>
          </cell>
          <cell r="E889">
            <v>1.14897059887243E-3</v>
          </cell>
        </row>
        <row r="890">
          <cell r="A890" t="str">
            <v>JPY_LIBOR_EOD</v>
          </cell>
          <cell r="C890">
            <v>42730</v>
          </cell>
          <cell r="E890">
            <v>1.1318232221773699E-3</v>
          </cell>
        </row>
        <row r="891">
          <cell r="A891" t="str">
            <v>JPY_LIBOR_EOD</v>
          </cell>
          <cell r="C891">
            <v>43094</v>
          </cell>
          <cell r="E891">
            <v>1.07472078762262E-3</v>
          </cell>
        </row>
        <row r="892">
          <cell r="A892" t="str">
            <v>JPY_LIBOR_EOD</v>
          </cell>
          <cell r="C892">
            <v>43459</v>
          </cell>
          <cell r="E892">
            <v>1.12544093342627E-3</v>
          </cell>
        </row>
        <row r="893">
          <cell r="A893" t="str">
            <v>JPY_LIBOR_EOD</v>
          </cell>
          <cell r="C893">
            <v>43824</v>
          </cell>
          <cell r="E893">
            <v>1.35074535019361E-3</v>
          </cell>
        </row>
        <row r="894">
          <cell r="A894" t="str">
            <v>JPY_LIBOR_EOD</v>
          </cell>
          <cell r="C894">
            <v>44190</v>
          </cell>
          <cell r="E894">
            <v>1.7165043403838201E-3</v>
          </cell>
        </row>
        <row r="895">
          <cell r="A895" t="str">
            <v>JPY_LIBOR_EOD</v>
          </cell>
          <cell r="C895">
            <v>44557</v>
          </cell>
          <cell r="E895">
            <v>2.1507645197861099E-3</v>
          </cell>
        </row>
        <row r="896">
          <cell r="A896" t="str">
            <v>JPY_LIBOR_EOD</v>
          </cell>
          <cell r="C896">
            <v>44921</v>
          </cell>
          <cell r="E896">
            <v>2.6289638929565301E-3</v>
          </cell>
        </row>
        <row r="897">
          <cell r="A897" t="str">
            <v>JPY_LIBOR_EOD</v>
          </cell>
          <cell r="C897">
            <v>45285</v>
          </cell>
          <cell r="E897">
            <v>3.1440897213541302E-3</v>
          </cell>
        </row>
        <row r="898">
          <cell r="A898" t="str">
            <v>JPY_LIBOR_EOD</v>
          </cell>
          <cell r="C898">
            <v>45651</v>
          </cell>
          <cell r="E898">
            <v>3.7018705796963698E-3</v>
          </cell>
        </row>
        <row r="899">
          <cell r="A899" t="str">
            <v>JPY_LIBOR_EOD</v>
          </cell>
          <cell r="C899">
            <v>46016</v>
          </cell>
          <cell r="E899">
            <v>4.2878158561889604E-3</v>
          </cell>
        </row>
        <row r="900">
          <cell r="A900" t="str">
            <v>JPY_LIBOR_EOD</v>
          </cell>
          <cell r="C900">
            <v>46748</v>
          </cell>
          <cell r="E900">
            <v>5.5344613818325396E-3</v>
          </cell>
        </row>
        <row r="901">
          <cell r="A901" t="str">
            <v>JPY_LIBOR_EOD</v>
          </cell>
          <cell r="C901">
            <v>47842</v>
          </cell>
          <cell r="E901">
            <v>7.6012296090002497E-3</v>
          </cell>
        </row>
        <row r="902">
          <cell r="A902" t="str">
            <v>JPY_LIBOR_EOD</v>
          </cell>
          <cell r="C902">
            <v>49668</v>
          </cell>
          <cell r="E902">
            <v>1.0370688821329899E-2</v>
          </cell>
        </row>
        <row r="903">
          <cell r="A903" t="str">
            <v>JPY_LIBOR_EOD</v>
          </cell>
          <cell r="C903">
            <v>51495</v>
          </cell>
          <cell r="E903">
            <v>1.18916828903654E-2</v>
          </cell>
        </row>
        <row r="904">
          <cell r="A904" t="str">
            <v>JPY_LIBOR_EOD</v>
          </cell>
          <cell r="C904">
            <v>53321</v>
          </cell>
          <cell r="E904">
            <v>1.2669922651268499E-2</v>
          </cell>
        </row>
        <row r="905">
          <cell r="A905" t="str">
            <v>JPY_LIBOR_EOD</v>
          </cell>
          <cell r="C905">
            <v>56975</v>
          </cell>
          <cell r="E905">
            <v>1.40141022528836E-2</v>
          </cell>
        </row>
        <row r="906">
          <cell r="A906" t="str">
            <v>JPY_TONA_EOD</v>
          </cell>
          <cell r="C906">
            <v>42362</v>
          </cell>
          <cell r="E906">
            <v>7.3999849973803997E-4</v>
          </cell>
        </row>
        <row r="907">
          <cell r="A907" t="str">
            <v>JPY_TONA_EOD</v>
          </cell>
          <cell r="C907">
            <v>42363</v>
          </cell>
          <cell r="E907">
            <v>7.3999874977896999E-4</v>
          </cell>
        </row>
        <row r="908">
          <cell r="A908" t="str">
            <v>JPY_TONA_EOD</v>
          </cell>
          <cell r="C908">
            <v>42373</v>
          </cell>
          <cell r="E908">
            <v>7.1636364118754005E-4</v>
          </cell>
        </row>
        <row r="909">
          <cell r="A909" t="str">
            <v>JPY_TONA_EOD</v>
          </cell>
          <cell r="C909">
            <v>42377</v>
          </cell>
          <cell r="E909">
            <v>7.1223072442375005E-4</v>
          </cell>
        </row>
        <row r="910">
          <cell r="A910" t="str">
            <v>JPY_TONA_EOD</v>
          </cell>
          <cell r="C910">
            <v>42384</v>
          </cell>
          <cell r="E910">
            <v>7.0831675070452996E-4</v>
          </cell>
        </row>
        <row r="911">
          <cell r="A911" t="str">
            <v>JPY_TONA_EOD</v>
          </cell>
          <cell r="C911">
            <v>42394</v>
          </cell>
          <cell r="E911">
            <v>7.0551609292261004E-4</v>
          </cell>
        </row>
        <row r="912">
          <cell r="A912" t="str">
            <v>JPY_TONA_EOD</v>
          </cell>
          <cell r="C912">
            <v>42425</v>
          </cell>
          <cell r="E912">
            <v>6.9539731586564001E-4</v>
          </cell>
        </row>
        <row r="913">
          <cell r="A913" t="str">
            <v>JPY_TONA_EOD</v>
          </cell>
          <cell r="C913">
            <v>42454</v>
          </cell>
          <cell r="E913">
            <v>7.1089657974988995E-4</v>
          </cell>
        </row>
        <row r="914">
          <cell r="A914" t="str">
            <v>JPY_TONA_EOD</v>
          </cell>
          <cell r="C914">
            <v>42485</v>
          </cell>
          <cell r="E914">
            <v>6.7160675980073995E-4</v>
          </cell>
        </row>
        <row r="915">
          <cell r="A915" t="str">
            <v>JPY_TONA_EOD</v>
          </cell>
          <cell r="C915">
            <v>42515</v>
          </cell>
          <cell r="E915">
            <v>6.7616502407685005E-4</v>
          </cell>
        </row>
        <row r="916">
          <cell r="A916" t="str">
            <v>JPY_TONA_EOD</v>
          </cell>
          <cell r="C916">
            <v>42548</v>
          </cell>
          <cell r="E916">
            <v>6.5920054184630001E-4</v>
          </cell>
        </row>
        <row r="917">
          <cell r="A917" t="str">
            <v>JPY_TONA_EOD</v>
          </cell>
          <cell r="C917">
            <v>42576</v>
          </cell>
          <cell r="E917">
            <v>6.5112844815702002E-4</v>
          </cell>
        </row>
        <row r="918">
          <cell r="A918" t="str">
            <v>JPY_TONA_EOD</v>
          </cell>
          <cell r="C918">
            <v>42607</v>
          </cell>
          <cell r="E918">
            <v>6.3120500280618998E-4</v>
          </cell>
        </row>
        <row r="919">
          <cell r="A919" t="str">
            <v>JPY_TONA_EOD</v>
          </cell>
          <cell r="C919">
            <v>42639</v>
          </cell>
          <cell r="E919">
            <v>6.1274189314435999E-4</v>
          </cell>
        </row>
        <row r="920">
          <cell r="A920" t="str">
            <v>JPY_TONA_EOD</v>
          </cell>
          <cell r="C920">
            <v>42668</v>
          </cell>
          <cell r="E920">
            <v>6.0181683566240996E-4</v>
          </cell>
        </row>
        <row r="921">
          <cell r="A921" t="str">
            <v>JPY_TONA_EOD</v>
          </cell>
          <cell r="C921">
            <v>42699</v>
          </cell>
          <cell r="E921">
            <v>6.0602776029345003E-4</v>
          </cell>
        </row>
        <row r="922">
          <cell r="A922" t="str">
            <v>JPY_TONA_EOD</v>
          </cell>
          <cell r="C922">
            <v>42730</v>
          </cell>
          <cell r="E922">
            <v>5.7825478781436002E-4</v>
          </cell>
        </row>
        <row r="923">
          <cell r="A923" t="str">
            <v>JPY_TONA_EOD</v>
          </cell>
          <cell r="C923">
            <v>42912</v>
          </cell>
          <cell r="E923">
            <v>5.1120291725920001E-4</v>
          </cell>
        </row>
        <row r="924">
          <cell r="A924" t="str">
            <v>JPY_TONA_EOD</v>
          </cell>
          <cell r="C924">
            <v>43094</v>
          </cell>
          <cell r="E924">
            <v>4.7079389417253002E-4</v>
          </cell>
        </row>
        <row r="925">
          <cell r="A925" t="str">
            <v>JPY_TONA_EOD</v>
          </cell>
          <cell r="C925">
            <v>43459</v>
          </cell>
          <cell r="E925">
            <v>4.5621250277282002E-4</v>
          </cell>
        </row>
        <row r="926">
          <cell r="A926" t="str">
            <v>JPY_TONA_EOD</v>
          </cell>
          <cell r="C926">
            <v>43824</v>
          </cell>
          <cell r="E926">
            <v>6.2330616705507996E-4</v>
          </cell>
        </row>
        <row r="927">
          <cell r="A927" t="str">
            <v>JPY_TONA_EOD</v>
          </cell>
          <cell r="C927">
            <v>44190</v>
          </cell>
          <cell r="E927">
            <v>9.2224289198465995E-4</v>
          </cell>
        </row>
        <row r="928">
          <cell r="A928" t="str">
            <v>JPY_TONA_EOD</v>
          </cell>
          <cell r="C928">
            <v>44557</v>
          </cell>
          <cell r="E928">
            <v>1.28811116041006E-3</v>
          </cell>
        </row>
        <row r="929">
          <cell r="A929" t="str">
            <v>JPY_TONA_EOD</v>
          </cell>
          <cell r="C929">
            <v>44921</v>
          </cell>
          <cell r="E929">
            <v>1.69308555325892E-3</v>
          </cell>
        </row>
        <row r="930">
          <cell r="A930" t="str">
            <v>JPY_TONA_EOD</v>
          </cell>
          <cell r="C930">
            <v>45285</v>
          </cell>
          <cell r="E930">
            <v>2.1384143895659402E-3</v>
          </cell>
        </row>
        <row r="931">
          <cell r="A931" t="str">
            <v>JPY_TONA_EOD</v>
          </cell>
          <cell r="C931">
            <v>45651</v>
          </cell>
          <cell r="E931">
            <v>2.6189961236520302E-3</v>
          </cell>
        </row>
        <row r="932">
          <cell r="A932" t="str">
            <v>JPY_TONA_EOD</v>
          </cell>
          <cell r="C932">
            <v>46016</v>
          </cell>
          <cell r="E932">
            <v>3.12653279338315E-3</v>
          </cell>
        </row>
        <row r="933">
          <cell r="A933" t="str">
            <v>JPY_TONA_EOD</v>
          </cell>
          <cell r="C933">
            <v>46748</v>
          </cell>
          <cell r="E933">
            <v>4.2870642186901E-3</v>
          </cell>
        </row>
        <row r="934">
          <cell r="A934" t="str">
            <v>JPY_TONA_EOD</v>
          </cell>
          <cell r="C934">
            <v>47842</v>
          </cell>
          <cell r="E934">
            <v>6.3080473193029103E-3</v>
          </cell>
        </row>
        <row r="935">
          <cell r="A935" t="str">
            <v>JPY_TONA_EOD</v>
          </cell>
          <cell r="C935">
            <v>49668</v>
          </cell>
          <cell r="E935">
            <v>9.0695245692678592E-3</v>
          </cell>
        </row>
        <row r="936">
          <cell r="A936" t="str">
            <v>JPY_TONA_EOD</v>
          </cell>
          <cell r="C936">
            <v>51495</v>
          </cell>
          <cell r="E936">
            <v>1.05616916726209E-2</v>
          </cell>
        </row>
        <row r="937">
          <cell r="A937" t="str">
            <v>JPY_TONA_EOD</v>
          </cell>
          <cell r="C937">
            <v>53321</v>
          </cell>
          <cell r="E937">
            <v>1.13336258932636E-2</v>
          </cell>
        </row>
        <row r="938">
          <cell r="A938" t="str">
            <v>JPY_TONA_EOD</v>
          </cell>
          <cell r="C938">
            <v>56975</v>
          </cell>
          <cell r="E938">
            <v>1.2636190585737599E-2</v>
          </cell>
        </row>
        <row r="939">
          <cell r="A939" t="str">
            <v>MXN_TIIE_EOD</v>
          </cell>
          <cell r="C939">
            <v>42445</v>
          </cell>
          <cell r="E939">
            <v>3.6272058848838898E-2</v>
          </cell>
        </row>
        <row r="940">
          <cell r="A940" t="str">
            <v>MXN_TIIE_EOD</v>
          </cell>
          <cell r="C940">
            <v>42529</v>
          </cell>
          <cell r="E940">
            <v>3.74574602005932E-2</v>
          </cell>
        </row>
        <row r="941">
          <cell r="A941" t="str">
            <v>MXN_TIIE_EOD</v>
          </cell>
          <cell r="C941">
            <v>42613</v>
          </cell>
          <cell r="E941">
            <v>3.857413494142E-2</v>
          </cell>
        </row>
        <row r="942">
          <cell r="A942" t="str">
            <v>MXN_TIIE_EOD</v>
          </cell>
          <cell r="C942">
            <v>42725</v>
          </cell>
          <cell r="E942">
            <v>3.96955367841237E-2</v>
          </cell>
        </row>
        <row r="943">
          <cell r="A943" t="str">
            <v>MXN_TIIE_EOD</v>
          </cell>
          <cell r="C943">
            <v>43089</v>
          </cell>
          <cell r="E943">
            <v>4.41253512924768E-2</v>
          </cell>
        </row>
        <row r="944">
          <cell r="A944" t="str">
            <v>MXN_TIIE_EOD</v>
          </cell>
          <cell r="C944">
            <v>43453</v>
          </cell>
          <cell r="E944">
            <v>4.7995352703712801E-2</v>
          </cell>
        </row>
        <row r="945">
          <cell r="A945" t="str">
            <v>MXN_TIIE_EOD</v>
          </cell>
          <cell r="C945">
            <v>43817</v>
          </cell>
          <cell r="E945">
            <v>5.1835345474354699E-2</v>
          </cell>
        </row>
        <row r="946">
          <cell r="A946" t="str">
            <v>MXN_TIIE_EOD</v>
          </cell>
          <cell r="C946">
            <v>44181</v>
          </cell>
          <cell r="E946">
            <v>5.5204518236143599E-2</v>
          </cell>
        </row>
        <row r="947">
          <cell r="A947" t="str">
            <v>MXN_TIIE_EOD</v>
          </cell>
          <cell r="C947">
            <v>44909</v>
          </cell>
          <cell r="E947">
            <v>6.0515210947630203E-2</v>
          </cell>
        </row>
        <row r="948">
          <cell r="A948" t="str">
            <v>MXN_TIIE_EOD</v>
          </cell>
          <cell r="C948">
            <v>46001</v>
          </cell>
          <cell r="E948">
            <v>6.4964381762432299E-2</v>
          </cell>
        </row>
        <row r="949">
          <cell r="A949" t="str">
            <v>MXN_TIIE_EOD</v>
          </cell>
          <cell r="C949">
            <v>47821</v>
          </cell>
          <cell r="E949">
            <v>7.0197352974130406E-2</v>
          </cell>
        </row>
        <row r="950">
          <cell r="A950" t="str">
            <v>MXN_TIIE_EOD</v>
          </cell>
          <cell r="C950">
            <v>49641</v>
          </cell>
          <cell r="E950">
            <v>7.3270594481988693E-2</v>
          </cell>
        </row>
        <row r="951">
          <cell r="A951" t="str">
            <v>MXN_TIIE_EOD</v>
          </cell>
          <cell r="C951">
            <v>53281</v>
          </cell>
          <cell r="E951">
            <v>7.6573307373936098E-2</v>
          </cell>
        </row>
        <row r="952">
          <cell r="A952" t="str">
            <v>MXN_USDMXNBASIS_EOD</v>
          </cell>
          <cell r="C952">
            <v>42366</v>
          </cell>
          <cell r="E952">
            <v>3.1202714848650101E-2</v>
          </cell>
        </row>
        <row r="953">
          <cell r="A953" t="str">
            <v>MXN_USDMXNBASIS_EOD</v>
          </cell>
          <cell r="C953">
            <v>42394</v>
          </cell>
          <cell r="E953">
            <v>2.5937910813464499E-2</v>
          </cell>
        </row>
        <row r="954">
          <cell r="A954" t="str">
            <v>MXN_USDMXNBASIS_EOD</v>
          </cell>
          <cell r="C954">
            <v>42424</v>
          </cell>
          <cell r="E954">
            <v>2.72875094792683E-2</v>
          </cell>
        </row>
        <row r="955">
          <cell r="A955" t="str">
            <v>MXN_USDMXNBASIS_EOD</v>
          </cell>
          <cell r="C955">
            <v>42457</v>
          </cell>
          <cell r="E955">
            <v>2.7523304530941199E-2</v>
          </cell>
        </row>
        <row r="956">
          <cell r="A956" t="str">
            <v>MXN_USDMXNBASIS_EOD</v>
          </cell>
          <cell r="C956">
            <v>42545</v>
          </cell>
          <cell r="E956">
            <v>2.8735591856166399E-2</v>
          </cell>
        </row>
        <row r="957">
          <cell r="A957" t="str">
            <v>MXN_USDMXNBASIS_EOD</v>
          </cell>
          <cell r="C957">
            <v>42639</v>
          </cell>
          <cell r="E957">
            <v>3.03615164444428E-2</v>
          </cell>
        </row>
        <row r="958">
          <cell r="A958" t="str">
            <v>MXN_USDMXNBASIS_EOD</v>
          </cell>
          <cell r="C958">
            <v>42731</v>
          </cell>
          <cell r="E958">
            <v>3.16888581453297E-2</v>
          </cell>
        </row>
        <row r="959">
          <cell r="A959" t="str">
            <v>MXN_USDMXNBASIS_EOD</v>
          </cell>
          <cell r="C959">
            <v>42912</v>
          </cell>
          <cell r="E959">
            <v>3.4464772764757602E-2</v>
          </cell>
        </row>
        <row r="960">
          <cell r="A960" t="str">
            <v>MXN_USDMXNBASIS_EOD</v>
          </cell>
          <cell r="C960">
            <v>43090</v>
          </cell>
          <cell r="E960">
            <v>3.6179480079326802E-2</v>
          </cell>
        </row>
        <row r="961">
          <cell r="A961" t="str">
            <v>MXN_USDMXNBASIS_EOD</v>
          </cell>
          <cell r="C961">
            <v>43454</v>
          </cell>
          <cell r="E961">
            <v>3.9325373716088297E-2</v>
          </cell>
        </row>
        <row r="962">
          <cell r="A962" t="str">
            <v>MXN_USDMXNBASIS_EOD</v>
          </cell>
          <cell r="C962">
            <v>43818</v>
          </cell>
          <cell r="E962">
            <v>4.2289401665373601E-2</v>
          </cell>
        </row>
        <row r="963">
          <cell r="A963" t="str">
            <v>MXN_USDMXNBASIS_EOD</v>
          </cell>
          <cell r="C963">
            <v>44182</v>
          </cell>
          <cell r="E963">
            <v>4.4745911802342803E-2</v>
          </cell>
        </row>
        <row r="964">
          <cell r="A964" t="str">
            <v>MXN_USDMXNBASIS_EOD</v>
          </cell>
          <cell r="C964">
            <v>44910</v>
          </cell>
          <cell r="E964">
            <v>4.8484590903353102E-2</v>
          </cell>
        </row>
        <row r="965">
          <cell r="A965" t="str">
            <v>MXN_USDMXNBASIS_EOD</v>
          </cell>
          <cell r="C965">
            <v>46002</v>
          </cell>
          <cell r="E965">
            <v>5.2299683571965301E-2</v>
          </cell>
        </row>
        <row r="966">
          <cell r="A966" t="str">
            <v>MXN_USDMXNBASIS_EOD</v>
          </cell>
          <cell r="C966">
            <v>47822</v>
          </cell>
          <cell r="E966">
            <v>5.6725514964266303E-2</v>
          </cell>
        </row>
        <row r="967">
          <cell r="A967" t="str">
            <v>MXN_USDMXNBASIS_EOD</v>
          </cell>
          <cell r="C967">
            <v>49642</v>
          </cell>
          <cell r="E967">
            <v>5.8619637097670499E-2</v>
          </cell>
        </row>
        <row r="968">
          <cell r="A968" t="str">
            <v>MXN_USDMXNBASIS_EOD</v>
          </cell>
          <cell r="C968">
            <v>53282</v>
          </cell>
          <cell r="E968">
            <v>5.8819254008864098E-2</v>
          </cell>
        </row>
        <row r="969">
          <cell r="A969" t="str">
            <v>NOK_NIBOR_3M_EOD</v>
          </cell>
          <cell r="C969">
            <v>42458</v>
          </cell>
          <cell r="E969">
            <v>1.24512743165656E-2</v>
          </cell>
        </row>
        <row r="970">
          <cell r="A970" t="str">
            <v>NOK_NIBOR_3M_EOD</v>
          </cell>
          <cell r="C970">
            <v>42536</v>
          </cell>
          <cell r="E970">
            <v>1.09091354333932E-2</v>
          </cell>
        </row>
        <row r="971">
          <cell r="A971" t="str">
            <v>NOK_NIBOR_3M_EOD</v>
          </cell>
          <cell r="C971">
            <v>42634</v>
          </cell>
          <cell r="E971">
            <v>9.7423882083209901E-3</v>
          </cell>
        </row>
        <row r="972">
          <cell r="A972" t="str">
            <v>NOK_NIBOR_3M_EOD</v>
          </cell>
          <cell r="C972">
            <v>42725</v>
          </cell>
          <cell r="E972">
            <v>9.1065776564236908E-3</v>
          </cell>
        </row>
        <row r="973">
          <cell r="A973" t="str">
            <v>NOK_NIBOR_3M_EOD</v>
          </cell>
          <cell r="C973">
            <v>42809</v>
          </cell>
          <cell r="E973">
            <v>8.7106420781711894E-3</v>
          </cell>
        </row>
        <row r="974">
          <cell r="A974" t="str">
            <v>NOK_NIBOR_3M_EOD</v>
          </cell>
          <cell r="C974">
            <v>43097</v>
          </cell>
          <cell r="E974">
            <v>8.2724314049684305E-3</v>
          </cell>
        </row>
        <row r="975">
          <cell r="A975" t="str">
            <v>NOK_NIBOR_3M_EOD</v>
          </cell>
          <cell r="C975">
            <v>43462</v>
          </cell>
          <cell r="E975">
            <v>8.8803719127325993E-3</v>
          </cell>
        </row>
        <row r="976">
          <cell r="A976" t="str">
            <v>NOK_NIBOR_3M_EOD</v>
          </cell>
          <cell r="C976">
            <v>43829</v>
          </cell>
          <cell r="E976">
            <v>1.01412113460636E-2</v>
          </cell>
        </row>
        <row r="977">
          <cell r="A977" t="str">
            <v>NOK_NIBOR_3M_EOD</v>
          </cell>
          <cell r="C977">
            <v>44193</v>
          </cell>
          <cell r="E977">
            <v>1.1683004443237501E-2</v>
          </cell>
        </row>
        <row r="978">
          <cell r="A978" t="str">
            <v>NOK_NIBOR_3M_EOD</v>
          </cell>
          <cell r="C978">
            <v>44558</v>
          </cell>
          <cell r="E978">
            <v>1.3214423619403301E-2</v>
          </cell>
        </row>
        <row r="979">
          <cell r="A979" t="str">
            <v>NOK_NIBOR_3M_EOD</v>
          </cell>
          <cell r="C979">
            <v>44923</v>
          </cell>
          <cell r="E979">
            <v>1.4609941215793801E-2</v>
          </cell>
        </row>
        <row r="980">
          <cell r="A980" t="str">
            <v>NOK_NIBOR_3M_EOD</v>
          </cell>
          <cell r="C980">
            <v>45288</v>
          </cell>
          <cell r="E980">
            <v>1.5937388462609E-2</v>
          </cell>
        </row>
        <row r="981">
          <cell r="A981" t="str">
            <v>NOK_NIBOR_3M_EOD</v>
          </cell>
          <cell r="C981">
            <v>45656</v>
          </cell>
          <cell r="E981">
            <v>1.7055231402389699E-2</v>
          </cell>
        </row>
        <row r="982">
          <cell r="A982" t="str">
            <v>NOK_NIBOR_3M_EOD</v>
          </cell>
          <cell r="C982">
            <v>46020</v>
          </cell>
          <cell r="E982">
            <v>1.80268537698327E-2</v>
          </cell>
        </row>
        <row r="983">
          <cell r="A983" t="str">
            <v>NOK_NIBOR_3M_EOD</v>
          </cell>
          <cell r="C983">
            <v>46749</v>
          </cell>
          <cell r="E983">
            <v>1.9412653586413201E-2</v>
          </cell>
        </row>
        <row r="984">
          <cell r="A984" t="str">
            <v>NOK_NIBOR_3M_EOD</v>
          </cell>
          <cell r="C984">
            <v>47847</v>
          </cell>
          <cell r="E984">
            <v>2.0436647777409001E-2</v>
          </cell>
        </row>
        <row r="985">
          <cell r="A985" t="str">
            <v>NOK_NIBOR_3M_EOD</v>
          </cell>
          <cell r="C985">
            <v>49671</v>
          </cell>
          <cell r="E985">
            <v>2.10283308768002E-2</v>
          </cell>
        </row>
        <row r="986">
          <cell r="A986" t="str">
            <v>NOK_NIBOR_3M_EOD</v>
          </cell>
          <cell r="C986">
            <v>51498</v>
          </cell>
          <cell r="E986">
            <v>2.1173680048267099E-2</v>
          </cell>
        </row>
        <row r="987">
          <cell r="A987" t="str">
            <v>NOK_NIBOR_3M_EOD</v>
          </cell>
          <cell r="C987">
            <v>53324</v>
          </cell>
          <cell r="E987">
            <v>2.11094944379096E-2</v>
          </cell>
        </row>
        <row r="988">
          <cell r="A988" t="str">
            <v>NOK_NIBOR_6M_EOD</v>
          </cell>
          <cell r="C988">
            <v>42549</v>
          </cell>
          <cell r="E988">
            <v>1.20289318411342E-2</v>
          </cell>
        </row>
        <row r="989">
          <cell r="A989" t="str">
            <v>NOK_NIBOR_6M_EOD</v>
          </cell>
          <cell r="C989">
            <v>42732</v>
          </cell>
          <cell r="E989">
            <v>1.01539586016229E-2</v>
          </cell>
        </row>
        <row r="990">
          <cell r="A990" t="str">
            <v>NOK_NIBOR_6M_EOD</v>
          </cell>
          <cell r="C990">
            <v>43097</v>
          </cell>
          <cell r="E990">
            <v>9.2607405589642203E-3</v>
          </cell>
        </row>
        <row r="991">
          <cell r="A991" t="str">
            <v>NOK_NIBOR_6M_EOD</v>
          </cell>
          <cell r="C991">
            <v>43462</v>
          </cell>
          <cell r="E991">
            <v>9.8062468124223597E-3</v>
          </cell>
        </row>
        <row r="992">
          <cell r="A992" t="str">
            <v>NOK_NIBOR_6M_EOD</v>
          </cell>
          <cell r="C992">
            <v>43829</v>
          </cell>
          <cell r="E992">
            <v>1.1032622342953199E-2</v>
          </cell>
        </row>
        <row r="993">
          <cell r="A993" t="str">
            <v>NOK_NIBOR_6M_EOD</v>
          </cell>
          <cell r="C993">
            <v>44193</v>
          </cell>
          <cell r="E993">
            <v>1.25386632122043E-2</v>
          </cell>
        </row>
        <row r="994">
          <cell r="A994" t="str">
            <v>NOK_NIBOR_6M_EOD</v>
          </cell>
          <cell r="C994">
            <v>44558</v>
          </cell>
          <cell r="E994">
            <v>1.4040489539314201E-2</v>
          </cell>
        </row>
        <row r="995">
          <cell r="A995" t="str">
            <v>NOK_NIBOR_6M_EOD</v>
          </cell>
          <cell r="C995">
            <v>44923</v>
          </cell>
          <cell r="E995">
            <v>1.5409813236148699E-2</v>
          </cell>
        </row>
        <row r="996">
          <cell r="A996" t="str">
            <v>NOK_NIBOR_6M_EOD</v>
          </cell>
          <cell r="C996">
            <v>45288</v>
          </cell>
          <cell r="E996">
            <v>1.6723824171439701E-2</v>
          </cell>
        </row>
        <row r="997">
          <cell r="A997" t="str">
            <v>NOK_NIBOR_6M_EOD</v>
          </cell>
          <cell r="C997">
            <v>45656</v>
          </cell>
          <cell r="E997">
            <v>1.78249846658401E-2</v>
          </cell>
        </row>
        <row r="998">
          <cell r="A998" t="str">
            <v>NOK_NIBOR_6M_EOD</v>
          </cell>
          <cell r="C998">
            <v>46020</v>
          </cell>
          <cell r="E998">
            <v>1.8785364985452802E-2</v>
          </cell>
        </row>
        <row r="999">
          <cell r="A999" t="str">
            <v>NOK_NIBOR_6M_EOD</v>
          </cell>
          <cell r="C999">
            <v>46749</v>
          </cell>
          <cell r="E999">
            <v>2.0153047061705301E-2</v>
          </cell>
        </row>
        <row r="1000">
          <cell r="A1000" t="str">
            <v>NOK_NIBOR_6M_EOD</v>
          </cell>
          <cell r="C1000">
            <v>47847</v>
          </cell>
          <cell r="E1000">
            <v>2.1155220319038E-2</v>
          </cell>
        </row>
      </sheetData>
      <sheetData sheetId="11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0.99956262930851902</v>
          </cell>
        </row>
        <row r="4">
          <cell r="A4" t="str">
            <v>AUD_AONIA_EOD</v>
          </cell>
          <cell r="F4">
            <v>0.99814143291538004</v>
          </cell>
        </row>
        <row r="5">
          <cell r="A5" t="str">
            <v>AUD_AONIA_EOD</v>
          </cell>
          <cell r="F5">
            <v>0.99657439796837899</v>
          </cell>
        </row>
        <row r="6">
          <cell r="A6" t="str">
            <v>AUD_AONIA_EOD</v>
          </cell>
          <cell r="F6">
            <v>0.99503476914457401</v>
          </cell>
        </row>
        <row r="7">
          <cell r="A7" t="str">
            <v>AUD_AONIA_EOD</v>
          </cell>
          <cell r="F7">
            <v>0.99325699458662198</v>
          </cell>
        </row>
        <row r="8">
          <cell r="A8" t="str">
            <v>AUD_AONIA_EOD</v>
          </cell>
          <cell r="F8">
            <v>0.99189051400634398</v>
          </cell>
        </row>
        <row r="9">
          <cell r="A9" t="str">
            <v>AUD_AONIA_EOD</v>
          </cell>
          <cell r="F9">
            <v>0.99030416872044802</v>
          </cell>
        </row>
        <row r="10">
          <cell r="A10" t="str">
            <v>AUD_AONIA_EOD</v>
          </cell>
          <cell r="F10">
            <v>0.98572311436926896</v>
          </cell>
        </row>
        <row r="11">
          <cell r="A11" t="str">
            <v>AUD_AONIA_EOD</v>
          </cell>
          <cell r="F11">
            <v>0.98121046512019106</v>
          </cell>
        </row>
        <row r="12">
          <cell r="A12" t="str">
            <v>AUD_AONIA_EOD</v>
          </cell>
          <cell r="F12">
            <v>0.97224091943748003</v>
          </cell>
        </row>
        <row r="13">
          <cell r="A13" t="str">
            <v>AUD_AONIA_EOD</v>
          </cell>
          <cell r="F13">
            <v>0.96255344858695102</v>
          </cell>
        </row>
        <row r="14">
          <cell r="A14" t="str">
            <v>AUD_AONIA_EOD</v>
          </cell>
          <cell r="F14">
            <v>0.94223311316508696</v>
          </cell>
        </row>
        <row r="15">
          <cell r="A15" t="str">
            <v>AUD_AONIA_EOD</v>
          </cell>
          <cell r="F15">
            <v>0.91976205580429604</v>
          </cell>
        </row>
        <row r="16">
          <cell r="A16" t="str">
            <v>AUD_AONIA_EOD</v>
          </cell>
          <cell r="F16">
            <v>0.89455923296982398</v>
          </cell>
        </row>
        <row r="17">
          <cell r="A17" t="str">
            <v>AUD_AONIA_EOD</v>
          </cell>
          <cell r="F17">
            <v>0.840901789193928</v>
          </cell>
        </row>
        <row r="18">
          <cell r="A18" t="str">
            <v>AUD_AONIA_EOD</v>
          </cell>
          <cell r="F18">
            <v>0.761116777494524</v>
          </cell>
        </row>
        <row r="19">
          <cell r="A19" t="str">
            <v>AUD_AONIA_EOD</v>
          </cell>
          <cell r="F19">
            <v>0.70802314694836099</v>
          </cell>
        </row>
        <row r="20">
          <cell r="A20" t="str">
            <v>AUD_AONIA_EOD</v>
          </cell>
          <cell r="F20">
            <v>0.63362910604066702</v>
          </cell>
        </row>
        <row r="21">
          <cell r="A21" t="str">
            <v>AUD_AONIA_EOD</v>
          </cell>
          <cell r="F21">
            <v>0.525393786274715</v>
          </cell>
        </row>
        <row r="22">
          <cell r="A22" t="str">
            <v>AUD_AONIA_EOD</v>
          </cell>
          <cell r="F22">
            <v>0.44000711403702097</v>
          </cell>
        </row>
        <row r="23">
          <cell r="A23" t="str">
            <v>AUD_AONIA_EOD</v>
          </cell>
          <cell r="F23">
            <v>0.37902334193889903</v>
          </cell>
        </row>
        <row r="24">
          <cell r="A24" t="str">
            <v>AUD_AONIA_EOD</v>
          </cell>
          <cell r="F24">
            <v>0.28684032511028301</v>
          </cell>
        </row>
        <row r="25">
          <cell r="A25" t="str">
            <v>AUD_BBSW_3M_EOD</v>
          </cell>
          <cell r="F25">
            <v>0.99416290189886503</v>
          </cell>
        </row>
        <row r="26">
          <cell r="A26" t="str">
            <v>AUD_BBSW_3M_EOD</v>
          </cell>
          <cell r="F26">
            <v>0.989431266925484</v>
          </cell>
        </row>
        <row r="27">
          <cell r="A27" t="str">
            <v>AUD_BBSW_3M_EOD</v>
          </cell>
          <cell r="F27">
            <v>0.984111836461113</v>
          </cell>
        </row>
        <row r="28">
          <cell r="A28" t="str">
            <v>AUD_BBSW_3M_EOD</v>
          </cell>
          <cell r="F28">
            <v>0.97892223641675202</v>
          </cell>
        </row>
        <row r="29">
          <cell r="A29" t="str">
            <v>AUD_BBSW_3M_EOD</v>
          </cell>
          <cell r="F29">
            <v>0.973789709370808</v>
          </cell>
        </row>
        <row r="30">
          <cell r="A30" t="str">
            <v>AUD_BBSW_3M_EOD</v>
          </cell>
          <cell r="F30">
            <v>0.96864252998845801</v>
          </cell>
        </row>
        <row r="31">
          <cell r="A31" t="str">
            <v>AUD_BBSW_3M_EOD</v>
          </cell>
          <cell r="F31">
            <v>0.96343462606240604</v>
          </cell>
        </row>
        <row r="32">
          <cell r="A32" t="str">
            <v>AUD_BBSW_3M_EOD</v>
          </cell>
          <cell r="F32">
            <v>0.957266440326351</v>
          </cell>
        </row>
        <row r="33">
          <cell r="A33" t="str">
            <v>AUD_BBSW_3M_EOD</v>
          </cell>
          <cell r="F33">
            <v>0.93417211014133295</v>
          </cell>
        </row>
        <row r="34">
          <cell r="A34" t="str">
            <v>AUD_BBSW_3M_EOD</v>
          </cell>
          <cell r="F34">
            <v>0.90995478455928103</v>
          </cell>
        </row>
        <row r="35">
          <cell r="A35" t="str">
            <v>AUD_BBSW_3M_EOD</v>
          </cell>
          <cell r="F35">
            <v>0.88327808312175105</v>
          </cell>
        </row>
        <row r="36">
          <cell r="A36" t="str">
            <v>AUD_BBSW_3M_EOD</v>
          </cell>
          <cell r="F36">
            <v>0.82729476392395995</v>
          </cell>
        </row>
        <row r="37">
          <cell r="A37" t="str">
            <v>AUD_BBSW_3M_EOD</v>
          </cell>
          <cell r="F37">
            <v>0.74351685181823701</v>
          </cell>
        </row>
        <row r="38">
          <cell r="A38" t="str">
            <v>AUD_BBSW_3M_EOD</v>
          </cell>
          <cell r="F38">
            <v>0.68816357183556498</v>
          </cell>
        </row>
        <row r="39">
          <cell r="A39" t="str">
            <v>AUD_BBSW_3M_EOD</v>
          </cell>
          <cell r="F39">
            <v>0.61086052162090998</v>
          </cell>
        </row>
        <row r="40">
          <cell r="A40" t="str">
            <v>AUD_BBSW_3M_EOD</v>
          </cell>
          <cell r="F40">
            <v>0.49975814339767799</v>
          </cell>
        </row>
        <row r="41">
          <cell r="A41" t="str">
            <v>AUD_BBSW_3M_EOD</v>
          </cell>
          <cell r="F41">
            <v>0.41413918972560199</v>
          </cell>
        </row>
        <row r="42">
          <cell r="A42" t="str">
            <v>AUD_BBSW_3M_EOD</v>
          </cell>
          <cell r="F42">
            <v>0.35257630674700802</v>
          </cell>
        </row>
        <row r="43">
          <cell r="A43" t="str">
            <v>AUD_BBSW_3M_EOD</v>
          </cell>
          <cell r="F43">
            <v>0.26032856772389301</v>
          </cell>
        </row>
        <row r="44">
          <cell r="A44" t="str">
            <v>AUD_BBSW_6M_EOD</v>
          </cell>
          <cell r="F44">
            <v>0.987816568146623</v>
          </cell>
        </row>
        <row r="45">
          <cell r="A45" t="str">
            <v>AUD_BBSW_6M_EOD</v>
          </cell>
          <cell r="F45">
            <v>0.97664005546036103</v>
          </cell>
        </row>
        <row r="46">
          <cell r="A46" t="str">
            <v>AUD_BBSW_6M_EOD</v>
          </cell>
          <cell r="F46">
            <v>0.95454228356117998</v>
          </cell>
        </row>
        <row r="47">
          <cell r="A47" t="str">
            <v>AUD_BBSW_6M_EOD</v>
          </cell>
          <cell r="F47">
            <v>0.93040859125616204</v>
          </cell>
        </row>
        <row r="48">
          <cell r="A48" t="str">
            <v>AUD_BBSW_6M_EOD</v>
          </cell>
          <cell r="F48">
            <v>0.90565060641594997</v>
          </cell>
        </row>
        <row r="49">
          <cell r="A49" t="str">
            <v>AUD_BBSW_6M_EOD</v>
          </cell>
          <cell r="F49">
            <v>0.87866001253362402</v>
          </cell>
        </row>
        <row r="50">
          <cell r="A50" t="str">
            <v>AUD_BBSW_6M_EOD</v>
          </cell>
          <cell r="F50">
            <v>0.82237923286263903</v>
          </cell>
        </row>
        <row r="51">
          <cell r="A51" t="str">
            <v>AUD_BBSW_6M_EOD</v>
          </cell>
          <cell r="F51">
            <v>0.73838967855631599</v>
          </cell>
        </row>
        <row r="52">
          <cell r="A52" t="str">
            <v>AUD_BBSW_6M_EOD</v>
          </cell>
          <cell r="F52">
            <v>0.68346025731929705</v>
          </cell>
        </row>
        <row r="53">
          <cell r="A53" t="str">
            <v>AUD_BBSW_6M_EOD</v>
          </cell>
          <cell r="F53">
            <v>0.60681833561560405</v>
          </cell>
        </row>
        <row r="54">
          <cell r="A54" t="str">
            <v>AUD_BBSW_6M_EOD</v>
          </cell>
          <cell r="F54">
            <v>0.49635869662105703</v>
          </cell>
        </row>
        <row r="55">
          <cell r="A55" t="str">
            <v>AUD_BBSW_6M_EOD</v>
          </cell>
          <cell r="F55">
            <v>0.41128093299320101</v>
          </cell>
        </row>
        <row r="56">
          <cell r="A56" t="str">
            <v>AUD_BBSW_6M_EOD</v>
          </cell>
          <cell r="F56">
            <v>0.34992809529451901</v>
          </cell>
        </row>
        <row r="57">
          <cell r="A57" t="str">
            <v>AUD_BBSW_6M_EOD</v>
          </cell>
          <cell r="F57">
            <v>0.25741144862746401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0.99961428581913803</v>
          </cell>
        </row>
        <row r="60">
          <cell r="A60" t="str">
            <v>AUD_BBSW_EOD</v>
          </cell>
          <cell r="F60">
            <v>0.99825346667447001</v>
          </cell>
        </row>
        <row r="61">
          <cell r="A61" t="str">
            <v>AUD_BBSW_EOD</v>
          </cell>
          <cell r="F61">
            <v>0.99623477841964403</v>
          </cell>
        </row>
        <row r="62">
          <cell r="A62" t="str">
            <v>AUD_BBSW_EOD</v>
          </cell>
          <cell r="F62">
            <v>0.98962729706747898</v>
          </cell>
        </row>
        <row r="63">
          <cell r="A63" t="str">
            <v>AUD_BBSW_EOD</v>
          </cell>
          <cell r="F63">
            <v>0.98430681269592801</v>
          </cell>
        </row>
        <row r="64">
          <cell r="A64" t="str">
            <v>AUD_BBSW_EOD</v>
          </cell>
          <cell r="F64">
            <v>0.97911618446689097</v>
          </cell>
        </row>
        <row r="65">
          <cell r="A65" t="str">
            <v>AUD_BBSW_EOD</v>
          </cell>
          <cell r="F65">
            <v>0.973982640543821</v>
          </cell>
        </row>
        <row r="66">
          <cell r="A66" t="str">
            <v>AUD_BBSW_EOD</v>
          </cell>
          <cell r="F66">
            <v>0.96883444138142905</v>
          </cell>
        </row>
        <row r="67">
          <cell r="A67" t="str">
            <v>AUD_BBSW_EOD</v>
          </cell>
          <cell r="F67">
            <v>0.96362550564430605</v>
          </cell>
        </row>
        <row r="68">
          <cell r="A68" t="str">
            <v>AUD_BBSW_EOD</v>
          </cell>
          <cell r="F68">
            <v>0.95726017819535103</v>
          </cell>
        </row>
        <row r="69">
          <cell r="A69" t="str">
            <v>AUD_BBSW_EOD</v>
          </cell>
          <cell r="F69">
            <v>0.93415470610347795</v>
          </cell>
        </row>
        <row r="70">
          <cell r="A70" t="str">
            <v>AUD_BBSW_EOD</v>
          </cell>
          <cell r="F70">
            <v>0.90541651639999099</v>
          </cell>
        </row>
        <row r="71">
          <cell r="A71" t="str">
            <v>AUD_BBSW_EOD</v>
          </cell>
          <cell r="F71">
            <v>0.87839379689006403</v>
          </cell>
        </row>
        <row r="72">
          <cell r="A72" t="str">
            <v>AUD_BBSW_EOD</v>
          </cell>
          <cell r="F72">
            <v>0.82201270277064498</v>
          </cell>
        </row>
        <row r="73">
          <cell r="A73" t="str">
            <v>AUD_BBSW_EOD</v>
          </cell>
          <cell r="F73">
            <v>0.73785746664583396</v>
          </cell>
        </row>
        <row r="74">
          <cell r="A74" t="str">
            <v>AUD_BBSW_EOD</v>
          </cell>
          <cell r="F74">
            <v>0.68278019082885699</v>
          </cell>
        </row>
        <row r="75">
          <cell r="A75" t="str">
            <v>AUD_BBSW_EOD</v>
          </cell>
          <cell r="F75">
            <v>0.60592563579254699</v>
          </cell>
        </row>
        <row r="76">
          <cell r="A76" t="str">
            <v>AUD_BBSW_EOD</v>
          </cell>
          <cell r="F76">
            <v>0.49516007872347501</v>
          </cell>
        </row>
        <row r="77">
          <cell r="A77" t="str">
            <v>AUD_BBSW_EOD</v>
          </cell>
          <cell r="F77">
            <v>0.41005453845532702</v>
          </cell>
        </row>
        <row r="78">
          <cell r="A78" t="str">
            <v>AUD_BBSW_EOD</v>
          </cell>
          <cell r="F78">
            <v>0.34904186090796901</v>
          </cell>
        </row>
        <row r="79">
          <cell r="A79" t="str">
            <v>AUD_BBSW_EOD</v>
          </cell>
          <cell r="F79">
            <v>0.25723447071033501</v>
          </cell>
        </row>
        <row r="80">
          <cell r="A80" t="str">
            <v>CAD_CDOR_1M_EOD</v>
          </cell>
          <cell r="F80">
            <v>0.99926842600329702</v>
          </cell>
        </row>
        <row r="81">
          <cell r="A81" t="str">
            <v>CAD_CDOR_1M_EOD</v>
          </cell>
          <cell r="F81">
            <v>0.99857179610838198</v>
          </cell>
        </row>
        <row r="82">
          <cell r="A82" t="str">
            <v>CAD_CDOR_1M_EOD</v>
          </cell>
          <cell r="F82">
            <v>0.99792750961612497</v>
          </cell>
        </row>
        <row r="83">
          <cell r="A83" t="str">
            <v>CAD_CDOR_1M_EOD</v>
          </cell>
          <cell r="F83">
            <v>0.99606910788377001</v>
          </cell>
        </row>
        <row r="84">
          <cell r="A84" t="str">
            <v>CAD_CDOR_1M_EOD</v>
          </cell>
          <cell r="F84">
            <v>0.99423162688837996</v>
          </cell>
        </row>
        <row r="85">
          <cell r="A85" t="str">
            <v>CAD_CDOR_1M_EOD</v>
          </cell>
          <cell r="F85">
            <v>0.99192088651216703</v>
          </cell>
        </row>
        <row r="86">
          <cell r="A86" t="str">
            <v>CAD_CDOR_1M_EOD</v>
          </cell>
          <cell r="F86">
            <v>0.98410799412328798</v>
          </cell>
        </row>
        <row r="87">
          <cell r="A87" t="str">
            <v>CAD_CDOR_1M_EOD</v>
          </cell>
          <cell r="F87">
            <v>0.97372686139887399</v>
          </cell>
        </row>
        <row r="88">
          <cell r="A88" t="str">
            <v>CAD_CDOR_1M_EOD</v>
          </cell>
          <cell r="F88">
            <v>0.96120234420535899</v>
          </cell>
        </row>
        <row r="89">
          <cell r="A89" t="str">
            <v>CAD_CDOR_1M_EOD</v>
          </cell>
          <cell r="F89">
            <v>0.94628994387242904</v>
          </cell>
        </row>
        <row r="90">
          <cell r="A90" t="str">
            <v>CAD_CDOR_1M_EOD</v>
          </cell>
          <cell r="F90">
            <v>0.92815348971791201</v>
          </cell>
        </row>
        <row r="91">
          <cell r="A91" t="str">
            <v>CAD_CDOR_1M_EOD</v>
          </cell>
          <cell r="F91">
            <v>0.90710264802641705</v>
          </cell>
        </row>
        <row r="92">
          <cell r="A92" t="str">
            <v>CAD_CDOR_1M_EOD</v>
          </cell>
          <cell r="F92">
            <v>0.88321591965464397</v>
          </cell>
        </row>
        <row r="93">
          <cell r="A93" t="str">
            <v>CAD_CDOR_1M_EOD</v>
          </cell>
          <cell r="F93">
            <v>0.85785392960419804</v>
          </cell>
        </row>
        <row r="94">
          <cell r="A94" t="str">
            <v>CAD_CDOR_1M_EOD</v>
          </cell>
          <cell r="F94">
            <v>0.83261849856394798</v>
          </cell>
        </row>
        <row r="95">
          <cell r="A95" t="str">
            <v>CAD_CDOR_1M_EOD</v>
          </cell>
          <cell r="F95">
            <v>0.78003263769500097</v>
          </cell>
        </row>
        <row r="96">
          <cell r="A96" t="str">
            <v>CAD_CDOR_1M_EOD</v>
          </cell>
          <cell r="F96">
            <v>0.70550956468530601</v>
          </cell>
        </row>
        <row r="97">
          <cell r="A97" t="str">
            <v>CAD_CDOR_1M_EOD</v>
          </cell>
          <cell r="F97">
            <v>0.60716649095725805</v>
          </cell>
        </row>
        <row r="98">
          <cell r="A98" t="str">
            <v>CAD_CDOR_1M_EOD</v>
          </cell>
          <cell r="F98">
            <v>0.53503431168523397</v>
          </cell>
        </row>
        <row r="99">
          <cell r="A99" t="str">
            <v>CAD_CDOR_1M_EOD</v>
          </cell>
          <cell r="F99">
            <v>0.47302865829422203</v>
          </cell>
        </row>
        <row r="100">
          <cell r="A100" t="str">
            <v>CAD_CDOR_3M_EOD</v>
          </cell>
          <cell r="F100">
            <v>0.99786047778106501</v>
          </cell>
        </row>
        <row r="101">
          <cell r="A101" t="str">
            <v>CAD_CDOR_3M_EOD</v>
          </cell>
          <cell r="F101">
            <v>0.99602531004138595</v>
          </cell>
        </row>
        <row r="102">
          <cell r="A102" t="str">
            <v>CAD_CDOR_3M_EOD</v>
          </cell>
          <cell r="F102">
            <v>0.99395880242531998</v>
          </cell>
        </row>
        <row r="103">
          <cell r="A103" t="str">
            <v>CAD_CDOR_3M_EOD</v>
          </cell>
          <cell r="F103">
            <v>0.99205778596229399</v>
          </cell>
        </row>
        <row r="104">
          <cell r="A104" t="str">
            <v>CAD_CDOR_3M_EOD</v>
          </cell>
          <cell r="F104">
            <v>0.99023956483959497</v>
          </cell>
        </row>
        <row r="105">
          <cell r="A105" t="str">
            <v>CAD_CDOR_3M_EOD</v>
          </cell>
          <cell r="F105">
            <v>0.983394403592174</v>
          </cell>
        </row>
        <row r="106">
          <cell r="A106" t="str">
            <v>CAD_CDOR_3M_EOD</v>
          </cell>
          <cell r="F106">
            <v>0.97235854856801296</v>
          </cell>
        </row>
        <row r="107">
          <cell r="A107" t="str">
            <v>CAD_CDOR_3M_EOD</v>
          </cell>
          <cell r="F107">
            <v>0.95900168278625297</v>
          </cell>
        </row>
        <row r="108">
          <cell r="A108" t="str">
            <v>CAD_CDOR_3M_EOD</v>
          </cell>
          <cell r="F108">
            <v>0.94305628740101999</v>
          </cell>
        </row>
        <row r="109">
          <cell r="A109" t="str">
            <v>CAD_CDOR_3M_EOD</v>
          </cell>
          <cell r="F109">
            <v>0.92419212906736503</v>
          </cell>
        </row>
        <row r="110">
          <cell r="A110" t="str">
            <v>CAD_CDOR_3M_EOD</v>
          </cell>
          <cell r="F110">
            <v>0.90251148476826704</v>
          </cell>
        </row>
        <row r="111">
          <cell r="A111" t="str">
            <v>CAD_CDOR_3M_EOD</v>
          </cell>
          <cell r="F111">
            <v>0.87854470242952798</v>
          </cell>
        </row>
        <row r="112">
          <cell r="A112" t="str">
            <v>CAD_CDOR_3M_EOD</v>
          </cell>
          <cell r="F112">
            <v>0.85309346422151</v>
          </cell>
        </row>
        <row r="113">
          <cell r="A113" t="str">
            <v>CAD_CDOR_3M_EOD</v>
          </cell>
          <cell r="F113">
            <v>0.82769146446526798</v>
          </cell>
        </row>
        <row r="114">
          <cell r="A114" t="str">
            <v>CAD_CDOR_3M_EOD</v>
          </cell>
          <cell r="F114">
            <v>0.77498727623782004</v>
          </cell>
        </row>
        <row r="115">
          <cell r="A115" t="str">
            <v>CAD_CDOR_3M_EOD</v>
          </cell>
          <cell r="F115">
            <v>0.70089493265870495</v>
          </cell>
        </row>
        <row r="116">
          <cell r="A116" t="str">
            <v>CAD_CDOR_3M_EOD</v>
          </cell>
          <cell r="F116">
            <v>0.60308546740677704</v>
          </cell>
        </row>
        <row r="117">
          <cell r="A117" t="str">
            <v>CAD_CDOR_3M_EOD</v>
          </cell>
          <cell r="F117">
            <v>0.53092790900379705</v>
          </cell>
        </row>
        <row r="118">
          <cell r="A118" t="str">
            <v>CAD_CDOR_3M_EOD</v>
          </cell>
          <cell r="F118">
            <v>0.47009100216531702</v>
          </cell>
        </row>
        <row r="119">
          <cell r="A119" t="str">
            <v>CAD_CDOR_EOD</v>
          </cell>
          <cell r="F119">
            <v>0.99998523309477705</v>
          </cell>
        </row>
        <row r="120">
          <cell r="A120" t="str">
            <v>CAD_CDOR_EOD</v>
          </cell>
          <cell r="F120">
            <v>0.99988425449446305</v>
          </cell>
        </row>
        <row r="121">
          <cell r="A121" t="str">
            <v>CAD_CDOR_EOD</v>
          </cell>
          <cell r="F121">
            <v>0.99926842600329702</v>
          </cell>
        </row>
        <row r="122">
          <cell r="A122" t="str">
            <v>CAD_CDOR_EOD</v>
          </cell>
          <cell r="F122">
            <v>0.99854130897002003</v>
          </cell>
        </row>
        <row r="123">
          <cell r="A123" t="str">
            <v>CAD_CDOR_EOD</v>
          </cell>
          <cell r="F123">
            <v>0.99605540560625205</v>
          </cell>
        </row>
        <row r="124">
          <cell r="A124" t="str">
            <v>CAD_CDOR_EOD</v>
          </cell>
          <cell r="F124">
            <v>0.99398883554928796</v>
          </cell>
        </row>
        <row r="125">
          <cell r="A125" t="str">
            <v>CAD_CDOR_EOD</v>
          </cell>
          <cell r="F125">
            <v>0.99208776164579004</v>
          </cell>
        </row>
        <row r="126">
          <cell r="A126" t="str">
            <v>CAD_CDOR_EOD</v>
          </cell>
          <cell r="F126">
            <v>0.99026948558433503</v>
          </cell>
        </row>
        <row r="127">
          <cell r="A127" t="str">
            <v>CAD_CDOR_EOD</v>
          </cell>
          <cell r="F127">
            <v>0.98339295329491905</v>
          </cell>
        </row>
        <row r="128">
          <cell r="A128" t="str">
            <v>CAD_CDOR_EOD</v>
          </cell>
          <cell r="F128">
            <v>0.97234828996136402</v>
          </cell>
        </row>
        <row r="129">
          <cell r="A129" t="str">
            <v>CAD_CDOR_EOD</v>
          </cell>
          <cell r="F129">
            <v>0.95896777214111695</v>
          </cell>
        </row>
        <row r="130">
          <cell r="A130" t="str">
            <v>CAD_CDOR_EOD</v>
          </cell>
          <cell r="F130">
            <v>0.94298530403122005</v>
          </cell>
        </row>
        <row r="131">
          <cell r="A131" t="str">
            <v>CAD_CDOR_EOD</v>
          </cell>
          <cell r="F131">
            <v>0.92406328603218502</v>
          </cell>
        </row>
        <row r="132">
          <cell r="A132" t="str">
            <v>CAD_CDOR_EOD</v>
          </cell>
          <cell r="F132">
            <v>0.90229850741432005</v>
          </cell>
        </row>
        <row r="133">
          <cell r="A133" t="str">
            <v>CAD_CDOR_EOD</v>
          </cell>
          <cell r="F133">
            <v>0.87821859298712102</v>
          </cell>
        </row>
        <row r="134">
          <cell r="A134" t="str">
            <v>CAD_CDOR_EOD</v>
          </cell>
          <cell r="F134">
            <v>0.852630360490096</v>
          </cell>
        </row>
        <row r="135">
          <cell r="A135" t="str">
            <v>CAD_CDOR_EOD</v>
          </cell>
          <cell r="F135">
            <v>0.82709168132681299</v>
          </cell>
        </row>
        <row r="136">
          <cell r="A136" t="str">
            <v>CAD_CDOR_EOD</v>
          </cell>
          <cell r="F136">
            <v>0.77408841072785595</v>
          </cell>
        </row>
        <row r="137">
          <cell r="A137" t="str">
            <v>CAD_CDOR_EOD</v>
          </cell>
          <cell r="F137">
            <v>0.699592542766586</v>
          </cell>
        </row>
        <row r="138">
          <cell r="A138" t="str">
            <v>CAD_CDOR_EOD</v>
          </cell>
          <cell r="F138">
            <v>0.60146091905479104</v>
          </cell>
        </row>
        <row r="139">
          <cell r="A139" t="str">
            <v>CAD_CDOR_EOD</v>
          </cell>
          <cell r="F139">
            <v>0.52940886752522798</v>
          </cell>
        </row>
        <row r="140">
          <cell r="A140" t="str">
            <v>CAD_CDOR_EOD</v>
          </cell>
          <cell r="F140">
            <v>0.46875978995405898</v>
          </cell>
        </row>
        <row r="141">
          <cell r="A141" t="str">
            <v>CAD_CORRA_EOD</v>
          </cell>
          <cell r="F141">
            <v>0.99998523309477705</v>
          </cell>
        </row>
        <row r="142">
          <cell r="A142" t="str">
            <v>CAD_CORRA_EOD</v>
          </cell>
          <cell r="F142">
            <v>0.99988647718381096</v>
          </cell>
        </row>
        <row r="143">
          <cell r="A143" t="str">
            <v>CAD_CORRA_EOD</v>
          </cell>
          <cell r="F143">
            <v>0.99954242210942101</v>
          </cell>
        </row>
        <row r="144">
          <cell r="A144" t="str">
            <v>CAD_CORRA_EOD</v>
          </cell>
          <cell r="F144">
            <v>0.999164914138438</v>
          </cell>
        </row>
        <row r="145">
          <cell r="A145" t="str">
            <v>CAD_CORRA_EOD</v>
          </cell>
          <cell r="F145">
            <v>0.99880074662313201</v>
          </cell>
        </row>
        <row r="146">
          <cell r="A146" t="str">
            <v>CAD_CORRA_EOD</v>
          </cell>
          <cell r="F146">
            <v>0.99839786255341501</v>
          </cell>
        </row>
        <row r="147">
          <cell r="A147" t="str">
            <v>CAD_CORRA_EOD</v>
          </cell>
          <cell r="F147">
            <v>0.99804613882196502</v>
          </cell>
        </row>
        <row r="148">
          <cell r="A148" t="str">
            <v>CAD_CORRA_EOD</v>
          </cell>
          <cell r="F148">
            <v>0.99771581564554901</v>
          </cell>
        </row>
        <row r="149">
          <cell r="A149" t="str">
            <v>CAD_CORRA_EOD</v>
          </cell>
          <cell r="F149">
            <v>0.99735331333749799</v>
          </cell>
        </row>
        <row r="150">
          <cell r="A150" t="str">
            <v>CAD_CORRA_EOD</v>
          </cell>
          <cell r="F150">
            <v>0.997032596180084</v>
          </cell>
        </row>
        <row r="151">
          <cell r="A151" t="str">
            <v>CAD_CORRA_EOD</v>
          </cell>
          <cell r="F151">
            <v>0.99668116676113105</v>
          </cell>
        </row>
        <row r="152">
          <cell r="A152" t="str">
            <v>CAD_CORRA_EOD</v>
          </cell>
          <cell r="F152">
            <v>0.99633504365074799</v>
          </cell>
        </row>
        <row r="153">
          <cell r="A153" t="str">
            <v>CAD_CORRA_EOD</v>
          </cell>
          <cell r="F153">
            <v>0.99598774758599995</v>
          </cell>
        </row>
        <row r="154">
          <cell r="A154" t="str">
            <v>CAD_CORRA_EOD</v>
          </cell>
          <cell r="F154">
            <v>0.99563238287205902</v>
          </cell>
        </row>
        <row r="155">
          <cell r="A155" t="str">
            <v>CAD_CORRA_EOD</v>
          </cell>
          <cell r="F155">
            <v>0.99318463699780801</v>
          </cell>
        </row>
        <row r="156">
          <cell r="A156" t="str">
            <v>CAD_CORRA_EOD</v>
          </cell>
          <cell r="F156">
            <v>0.98977642315368197</v>
          </cell>
        </row>
        <row r="157">
          <cell r="A157" t="str">
            <v>CAD_CORRA_EOD</v>
          </cell>
          <cell r="F157">
            <v>0.98168863165461095</v>
          </cell>
        </row>
        <row r="158">
          <cell r="A158" t="str">
            <v>CAD_CORRA_EOD</v>
          </cell>
          <cell r="F158">
            <v>0.97105451752619998</v>
          </cell>
        </row>
        <row r="159">
          <cell r="A159" t="str">
            <v>CAD_CORRA_EOD</v>
          </cell>
          <cell r="F159">
            <v>0.95765980377058402</v>
          </cell>
        </row>
        <row r="160">
          <cell r="A160" t="str">
            <v>CAD_CORRA_EOD</v>
          </cell>
          <cell r="F160">
            <v>0.92167387997915895</v>
          </cell>
        </row>
        <row r="161">
          <cell r="A161" t="str">
            <v>CAD_CORRA_EOD</v>
          </cell>
          <cell r="F161">
            <v>0.85242924647749496</v>
          </cell>
        </row>
        <row r="162">
          <cell r="A162" t="str">
            <v>CAD_CORRA_EOD</v>
          </cell>
          <cell r="F162">
            <v>0.80200361888298499</v>
          </cell>
        </row>
        <row r="163">
          <cell r="A163" t="str">
            <v>CAD_CORRA_EOD</v>
          </cell>
          <cell r="F163">
            <v>0.73098578747469001</v>
          </cell>
        </row>
        <row r="164">
          <cell r="A164" t="str">
            <v>CAD_CORRA_EOD</v>
          </cell>
          <cell r="F164">
            <v>0.63801111249433395</v>
          </cell>
        </row>
        <row r="165">
          <cell r="A165" t="str">
            <v>CAD_CORRA_EOD</v>
          </cell>
          <cell r="F165">
            <v>0.51106770618812702</v>
          </cell>
        </row>
        <row r="166">
          <cell r="A166" t="str">
            <v>CHF_LIBOR_12M_EOD</v>
          </cell>
          <cell r="F166">
            <v>1.00639493178252</v>
          </cell>
        </row>
        <row r="167">
          <cell r="A167" t="str">
            <v>CHF_LIBOR_12M_EOD</v>
          </cell>
          <cell r="F167">
            <v>1.0121799816480399</v>
          </cell>
        </row>
        <row r="168">
          <cell r="A168" t="str">
            <v>CHF_LIBOR_12M_EOD</v>
          </cell>
          <cell r="F168">
            <v>1.0159726922152299</v>
          </cell>
        </row>
        <row r="169">
          <cell r="A169" t="str">
            <v>CHF_LIBOR_12M_EOD</v>
          </cell>
          <cell r="F169">
            <v>1.0169610506214499</v>
          </cell>
        </row>
        <row r="170">
          <cell r="A170" t="str">
            <v>CHF_LIBOR_12M_EOD</v>
          </cell>
          <cell r="F170">
            <v>1.01397007609241</v>
          </cell>
        </row>
        <row r="171">
          <cell r="A171" t="str">
            <v>CHF_LIBOR_12M_EOD</v>
          </cell>
          <cell r="F171">
            <v>1.0084451770010601</v>
          </cell>
        </row>
        <row r="172">
          <cell r="A172" t="str">
            <v>CHF_LIBOR_12M_EOD</v>
          </cell>
          <cell r="F172">
            <v>1.00107465343378</v>
          </cell>
        </row>
        <row r="173">
          <cell r="A173" t="str">
            <v>CHF_LIBOR_12M_EOD</v>
          </cell>
          <cell r="F173">
            <v>0.99169598565218597</v>
          </cell>
        </row>
        <row r="174">
          <cell r="A174" t="str">
            <v>CHF_LIBOR_12M_EOD</v>
          </cell>
          <cell r="F174">
            <v>0.98172271087500296</v>
          </cell>
        </row>
        <row r="175">
          <cell r="A175" t="str">
            <v>CHF_LIBOR_12M_EOD</v>
          </cell>
          <cell r="F175">
            <v>0.97094574364689301</v>
          </cell>
        </row>
        <row r="176">
          <cell r="A176" t="str">
            <v>CHF_LIBOR_12M_EOD</v>
          </cell>
          <cell r="F176">
            <v>0.948107878015925</v>
          </cell>
        </row>
        <row r="177">
          <cell r="A177" t="str">
            <v>CHF_LIBOR_12M_EOD</v>
          </cell>
          <cell r="F177">
            <v>0.91162086791546704</v>
          </cell>
        </row>
        <row r="178">
          <cell r="A178" t="str">
            <v>CHF_LIBOR_12M_EOD</v>
          </cell>
          <cell r="F178">
            <v>0.85122688065098995</v>
          </cell>
        </row>
        <row r="179">
          <cell r="A179" t="str">
            <v>CHF_LIBOR_12M_EOD</v>
          </cell>
          <cell r="F179">
            <v>0.79847293601207203</v>
          </cell>
        </row>
        <row r="180">
          <cell r="A180" t="str">
            <v>CHF_LIBOR_12M_EOD</v>
          </cell>
          <cell r="F180">
            <v>0.75201703684263399</v>
          </cell>
        </row>
        <row r="181">
          <cell r="A181" t="str">
            <v>CHF_LIBOR_12M_EOD</v>
          </cell>
          <cell r="F181">
            <v>0.65811400330181702</v>
          </cell>
        </row>
        <row r="182">
          <cell r="A182" t="str">
            <v>CHF_LIBOR_3M_EOD</v>
          </cell>
          <cell r="F182">
            <v>1.00199827568101</v>
          </cell>
        </row>
        <row r="183">
          <cell r="A183" t="str">
            <v>CHF_LIBOR_3M_EOD</v>
          </cell>
          <cell r="F183">
            <v>1.00383109482921</v>
          </cell>
        </row>
        <row r="184">
          <cell r="A184" t="str">
            <v>CHF_LIBOR_3M_EOD</v>
          </cell>
          <cell r="F184">
            <v>1.00607755145188</v>
          </cell>
        </row>
        <row r="185">
          <cell r="A185" t="str">
            <v>CHF_LIBOR_3M_EOD</v>
          </cell>
          <cell r="F185">
            <v>1.0081943282581001</v>
          </cell>
        </row>
        <row r="186">
          <cell r="A186" t="str">
            <v>CHF_LIBOR_3M_EOD</v>
          </cell>
          <cell r="F186">
            <v>1.0101529147641399</v>
          </cell>
        </row>
        <row r="187">
          <cell r="A187" t="str">
            <v>CHF_LIBOR_3M_EOD</v>
          </cell>
          <cell r="F187">
            <v>1.01664031736944</v>
          </cell>
        </row>
        <row r="188">
          <cell r="A188" t="str">
            <v>CHF_LIBOR_3M_EOD</v>
          </cell>
          <cell r="F188">
            <v>1.0231915126186399</v>
          </cell>
        </row>
        <row r="189">
          <cell r="A189" t="str">
            <v>CHF_LIBOR_3M_EOD</v>
          </cell>
          <cell r="F189">
            <v>1.0270111730867699</v>
          </cell>
        </row>
        <row r="190">
          <cell r="A190" t="str">
            <v>CHF_LIBOR_3M_EOD</v>
          </cell>
          <cell r="F190">
            <v>1.02688090193705</v>
          </cell>
        </row>
        <row r="191">
          <cell r="A191" t="str">
            <v>CHF_LIBOR_3M_EOD</v>
          </cell>
          <cell r="F191">
            <v>1.0240076984292701</v>
          </cell>
        </row>
        <row r="192">
          <cell r="A192" t="str">
            <v>CHF_LIBOR_3M_EOD</v>
          </cell>
          <cell r="F192">
            <v>1.01912064195903</v>
          </cell>
        </row>
        <row r="193">
          <cell r="A193" t="str">
            <v>CHF_LIBOR_3M_EOD</v>
          </cell>
          <cell r="F193">
            <v>1.01212758416161</v>
          </cell>
        </row>
        <row r="194">
          <cell r="A194" t="str">
            <v>CHF_LIBOR_3M_EOD</v>
          </cell>
          <cell r="F194">
            <v>1.0042316422313</v>
          </cell>
        </row>
        <row r="195">
          <cell r="A195" t="str">
            <v>CHF_LIBOR_3M_EOD</v>
          </cell>
          <cell r="F195">
            <v>0.99544030635365699</v>
          </cell>
        </row>
        <row r="196">
          <cell r="A196" t="str">
            <v>CHF_LIBOR_3M_EOD</v>
          </cell>
          <cell r="F196">
            <v>0.97565489811149997</v>
          </cell>
        </row>
        <row r="197">
          <cell r="A197" t="str">
            <v>CHF_LIBOR_3M_EOD</v>
          </cell>
          <cell r="F197">
            <v>0.94260393547282095</v>
          </cell>
        </row>
        <row r="198">
          <cell r="A198" t="str">
            <v>CHF_LIBOR_3M_EOD</v>
          </cell>
          <cell r="F198">
            <v>0.88622490309459701</v>
          </cell>
        </row>
        <row r="199">
          <cell r="A199" t="str">
            <v>CHF_LIBOR_3M_EOD</v>
          </cell>
          <cell r="F199">
            <v>0.83688610504543803</v>
          </cell>
        </row>
        <row r="200">
          <cell r="A200" t="str">
            <v>CHF_LIBOR_3M_EOD</v>
          </cell>
          <cell r="F200">
            <v>0.79373964561315502</v>
          </cell>
        </row>
        <row r="201">
          <cell r="A201" t="str">
            <v>CHF_LIBOR_3M_EOD</v>
          </cell>
          <cell r="F201">
            <v>0.73474169962010405</v>
          </cell>
        </row>
        <row r="202">
          <cell r="A202" t="str">
            <v>CHF_LIBOR_6M_EOD</v>
          </cell>
          <cell r="F202">
            <v>1.00365465275738</v>
          </cell>
        </row>
        <row r="203">
          <cell r="A203" t="str">
            <v>CHF_LIBOR_6M_EOD</v>
          </cell>
          <cell r="F203">
            <v>1.0073629285257399</v>
          </cell>
        </row>
        <row r="204">
          <cell r="A204" t="str">
            <v>CHF_LIBOR_6M_EOD</v>
          </cell>
          <cell r="F204">
            <v>1.01089985318633</v>
          </cell>
        </row>
        <row r="205">
          <cell r="A205" t="str">
            <v>CHF_LIBOR_6M_EOD</v>
          </cell>
          <cell r="F205">
            <v>1.0142319192904099</v>
          </cell>
        </row>
        <row r="206">
          <cell r="A206" t="str">
            <v>CHF_LIBOR_6M_EOD</v>
          </cell>
          <cell r="F206">
            <v>1.01889435950185</v>
          </cell>
        </row>
        <row r="207">
          <cell r="A207" t="str">
            <v>CHF_LIBOR_6M_EOD</v>
          </cell>
          <cell r="F207">
            <v>1.0207557514813399</v>
          </cell>
        </row>
        <row r="208">
          <cell r="A208" t="str">
            <v>CHF_LIBOR_6M_EOD</v>
          </cell>
          <cell r="F208">
            <v>1.0184394611247101</v>
          </cell>
        </row>
        <row r="209">
          <cell r="A209" t="str">
            <v>CHF_LIBOR_6M_EOD</v>
          </cell>
          <cell r="F209">
            <v>1.01391976944877</v>
          </cell>
        </row>
        <row r="210">
          <cell r="A210" t="str">
            <v>CHF_LIBOR_6M_EOD</v>
          </cell>
          <cell r="F210">
            <v>1.007235170503</v>
          </cell>
        </row>
        <row r="211">
          <cell r="A211" t="str">
            <v>CHF_LIBOR_6M_EOD</v>
          </cell>
          <cell r="F211">
            <v>0.99905766413817698</v>
          </cell>
        </row>
        <row r="212">
          <cell r="A212" t="str">
            <v>CHF_LIBOR_6M_EOD</v>
          </cell>
          <cell r="F212">
            <v>0.989903043181527</v>
          </cell>
        </row>
        <row r="213">
          <cell r="A213" t="str">
            <v>CHF_LIBOR_6M_EOD</v>
          </cell>
          <cell r="F213">
            <v>0.97992748183826195</v>
          </cell>
        </row>
        <row r="214">
          <cell r="A214" t="str">
            <v>CHF_LIBOR_6M_EOD</v>
          </cell>
          <cell r="F214">
            <v>0.958919237200067</v>
          </cell>
        </row>
        <row r="215">
          <cell r="A215" t="str">
            <v>CHF_LIBOR_6M_EOD</v>
          </cell>
          <cell r="F215">
            <v>0.92568064921363102</v>
          </cell>
        </row>
        <row r="216">
          <cell r="A216" t="str">
            <v>CHF_LIBOR_6M_EOD</v>
          </cell>
          <cell r="F216">
            <v>0.86918294931172602</v>
          </cell>
        </row>
        <row r="217">
          <cell r="A217" t="str">
            <v>CHF_LIBOR_6M_EOD</v>
          </cell>
          <cell r="F217">
            <v>0.81898015033639904</v>
          </cell>
        </row>
        <row r="218">
          <cell r="A218" t="str">
            <v>CHF_LIBOR_6M_EOD</v>
          </cell>
          <cell r="F218">
            <v>0.77526239646803796</v>
          </cell>
        </row>
        <row r="219">
          <cell r="A219" t="str">
            <v>CHF_LIBOR_6M_EOD</v>
          </cell>
          <cell r="F219">
            <v>0.71176926255304296</v>
          </cell>
        </row>
        <row r="220">
          <cell r="A220" t="str">
            <v>CHF_LIBOR_EOD</v>
          </cell>
          <cell r="F220">
            <v>1.00002183381004</v>
          </cell>
        </row>
        <row r="221">
          <cell r="A221" t="str">
            <v>CHF_LIBOR_EOD</v>
          </cell>
          <cell r="F221">
            <v>1.0000436680967899</v>
          </cell>
        </row>
        <row r="222">
          <cell r="A222" t="str">
            <v>CHF_LIBOR_EOD</v>
          </cell>
          <cell r="F222">
            <v>1.00020431202268</v>
          </cell>
        </row>
        <row r="223">
          <cell r="A223" t="str">
            <v>CHF_LIBOR_EOD</v>
          </cell>
          <cell r="F223">
            <v>1.00076065751008</v>
          </cell>
        </row>
        <row r="224">
          <cell r="A224" t="str">
            <v>CHF_LIBOR_EOD</v>
          </cell>
          <cell r="F224">
            <v>1.00140959077861</v>
          </cell>
        </row>
        <row r="225">
          <cell r="A225" t="str">
            <v>CHF_LIBOR_EOD</v>
          </cell>
          <cell r="F225">
            <v>1.0038690312198599</v>
          </cell>
        </row>
        <row r="226">
          <cell r="A226" t="str">
            <v>CHF_LIBOR_EOD</v>
          </cell>
          <cell r="F226">
            <v>1.0061155727397499</v>
          </cell>
        </row>
        <row r="227">
          <cell r="A227" t="str">
            <v>CHF_LIBOR_EOD</v>
          </cell>
          <cell r="F227">
            <v>1.0082324295423599</v>
          </cell>
        </row>
        <row r="228">
          <cell r="A228" t="str">
            <v>CHF_LIBOR_EOD</v>
          </cell>
          <cell r="F228">
            <v>1.0101910900665301</v>
          </cell>
        </row>
        <row r="229">
          <cell r="A229" t="str">
            <v>CHF_LIBOR_EOD</v>
          </cell>
          <cell r="F229">
            <v>1.0142404957578699</v>
          </cell>
        </row>
        <row r="230">
          <cell r="A230" t="str">
            <v>CHF_LIBOR_EOD</v>
          </cell>
          <cell r="F230">
            <v>1.01888905441833</v>
          </cell>
        </row>
        <row r="231">
          <cell r="A231" t="str">
            <v>CHF_LIBOR_EOD</v>
          </cell>
          <cell r="F231">
            <v>1.02074036499856</v>
          </cell>
        </row>
        <row r="232">
          <cell r="A232" t="str">
            <v>CHF_LIBOR_EOD</v>
          </cell>
          <cell r="F232">
            <v>1.01839717500783</v>
          </cell>
        </row>
        <row r="233">
          <cell r="A233" t="str">
            <v>CHF_LIBOR_EOD</v>
          </cell>
          <cell r="F233">
            <v>1.01383222041901</v>
          </cell>
        </row>
        <row r="234">
          <cell r="A234" t="str">
            <v>CHF_LIBOR_EOD</v>
          </cell>
          <cell r="F234">
            <v>1.00708243202362</v>
          </cell>
        </row>
        <row r="235">
          <cell r="A235" t="str">
            <v>CHF_LIBOR_EOD</v>
          </cell>
          <cell r="F235">
            <v>0.99882736460924704</v>
          </cell>
        </row>
        <row r="236">
          <cell r="A236" t="str">
            <v>CHF_LIBOR_EOD</v>
          </cell>
          <cell r="F236">
            <v>0.98959012961530701</v>
          </cell>
        </row>
        <row r="237">
          <cell r="A237" t="str">
            <v>CHF_LIBOR_EOD</v>
          </cell>
          <cell r="F237">
            <v>0.97952693877987496</v>
          </cell>
        </row>
        <row r="238">
          <cell r="A238" t="str">
            <v>CHF_LIBOR_EOD</v>
          </cell>
          <cell r="F238">
            <v>0.958354136961305</v>
          </cell>
        </row>
        <row r="239">
          <cell r="A239" t="str">
            <v>CHF_LIBOR_EOD</v>
          </cell>
          <cell r="F239">
            <v>0.92490570539898498</v>
          </cell>
        </row>
        <row r="240">
          <cell r="A240" t="str">
            <v>CHF_LIBOR_EOD</v>
          </cell>
          <cell r="F240">
            <v>0.86812310661397396</v>
          </cell>
        </row>
        <row r="241">
          <cell r="A241" t="str">
            <v>CHF_LIBOR_EOD</v>
          </cell>
          <cell r="F241">
            <v>0.81775715946754701</v>
          </cell>
        </row>
        <row r="242">
          <cell r="A242" t="str">
            <v>CHF_LIBOR_EOD</v>
          </cell>
          <cell r="F242">
            <v>0.77394471652309804</v>
          </cell>
        </row>
        <row r="243">
          <cell r="A243" t="str">
            <v>CHF_LIBOR_EOD</v>
          </cell>
          <cell r="F243">
            <v>0.71056896328103902</v>
          </cell>
        </row>
        <row r="244">
          <cell r="A244" t="str">
            <v>CHF_TOIS_EOD</v>
          </cell>
          <cell r="F244">
            <v>1.00001465299248</v>
          </cell>
        </row>
        <row r="245">
          <cell r="A245" t="str">
            <v>CHF_TOIS_EOD</v>
          </cell>
          <cell r="F245">
            <v>1.0000293061996799</v>
          </cell>
        </row>
        <row r="246">
          <cell r="A246" t="str">
            <v>CHF_TOIS_EOD</v>
          </cell>
          <cell r="F246">
            <v>1.00052156280858</v>
          </cell>
        </row>
        <row r="247">
          <cell r="A247" t="str">
            <v>CHF_TOIS_EOD</v>
          </cell>
          <cell r="F247">
            <v>1.00101196627991</v>
          </cell>
        </row>
        <row r="248">
          <cell r="A248" t="str">
            <v>CHF_TOIS_EOD</v>
          </cell>
          <cell r="F248">
            <v>1.0015187407594599</v>
          </cell>
        </row>
        <row r="249">
          <cell r="A249" t="str">
            <v>CHF_TOIS_EOD</v>
          </cell>
          <cell r="F249">
            <v>1.00210187556823</v>
          </cell>
        </row>
        <row r="250">
          <cell r="A250" t="str">
            <v>CHF_TOIS_EOD</v>
          </cell>
          <cell r="F250">
            <v>1.00262644289559</v>
          </cell>
        </row>
        <row r="251">
          <cell r="A251" t="str">
            <v>CHF_TOIS_EOD</v>
          </cell>
          <cell r="F251">
            <v>1.00321213254181</v>
          </cell>
        </row>
        <row r="252">
          <cell r="A252" t="str">
            <v>CHF_TOIS_EOD</v>
          </cell>
          <cell r="F252">
            <v>1.0037894923456501</v>
          </cell>
        </row>
        <row r="253">
          <cell r="A253" t="str">
            <v>CHF_TOIS_EOD</v>
          </cell>
          <cell r="F253">
            <v>1.00439066807657</v>
          </cell>
        </row>
        <row r="254">
          <cell r="A254" t="str">
            <v>CHF_TOIS_EOD</v>
          </cell>
          <cell r="F254">
            <v>1.0050501528902001</v>
          </cell>
        </row>
        <row r="255">
          <cell r="A255" t="str">
            <v>CHF_TOIS_EOD</v>
          </cell>
          <cell r="F255">
            <v>1.0055733322557801</v>
          </cell>
        </row>
        <row r="256">
          <cell r="A256" t="str">
            <v>CHF_TOIS_EOD</v>
          </cell>
          <cell r="F256">
            <v>1.0061835721163099</v>
          </cell>
        </row>
        <row r="257">
          <cell r="A257" t="str">
            <v>CHF_TOIS_EOD</v>
          </cell>
          <cell r="F257">
            <v>1.0069538509201501</v>
          </cell>
        </row>
        <row r="258">
          <cell r="A258" t="str">
            <v>CHF_TOIS_EOD</v>
          </cell>
          <cell r="F258">
            <v>1.0086667272188801</v>
          </cell>
        </row>
        <row r="259">
          <cell r="A259" t="str">
            <v>CHF_TOIS_EOD</v>
          </cell>
          <cell r="F259">
            <v>1.01056413852244</v>
          </cell>
        </row>
        <row r="260">
          <cell r="A260" t="str">
            <v>CHF_TOIS_EOD</v>
          </cell>
          <cell r="F260">
            <v>1.01229295013388</v>
          </cell>
        </row>
        <row r="261">
          <cell r="A261" t="str">
            <v>CHF_TOIS_EOD</v>
          </cell>
          <cell r="F261">
            <v>1.01424648669012</v>
          </cell>
        </row>
        <row r="262">
          <cell r="A262" t="str">
            <v>CHF_TOIS_EOD</v>
          </cell>
          <cell r="F262">
            <v>1.02040040576753</v>
          </cell>
        </row>
        <row r="263">
          <cell r="A263" t="str">
            <v>CHF_TOIS_EOD</v>
          </cell>
          <cell r="F263">
            <v>1.0235377236483201</v>
          </cell>
        </row>
        <row r="264">
          <cell r="A264" t="str">
            <v>CHF_TOIS_EOD</v>
          </cell>
          <cell r="F264">
            <v>1.0238927212963</v>
          </cell>
        </row>
        <row r="265">
          <cell r="A265" t="str">
            <v>CHF_TOIS_EOD</v>
          </cell>
          <cell r="F265">
            <v>1.02282264801246</v>
          </cell>
        </row>
        <row r="266">
          <cell r="A266" t="str">
            <v>CHF_TOIS_EOD</v>
          </cell>
          <cell r="F266">
            <v>1.0190447012524</v>
          </cell>
        </row>
        <row r="267">
          <cell r="A267" t="str">
            <v>CHF_TOIS_EOD</v>
          </cell>
          <cell r="F267">
            <v>1.01305626745841</v>
          </cell>
        </row>
        <row r="268">
          <cell r="A268" t="str">
            <v>CHF_TOIS_EOD</v>
          </cell>
          <cell r="F268">
            <v>1.0058326193692699</v>
          </cell>
        </row>
        <row r="269">
          <cell r="A269" t="str">
            <v>CHF_TOIS_EOD</v>
          </cell>
          <cell r="F269">
            <v>0.99796987987088204</v>
          </cell>
        </row>
        <row r="270">
          <cell r="A270" t="str">
            <v>CHF_TOIS_EOD</v>
          </cell>
          <cell r="F270">
            <v>0.97821239162988605</v>
          </cell>
        </row>
        <row r="271">
          <cell r="A271" t="str">
            <v>CHF_TOIS_EOD</v>
          </cell>
          <cell r="F271">
            <v>0.94680902053287297</v>
          </cell>
        </row>
        <row r="272">
          <cell r="A272" t="str">
            <v>CHF_TOIS_EOD</v>
          </cell>
          <cell r="F272">
            <v>0.89189688372658305</v>
          </cell>
        </row>
        <row r="273">
          <cell r="A273" t="str">
            <v>CHF_TOIS_EOD</v>
          </cell>
          <cell r="F273">
            <v>0.84323380077159005</v>
          </cell>
        </row>
        <row r="274">
          <cell r="A274" t="str">
            <v>CHF_TOIS_EOD</v>
          </cell>
          <cell r="F274">
            <v>0.80353736327995695</v>
          </cell>
        </row>
        <row r="275">
          <cell r="A275" t="str">
            <v>CHF_TOIS_EOD</v>
          </cell>
          <cell r="F275">
            <v>0.753212808306435</v>
          </cell>
        </row>
        <row r="276">
          <cell r="A276" t="str">
            <v>CZK_PRIBOR_3M_EOD</v>
          </cell>
          <cell r="F276">
            <v>0.99921115924271797</v>
          </cell>
        </row>
        <row r="277">
          <cell r="A277" t="str">
            <v>CZK_PRIBOR_3M_EOD</v>
          </cell>
          <cell r="F277">
            <v>0.99847873315180402</v>
          </cell>
        </row>
        <row r="278">
          <cell r="A278" t="str">
            <v>CZK_PRIBOR_3M_EOD</v>
          </cell>
          <cell r="F278">
            <v>0.99781291753725398</v>
          </cell>
        </row>
        <row r="279">
          <cell r="A279" t="str">
            <v>CZK_PRIBOR_3M_EOD</v>
          </cell>
          <cell r="F279">
            <v>0.99714515786551206</v>
          </cell>
        </row>
        <row r="280">
          <cell r="A280" t="str">
            <v>CZK_PRIBOR_3M_EOD</v>
          </cell>
          <cell r="F280">
            <v>0.99378185494645699</v>
          </cell>
        </row>
        <row r="281">
          <cell r="A281" t="str">
            <v>CZK_PRIBOR_3M_EOD</v>
          </cell>
          <cell r="F281">
            <v>0.989286490373115</v>
          </cell>
        </row>
        <row r="282">
          <cell r="A282" t="str">
            <v>CZK_PRIBOR_3M_EOD</v>
          </cell>
          <cell r="F282">
            <v>0.98286838875182403</v>
          </cell>
        </row>
        <row r="283">
          <cell r="A283" t="str">
            <v>CZK_PRIBOR_3M_EOD</v>
          </cell>
          <cell r="F283">
            <v>0.97441104981636595</v>
          </cell>
        </row>
        <row r="284">
          <cell r="A284" t="str">
            <v>CZK_PRIBOR_3M_EOD</v>
          </cell>
          <cell r="F284">
            <v>0.96517544209411898</v>
          </cell>
        </row>
        <row r="285">
          <cell r="A285" t="str">
            <v>CZK_PRIBOR_3M_EOD</v>
          </cell>
          <cell r="F285">
            <v>0.95562484307475604</v>
          </cell>
        </row>
        <row r="286">
          <cell r="A286" t="str">
            <v>CZK_PRIBOR_3M_EOD</v>
          </cell>
          <cell r="F286">
            <v>0.944672565143025</v>
          </cell>
        </row>
        <row r="287">
          <cell r="A287" t="str">
            <v>CZK_PRIBOR_3M_EOD</v>
          </cell>
          <cell r="F287">
            <v>0.93328415253474395</v>
          </cell>
        </row>
        <row r="288">
          <cell r="A288" t="str">
            <v>CZK_PRIBOR_3M_EOD</v>
          </cell>
          <cell r="F288">
            <v>0.92012200807728906</v>
          </cell>
        </row>
        <row r="289">
          <cell r="A289" t="str">
            <v>CZK_PRIBOR_3M_EOD</v>
          </cell>
          <cell r="F289">
            <v>0.89155834707224002</v>
          </cell>
        </row>
        <row r="290">
          <cell r="A290" t="str">
            <v>CZK_PRIBOR_3M_EOD</v>
          </cell>
          <cell r="F290">
            <v>0.83808876809452704</v>
          </cell>
        </row>
        <row r="291">
          <cell r="A291" t="str">
            <v>CZK_PRIBOR_3M_EOD</v>
          </cell>
          <cell r="F291">
            <v>0.76083135328450002</v>
          </cell>
        </row>
        <row r="292">
          <cell r="A292" t="str">
            <v>CZK_PRIBOR_3M_EOD</v>
          </cell>
          <cell r="F292">
            <v>0.71321638223289696</v>
          </cell>
        </row>
        <row r="293">
          <cell r="A293" t="str">
            <v>CZK_PRIBOR_3M_EOD</v>
          </cell>
          <cell r="F293">
            <v>0.66537499830285995</v>
          </cell>
        </row>
        <row r="294">
          <cell r="A294" t="str">
            <v>CZK_PRIBOR_6M_EOD</v>
          </cell>
          <cell r="F294">
            <v>0.998061206365222</v>
          </cell>
        </row>
        <row r="295">
          <cell r="A295" t="str">
            <v>CZK_PRIBOR_6M_EOD</v>
          </cell>
          <cell r="F295">
            <v>0.99634225899518103</v>
          </cell>
        </row>
        <row r="296">
          <cell r="A296" t="str">
            <v>CZK_PRIBOR_6M_EOD</v>
          </cell>
          <cell r="F296">
            <v>0.99440675673284495</v>
          </cell>
        </row>
        <row r="297">
          <cell r="A297" t="str">
            <v>CZK_PRIBOR_6M_EOD</v>
          </cell>
          <cell r="F297">
            <v>0.99209860954164397</v>
          </cell>
        </row>
        <row r="298">
          <cell r="A298" t="str">
            <v>CZK_PRIBOR_6M_EOD</v>
          </cell>
          <cell r="F298">
            <v>0.98675351943484002</v>
          </cell>
        </row>
        <row r="299">
          <cell r="A299" t="str">
            <v>CZK_PRIBOR_6M_EOD</v>
          </cell>
          <cell r="F299">
            <v>0.97937994976973397</v>
          </cell>
        </row>
        <row r="300">
          <cell r="A300" t="str">
            <v>CZK_PRIBOR_6M_EOD</v>
          </cell>
          <cell r="F300">
            <v>0.97003059133001601</v>
          </cell>
        </row>
        <row r="301">
          <cell r="A301" t="str">
            <v>CZK_PRIBOR_6M_EOD</v>
          </cell>
          <cell r="F301">
            <v>0.95977860722973796</v>
          </cell>
        </row>
        <row r="302">
          <cell r="A302" t="str">
            <v>CZK_PRIBOR_6M_EOD</v>
          </cell>
          <cell r="F302">
            <v>0.94822838766099504</v>
          </cell>
        </row>
        <row r="303">
          <cell r="A303" t="str">
            <v>CZK_PRIBOR_6M_EOD</v>
          </cell>
          <cell r="F303">
            <v>0.93550516507193604</v>
          </cell>
        </row>
        <row r="304">
          <cell r="A304" t="str">
            <v>CZK_PRIBOR_6M_EOD</v>
          </cell>
          <cell r="F304">
            <v>0.92242804059231298</v>
          </cell>
        </row>
        <row r="305">
          <cell r="A305" t="str">
            <v>CZK_PRIBOR_6M_EOD</v>
          </cell>
          <cell r="F305">
            <v>0.907709490512421</v>
          </cell>
        </row>
        <row r="306">
          <cell r="A306" t="str">
            <v>CZK_PRIBOR_6M_EOD</v>
          </cell>
          <cell r="F306">
            <v>0.87652826586915</v>
          </cell>
        </row>
        <row r="307">
          <cell r="A307" t="str">
            <v>CZK_PRIBOR_6M_EOD</v>
          </cell>
          <cell r="F307">
            <v>0.821616801363245</v>
          </cell>
        </row>
        <row r="308">
          <cell r="A308" t="str">
            <v>CZK_PRIBOR_6M_EOD</v>
          </cell>
          <cell r="F308">
            <v>0.74331541243680599</v>
          </cell>
        </row>
        <row r="309">
          <cell r="A309" t="str">
            <v>CZK_PRIBOR_6M_EOD</v>
          </cell>
          <cell r="F309">
            <v>0.69498795868784002</v>
          </cell>
        </row>
        <row r="310">
          <cell r="A310" t="str">
            <v>CZK_PRIBOR_6M_EOD</v>
          </cell>
          <cell r="F310">
            <v>0.64731309623034505</v>
          </cell>
        </row>
        <row r="311">
          <cell r="A311" t="str">
            <v>CZK_PRIBOR_EOD</v>
          </cell>
          <cell r="F311">
            <v>0.99999638890192899</v>
          </cell>
        </row>
        <row r="312">
          <cell r="A312" t="str">
            <v>CZK_PRIBOR_EOD</v>
          </cell>
          <cell r="F312">
            <v>0.99997833373756995</v>
          </cell>
        </row>
        <row r="313">
          <cell r="A313" t="str">
            <v>CZK_PRIBOR_EOD</v>
          </cell>
          <cell r="F313">
            <v>0.999951112846165</v>
          </cell>
        </row>
        <row r="314">
          <cell r="A314" t="str">
            <v>CZK_PRIBOR_EOD</v>
          </cell>
          <cell r="F314">
            <v>0.99980614490150299</v>
          </cell>
        </row>
        <row r="315">
          <cell r="A315" t="str">
            <v>CZK_PRIBOR_EOD</v>
          </cell>
          <cell r="F315">
            <v>0.99957600439579997</v>
          </cell>
        </row>
        <row r="316">
          <cell r="A316" t="str">
            <v>CZK_PRIBOR_EOD</v>
          </cell>
          <cell r="F316">
            <v>0.99923778751060399</v>
          </cell>
        </row>
        <row r="317">
          <cell r="A317" t="str">
            <v>CZK_PRIBOR_EOD</v>
          </cell>
          <cell r="F317">
            <v>0.998504517004979</v>
          </cell>
        </row>
        <row r="318">
          <cell r="A318" t="str">
            <v>CZK_PRIBOR_EOD</v>
          </cell>
          <cell r="F318">
            <v>0.99783868419698096</v>
          </cell>
        </row>
        <row r="319">
          <cell r="A319" t="str">
            <v>CZK_PRIBOR_EOD</v>
          </cell>
          <cell r="F319">
            <v>0.99717184841010098</v>
          </cell>
        </row>
        <row r="320">
          <cell r="A320" t="str">
            <v>CZK_PRIBOR_EOD</v>
          </cell>
          <cell r="F320">
            <v>0.99213514141981596</v>
          </cell>
        </row>
        <row r="321">
          <cell r="A321" t="str">
            <v>CZK_PRIBOR_EOD</v>
          </cell>
          <cell r="F321">
            <v>0.98679011959452301</v>
          </cell>
        </row>
        <row r="322">
          <cell r="A322" t="str">
            <v>CZK_PRIBOR_EOD</v>
          </cell>
          <cell r="F322">
            <v>0.97941617935234804</v>
          </cell>
        </row>
        <row r="323">
          <cell r="A323" t="str">
            <v>CZK_PRIBOR_EOD</v>
          </cell>
          <cell r="F323">
            <v>0.97006462749922295</v>
          </cell>
        </row>
        <row r="324">
          <cell r="A324" t="str">
            <v>CZK_PRIBOR_EOD</v>
          </cell>
          <cell r="F324">
            <v>0.95981227445811501</v>
          </cell>
        </row>
        <row r="325">
          <cell r="A325" t="str">
            <v>CZK_PRIBOR_EOD</v>
          </cell>
          <cell r="F325">
            <v>0.94826165246896699</v>
          </cell>
        </row>
        <row r="326">
          <cell r="A326" t="str">
            <v>CZK_PRIBOR_EOD</v>
          </cell>
          <cell r="F326">
            <v>0.93553798277078903</v>
          </cell>
        </row>
        <row r="327">
          <cell r="A327" t="str">
            <v>CZK_PRIBOR_EOD</v>
          </cell>
          <cell r="F327">
            <v>0.92246039950195902</v>
          </cell>
        </row>
        <row r="328">
          <cell r="A328" t="str">
            <v>CZK_PRIBOR_EOD</v>
          </cell>
          <cell r="F328">
            <v>0.90774083174489395</v>
          </cell>
        </row>
        <row r="329">
          <cell r="A329" t="str">
            <v>CZK_PRIBOR_EOD</v>
          </cell>
          <cell r="F329">
            <v>0.87655773921563895</v>
          </cell>
        </row>
        <row r="330">
          <cell r="A330" t="str">
            <v>CZK_PRIBOR_EOD</v>
          </cell>
          <cell r="F330">
            <v>0.82164443194305703</v>
          </cell>
        </row>
        <row r="331">
          <cell r="A331" t="str">
            <v>CZK_PRIBOR_EOD</v>
          </cell>
          <cell r="F331">
            <v>0.74334069419757498</v>
          </cell>
        </row>
        <row r="332">
          <cell r="A332" t="str">
            <v>CZK_PRIBOR_EOD</v>
          </cell>
          <cell r="F332">
            <v>0.69501267702500302</v>
          </cell>
        </row>
        <row r="333">
          <cell r="A333" t="str">
            <v>CZK_PRIBOR_EOD</v>
          </cell>
          <cell r="F333">
            <v>0.64733557482314297</v>
          </cell>
        </row>
        <row r="334">
          <cell r="A334" t="str">
            <v>DKK_CIBOR_3M_EOD</v>
          </cell>
          <cell r="F334">
            <v>1.0002654849735499</v>
          </cell>
        </row>
        <row r="335">
          <cell r="A335" t="str">
            <v>DKK_CIBOR_3M_EOD</v>
          </cell>
          <cell r="F335">
            <v>1.00030106261112</v>
          </cell>
        </row>
        <row r="336">
          <cell r="A336" t="str">
            <v>DKK_CIBOR_3M_EOD</v>
          </cell>
          <cell r="F336">
            <v>1.00032420900184</v>
          </cell>
        </row>
        <row r="337">
          <cell r="A337" t="str">
            <v>DKK_CIBOR_3M_EOD</v>
          </cell>
          <cell r="F337">
            <v>1.0002660546448401</v>
          </cell>
        </row>
        <row r="338">
          <cell r="A338" t="str">
            <v>DKK_CIBOR_3M_EOD</v>
          </cell>
          <cell r="F338">
            <v>1.00012603699972</v>
          </cell>
        </row>
        <row r="339">
          <cell r="A339" t="str">
            <v>DKK_CIBOR_3M_EOD</v>
          </cell>
          <cell r="F339">
            <v>0.99987426310565997</v>
          </cell>
        </row>
        <row r="340">
          <cell r="A340" t="str">
            <v>DKK_CIBOR_3M_EOD</v>
          </cell>
          <cell r="F340">
            <v>0.99951170411886503</v>
          </cell>
        </row>
        <row r="341">
          <cell r="A341" t="str">
            <v>DKK_CIBOR_3M_EOD</v>
          </cell>
          <cell r="F341">
            <v>0.99904474696393497</v>
          </cell>
        </row>
        <row r="342">
          <cell r="A342" t="str">
            <v>DKK_CIBOR_3M_EOD</v>
          </cell>
          <cell r="F342">
            <v>0.995014674817426</v>
          </cell>
        </row>
        <row r="343">
          <cell r="A343" t="str">
            <v>DKK_CIBOR_3M_EOD</v>
          </cell>
          <cell r="F343">
            <v>0.98715989825563399</v>
          </cell>
        </row>
        <row r="344">
          <cell r="A344" t="str">
            <v>DKK_CIBOR_3M_EOD</v>
          </cell>
          <cell r="F344">
            <v>0.97587726641661998</v>
          </cell>
        </row>
        <row r="345">
          <cell r="A345" t="str">
            <v>DKK_CIBOR_3M_EOD</v>
          </cell>
          <cell r="F345">
            <v>0.96209824701898305</v>
          </cell>
        </row>
        <row r="346">
          <cell r="A346" t="str">
            <v>DKK_CIBOR_3M_EOD</v>
          </cell>
          <cell r="F346">
            <v>0.945886748851543</v>
          </cell>
        </row>
        <row r="347">
          <cell r="A347" t="str">
            <v>DKK_CIBOR_3M_EOD</v>
          </cell>
          <cell r="F347">
            <v>0.92728713413003205</v>
          </cell>
        </row>
        <row r="348">
          <cell r="A348" t="str">
            <v>DKK_CIBOR_3M_EOD</v>
          </cell>
          <cell r="F348">
            <v>0.907615151051128</v>
          </cell>
        </row>
        <row r="349">
          <cell r="A349" t="str">
            <v>DKK_CIBOR_3M_EOD</v>
          </cell>
          <cell r="F349">
            <v>0.88714124023200402</v>
          </cell>
        </row>
        <row r="350">
          <cell r="A350" t="str">
            <v>DKK_CIBOR_3M_EOD</v>
          </cell>
          <cell r="F350">
            <v>0.84397187727404199</v>
          </cell>
        </row>
        <row r="351">
          <cell r="A351" t="str">
            <v>DKK_CIBOR_3M_EOD</v>
          </cell>
          <cell r="F351">
            <v>0.78113793796940101</v>
          </cell>
        </row>
        <row r="352">
          <cell r="A352" t="str">
            <v>DKK_CIBOR_3M_EOD</v>
          </cell>
          <cell r="F352">
            <v>0.69253576925643301</v>
          </cell>
        </row>
        <row r="353">
          <cell r="A353" t="str">
            <v>DKK_CIBOR_3M_EOD</v>
          </cell>
          <cell r="F353">
            <v>0.62774848706441599</v>
          </cell>
        </row>
        <row r="354">
          <cell r="A354" t="str">
            <v>DKK_CIBOR_3M_EOD</v>
          </cell>
          <cell r="F354">
            <v>0.57559796499675497</v>
          </cell>
        </row>
        <row r="355">
          <cell r="A355" t="str">
            <v>DKK_CIBOR_6M_EOD</v>
          </cell>
          <cell r="F355">
            <v>0.99959328785467205</v>
          </cell>
        </row>
        <row r="356">
          <cell r="A356" t="str">
            <v>DKK_CIBOR_6M_EOD</v>
          </cell>
          <cell r="F356">
            <v>0.99878906876390505</v>
          </cell>
        </row>
        <row r="357">
          <cell r="A357" t="str">
            <v>DKK_CIBOR_6M_EOD</v>
          </cell>
          <cell r="F357">
            <v>0.99602843288878795</v>
          </cell>
        </row>
        <row r="358">
          <cell r="A358" t="str">
            <v>DKK_CIBOR_6M_EOD</v>
          </cell>
          <cell r="F358">
            <v>0.99063090286003797</v>
          </cell>
        </row>
        <row r="359">
          <cell r="A359" t="str">
            <v>DKK_CIBOR_6M_EOD</v>
          </cell>
          <cell r="F359">
            <v>0.98154612325798296</v>
          </cell>
        </row>
        <row r="360">
          <cell r="A360" t="str">
            <v>DKK_CIBOR_6M_EOD</v>
          </cell>
          <cell r="F360">
            <v>0.96920559093888103</v>
          </cell>
        </row>
        <row r="361">
          <cell r="A361" t="str">
            <v>DKK_CIBOR_6M_EOD</v>
          </cell>
          <cell r="F361">
            <v>0.95450731690427104</v>
          </cell>
        </row>
        <row r="362">
          <cell r="A362" t="str">
            <v>DKK_CIBOR_6M_EOD</v>
          </cell>
          <cell r="F362">
            <v>0.93743926626906104</v>
          </cell>
        </row>
        <row r="363">
          <cell r="A363" t="str">
            <v>DKK_CIBOR_6M_EOD</v>
          </cell>
          <cell r="F363">
            <v>0.91814421502196097</v>
          </cell>
        </row>
        <row r="364">
          <cell r="A364" t="str">
            <v>DKK_CIBOR_6M_EOD</v>
          </cell>
          <cell r="F364">
            <v>0.89791357201815503</v>
          </cell>
        </row>
        <row r="365">
          <cell r="A365" t="str">
            <v>DKK_CIBOR_6M_EOD</v>
          </cell>
          <cell r="F365">
            <v>0.87702144202659105</v>
          </cell>
        </row>
        <row r="366">
          <cell r="A366" t="str">
            <v>DKK_CIBOR_6M_EOD</v>
          </cell>
          <cell r="F366">
            <v>0.83399846552508705</v>
          </cell>
        </row>
        <row r="367">
          <cell r="A367" t="str">
            <v>DKK_CIBOR_6M_EOD</v>
          </cell>
          <cell r="F367">
            <v>0.77193812311182397</v>
          </cell>
        </row>
        <row r="368">
          <cell r="A368" t="str">
            <v>DKK_CIBOR_6M_EOD</v>
          </cell>
          <cell r="F368">
            <v>0.684476185480689</v>
          </cell>
        </row>
        <row r="369">
          <cell r="A369" t="str">
            <v>DKK_CIBOR_6M_EOD</v>
          </cell>
          <cell r="F369">
            <v>0.62063786805909305</v>
          </cell>
        </row>
        <row r="370">
          <cell r="A370" t="str">
            <v>DKK_CIBOR_6M_EOD</v>
          </cell>
          <cell r="F370">
            <v>0.56919706331431796</v>
          </cell>
        </row>
        <row r="371">
          <cell r="A371" t="str">
            <v>DKK_CIBOR_EOD</v>
          </cell>
          <cell r="F371">
            <v>0.99999889722343804</v>
          </cell>
        </row>
        <row r="372">
          <cell r="A372" t="str">
            <v>DKK_CIBOR_EOD</v>
          </cell>
          <cell r="F372">
            <v>0.99999338337103305</v>
          </cell>
        </row>
        <row r="373">
          <cell r="A373" t="str">
            <v>DKK_CIBOR_EOD</v>
          </cell>
          <cell r="F373">
            <v>1.0000638739843699</v>
          </cell>
        </row>
        <row r="374">
          <cell r="A374" t="str">
            <v>DKK_CIBOR_EOD</v>
          </cell>
          <cell r="F374">
            <v>1.0002108597739501</v>
          </cell>
        </row>
        <row r="375">
          <cell r="A375" t="str">
            <v>DKK_CIBOR_EOD</v>
          </cell>
          <cell r="F375">
            <v>1.0002647051723099</v>
          </cell>
        </row>
        <row r="376">
          <cell r="A376" t="str">
            <v>DKK_CIBOR_EOD</v>
          </cell>
          <cell r="F376">
            <v>1.0003528132555599</v>
          </cell>
        </row>
        <row r="377">
          <cell r="A377" t="str">
            <v>DKK_CIBOR_EOD</v>
          </cell>
          <cell r="F377">
            <v>1.0003759608437599</v>
          </cell>
        </row>
        <row r="378">
          <cell r="A378" t="str">
            <v>DKK_CIBOR_EOD</v>
          </cell>
          <cell r="F378">
            <v>1.0003178034781299</v>
          </cell>
        </row>
        <row r="379">
          <cell r="A379" t="str">
            <v>DKK_CIBOR_EOD</v>
          </cell>
          <cell r="F379">
            <v>1.0001777785891299</v>
          </cell>
        </row>
        <row r="380">
          <cell r="A380" t="str">
            <v>DKK_CIBOR_EOD</v>
          </cell>
          <cell r="F380">
            <v>0.99992599166928398</v>
          </cell>
        </row>
        <row r="381">
          <cell r="A381" t="str">
            <v>DKK_CIBOR_EOD</v>
          </cell>
          <cell r="F381">
            <v>0.99956341392370796</v>
          </cell>
        </row>
        <row r="382">
          <cell r="A382" t="str">
            <v>DKK_CIBOR_EOD</v>
          </cell>
          <cell r="F382">
            <v>0.99603064433258504</v>
          </cell>
        </row>
        <row r="383">
          <cell r="A383" t="str">
            <v>DKK_CIBOR_EOD</v>
          </cell>
          <cell r="F383">
            <v>0.99063667241387099</v>
          </cell>
        </row>
        <row r="384">
          <cell r="A384" t="str">
            <v>DKK_CIBOR_EOD</v>
          </cell>
          <cell r="F384">
            <v>0.98155013315627804</v>
          </cell>
        </row>
        <row r="385">
          <cell r="A385" t="str">
            <v>DKK_CIBOR_EOD</v>
          </cell>
          <cell r="F385">
            <v>0.96920617764070505</v>
          </cell>
        </row>
        <row r="386">
          <cell r="A386" t="str">
            <v>DKK_CIBOR_EOD</v>
          </cell>
          <cell r="F386">
            <v>0.95450768604637404</v>
          </cell>
        </row>
        <row r="387">
          <cell r="A387" t="str">
            <v>DKK_CIBOR_EOD</v>
          </cell>
          <cell r="F387">
            <v>0.93743969372959801</v>
          </cell>
        </row>
        <row r="388">
          <cell r="A388" t="str">
            <v>DKK_CIBOR_EOD</v>
          </cell>
          <cell r="F388">
            <v>0.918144613838353</v>
          </cell>
        </row>
        <row r="389">
          <cell r="A389" t="str">
            <v>DKK_CIBOR_EOD</v>
          </cell>
          <cell r="F389">
            <v>0.89791396677144597</v>
          </cell>
        </row>
        <row r="390">
          <cell r="A390" t="str">
            <v>DKK_CIBOR_EOD</v>
          </cell>
          <cell r="F390">
            <v>0.87702069474015698</v>
          </cell>
        </row>
        <row r="391">
          <cell r="A391" t="str">
            <v>DKK_CIBOR_EOD</v>
          </cell>
          <cell r="F391">
            <v>0.83399695867000601</v>
          </cell>
        </row>
        <row r="392">
          <cell r="A392" t="str">
            <v>DKK_CIBOR_EOD</v>
          </cell>
          <cell r="F392">
            <v>0.77193672633261501</v>
          </cell>
        </row>
        <row r="393">
          <cell r="A393" t="str">
            <v>DKK_CIBOR_EOD</v>
          </cell>
          <cell r="F393">
            <v>0.68447479742830197</v>
          </cell>
        </row>
        <row r="394">
          <cell r="A394" t="str">
            <v>DKK_CIBOR_EOD</v>
          </cell>
          <cell r="F394">
            <v>0.62063709013783597</v>
          </cell>
        </row>
        <row r="395">
          <cell r="A395" t="str">
            <v>DKK_CIBOR_EOD</v>
          </cell>
          <cell r="F395">
            <v>0.56919627291712005</v>
          </cell>
        </row>
        <row r="396">
          <cell r="A396" t="str">
            <v>EUR_EONIA_EOD</v>
          </cell>
          <cell r="F396">
            <v>1.00000641670784</v>
          </cell>
        </row>
        <row r="397">
          <cell r="A397" t="str">
            <v>EUR_EONIA_EOD</v>
          </cell>
          <cell r="F397">
            <v>1.0000128334568601</v>
          </cell>
        </row>
        <row r="398">
          <cell r="A398" t="str">
            <v>EUR_EONIA_EOD</v>
          </cell>
          <cell r="F398">
            <v>1.0000575582532101</v>
          </cell>
        </row>
        <row r="399">
          <cell r="A399" t="str">
            <v>EUR_EONIA_EOD</v>
          </cell>
          <cell r="F399">
            <v>1.00009794364376</v>
          </cell>
        </row>
        <row r="400">
          <cell r="A400" t="str">
            <v>EUR_EONIA_EOD</v>
          </cell>
          <cell r="F400">
            <v>1.0001416711514</v>
          </cell>
        </row>
        <row r="401">
          <cell r="A401" t="str">
            <v>EUR_EONIA_EOD</v>
          </cell>
          <cell r="F401">
            <v>1.00021361707939</v>
          </cell>
        </row>
        <row r="402">
          <cell r="A402" t="str">
            <v>EUR_EONIA_EOD</v>
          </cell>
          <cell r="F402">
            <v>1.0004134156620399</v>
          </cell>
        </row>
        <row r="403">
          <cell r="A403" t="str">
            <v>EUR_EONIA_EOD</v>
          </cell>
          <cell r="F403">
            <v>1.00060469113166</v>
          </cell>
        </row>
        <row r="404">
          <cell r="A404" t="str">
            <v>EUR_EONIA_EOD</v>
          </cell>
          <cell r="F404">
            <v>1.00083993383342</v>
          </cell>
        </row>
        <row r="405">
          <cell r="A405" t="str">
            <v>EUR_EONIA_EOD</v>
          </cell>
          <cell r="F405">
            <v>1.00105523783743</v>
          </cell>
        </row>
        <row r="406">
          <cell r="A406" t="str">
            <v>EUR_EONIA_EOD</v>
          </cell>
          <cell r="F406">
            <v>1.0012935818192801</v>
          </cell>
        </row>
        <row r="407">
          <cell r="A407" t="str">
            <v>EUR_EONIA_EOD</v>
          </cell>
          <cell r="F407">
            <v>1.00153918613165</v>
          </cell>
        </row>
        <row r="408">
          <cell r="A408" t="str">
            <v>EUR_EONIA_EOD</v>
          </cell>
          <cell r="F408">
            <v>1.0017688368336299</v>
          </cell>
        </row>
        <row r="409">
          <cell r="A409" t="str">
            <v>EUR_EONIA_EOD</v>
          </cell>
          <cell r="F409">
            <v>1.0020348074854299</v>
          </cell>
        </row>
        <row r="410">
          <cell r="A410" t="str">
            <v>EUR_EONIA_EOD</v>
          </cell>
          <cell r="F410">
            <v>1.00226305321452</v>
          </cell>
        </row>
        <row r="411">
          <cell r="A411" t="str">
            <v>EUR_EONIA_EOD</v>
          </cell>
          <cell r="F411">
            <v>1.00252985173795</v>
          </cell>
        </row>
        <row r="412">
          <cell r="A412" t="str">
            <v>EUR_EONIA_EOD</v>
          </cell>
          <cell r="F412">
            <v>1.00279148509266</v>
          </cell>
        </row>
        <row r="413">
          <cell r="A413" t="str">
            <v>EUR_EONIA_EOD</v>
          </cell>
          <cell r="F413">
            <v>1.0034893781052501</v>
          </cell>
        </row>
        <row r="414">
          <cell r="A414" t="str">
            <v>EUR_EONIA_EOD</v>
          </cell>
          <cell r="F414">
            <v>1.00411517453398</v>
          </cell>
        </row>
        <row r="415">
          <cell r="A415" t="str">
            <v>EUR_EONIA_EOD</v>
          </cell>
          <cell r="F415">
            <v>1.00462276547639</v>
          </cell>
        </row>
        <row r="416">
          <cell r="A416" t="str">
            <v>EUR_EONIA_EOD</v>
          </cell>
          <cell r="F416">
            <v>1.00515843002509</v>
          </cell>
        </row>
        <row r="417">
          <cell r="A417" t="str">
            <v>EUR_EONIA_EOD</v>
          </cell>
          <cell r="F417">
            <v>1.0055755944124001</v>
          </cell>
        </row>
        <row r="418">
          <cell r="A418" t="str">
            <v>EUR_EONIA_EOD</v>
          </cell>
          <cell r="F418">
            <v>1.0027004833418101</v>
          </cell>
        </row>
        <row r="419">
          <cell r="A419" t="str">
            <v>EUR_EONIA_EOD</v>
          </cell>
          <cell r="F419">
            <v>0.99652761808513102</v>
          </cell>
        </row>
        <row r="420">
          <cell r="A420" t="str">
            <v>EUR_EONIA_EOD</v>
          </cell>
          <cell r="F420">
            <v>0.98730768059166596</v>
          </cell>
        </row>
        <row r="421">
          <cell r="A421" t="str">
            <v>EUR_EONIA_EOD</v>
          </cell>
          <cell r="F421">
            <v>0.97512777351169899</v>
          </cell>
        </row>
        <row r="422">
          <cell r="A422" t="str">
            <v>EUR_EONIA_EOD</v>
          </cell>
          <cell r="F422">
            <v>0.96039175289492296</v>
          </cell>
        </row>
        <row r="423">
          <cell r="A423" t="str">
            <v>EUR_EONIA_EOD</v>
          </cell>
          <cell r="F423">
            <v>0.94392101360843295</v>
          </cell>
        </row>
        <row r="424">
          <cell r="A424" t="str">
            <v>EUR_EONIA_EOD</v>
          </cell>
          <cell r="F424">
            <v>0.92648343121804799</v>
          </cell>
        </row>
        <row r="425">
          <cell r="A425" t="str">
            <v>EUR_EONIA_EOD</v>
          </cell>
          <cell r="F425">
            <v>0.88930001310274898</v>
          </cell>
        </row>
        <row r="426">
          <cell r="A426" t="str">
            <v>EUR_EONIA_EOD</v>
          </cell>
          <cell r="F426">
            <v>0.83322951413353197</v>
          </cell>
        </row>
        <row r="427">
          <cell r="A427" t="str">
            <v>EUR_EONIA_EOD</v>
          </cell>
          <cell r="F427">
            <v>0.75200286905877001</v>
          </cell>
        </row>
        <row r="428">
          <cell r="A428" t="str">
            <v>EUR_EONIA_EOD</v>
          </cell>
          <cell r="F428">
            <v>0.691701237694754</v>
          </cell>
        </row>
        <row r="429">
          <cell r="A429" t="str">
            <v>EUR_EONIA_EOD</v>
          </cell>
          <cell r="F429">
            <v>0.64126096806112798</v>
          </cell>
        </row>
        <row r="430">
          <cell r="A430" t="str">
            <v>EUR_EONIA_EOD</v>
          </cell>
          <cell r="F430">
            <v>0.55299754199025697</v>
          </cell>
        </row>
        <row r="431">
          <cell r="A431" t="str">
            <v>EUR_EONIA_EOD</v>
          </cell>
          <cell r="F431">
            <v>0.489319063203492</v>
          </cell>
        </row>
        <row r="432">
          <cell r="A432" t="str">
            <v>EUR_EONIA_EOD</v>
          </cell>
          <cell r="F432">
            <v>0.43456535861406898</v>
          </cell>
        </row>
        <row r="433">
          <cell r="A433" t="str">
            <v>EUR_EURIBOR_12M_EOD</v>
          </cell>
          <cell r="F433">
            <v>0.99938204773743999</v>
          </cell>
        </row>
        <row r="434">
          <cell r="A434" t="str">
            <v>EUR_EURIBOR_12M_EOD</v>
          </cell>
          <cell r="F434">
            <v>0.999294721184665</v>
          </cell>
        </row>
        <row r="435">
          <cell r="A435" t="str">
            <v>EUR_EURIBOR_12M_EOD</v>
          </cell>
          <cell r="F435">
            <v>0.99928380868178601</v>
          </cell>
        </row>
        <row r="436">
          <cell r="A436" t="str">
            <v>EUR_EURIBOR_12M_EOD</v>
          </cell>
          <cell r="F436">
            <v>0.99925237808071499</v>
          </cell>
        </row>
        <row r="437">
          <cell r="A437" t="str">
            <v>EUR_EURIBOR_12M_EOD</v>
          </cell>
          <cell r="F437">
            <v>0.99915731846216704</v>
          </cell>
        </row>
        <row r="438">
          <cell r="A438" t="str">
            <v>EUR_EURIBOR_12M_EOD</v>
          </cell>
          <cell r="F438">
            <v>0.999064774889874</v>
          </cell>
        </row>
        <row r="439">
          <cell r="A439" t="str">
            <v>EUR_EURIBOR_12M_EOD</v>
          </cell>
          <cell r="F439">
            <v>0.99903490186650401</v>
          </cell>
        </row>
        <row r="440">
          <cell r="A440" t="str">
            <v>EUR_EURIBOR_12M_EOD</v>
          </cell>
          <cell r="F440">
            <v>0.99887633116910701</v>
          </cell>
        </row>
        <row r="441">
          <cell r="A441" t="str">
            <v>EUR_EURIBOR_12M_EOD</v>
          </cell>
          <cell r="F441">
            <v>0.99876997017219304</v>
          </cell>
        </row>
        <row r="442">
          <cell r="A442" t="str">
            <v>EUR_EURIBOR_12M_EOD</v>
          </cell>
          <cell r="F442">
            <v>0.99874528568475296</v>
          </cell>
        </row>
        <row r="443">
          <cell r="A443" t="str">
            <v>EUR_EURIBOR_12M_EOD</v>
          </cell>
          <cell r="F443">
            <v>0.99851673178604405</v>
          </cell>
        </row>
        <row r="444">
          <cell r="A444" t="str">
            <v>EUR_EURIBOR_12M_EOD</v>
          </cell>
          <cell r="F444">
            <v>0.99836403435202503</v>
          </cell>
        </row>
        <row r="445">
          <cell r="A445" t="str">
            <v>EUR_EURIBOR_12M_EOD</v>
          </cell>
          <cell r="F445">
            <v>0.99816539225859202</v>
          </cell>
        </row>
        <row r="446">
          <cell r="A446" t="str">
            <v>EUR_EURIBOR_12M_EOD</v>
          </cell>
          <cell r="F446">
            <v>0.994714115966437</v>
          </cell>
        </row>
        <row r="447">
          <cell r="A447" t="str">
            <v>EUR_EURIBOR_12M_EOD</v>
          </cell>
          <cell r="F447">
            <v>0.98803921884920998</v>
          </cell>
        </row>
        <row r="448">
          <cell r="A448" t="str">
            <v>EUR_EURIBOR_12M_EOD</v>
          </cell>
          <cell r="F448">
            <v>0.97822847269883495</v>
          </cell>
        </row>
        <row r="449">
          <cell r="A449" t="str">
            <v>EUR_EURIBOR_12M_EOD</v>
          </cell>
          <cell r="F449">
            <v>0.96583011320258105</v>
          </cell>
        </row>
        <row r="450">
          <cell r="A450" t="str">
            <v>EUR_EURIBOR_12M_EOD</v>
          </cell>
          <cell r="F450">
            <v>0.95099491968372196</v>
          </cell>
        </row>
        <row r="451">
          <cell r="A451" t="str">
            <v>EUR_EURIBOR_12M_EOD</v>
          </cell>
          <cell r="F451">
            <v>0.934093293430595</v>
          </cell>
        </row>
        <row r="452">
          <cell r="A452" t="str">
            <v>EUR_EURIBOR_12M_EOD</v>
          </cell>
          <cell r="F452">
            <v>0.91594083324137698</v>
          </cell>
        </row>
        <row r="453">
          <cell r="A453" t="str">
            <v>EUR_EURIBOR_12M_EOD</v>
          </cell>
          <cell r="F453">
            <v>0.89724689585925099</v>
          </cell>
        </row>
        <row r="454">
          <cell r="A454" t="str">
            <v>EUR_EURIBOR_12M_EOD</v>
          </cell>
          <cell r="F454">
            <v>0.85872448054598305</v>
          </cell>
        </row>
        <row r="455">
          <cell r="A455" t="str">
            <v>EUR_EURIBOR_12M_EOD</v>
          </cell>
          <cell r="F455">
            <v>0.80213984827570195</v>
          </cell>
        </row>
        <row r="456">
          <cell r="A456" t="str">
            <v>EUR_EURIBOR_12M_EOD</v>
          </cell>
          <cell r="F456">
            <v>0.72175485537490802</v>
          </cell>
        </row>
        <row r="457">
          <cell r="A457" t="str">
            <v>EUR_EURIBOR_12M_EOD</v>
          </cell>
          <cell r="F457">
            <v>0.66188685866547703</v>
          </cell>
        </row>
        <row r="458">
          <cell r="A458" t="str">
            <v>EUR_EURIBOR_12M_EOD</v>
          </cell>
          <cell r="F458">
            <v>0.61183789246151699</v>
          </cell>
        </row>
        <row r="459">
          <cell r="A459" t="str">
            <v>EUR_EURIBOR_12M_EOD</v>
          </cell>
          <cell r="F459">
            <v>0.52402674117893699</v>
          </cell>
        </row>
        <row r="460">
          <cell r="A460" t="str">
            <v>EUR_EURIBOR_12M_EOD</v>
          </cell>
          <cell r="F460">
            <v>0.46251678032599902</v>
          </cell>
        </row>
        <row r="461">
          <cell r="A461" t="str">
            <v>EUR_EURIBOR_12M_EOD</v>
          </cell>
          <cell r="F461">
            <v>0.40776604955628798</v>
          </cell>
        </row>
        <row r="462">
          <cell r="A462" t="str">
            <v>EUR_EURIBOR_1M_EOD</v>
          </cell>
          <cell r="F462">
            <v>1.00018986831651</v>
          </cell>
        </row>
        <row r="463">
          <cell r="A463" t="str">
            <v>EUR_EURIBOR_1M_EOD</v>
          </cell>
          <cell r="F463">
            <v>1.00037265019291</v>
          </cell>
        </row>
        <row r="464">
          <cell r="A464" t="str">
            <v>EUR_EURIBOR_1M_EOD</v>
          </cell>
          <cell r="F464">
            <v>1.00056853896952</v>
          </cell>
        </row>
        <row r="465">
          <cell r="A465" t="str">
            <v>EUR_EURIBOR_1M_EOD</v>
          </cell>
          <cell r="F465">
            <v>1.0012292856432199</v>
          </cell>
        </row>
        <row r="466">
          <cell r="A466" t="str">
            <v>EUR_EURIBOR_1M_EOD</v>
          </cell>
          <cell r="F466">
            <v>1.0019227081086</v>
          </cell>
        </row>
        <row r="467">
          <cell r="A467" t="str">
            <v>EUR_EURIBOR_1M_EOD</v>
          </cell>
          <cell r="F467">
            <v>1.00266726925946</v>
          </cell>
        </row>
        <row r="468">
          <cell r="A468" t="str">
            <v>EUR_EURIBOR_1M_EOD</v>
          </cell>
          <cell r="F468">
            <v>1.0051466533770499</v>
          </cell>
        </row>
        <row r="469">
          <cell r="A469" t="str">
            <v>EUR_EURIBOR_1M_EOD</v>
          </cell>
          <cell r="F469">
            <v>1.00553078502265</v>
          </cell>
        </row>
        <row r="470">
          <cell r="A470" t="str">
            <v>EUR_EURIBOR_1M_EOD</v>
          </cell>
          <cell r="F470">
            <v>1.0026791438973</v>
          </cell>
        </row>
        <row r="471">
          <cell r="A471" t="str">
            <v>EUR_EURIBOR_1M_EOD</v>
          </cell>
          <cell r="F471">
            <v>0.99639019141075502</v>
          </cell>
        </row>
        <row r="472">
          <cell r="A472" t="str">
            <v>EUR_EURIBOR_1M_EOD</v>
          </cell>
          <cell r="F472">
            <v>0.98714931595236299</v>
          </cell>
        </row>
        <row r="473">
          <cell r="A473" t="str">
            <v>EUR_EURIBOR_1M_EOD</v>
          </cell>
          <cell r="F473">
            <v>0.97503989564735405</v>
          </cell>
        </row>
        <row r="474">
          <cell r="A474" t="str">
            <v>EUR_EURIBOR_1M_EOD</v>
          </cell>
          <cell r="F474">
            <v>0.96042619491444103</v>
          </cell>
        </row>
        <row r="475">
          <cell r="A475" t="str">
            <v>EUR_EURIBOR_1M_EOD</v>
          </cell>
          <cell r="F475">
            <v>0.94404715226048996</v>
          </cell>
        </row>
        <row r="476">
          <cell r="A476" t="str">
            <v>EUR_EURIBOR_1M_EOD</v>
          </cell>
          <cell r="F476">
            <v>0.92649898991698199</v>
          </cell>
        </row>
        <row r="477">
          <cell r="A477" t="str">
            <v>EUR_EURIBOR_1M_EOD</v>
          </cell>
          <cell r="F477">
            <v>0.88931152295103799</v>
          </cell>
        </row>
        <row r="478">
          <cell r="A478" t="str">
            <v>EUR_EURIBOR_1M_EOD</v>
          </cell>
          <cell r="F478">
            <v>0.83289983615926599</v>
          </cell>
        </row>
        <row r="479">
          <cell r="A479" t="str">
            <v>EUR_EURIBOR_1M_EOD</v>
          </cell>
          <cell r="F479">
            <v>0.75132136935058602</v>
          </cell>
        </row>
        <row r="480">
          <cell r="A480" t="str">
            <v>EUR_EURIBOR_1M_EOD</v>
          </cell>
          <cell r="F480">
            <v>0.69061384165036899</v>
          </cell>
        </row>
        <row r="481">
          <cell r="A481" t="str">
            <v>EUR_EURIBOR_1M_EOD</v>
          </cell>
          <cell r="F481">
            <v>0.63958690589922496</v>
          </cell>
        </row>
        <row r="482">
          <cell r="A482" t="str">
            <v>EUR_EURIBOR_1M_EOD</v>
          </cell>
          <cell r="F482">
            <v>0.55059431398953596</v>
          </cell>
        </row>
        <row r="483">
          <cell r="A483" t="str">
            <v>EUR_EURIBOR_1M_EOD</v>
          </cell>
          <cell r="F483">
            <v>0.48726167316077001</v>
          </cell>
        </row>
        <row r="484">
          <cell r="A484" t="str">
            <v>EUR_EURIBOR_1M_EOD</v>
          </cell>
          <cell r="F484">
            <v>0.43532015438648802</v>
          </cell>
        </row>
        <row r="485">
          <cell r="A485" t="str">
            <v>EUR_EURIBOR_3M_EOD</v>
          </cell>
          <cell r="F485">
            <v>1.0003385299988501</v>
          </cell>
        </row>
        <row r="486">
          <cell r="A486" t="str">
            <v>EUR_EURIBOR_3M_EOD</v>
          </cell>
          <cell r="F486">
            <v>1.0007037633831899</v>
          </cell>
        </row>
        <row r="487">
          <cell r="A487" t="str">
            <v>EUR_EURIBOR_3M_EOD</v>
          </cell>
          <cell r="F487">
            <v>1.00118779714536</v>
          </cell>
        </row>
        <row r="488">
          <cell r="A488" t="str">
            <v>EUR_EURIBOR_3M_EOD</v>
          </cell>
          <cell r="F488">
            <v>1.0016557039131799</v>
          </cell>
        </row>
        <row r="489">
          <cell r="A489" t="str">
            <v>EUR_EURIBOR_3M_EOD</v>
          </cell>
          <cell r="F489">
            <v>1.0020705004286099</v>
          </cell>
        </row>
        <row r="490">
          <cell r="A490" t="str">
            <v>EUR_EURIBOR_3M_EOD</v>
          </cell>
          <cell r="F490">
            <v>1.0025095993141899</v>
          </cell>
        </row>
        <row r="491">
          <cell r="A491" t="str">
            <v>EUR_EURIBOR_3M_EOD</v>
          </cell>
          <cell r="F491">
            <v>1.0028388904150101</v>
          </cell>
        </row>
        <row r="492">
          <cell r="A492" t="str">
            <v>EUR_EURIBOR_3M_EOD</v>
          </cell>
          <cell r="F492">
            <v>1.0030655665152799</v>
          </cell>
        </row>
        <row r="493">
          <cell r="A493" t="str">
            <v>EUR_EURIBOR_3M_EOD</v>
          </cell>
          <cell r="F493">
            <v>1.00316547616889</v>
          </cell>
        </row>
        <row r="494">
          <cell r="A494" t="str">
            <v>EUR_EURIBOR_3M_EOD</v>
          </cell>
          <cell r="F494">
            <v>1.00312084844783</v>
          </cell>
        </row>
        <row r="495">
          <cell r="A495" t="str">
            <v>EUR_EURIBOR_3M_EOD</v>
          </cell>
          <cell r="F495">
            <v>1.0028886354513</v>
          </cell>
        </row>
        <row r="496">
          <cell r="A496" t="str">
            <v>EUR_EURIBOR_3M_EOD</v>
          </cell>
          <cell r="F496">
            <v>1.0024639360355601</v>
          </cell>
        </row>
        <row r="497">
          <cell r="A497" t="str">
            <v>EUR_EURIBOR_3M_EOD</v>
          </cell>
          <cell r="F497">
            <v>1.0018293139168399</v>
          </cell>
        </row>
        <row r="498">
          <cell r="A498" t="str">
            <v>EUR_EURIBOR_3M_EOD</v>
          </cell>
          <cell r="F498">
            <v>0.99774114627666</v>
          </cell>
        </row>
        <row r="499">
          <cell r="A499" t="str">
            <v>EUR_EURIBOR_3M_EOD</v>
          </cell>
          <cell r="F499">
            <v>0.99027630986446602</v>
          </cell>
        </row>
        <row r="500">
          <cell r="A500" t="str">
            <v>EUR_EURIBOR_3M_EOD</v>
          </cell>
          <cell r="F500">
            <v>0.98000881654285599</v>
          </cell>
        </row>
        <row r="501">
          <cell r="A501" t="str">
            <v>EUR_EURIBOR_3M_EOD</v>
          </cell>
          <cell r="F501">
            <v>0.96699923052619197</v>
          </cell>
        </row>
        <row r="502">
          <cell r="A502" t="str">
            <v>EUR_EURIBOR_3M_EOD</v>
          </cell>
          <cell r="F502">
            <v>0.95165093447859095</v>
          </cell>
        </row>
        <row r="503">
          <cell r="A503" t="str">
            <v>EUR_EURIBOR_3M_EOD</v>
          </cell>
          <cell r="F503">
            <v>0.93463174715377095</v>
          </cell>
        </row>
        <row r="504">
          <cell r="A504" t="str">
            <v>EUR_EURIBOR_3M_EOD</v>
          </cell>
          <cell r="F504">
            <v>0.91661708571030598</v>
          </cell>
        </row>
        <row r="505">
          <cell r="A505" t="str">
            <v>EUR_EURIBOR_3M_EOD</v>
          </cell>
          <cell r="F505">
            <v>0.87860886441497399</v>
          </cell>
        </row>
        <row r="506">
          <cell r="A506" t="str">
            <v>EUR_EURIBOR_3M_EOD</v>
          </cell>
          <cell r="F506">
            <v>0.821977467760035</v>
          </cell>
        </row>
        <row r="507">
          <cell r="A507" t="str">
            <v>EUR_EURIBOR_3M_EOD</v>
          </cell>
          <cell r="F507">
            <v>0.74128182638474904</v>
          </cell>
        </row>
        <row r="508">
          <cell r="A508" t="str">
            <v>EUR_EURIBOR_3M_EOD</v>
          </cell>
          <cell r="F508">
            <v>0.68137945040579295</v>
          </cell>
        </row>
        <row r="509">
          <cell r="A509" t="str">
            <v>EUR_EURIBOR_3M_EOD</v>
          </cell>
          <cell r="F509">
            <v>0.63113653194239505</v>
          </cell>
        </row>
        <row r="510">
          <cell r="A510" t="str">
            <v>EUR_EURIBOR_3M_EOD</v>
          </cell>
          <cell r="F510">
            <v>0.54342389866413598</v>
          </cell>
        </row>
        <row r="511">
          <cell r="A511" t="str">
            <v>EUR_EURIBOR_3M_EOD</v>
          </cell>
          <cell r="F511">
            <v>0.48093484268133102</v>
          </cell>
        </row>
        <row r="512">
          <cell r="A512" t="str">
            <v>EUR_EURIBOR_3M_EOD</v>
          </cell>
          <cell r="F512">
            <v>0.42718807923130903</v>
          </cell>
        </row>
        <row r="513">
          <cell r="A513" t="str">
            <v>EUR_EURIBOR_6M_EOD</v>
          </cell>
          <cell r="F513">
            <v>1.0002107386058701</v>
          </cell>
        </row>
        <row r="514">
          <cell r="A514" t="str">
            <v>EUR_EURIBOR_6M_EOD</v>
          </cell>
          <cell r="F514">
            <v>1.0002409979652001</v>
          </cell>
        </row>
        <row r="515">
          <cell r="A515" t="str">
            <v>EUR_EURIBOR_6M_EOD</v>
          </cell>
          <cell r="F515">
            <v>1.0003510523101899</v>
          </cell>
        </row>
        <row r="516">
          <cell r="A516" t="str">
            <v>EUR_EURIBOR_6M_EOD</v>
          </cell>
          <cell r="F516">
            <v>1.00043674439962</v>
          </cell>
        </row>
        <row r="517">
          <cell r="A517" t="str">
            <v>EUR_EURIBOR_6M_EOD</v>
          </cell>
          <cell r="F517">
            <v>1.0004663396150599</v>
          </cell>
        </row>
        <row r="518">
          <cell r="A518" t="str">
            <v>EUR_EURIBOR_6M_EOD</v>
          </cell>
          <cell r="F518">
            <v>1.00052827552498</v>
          </cell>
        </row>
        <row r="519">
          <cell r="A519" t="str">
            <v>EUR_EURIBOR_6M_EOD</v>
          </cell>
          <cell r="F519">
            <v>1.00056162306006</v>
          </cell>
        </row>
        <row r="520">
          <cell r="A520" t="str">
            <v>EUR_EURIBOR_6M_EOD</v>
          </cell>
          <cell r="F520">
            <v>1.00080504612972</v>
          </cell>
        </row>
        <row r="521">
          <cell r="A521" t="str">
            <v>EUR_EURIBOR_6M_EOD</v>
          </cell>
          <cell r="F521">
            <v>1.0005849496527699</v>
          </cell>
        </row>
        <row r="522">
          <cell r="A522" t="str">
            <v>EUR_EURIBOR_6M_EOD</v>
          </cell>
          <cell r="F522">
            <v>0.99841198536673603</v>
          </cell>
        </row>
        <row r="523">
          <cell r="A523" t="str">
            <v>EUR_EURIBOR_6M_EOD</v>
          </cell>
          <cell r="F523">
            <v>0.99294308765037598</v>
          </cell>
        </row>
        <row r="524">
          <cell r="A524" t="str">
            <v>EUR_EURIBOR_6M_EOD</v>
          </cell>
          <cell r="F524">
            <v>0.98427526681605904</v>
          </cell>
        </row>
        <row r="525">
          <cell r="A525" t="str">
            <v>EUR_EURIBOR_6M_EOD</v>
          </cell>
          <cell r="F525">
            <v>0.97289882247633896</v>
          </cell>
        </row>
        <row r="526">
          <cell r="A526" t="str">
            <v>EUR_EURIBOR_6M_EOD</v>
          </cell>
          <cell r="F526">
            <v>0.95891047721269496</v>
          </cell>
        </row>
        <row r="527">
          <cell r="A527" t="str">
            <v>EUR_EURIBOR_6M_EOD</v>
          </cell>
          <cell r="F527">
            <v>0.94277339299297302</v>
          </cell>
        </row>
        <row r="528">
          <cell r="A528" t="str">
            <v>EUR_EURIBOR_6M_EOD</v>
          </cell>
          <cell r="F528">
            <v>0.92519218579738005</v>
          </cell>
        </row>
        <row r="529">
          <cell r="A529" t="str">
            <v>EUR_EURIBOR_6M_EOD</v>
          </cell>
          <cell r="F529">
            <v>0.90679675309321295</v>
          </cell>
        </row>
        <row r="530">
          <cell r="A530" t="str">
            <v>EUR_EURIBOR_6M_EOD</v>
          </cell>
          <cell r="F530">
            <v>0.86843477489962495</v>
          </cell>
        </row>
        <row r="531">
          <cell r="A531" t="str">
            <v>EUR_EURIBOR_6M_EOD</v>
          </cell>
          <cell r="F531">
            <v>0.811892651602798</v>
          </cell>
        </row>
        <row r="532">
          <cell r="A532" t="str">
            <v>EUR_EURIBOR_6M_EOD</v>
          </cell>
          <cell r="F532">
            <v>0.73165774769579695</v>
          </cell>
        </row>
        <row r="533">
          <cell r="A533" t="str">
            <v>EUR_EURIBOR_6M_EOD</v>
          </cell>
          <cell r="F533">
            <v>0.67201691024285604</v>
          </cell>
        </row>
        <row r="534">
          <cell r="A534" t="str">
            <v>EUR_EURIBOR_6M_EOD</v>
          </cell>
          <cell r="F534">
            <v>0.62191925298168504</v>
          </cell>
        </row>
        <row r="535">
          <cell r="A535" t="str">
            <v>EUR_EURIBOR_6M_EOD</v>
          </cell>
          <cell r="F535">
            <v>0.53474473141133705</v>
          </cell>
        </row>
        <row r="536">
          <cell r="A536" t="str">
            <v>EUR_EURIBOR_6M_EOD</v>
          </cell>
          <cell r="F536">
            <v>0.47282210844954498</v>
          </cell>
        </row>
        <row r="537">
          <cell r="A537" t="str">
            <v>EUR_EURIBOR_6M_EOD</v>
          </cell>
          <cell r="F537">
            <v>0.41896684131359202</v>
          </cell>
        </row>
        <row r="538">
          <cell r="A538" t="str">
            <v>EUR_EURIBOR_EOD</v>
          </cell>
          <cell r="F538">
            <v>1.00000641670784</v>
          </cell>
        </row>
        <row r="539">
          <cell r="A539" t="str">
            <v>EUR_EURIBOR_EOD</v>
          </cell>
          <cell r="F539">
            <v>1.0000128334568601</v>
          </cell>
        </row>
        <row r="540">
          <cell r="A540" t="str">
            <v>EUR_EURIBOR_EOD</v>
          </cell>
          <cell r="F540">
            <v>1.0000618364868401</v>
          </cell>
        </row>
        <row r="541">
          <cell r="A541" t="str">
            <v>EUR_EURIBOR_EOD</v>
          </cell>
          <cell r="F541">
            <v>1.00019153434432</v>
          </cell>
        </row>
        <row r="542">
          <cell r="A542" t="str">
            <v>EUR_EURIBOR_EOD</v>
          </cell>
          <cell r="F542">
            <v>1.00029191490111</v>
          </cell>
        </row>
        <row r="543">
          <cell r="A543" t="str">
            <v>EUR_EURIBOR_EOD</v>
          </cell>
          <cell r="F543">
            <v>1.00075913319979</v>
          </cell>
        </row>
        <row r="544">
          <cell r="A544" t="str">
            <v>EUR_EURIBOR_EOD</v>
          </cell>
          <cell r="F544">
            <v>1.0012431937439701</v>
          </cell>
        </row>
        <row r="545">
          <cell r="A545" t="str">
            <v>EUR_EURIBOR_EOD</v>
          </cell>
          <cell r="F545">
            <v>1.00171112640149</v>
          </cell>
        </row>
        <row r="546">
          <cell r="A546" t="str">
            <v>EUR_EURIBOR_EOD</v>
          </cell>
          <cell r="F546">
            <v>1.0021259458679701</v>
          </cell>
        </row>
        <row r="547">
          <cell r="A547" t="str">
            <v>EUR_EURIBOR_EOD</v>
          </cell>
          <cell r="F547">
            <v>1.00256506904928</v>
          </cell>
        </row>
        <row r="548">
          <cell r="A548" t="str">
            <v>EUR_EURIBOR_EOD</v>
          </cell>
          <cell r="F548">
            <v>1.0028943783700599</v>
          </cell>
        </row>
        <row r="549">
          <cell r="A549" t="str">
            <v>EUR_EURIBOR_EOD</v>
          </cell>
          <cell r="F549">
            <v>1.0031210670125199</v>
          </cell>
        </row>
        <row r="550">
          <cell r="A550" t="str">
            <v>EUR_EURIBOR_EOD</v>
          </cell>
          <cell r="F550">
            <v>1.00322098219422</v>
          </cell>
        </row>
        <row r="551">
          <cell r="A551" t="str">
            <v>EUR_EURIBOR_EOD</v>
          </cell>
          <cell r="F551">
            <v>1.0031763520038699</v>
          </cell>
        </row>
        <row r="552">
          <cell r="A552" t="str">
            <v>EUR_EURIBOR_EOD</v>
          </cell>
          <cell r="F552">
            <v>1.0029441261587899</v>
          </cell>
        </row>
        <row r="553">
          <cell r="A553" t="str">
            <v>EUR_EURIBOR_EOD</v>
          </cell>
          <cell r="F553">
            <v>1.0025194032440501</v>
          </cell>
        </row>
        <row r="554">
          <cell r="A554" t="str">
            <v>EUR_EURIBOR_EOD</v>
          </cell>
          <cell r="F554">
            <v>1.00188474601114</v>
          </cell>
        </row>
        <row r="555">
          <cell r="A555" t="str">
            <v>EUR_EURIBOR_EOD</v>
          </cell>
          <cell r="F555">
            <v>0.99290634694668201</v>
          </cell>
        </row>
        <row r="556">
          <cell r="A556" t="str">
            <v>EUR_EURIBOR_EOD</v>
          </cell>
          <cell r="F556">
            <v>0.98419710708208497</v>
          </cell>
        </row>
        <row r="557">
          <cell r="A557" t="str">
            <v>EUR_EURIBOR_EOD</v>
          </cell>
          <cell r="F557">
            <v>0.97276443871618501</v>
          </cell>
        </row>
        <row r="558">
          <cell r="A558" t="str">
            <v>EUR_EURIBOR_EOD</v>
          </cell>
          <cell r="F558">
            <v>0.95870467136304405</v>
          </cell>
        </row>
        <row r="559">
          <cell r="A559" t="str">
            <v>EUR_EURIBOR_EOD</v>
          </cell>
          <cell r="F559">
            <v>0.94248183575037603</v>
          </cell>
        </row>
        <row r="560">
          <cell r="A560" t="str">
            <v>EUR_EURIBOR_EOD</v>
          </cell>
          <cell r="F560">
            <v>0.92480621966376597</v>
          </cell>
        </row>
        <row r="561">
          <cell r="A561" t="str">
            <v>EUR_EURIBOR_EOD</v>
          </cell>
          <cell r="F561">
            <v>0.906319444124011</v>
          </cell>
        </row>
        <row r="562">
          <cell r="A562" t="str">
            <v>EUR_EURIBOR_EOD</v>
          </cell>
          <cell r="F562">
            <v>0.86777673185679105</v>
          </cell>
        </row>
        <row r="563">
          <cell r="A563" t="str">
            <v>EUR_EURIBOR_EOD</v>
          </cell>
          <cell r="F563">
            <v>0.81101304246115502</v>
          </cell>
        </row>
        <row r="564">
          <cell r="A564" t="str">
            <v>EUR_EURIBOR_EOD</v>
          </cell>
          <cell r="F564">
            <v>0.73061735850641596</v>
          </cell>
        </row>
        <row r="565">
          <cell r="A565" t="str">
            <v>EUR_EURIBOR_EOD</v>
          </cell>
          <cell r="F565">
            <v>0.67100693760405605</v>
          </cell>
        </row>
        <row r="566">
          <cell r="A566" t="str">
            <v>EUR_EURIBOR_EOD</v>
          </cell>
          <cell r="F566">
            <v>0.62098664301272699</v>
          </cell>
        </row>
        <row r="567">
          <cell r="A567" t="str">
            <v>EUR_EURIBOR_EOD</v>
          </cell>
          <cell r="F567">
            <v>0.53396529828752504</v>
          </cell>
        </row>
        <row r="568">
          <cell r="A568" t="str">
            <v>EUR_EURIBOR_EOD</v>
          </cell>
          <cell r="F568">
            <v>0.47227215259163302</v>
          </cell>
        </row>
        <row r="569">
          <cell r="A569" t="str">
            <v>EUR_EURIBOR_EOD</v>
          </cell>
          <cell r="F569">
            <v>0.41859349125980799</v>
          </cell>
        </row>
        <row r="570">
          <cell r="A570" t="str">
            <v>GBP_LIBOR_12M_EOD</v>
          </cell>
          <cell r="F570">
            <v>0.989523197320202</v>
          </cell>
        </row>
        <row r="571">
          <cell r="A571" t="str">
            <v>GBP_LIBOR_12M_EOD</v>
          </cell>
          <cell r="F571">
            <v>0.98798230299936995</v>
          </cell>
        </row>
        <row r="572">
          <cell r="A572" t="str">
            <v>GBP_LIBOR_12M_EOD</v>
          </cell>
          <cell r="F572">
            <v>0.98683774313170103</v>
          </cell>
        </row>
        <row r="573">
          <cell r="A573" t="str">
            <v>GBP_LIBOR_12M_EOD</v>
          </cell>
          <cell r="F573">
            <v>0.98575291165260004</v>
          </cell>
        </row>
        <row r="574">
          <cell r="A574" t="str">
            <v>GBP_LIBOR_12M_EOD</v>
          </cell>
          <cell r="F574">
            <v>0.98441973645212799</v>
          </cell>
        </row>
        <row r="575">
          <cell r="A575" t="str">
            <v>GBP_LIBOR_12M_EOD</v>
          </cell>
          <cell r="F575">
            <v>0.98330537840165999</v>
          </cell>
        </row>
        <row r="576">
          <cell r="A576" t="str">
            <v>GBP_LIBOR_12M_EOD</v>
          </cell>
          <cell r="F576">
            <v>0.98212746792604499</v>
          </cell>
        </row>
        <row r="577">
          <cell r="A577" t="str">
            <v>GBP_LIBOR_12M_EOD</v>
          </cell>
          <cell r="F577">
            <v>0.97837166581921498</v>
          </cell>
        </row>
        <row r="578">
          <cell r="A578" t="str">
            <v>GBP_LIBOR_12M_EOD</v>
          </cell>
          <cell r="F578">
            <v>0.97538750175240396</v>
          </cell>
        </row>
        <row r="579">
          <cell r="A579" t="str">
            <v>GBP_LIBOR_12M_EOD</v>
          </cell>
          <cell r="F579">
            <v>0.95822175010134902</v>
          </cell>
        </row>
        <row r="580">
          <cell r="A580" t="str">
            <v>GBP_LIBOR_12M_EOD</v>
          </cell>
          <cell r="F580">
            <v>0.939567763389482</v>
          </cell>
        </row>
        <row r="581">
          <cell r="A581" t="str">
            <v>GBP_LIBOR_12M_EOD</v>
          </cell>
          <cell r="F581">
            <v>0.91946305758886104</v>
          </cell>
        </row>
        <row r="582">
          <cell r="A582" t="str">
            <v>GBP_LIBOR_12M_EOD</v>
          </cell>
          <cell r="F582">
            <v>0.89839651908265294</v>
          </cell>
        </row>
        <row r="583">
          <cell r="A583" t="str">
            <v>GBP_LIBOR_12M_EOD</v>
          </cell>
          <cell r="F583">
            <v>0.876645532418313</v>
          </cell>
        </row>
        <row r="584">
          <cell r="A584" t="str">
            <v>GBP_LIBOR_12M_EOD</v>
          </cell>
          <cell r="F584">
            <v>0.85489578961693302</v>
          </cell>
        </row>
        <row r="585">
          <cell r="A585" t="str">
            <v>GBP_LIBOR_12M_EOD</v>
          </cell>
          <cell r="F585">
            <v>0.83339384659632099</v>
          </cell>
        </row>
        <row r="586">
          <cell r="A586" t="str">
            <v>GBP_LIBOR_12M_EOD</v>
          </cell>
          <cell r="F586">
            <v>0.81228151395228099</v>
          </cell>
        </row>
        <row r="587">
          <cell r="A587" t="str">
            <v>GBP_LIBOR_12M_EOD</v>
          </cell>
          <cell r="F587">
            <v>0.77191396173621496</v>
          </cell>
        </row>
        <row r="588">
          <cell r="A588" t="str">
            <v>GBP_LIBOR_12M_EOD</v>
          </cell>
          <cell r="F588">
            <v>0.715617241112525</v>
          </cell>
        </row>
        <row r="589">
          <cell r="A589" t="str">
            <v>GBP_LIBOR_12M_EOD</v>
          </cell>
          <cell r="F589">
            <v>0.63640006368274504</v>
          </cell>
        </row>
        <row r="590">
          <cell r="A590" t="str">
            <v>GBP_LIBOR_12M_EOD</v>
          </cell>
          <cell r="F590">
            <v>0.57542253858875803</v>
          </cell>
        </row>
        <row r="591">
          <cell r="A591" t="str">
            <v>GBP_LIBOR_12M_EOD</v>
          </cell>
          <cell r="F591">
            <v>0.52202327162647</v>
          </cell>
        </row>
        <row r="592">
          <cell r="A592" t="str">
            <v>GBP_LIBOR_12M_EOD</v>
          </cell>
          <cell r="F592">
            <v>0.43646630265456798</v>
          </cell>
        </row>
        <row r="593">
          <cell r="A593" t="str">
            <v>GBP_LIBOR_12M_EOD</v>
          </cell>
          <cell r="F593">
            <v>0.366514375367057</v>
          </cell>
        </row>
        <row r="594">
          <cell r="A594" t="str">
            <v>GBP_LIBOR_12M_EOD</v>
          </cell>
          <cell r="F594">
            <v>0.30686253974466698</v>
          </cell>
        </row>
        <row r="595">
          <cell r="A595" t="str">
            <v>GBP_LIBOR_1M_EOD</v>
          </cell>
          <cell r="F595">
            <v>0.99957149191707095</v>
          </cell>
        </row>
        <row r="596">
          <cell r="A596" t="str">
            <v>GBP_LIBOR_1M_EOD</v>
          </cell>
          <cell r="F596">
            <v>0.99913612709622202</v>
          </cell>
        </row>
        <row r="597">
          <cell r="A597" t="str">
            <v>GBP_LIBOR_1M_EOD</v>
          </cell>
          <cell r="F597">
            <v>0.99871550342706295</v>
          </cell>
        </row>
        <row r="598">
          <cell r="A598" t="str">
            <v>GBP_LIBOR_1M_EOD</v>
          </cell>
          <cell r="F598">
            <v>0.99731304767320506</v>
          </cell>
        </row>
        <row r="599">
          <cell r="A599" t="str">
            <v>GBP_LIBOR_1M_EOD</v>
          </cell>
          <cell r="F599">
            <v>0.99570442162028105</v>
          </cell>
        </row>
        <row r="600">
          <cell r="A600" t="str">
            <v>GBP_LIBOR_1M_EOD</v>
          </cell>
          <cell r="F600">
            <v>0.993811763030927</v>
          </cell>
        </row>
        <row r="601">
          <cell r="A601" t="str">
            <v>GBP_LIBOR_1M_EOD</v>
          </cell>
          <cell r="F601">
            <v>0.98343260172414604</v>
          </cell>
        </row>
        <row r="602">
          <cell r="A602" t="str">
            <v>GBP_LIBOR_1M_EOD</v>
          </cell>
          <cell r="F602">
            <v>0.96953040139693203</v>
          </cell>
        </row>
        <row r="603">
          <cell r="A603" t="str">
            <v>GBP_LIBOR_1M_EOD</v>
          </cell>
          <cell r="F603">
            <v>0.95378462113411</v>
          </cell>
        </row>
        <row r="604">
          <cell r="A604" t="str">
            <v>GBP_LIBOR_1M_EOD</v>
          </cell>
          <cell r="F604">
            <v>0.93656168461225697</v>
          </cell>
        </row>
        <row r="605">
          <cell r="A605" t="str">
            <v>GBP_LIBOR_1M_EOD</v>
          </cell>
          <cell r="F605">
            <v>0.91789598290354901</v>
          </cell>
        </row>
        <row r="606">
          <cell r="A606" t="str">
            <v>GBP_LIBOR_1M_EOD</v>
          </cell>
          <cell r="F606">
            <v>0.89846198795034804</v>
          </cell>
        </row>
        <row r="607">
          <cell r="A607" t="str">
            <v>GBP_LIBOR_1M_EOD</v>
          </cell>
          <cell r="F607">
            <v>0.87859763337845997</v>
          </cell>
        </row>
        <row r="608">
          <cell r="A608" t="str">
            <v>GBP_LIBOR_1M_EOD</v>
          </cell>
          <cell r="F608">
            <v>0.85862156688241598</v>
          </cell>
        </row>
        <row r="609">
          <cell r="A609" t="str">
            <v>GBP_LIBOR_1M_EOD</v>
          </cell>
          <cell r="F609">
            <v>0.83873874543821503</v>
          </cell>
        </row>
        <row r="610">
          <cell r="A610" t="str">
            <v>GBP_LIBOR_1M_EOD</v>
          </cell>
          <cell r="F610">
            <v>0.79932184702689502</v>
          </cell>
        </row>
        <row r="611">
          <cell r="A611" t="str">
            <v>GBP_LIBOR_1M_EOD</v>
          </cell>
          <cell r="F611">
            <v>0.74324032031430398</v>
          </cell>
        </row>
        <row r="612">
          <cell r="A612" t="str">
            <v>GBP_LIBOR_1M_EOD</v>
          </cell>
          <cell r="F612">
            <v>0.66479034871445197</v>
          </cell>
        </row>
        <row r="613">
          <cell r="A613" t="str">
            <v>GBP_LIBOR_1M_EOD</v>
          </cell>
          <cell r="F613">
            <v>0.60225001983461302</v>
          </cell>
        </row>
        <row r="614">
          <cell r="A614" t="str">
            <v>GBP_LIBOR_1M_EOD</v>
          </cell>
          <cell r="F614">
            <v>0.54840349857008797</v>
          </cell>
        </row>
        <row r="615">
          <cell r="A615" t="str">
            <v>GBP_LIBOR_1M_EOD</v>
          </cell>
          <cell r="F615">
            <v>0.463970957506397</v>
          </cell>
        </row>
        <row r="616">
          <cell r="A616" t="str">
            <v>GBP_LIBOR_1M_EOD</v>
          </cell>
          <cell r="F616">
            <v>0.39451463729701097</v>
          </cell>
        </row>
        <row r="617">
          <cell r="A617" t="str">
            <v>GBP_LIBOR_1M_EOD</v>
          </cell>
          <cell r="F617">
            <v>0.326499546776297</v>
          </cell>
        </row>
        <row r="618">
          <cell r="A618" t="str">
            <v>GBP_LIBOR_3M_EOD</v>
          </cell>
          <cell r="F618">
            <v>0.99854129421862903</v>
          </cell>
        </row>
        <row r="619">
          <cell r="A619" t="str">
            <v>GBP_LIBOR_3M_EOD</v>
          </cell>
          <cell r="F619">
            <v>0.99709764457296801</v>
          </cell>
        </row>
        <row r="620">
          <cell r="A620" t="str">
            <v>GBP_LIBOR_3M_EOD</v>
          </cell>
          <cell r="F620">
            <v>0.99520491645415898</v>
          </cell>
        </row>
        <row r="621">
          <cell r="A621" t="str">
            <v>GBP_LIBOR_3M_EOD</v>
          </cell>
          <cell r="F621">
            <v>0.99318239438414002</v>
          </cell>
        </row>
        <row r="622">
          <cell r="A622" t="str">
            <v>GBP_LIBOR_3M_EOD</v>
          </cell>
          <cell r="F622">
            <v>0.991026825865163</v>
          </cell>
        </row>
        <row r="623">
          <cell r="A623" t="str">
            <v>GBP_LIBOR_3M_EOD</v>
          </cell>
          <cell r="F623">
            <v>0.988179961585679</v>
          </cell>
        </row>
        <row r="624">
          <cell r="A624" t="str">
            <v>GBP_LIBOR_3M_EOD</v>
          </cell>
          <cell r="F624">
            <v>0.985231675881859</v>
          </cell>
        </row>
        <row r="625">
          <cell r="A625" t="str">
            <v>GBP_LIBOR_3M_EOD</v>
          </cell>
          <cell r="F625">
            <v>0.98203070241417201</v>
          </cell>
        </row>
        <row r="626">
          <cell r="A626" t="str">
            <v>GBP_LIBOR_3M_EOD</v>
          </cell>
          <cell r="F626">
            <v>0.97860490011113899</v>
          </cell>
        </row>
        <row r="627">
          <cell r="A627" t="str">
            <v>GBP_LIBOR_3M_EOD</v>
          </cell>
          <cell r="F627">
            <v>0.96729609447151998</v>
          </cell>
        </row>
        <row r="628">
          <cell r="A628" t="str">
            <v>GBP_LIBOR_3M_EOD</v>
          </cell>
          <cell r="F628">
            <v>0.95093775884312404</v>
          </cell>
        </row>
        <row r="629">
          <cell r="A629" t="str">
            <v>GBP_LIBOR_3M_EOD</v>
          </cell>
          <cell r="F629">
            <v>0.93313252061902596</v>
          </cell>
        </row>
        <row r="630">
          <cell r="A630" t="str">
            <v>GBP_LIBOR_3M_EOD</v>
          </cell>
          <cell r="F630">
            <v>0.91408033442902403</v>
          </cell>
        </row>
        <row r="631">
          <cell r="A631" t="str">
            <v>GBP_LIBOR_3M_EOD</v>
          </cell>
          <cell r="F631">
            <v>0.89427070153166499</v>
          </cell>
        </row>
        <row r="632">
          <cell r="A632" t="str">
            <v>GBP_LIBOR_3M_EOD</v>
          </cell>
          <cell r="F632">
            <v>0.87409990144926797</v>
          </cell>
        </row>
        <row r="633">
          <cell r="A633" t="str">
            <v>GBP_LIBOR_3M_EOD</v>
          </cell>
          <cell r="F633">
            <v>0.85388056936444701</v>
          </cell>
        </row>
        <row r="634">
          <cell r="A634" t="str">
            <v>GBP_LIBOR_3M_EOD</v>
          </cell>
          <cell r="F634">
            <v>0.83382002093126195</v>
          </cell>
        </row>
        <row r="635">
          <cell r="A635" t="str">
            <v>GBP_LIBOR_3M_EOD</v>
          </cell>
          <cell r="F635">
            <v>0.79395345185977595</v>
          </cell>
        </row>
        <row r="636">
          <cell r="A636" t="str">
            <v>GBP_LIBOR_3M_EOD</v>
          </cell>
          <cell r="F636">
            <v>0.73730101348977095</v>
          </cell>
        </row>
        <row r="637">
          <cell r="A637" t="str">
            <v>GBP_LIBOR_3M_EOD</v>
          </cell>
          <cell r="F637">
            <v>0.65807092385555799</v>
          </cell>
        </row>
        <row r="638">
          <cell r="A638" t="str">
            <v>GBP_LIBOR_3M_EOD</v>
          </cell>
          <cell r="F638">
            <v>0.59507308881536802</v>
          </cell>
        </row>
        <row r="639">
          <cell r="A639" t="str">
            <v>GBP_LIBOR_3M_EOD</v>
          </cell>
          <cell r="F639">
            <v>0.54079163243795503</v>
          </cell>
        </row>
        <row r="640">
          <cell r="A640" t="str">
            <v>GBP_LIBOR_3M_EOD</v>
          </cell>
          <cell r="F640">
            <v>0.45625488986010998</v>
          </cell>
        </row>
        <row r="641">
          <cell r="A641" t="str">
            <v>GBP_LIBOR_3M_EOD</v>
          </cell>
          <cell r="F641">
            <v>0.38657896269887498</v>
          </cell>
        </row>
        <row r="642">
          <cell r="A642" t="str">
            <v>GBP_LIBOR_3M_EOD</v>
          </cell>
          <cell r="F642">
            <v>0.31933231937786799</v>
          </cell>
        </row>
        <row r="643">
          <cell r="A643" t="str">
            <v>GBP_LIBOR_6M_EOD</v>
          </cell>
          <cell r="F643">
            <v>0.99627774883657705</v>
          </cell>
        </row>
        <row r="644">
          <cell r="A644" t="str">
            <v>GBP_LIBOR_6M_EOD</v>
          </cell>
          <cell r="F644">
            <v>0.99184201396015503</v>
          </cell>
        </row>
        <row r="645">
          <cell r="A645" t="str">
            <v>GBP_LIBOR_6M_EOD</v>
          </cell>
          <cell r="F645">
            <v>0.98625298584554699</v>
          </cell>
        </row>
        <row r="646">
          <cell r="A646" t="str">
            <v>GBP_LIBOR_6M_EOD</v>
          </cell>
          <cell r="F646">
            <v>0.97949373191125899</v>
          </cell>
        </row>
        <row r="647">
          <cell r="A647" t="str">
            <v>GBP_LIBOR_6M_EOD</v>
          </cell>
          <cell r="F647">
            <v>0.96373103765107004</v>
          </cell>
        </row>
        <row r="648">
          <cell r="A648" t="str">
            <v>GBP_LIBOR_6M_EOD</v>
          </cell>
          <cell r="F648">
            <v>0.94618228396152304</v>
          </cell>
        </row>
        <row r="649">
          <cell r="A649" t="str">
            <v>GBP_LIBOR_6M_EOD</v>
          </cell>
          <cell r="F649">
            <v>0.92713491640664902</v>
          </cell>
        </row>
        <row r="650">
          <cell r="A650" t="str">
            <v>GBP_LIBOR_6M_EOD</v>
          </cell>
          <cell r="F650">
            <v>0.90697275814521305</v>
          </cell>
        </row>
        <row r="651">
          <cell r="A651" t="str">
            <v>GBP_LIBOR_6M_EOD</v>
          </cell>
          <cell r="F651">
            <v>0.88609015376420397</v>
          </cell>
        </row>
        <row r="652">
          <cell r="A652" t="str">
            <v>GBP_LIBOR_6M_EOD</v>
          </cell>
          <cell r="F652">
            <v>0.86497474850306899</v>
          </cell>
        </row>
        <row r="653">
          <cell r="A653" t="str">
            <v>GBP_LIBOR_6M_EOD</v>
          </cell>
          <cell r="F653">
            <v>0.84396092431740999</v>
          </cell>
        </row>
        <row r="654">
          <cell r="A654" t="str">
            <v>GBP_LIBOR_6M_EOD</v>
          </cell>
          <cell r="F654">
            <v>0.82329434037897797</v>
          </cell>
        </row>
        <row r="655">
          <cell r="A655" t="str">
            <v>GBP_LIBOR_6M_EOD</v>
          </cell>
          <cell r="F655">
            <v>0.78310576434450696</v>
          </cell>
        </row>
        <row r="656">
          <cell r="A656" t="str">
            <v>GBP_LIBOR_6M_EOD</v>
          </cell>
          <cell r="F656">
            <v>0.72685269221182802</v>
          </cell>
        </row>
        <row r="657">
          <cell r="A657" t="str">
            <v>GBP_LIBOR_6M_EOD</v>
          </cell>
          <cell r="F657">
            <v>0.64859047725812802</v>
          </cell>
        </row>
        <row r="658">
          <cell r="A658" t="str">
            <v>GBP_LIBOR_6M_EOD</v>
          </cell>
          <cell r="F658">
            <v>0.58645167886826199</v>
          </cell>
        </row>
        <row r="659">
          <cell r="A659" t="str">
            <v>GBP_LIBOR_6M_EOD</v>
          </cell>
          <cell r="F659">
            <v>0.53273938847165903</v>
          </cell>
        </row>
        <row r="660">
          <cell r="A660" t="str">
            <v>GBP_LIBOR_6M_EOD</v>
          </cell>
          <cell r="F660">
            <v>0.44892829775190002</v>
          </cell>
        </row>
        <row r="661">
          <cell r="A661" t="str">
            <v>GBP_LIBOR_6M_EOD</v>
          </cell>
          <cell r="F661">
            <v>0.37984358536673002</v>
          </cell>
        </row>
        <row r="662">
          <cell r="A662" t="str">
            <v>GBP_LIBOR_6M_EOD</v>
          </cell>
          <cell r="F662">
            <v>0.31348179170648599</v>
          </cell>
        </row>
        <row r="663">
          <cell r="A663" t="str">
            <v>GBP_LIBOR_EOD</v>
          </cell>
          <cell r="F663">
            <v>0.99998683222818696</v>
          </cell>
        </row>
        <row r="664">
          <cell r="A664" t="str">
            <v>GBP_LIBOR_EOD</v>
          </cell>
          <cell r="F664">
            <v>0.999907054393114</v>
          </cell>
        </row>
        <row r="665">
          <cell r="A665" t="str">
            <v>GBP_LIBOR_EOD</v>
          </cell>
          <cell r="F665">
            <v>0.99957149191707095</v>
          </cell>
        </row>
        <row r="666">
          <cell r="A666" t="str">
            <v>GBP_LIBOR_EOD</v>
          </cell>
          <cell r="F666">
            <v>0.99908071490377304</v>
          </cell>
        </row>
        <row r="667">
          <cell r="A667" t="str">
            <v>GBP_LIBOR_EOD</v>
          </cell>
          <cell r="F667">
            <v>0.99716580474989902</v>
          </cell>
        </row>
        <row r="668">
          <cell r="A668" t="str">
            <v>GBP_LIBOR_EOD</v>
          </cell>
          <cell r="F668">
            <v>0.99527294724688797</v>
          </cell>
        </row>
        <row r="669">
          <cell r="A669" t="str">
            <v>GBP_LIBOR_EOD</v>
          </cell>
          <cell r="F669">
            <v>0.99325028692013595</v>
          </cell>
        </row>
        <row r="670">
          <cell r="A670" t="str">
            <v>GBP_LIBOR_EOD</v>
          </cell>
          <cell r="F670">
            <v>0.991094571049561</v>
          </cell>
        </row>
        <row r="671">
          <cell r="A671" t="str">
            <v>GBP_LIBOR_EOD</v>
          </cell>
          <cell r="F671">
            <v>0.98824751216248297</v>
          </cell>
        </row>
        <row r="672">
          <cell r="A672" t="str">
            <v>GBP_LIBOR_EOD</v>
          </cell>
          <cell r="F672">
            <v>0.985299024918046</v>
          </cell>
        </row>
        <row r="673">
          <cell r="A673" t="str">
            <v>GBP_LIBOR_EOD</v>
          </cell>
          <cell r="F673">
            <v>0.98209783263636496</v>
          </cell>
        </row>
        <row r="674">
          <cell r="A674" t="str">
            <v>GBP_LIBOR_EOD</v>
          </cell>
          <cell r="F674">
            <v>0.97867179615035804</v>
          </cell>
        </row>
        <row r="675">
          <cell r="A675" t="str">
            <v>GBP_LIBOR_EOD</v>
          </cell>
          <cell r="F675">
            <v>0.96365091750194898</v>
          </cell>
        </row>
        <row r="676">
          <cell r="A676" t="str">
            <v>GBP_LIBOR_EOD</v>
          </cell>
          <cell r="F676">
            <v>0.94606825357632995</v>
          </cell>
        </row>
        <row r="677">
          <cell r="A677" t="str">
            <v>GBP_LIBOR_EOD</v>
          </cell>
          <cell r="F677">
            <v>0.92697012894222697</v>
          </cell>
        </row>
        <row r="678">
          <cell r="A678" t="str">
            <v>GBP_LIBOR_EOD</v>
          </cell>
          <cell r="F678">
            <v>0.906747969641166</v>
          </cell>
        </row>
        <row r="679">
          <cell r="A679" t="str">
            <v>GBP_LIBOR_EOD</v>
          </cell>
          <cell r="F679">
            <v>0.88579635399283296</v>
          </cell>
        </row>
        <row r="680">
          <cell r="A680" t="str">
            <v>GBP_LIBOR_EOD</v>
          </cell>
          <cell r="F680">
            <v>0.86460843145695698</v>
          </cell>
        </row>
        <row r="681">
          <cell r="A681" t="str">
            <v>GBP_LIBOR_EOD</v>
          </cell>
          <cell r="F681">
            <v>0.84352233394706999</v>
          </cell>
        </row>
        <row r="682">
          <cell r="A682" t="str">
            <v>GBP_LIBOR_EOD</v>
          </cell>
          <cell r="F682">
            <v>0.82278508111312998</v>
          </cell>
        </row>
        <row r="683">
          <cell r="A683" t="str">
            <v>GBP_LIBOR_EOD</v>
          </cell>
          <cell r="F683">
            <v>0.782474190850725</v>
          </cell>
        </row>
        <row r="684">
          <cell r="A684" t="str">
            <v>GBP_LIBOR_EOD</v>
          </cell>
          <cell r="F684">
            <v>0.72609700283095002</v>
          </cell>
        </row>
        <row r="685">
          <cell r="A685" t="str">
            <v>GBP_LIBOR_EOD</v>
          </cell>
          <cell r="F685">
            <v>0.64782101739935505</v>
          </cell>
        </row>
        <row r="686">
          <cell r="A686" t="str">
            <v>GBP_LIBOR_EOD</v>
          </cell>
          <cell r="F686">
            <v>0.58581552873853204</v>
          </cell>
        </row>
        <row r="687">
          <cell r="A687" t="str">
            <v>GBP_LIBOR_EOD</v>
          </cell>
          <cell r="F687">
            <v>0.53224966000677898</v>
          </cell>
        </row>
        <row r="688">
          <cell r="A688" t="str">
            <v>GBP_LIBOR_EOD</v>
          </cell>
          <cell r="F688">
            <v>0.44882509975989399</v>
          </cell>
        </row>
        <row r="689">
          <cell r="A689" t="str">
            <v>GBP_LIBOR_EOD</v>
          </cell>
          <cell r="F689">
            <v>0.38002707427104498</v>
          </cell>
        </row>
        <row r="690">
          <cell r="A690" t="str">
            <v>GBP_LIBOR_EOD</v>
          </cell>
          <cell r="F690">
            <v>0.31366974211221998</v>
          </cell>
        </row>
        <row r="691">
          <cell r="A691" t="str">
            <v>GBP_SONIA_EOD</v>
          </cell>
          <cell r="F691">
            <v>0.99998735084493495</v>
          </cell>
        </row>
        <row r="692">
          <cell r="A692" t="str">
            <v>GBP_SONIA_EOD</v>
          </cell>
          <cell r="F692">
            <v>0.999912172097979</v>
          </cell>
        </row>
        <row r="693">
          <cell r="A693" t="str">
            <v>GBP_SONIA_EOD</v>
          </cell>
          <cell r="F693">
            <v>0.99983624599784704</v>
          </cell>
        </row>
        <row r="694">
          <cell r="A694" t="str">
            <v>GBP_SONIA_EOD</v>
          </cell>
          <cell r="F694">
            <v>0.99962177324659096</v>
          </cell>
        </row>
        <row r="695">
          <cell r="A695" t="str">
            <v>GBP_SONIA_EOD</v>
          </cell>
          <cell r="F695">
            <v>0.99922619376034005</v>
          </cell>
        </row>
        <row r="696">
          <cell r="A696" t="str">
            <v>GBP_SONIA_EOD</v>
          </cell>
          <cell r="F696">
            <v>0.99885143806221099</v>
          </cell>
        </row>
        <row r="697">
          <cell r="A697" t="str">
            <v>GBP_SONIA_EOD</v>
          </cell>
          <cell r="F697">
            <v>0.99844933159465998</v>
          </cell>
        </row>
        <row r="698">
          <cell r="A698" t="str">
            <v>GBP_SONIA_EOD</v>
          </cell>
          <cell r="F698">
            <v>0.99803297134948799</v>
          </cell>
        </row>
        <row r="699">
          <cell r="A699" t="str">
            <v>GBP_SONIA_EOD</v>
          </cell>
          <cell r="F699">
            <v>0.99759876576342699</v>
          </cell>
        </row>
        <row r="700">
          <cell r="A700" t="str">
            <v>GBP_SONIA_EOD</v>
          </cell>
          <cell r="F700">
            <v>0.99716980772247699</v>
          </cell>
        </row>
        <row r="701">
          <cell r="A701" t="str">
            <v>GBP_SONIA_EOD</v>
          </cell>
          <cell r="F701">
            <v>0.99669323943685595</v>
          </cell>
        </row>
        <row r="702">
          <cell r="A702" t="str">
            <v>GBP_SONIA_EOD</v>
          </cell>
          <cell r="F702">
            <v>0.99618004611878597</v>
          </cell>
        </row>
        <row r="703">
          <cell r="A703" t="str">
            <v>GBP_SONIA_EOD</v>
          </cell>
          <cell r="F703">
            <v>0.99560365972994602</v>
          </cell>
        </row>
        <row r="704">
          <cell r="A704" t="str">
            <v>GBP_SONIA_EOD</v>
          </cell>
          <cell r="F704">
            <v>0.99511986674400199</v>
          </cell>
        </row>
        <row r="705">
          <cell r="A705" t="str">
            <v>GBP_SONIA_EOD</v>
          </cell>
          <cell r="F705">
            <v>0.99454460404591705</v>
          </cell>
        </row>
        <row r="706">
          <cell r="A706" t="str">
            <v>GBP_SONIA_EOD</v>
          </cell>
          <cell r="F706">
            <v>0.992641860173331</v>
          </cell>
        </row>
        <row r="707">
          <cell r="A707" t="str">
            <v>GBP_SONIA_EOD</v>
          </cell>
          <cell r="F707">
            <v>0.99038075678559601</v>
          </cell>
        </row>
        <row r="708">
          <cell r="A708" t="str">
            <v>GBP_SONIA_EOD</v>
          </cell>
          <cell r="F708">
            <v>0.98787839703159597</v>
          </cell>
        </row>
        <row r="709">
          <cell r="A709" t="str">
            <v>GBP_SONIA_EOD</v>
          </cell>
          <cell r="F709">
            <v>0.98515101044702702</v>
          </cell>
        </row>
        <row r="710">
          <cell r="A710" t="str">
            <v>GBP_SONIA_EOD</v>
          </cell>
          <cell r="F710">
            <v>0.97253513606941999</v>
          </cell>
        </row>
        <row r="711">
          <cell r="A711" t="str">
            <v>GBP_SONIA_EOD</v>
          </cell>
          <cell r="F711">
            <v>0.95832800930290896</v>
          </cell>
        </row>
        <row r="712">
          <cell r="A712" t="str">
            <v>GBP_SONIA_EOD</v>
          </cell>
          <cell r="F712">
            <v>0.942737840319394</v>
          </cell>
        </row>
        <row r="713">
          <cell r="A713" t="str">
            <v>GBP_SONIA_EOD</v>
          </cell>
          <cell r="F713">
            <v>0.92551384142503601</v>
          </cell>
        </row>
        <row r="714">
          <cell r="A714" t="str">
            <v>GBP_SONIA_EOD</v>
          </cell>
          <cell r="F714">
            <v>0.90715650781104895</v>
          </cell>
        </row>
        <row r="715">
          <cell r="A715" t="str">
            <v>GBP_SONIA_EOD</v>
          </cell>
          <cell r="F715">
            <v>0.88821831929180595</v>
          </cell>
        </row>
        <row r="716">
          <cell r="A716" t="str">
            <v>GBP_SONIA_EOD</v>
          </cell>
          <cell r="F716">
            <v>0.86920563262028505</v>
          </cell>
        </row>
        <row r="717">
          <cell r="A717" t="str">
            <v>GBP_SONIA_EOD</v>
          </cell>
          <cell r="F717">
            <v>0.85010829165333701</v>
          </cell>
        </row>
        <row r="718">
          <cell r="A718" t="str">
            <v>GBP_SONIA_EOD</v>
          </cell>
          <cell r="F718">
            <v>0.81152505639027395</v>
          </cell>
        </row>
        <row r="719">
          <cell r="A719" t="str">
            <v>GBP_SONIA_EOD</v>
          </cell>
          <cell r="F719">
            <v>0.75617539937065303</v>
          </cell>
        </row>
        <row r="720">
          <cell r="A720" t="str">
            <v>GBP_SONIA_EOD</v>
          </cell>
          <cell r="F720">
            <v>0.67771113643504299</v>
          </cell>
        </row>
        <row r="721">
          <cell r="A721" t="str">
            <v>GBP_SONIA_EOD</v>
          </cell>
          <cell r="F721">
            <v>0.61465787120576498</v>
          </cell>
        </row>
        <row r="722">
          <cell r="A722" t="str">
            <v>GBP_SONIA_EOD</v>
          </cell>
          <cell r="F722">
            <v>0.56025109718991195</v>
          </cell>
        </row>
        <row r="723">
          <cell r="A723" t="str">
            <v>GBP_SONIA_EOD</v>
          </cell>
          <cell r="F723">
            <v>0.475183445923828</v>
          </cell>
        </row>
        <row r="724">
          <cell r="A724" t="str">
            <v>GBP_SONIA_EOD</v>
          </cell>
          <cell r="F724">
            <v>0.40461853775189</v>
          </cell>
        </row>
        <row r="725">
          <cell r="A725" t="str">
            <v>GBP_SONIA_EOD</v>
          </cell>
          <cell r="F725">
            <v>0.33530500687197401</v>
          </cell>
        </row>
        <row r="726">
          <cell r="A726" t="str">
            <v>HKD_HIBOR_3M_EOD</v>
          </cell>
          <cell r="F726">
            <v>0.99902655044518796</v>
          </cell>
        </row>
        <row r="727">
          <cell r="A727" t="str">
            <v>HKD_HIBOR_3M_EOD</v>
          </cell>
          <cell r="F727">
            <v>0.99756818774661404</v>
          </cell>
        </row>
        <row r="728">
          <cell r="A728" t="str">
            <v>HKD_HIBOR_3M_EOD</v>
          </cell>
          <cell r="F728">
            <v>0.99563583589425897</v>
          </cell>
        </row>
        <row r="729">
          <cell r="A729" t="str">
            <v>HKD_HIBOR_3M_EOD</v>
          </cell>
          <cell r="F729">
            <v>0.99330795746496503</v>
          </cell>
        </row>
        <row r="730">
          <cell r="A730" t="str">
            <v>HKD_HIBOR_3M_EOD</v>
          </cell>
          <cell r="F730">
            <v>0.98101829045781297</v>
          </cell>
        </row>
        <row r="731">
          <cell r="A731" t="str">
            <v>HKD_HIBOR_3M_EOD</v>
          </cell>
          <cell r="F731">
            <v>0.96505302261199399</v>
          </cell>
        </row>
        <row r="732">
          <cell r="A732" t="str">
            <v>HKD_HIBOR_3M_EOD</v>
          </cell>
          <cell r="F732">
            <v>0.94717814005911705</v>
          </cell>
        </row>
        <row r="733">
          <cell r="A733" t="str">
            <v>HKD_HIBOR_3M_EOD</v>
          </cell>
          <cell r="F733">
            <v>0.92872809813512203</v>
          </cell>
        </row>
        <row r="734">
          <cell r="A734" t="str">
            <v>HKD_HIBOR_3M_EOD</v>
          </cell>
          <cell r="F734">
            <v>0.88826406751309495</v>
          </cell>
        </row>
        <row r="735">
          <cell r="A735" t="str">
            <v>HKD_HIBOR_3M_EOD</v>
          </cell>
          <cell r="F735">
            <v>0.82818086828856796</v>
          </cell>
        </row>
        <row r="736">
          <cell r="A736" t="str">
            <v>HKD_HIBOR_3M_EOD</v>
          </cell>
          <cell r="F736">
            <v>0.78970906123387397</v>
          </cell>
        </row>
        <row r="737">
          <cell r="A737" t="str">
            <v>HKD_HIBOR_3M_EOD</v>
          </cell>
          <cell r="F737">
            <v>0.728803996832455</v>
          </cell>
        </row>
        <row r="738">
          <cell r="A738" t="str">
            <v>HKD_HIBOR_6M_EOD</v>
          </cell>
          <cell r="F738">
            <v>0.99725169427400395</v>
          </cell>
        </row>
        <row r="739">
          <cell r="A739" t="str">
            <v>HKD_HIBOR_6M_EOD</v>
          </cell>
          <cell r="F739">
            <v>0.99179175353428495</v>
          </cell>
        </row>
        <row r="740">
          <cell r="A740" t="str">
            <v>HKD_HIBOR_6M_EOD</v>
          </cell>
          <cell r="F740">
            <v>0.97828260727417404</v>
          </cell>
        </row>
        <row r="741">
          <cell r="A741" t="str">
            <v>HKD_HIBOR_6M_EOD</v>
          </cell>
          <cell r="F741">
            <v>0.96130811278475703</v>
          </cell>
        </row>
        <row r="742">
          <cell r="A742" t="str">
            <v>HKD_HIBOR_6M_EOD</v>
          </cell>
          <cell r="F742">
            <v>0.94267061782774497</v>
          </cell>
        </row>
        <row r="743">
          <cell r="A743" t="str">
            <v>HKD_HIBOR_6M_EOD</v>
          </cell>
          <cell r="F743">
            <v>0.923683464583684</v>
          </cell>
        </row>
        <row r="744">
          <cell r="A744" t="str">
            <v>HKD_HIBOR_6M_EOD</v>
          </cell>
          <cell r="F744">
            <v>0.88215577004536205</v>
          </cell>
        </row>
        <row r="745">
          <cell r="A745" t="str">
            <v>HKD_HIBOR_6M_EOD</v>
          </cell>
          <cell r="F745">
            <v>0.82003405290248899</v>
          </cell>
        </row>
        <row r="746">
          <cell r="A746" t="str">
            <v>HKD_HIBOR_6M_EOD</v>
          </cell>
          <cell r="F746">
            <v>0.77935371942168996</v>
          </cell>
        </row>
        <row r="747">
          <cell r="A747" t="str">
            <v>HKD_HIBOR_6M_EOD</v>
          </cell>
          <cell r="F747">
            <v>0.716894197570484</v>
          </cell>
        </row>
        <row r="748">
          <cell r="A748" t="str">
            <v>HKD_HIBOR_EOD</v>
          </cell>
          <cell r="F748">
            <v>0.99999861068686202</v>
          </cell>
        </row>
        <row r="749">
          <cell r="A749" t="str">
            <v>HKD_HIBOR_EOD</v>
          </cell>
          <cell r="F749">
            <v>0.99998337096146095</v>
          </cell>
        </row>
        <row r="750">
          <cell r="A750" t="str">
            <v>HKD_HIBOR_EOD</v>
          </cell>
          <cell r="F750">
            <v>0.99981000185957802</v>
          </cell>
        </row>
        <row r="751">
          <cell r="A751" t="str">
            <v>HKD_HIBOR_EOD</v>
          </cell>
          <cell r="F751">
            <v>0.99946211249237604</v>
          </cell>
        </row>
        <row r="752">
          <cell r="A752" t="str">
            <v>HKD_HIBOR_EOD</v>
          </cell>
          <cell r="F752">
            <v>0.99902655044518796</v>
          </cell>
        </row>
        <row r="753">
          <cell r="A753" t="str">
            <v>HKD_HIBOR_EOD</v>
          </cell>
          <cell r="F753">
            <v>0.99725169427400395</v>
          </cell>
        </row>
        <row r="754">
          <cell r="A754" t="str">
            <v>HKD_HIBOR_EOD</v>
          </cell>
          <cell r="F754">
            <v>0.99328199039371801</v>
          </cell>
        </row>
        <row r="755">
          <cell r="A755" t="str">
            <v>HKD_HIBOR_EOD</v>
          </cell>
          <cell r="F755">
            <v>0.98101847135841203</v>
          </cell>
        </row>
        <row r="756">
          <cell r="A756" t="str">
            <v>HKD_HIBOR_EOD</v>
          </cell>
          <cell r="F756">
            <v>0.96505352262255895</v>
          </cell>
        </row>
        <row r="757">
          <cell r="A757" t="str">
            <v>HKD_HIBOR_EOD</v>
          </cell>
          <cell r="F757">
            <v>0.947175689020751</v>
          </cell>
        </row>
        <row r="758">
          <cell r="A758" t="str">
            <v>HKD_HIBOR_EOD</v>
          </cell>
          <cell r="F758">
            <v>0.92872525616395196</v>
          </cell>
        </row>
        <row r="759">
          <cell r="A759" t="str">
            <v>HKD_HIBOR_EOD</v>
          </cell>
          <cell r="F759">
            <v>0.88826071372611703</v>
          </cell>
        </row>
        <row r="760">
          <cell r="A760" t="str">
            <v>HKD_HIBOR_EOD</v>
          </cell>
          <cell r="F760">
            <v>0.82817681696649903</v>
          </cell>
        </row>
        <row r="761">
          <cell r="A761" t="str">
            <v>HKD_HIBOR_EOD</v>
          </cell>
          <cell r="F761">
            <v>0.78970497271742901</v>
          </cell>
        </row>
        <row r="762">
          <cell r="A762" t="str">
            <v>HKD_HIBOR_EOD</v>
          </cell>
          <cell r="F762">
            <v>0.72879911042052203</v>
          </cell>
        </row>
        <row r="763">
          <cell r="A763" t="str">
            <v>HUF_BUBOR_3M_EOD</v>
          </cell>
          <cell r="F763">
            <v>0.99633804619878896</v>
          </cell>
        </row>
        <row r="764">
          <cell r="A764" t="str">
            <v>HUF_BUBOR_3M_EOD</v>
          </cell>
          <cell r="F764">
            <v>0.99304981547480897</v>
          </cell>
        </row>
        <row r="765">
          <cell r="A765" t="str">
            <v>HUF_BUBOR_3M_EOD</v>
          </cell>
          <cell r="F765">
            <v>0.98971118972812699</v>
          </cell>
        </row>
        <row r="766">
          <cell r="A766" t="str">
            <v>HUF_BUBOR_3M_EOD</v>
          </cell>
          <cell r="F766">
            <v>0.986345286438157</v>
          </cell>
        </row>
        <row r="767">
          <cell r="A767" t="str">
            <v>HUF_BUBOR_3M_EOD</v>
          </cell>
          <cell r="F767">
            <v>0.97099898112099503</v>
          </cell>
        </row>
        <row r="768">
          <cell r="A768" t="str">
            <v>HUF_BUBOR_3M_EOD</v>
          </cell>
          <cell r="F768">
            <v>0.95201320694050295</v>
          </cell>
        </row>
        <row r="769">
          <cell r="A769" t="str">
            <v>HUF_BUBOR_3M_EOD</v>
          </cell>
          <cell r="F769">
            <v>0.92881397862197701</v>
          </cell>
        </row>
        <row r="770">
          <cell r="A770" t="str">
            <v>HUF_BUBOR_3M_EOD</v>
          </cell>
          <cell r="F770">
            <v>0.90156350857672696</v>
          </cell>
        </row>
        <row r="771">
          <cell r="A771" t="str">
            <v>HUF_BUBOR_3M_EOD</v>
          </cell>
          <cell r="F771">
            <v>0.87097370696028598</v>
          </cell>
        </row>
        <row r="772">
          <cell r="A772" t="str">
            <v>HUF_BUBOR_3M_EOD</v>
          </cell>
          <cell r="F772">
            <v>0.83877876492694503</v>
          </cell>
        </row>
        <row r="773">
          <cell r="A773" t="str">
            <v>HUF_BUBOR_3M_EOD</v>
          </cell>
          <cell r="F773">
            <v>0.80556019277505098</v>
          </cell>
        </row>
        <row r="774">
          <cell r="A774" t="str">
            <v>HUF_BUBOR_3M_EOD</v>
          </cell>
          <cell r="F774">
            <v>0.77259576836453303</v>
          </cell>
        </row>
        <row r="775">
          <cell r="A775" t="str">
            <v>HUF_BUBOR_3M_EOD</v>
          </cell>
          <cell r="F775">
            <v>0.74228881687453896</v>
          </cell>
        </row>
        <row r="776">
          <cell r="A776" t="str">
            <v>HUF_BUBOR_3M_EOD</v>
          </cell>
          <cell r="F776">
            <v>0.68907189663164903</v>
          </cell>
        </row>
        <row r="777">
          <cell r="A777" t="str">
            <v>HUF_BUBOR_3M_EOD</v>
          </cell>
          <cell r="F777">
            <v>0.62718209481155796</v>
          </cell>
        </row>
        <row r="778">
          <cell r="A778" t="str">
            <v>HUF_BUBOR_3M_EOD</v>
          </cell>
          <cell r="F778">
            <v>0.53179129089260202</v>
          </cell>
        </row>
        <row r="779">
          <cell r="A779" t="str">
            <v>HUF_BUBOR_6M_EOD</v>
          </cell>
          <cell r="F779">
            <v>0.99296159471157897</v>
          </cell>
        </row>
        <row r="780">
          <cell r="A780" t="str">
            <v>HUF_BUBOR_6M_EOD</v>
          </cell>
          <cell r="F780">
            <v>0.98619383948809203</v>
          </cell>
        </row>
        <row r="781">
          <cell r="A781" t="str">
            <v>HUF_BUBOR_6M_EOD</v>
          </cell>
          <cell r="F781">
            <v>0.97913995208331905</v>
          </cell>
        </row>
        <row r="782">
          <cell r="A782" t="str">
            <v>HUF_BUBOR_6M_EOD</v>
          </cell>
          <cell r="F782">
            <v>0.97154615233512498</v>
          </cell>
        </row>
        <row r="783">
          <cell r="A783" t="str">
            <v>HUF_BUBOR_6M_EOD</v>
          </cell>
          <cell r="F783">
            <v>0.95315823800357802</v>
          </cell>
        </row>
        <row r="784">
          <cell r="A784" t="str">
            <v>HUF_BUBOR_6M_EOD</v>
          </cell>
          <cell r="F784">
            <v>0.93086840877085697</v>
          </cell>
        </row>
        <row r="785">
          <cell r="A785" t="str">
            <v>HUF_BUBOR_6M_EOD</v>
          </cell>
          <cell r="F785">
            <v>0.904280758653072</v>
          </cell>
        </row>
        <row r="786">
          <cell r="A786" t="str">
            <v>HUF_BUBOR_6M_EOD</v>
          </cell>
          <cell r="F786">
            <v>0.87405462815870905</v>
          </cell>
        </row>
        <row r="787">
          <cell r="A787" t="str">
            <v>HUF_BUBOR_6M_EOD</v>
          </cell>
          <cell r="F787">
            <v>0.84197785748453702</v>
          </cell>
        </row>
        <row r="788">
          <cell r="A788" t="str">
            <v>HUF_BUBOR_6M_EOD</v>
          </cell>
          <cell r="F788">
            <v>0.80878227607140796</v>
          </cell>
        </row>
        <row r="789">
          <cell r="A789" t="str">
            <v>HUF_BUBOR_6M_EOD</v>
          </cell>
          <cell r="F789">
            <v>0.77576049719104201</v>
          </cell>
        </row>
        <row r="790">
          <cell r="A790" t="str">
            <v>HUF_BUBOR_6M_EOD</v>
          </cell>
          <cell r="F790">
            <v>0.74541283617099696</v>
          </cell>
        </row>
        <row r="791">
          <cell r="A791" t="str">
            <v>HUF_BUBOR_6M_EOD</v>
          </cell>
          <cell r="F791">
            <v>0.69197786800300798</v>
          </cell>
        </row>
        <row r="792">
          <cell r="A792" t="str">
            <v>HUF_BUBOR_6M_EOD</v>
          </cell>
          <cell r="F792">
            <v>0.62972324562123305</v>
          </cell>
        </row>
        <row r="793">
          <cell r="A793" t="str">
            <v>HUF_BUBOR_6M_EOD</v>
          </cell>
          <cell r="F793">
            <v>0.53379356371081699</v>
          </cell>
        </row>
        <row r="794">
          <cell r="A794" t="str">
            <v>HUF_BUBOR_EOD</v>
          </cell>
          <cell r="F794">
            <v>0.99994055908898705</v>
          </cell>
        </row>
        <row r="795">
          <cell r="A795" t="str">
            <v>HUF_BUBOR_EOD</v>
          </cell>
          <cell r="F795">
            <v>0.99964344284347595</v>
          </cell>
        </row>
        <row r="796">
          <cell r="A796" t="str">
            <v>HUF_BUBOR_EOD</v>
          </cell>
          <cell r="F796">
            <v>0.99935390780851896</v>
          </cell>
        </row>
        <row r="797">
          <cell r="A797" t="str">
            <v>HUF_BUBOR_EOD</v>
          </cell>
          <cell r="F797">
            <v>0.99847411870889902</v>
          </cell>
        </row>
        <row r="798">
          <cell r="A798" t="str">
            <v>HUF_BUBOR_EOD</v>
          </cell>
          <cell r="F798">
            <v>0.99728735147561498</v>
          </cell>
        </row>
        <row r="799">
          <cell r="A799" t="str">
            <v>HUF_BUBOR_EOD</v>
          </cell>
          <cell r="F799">
            <v>0.99620653031389295</v>
          </cell>
        </row>
        <row r="800">
          <cell r="A800" t="str">
            <v>HUF_BUBOR_EOD</v>
          </cell>
          <cell r="F800">
            <v>0.99291848555157203</v>
          </cell>
        </row>
        <row r="801">
          <cell r="A801" t="str">
            <v>HUF_BUBOR_EOD</v>
          </cell>
          <cell r="F801">
            <v>0.98958030133506902</v>
          </cell>
        </row>
        <row r="802">
          <cell r="A802" t="str">
            <v>HUF_BUBOR_EOD</v>
          </cell>
          <cell r="F802">
            <v>0.98621484318270802</v>
          </cell>
        </row>
        <row r="803">
          <cell r="A803" t="str">
            <v>HUF_BUBOR_EOD</v>
          </cell>
          <cell r="F803">
            <v>0.97141466965655798</v>
          </cell>
        </row>
        <row r="804">
          <cell r="A804" t="str">
            <v>HUF_BUBOR_EOD</v>
          </cell>
          <cell r="F804">
            <v>0.95302966466777195</v>
          </cell>
        </row>
        <row r="805">
          <cell r="A805" t="str">
            <v>HUF_BUBOR_EOD</v>
          </cell>
          <cell r="F805">
            <v>0.93074269498565498</v>
          </cell>
        </row>
        <row r="806">
          <cell r="A806" t="str">
            <v>HUF_BUBOR_EOD</v>
          </cell>
          <cell r="F806">
            <v>0.90415080567398998</v>
          </cell>
        </row>
        <row r="807">
          <cell r="A807" t="str">
            <v>HUF_BUBOR_EOD</v>
          </cell>
          <cell r="F807">
            <v>0.87392901781579002</v>
          </cell>
        </row>
        <row r="808">
          <cell r="A808" t="str">
            <v>HUF_BUBOR_EOD</v>
          </cell>
          <cell r="F808">
            <v>0.84185685719784698</v>
          </cell>
        </row>
        <row r="809">
          <cell r="A809" t="str">
            <v>HUF_BUBOR_EOD</v>
          </cell>
          <cell r="F809">
            <v>0.80866604629232797</v>
          </cell>
        </row>
        <row r="810">
          <cell r="A810" t="str">
            <v>HUF_BUBOR_EOD</v>
          </cell>
          <cell r="F810">
            <v>0.77564901269442899</v>
          </cell>
        </row>
        <row r="811">
          <cell r="A811" t="str">
            <v>HUF_BUBOR_EOD</v>
          </cell>
          <cell r="F811">
            <v>0.74530560365442899</v>
          </cell>
        </row>
        <row r="812">
          <cell r="A812" t="str">
            <v>HUF_BUBOR_EOD</v>
          </cell>
          <cell r="F812">
            <v>0.69187871054938099</v>
          </cell>
        </row>
        <row r="813">
          <cell r="A813" t="str">
            <v>HUF_BUBOR_EOD</v>
          </cell>
          <cell r="F813">
            <v>0.62963300001154698</v>
          </cell>
        </row>
        <row r="814">
          <cell r="A814" t="str">
            <v>HUF_BUBOR_EOD</v>
          </cell>
          <cell r="F814">
            <v>0.53371546117303603</v>
          </cell>
        </row>
        <row r="815">
          <cell r="A815" t="str">
            <v>JPY_LIBOR_1M_EOD</v>
          </cell>
          <cell r="F815">
            <v>0.99995061733117196</v>
          </cell>
        </row>
        <row r="816">
          <cell r="A816" t="str">
            <v>JPY_LIBOR_1M_EOD</v>
          </cell>
          <cell r="F816">
            <v>0.99991274150624898</v>
          </cell>
        </row>
        <row r="817">
          <cell r="A817" t="str">
            <v>JPY_LIBOR_1M_EOD</v>
          </cell>
          <cell r="F817">
            <v>0.99987285139281201</v>
          </cell>
        </row>
        <row r="818">
          <cell r="A818" t="str">
            <v>JPY_LIBOR_1M_EOD</v>
          </cell>
          <cell r="F818">
            <v>0.99975645572832506</v>
          </cell>
        </row>
        <row r="819">
          <cell r="A819" t="str">
            <v>JPY_LIBOR_1M_EOD</v>
          </cell>
          <cell r="F819">
            <v>0.99964443309205797</v>
          </cell>
        </row>
        <row r="820">
          <cell r="A820" t="str">
            <v>JPY_LIBOR_1M_EOD</v>
          </cell>
          <cell r="F820">
            <v>0.99954169359976996</v>
          </cell>
        </row>
        <row r="821">
          <cell r="A821" t="str">
            <v>JPY_LIBOR_1M_EOD</v>
          </cell>
          <cell r="F821">
            <v>0.999063556240114</v>
          </cell>
        </row>
        <row r="822">
          <cell r="A822" t="str">
            <v>JPY_LIBOR_1M_EOD</v>
          </cell>
          <cell r="F822">
            <v>0.99844969666640504</v>
          </cell>
        </row>
        <row r="823">
          <cell r="A823" t="str">
            <v>JPY_LIBOR_1M_EOD</v>
          </cell>
          <cell r="F823">
            <v>0.99708848073827805</v>
          </cell>
        </row>
        <row r="824">
          <cell r="A824" t="str">
            <v>JPY_LIBOR_1M_EOD</v>
          </cell>
          <cell r="F824">
            <v>0.99460403611678905</v>
          </cell>
        </row>
        <row r="825">
          <cell r="A825" t="str">
            <v>JPY_LIBOR_1M_EOD</v>
          </cell>
          <cell r="F825">
            <v>0.99101311193385599</v>
          </cell>
        </row>
        <row r="826">
          <cell r="A826" t="str">
            <v>JPY_LIBOR_1M_EOD</v>
          </cell>
          <cell r="F826">
            <v>0.98631349287766701</v>
          </cell>
        </row>
        <row r="827">
          <cell r="A827" t="str">
            <v>JPY_LIBOR_1M_EOD</v>
          </cell>
          <cell r="F827">
            <v>0.98034139217401295</v>
          </cell>
        </row>
        <row r="828">
          <cell r="A828" t="str">
            <v>JPY_LIBOR_1M_EOD</v>
          </cell>
          <cell r="F828">
            <v>0.97324490354348403</v>
          </cell>
        </row>
        <row r="829">
          <cell r="A829" t="str">
            <v>JPY_LIBOR_1M_EOD</v>
          </cell>
          <cell r="F829">
            <v>0.96479360296834105</v>
          </cell>
        </row>
        <row r="830">
          <cell r="A830" t="str">
            <v>JPY_LIBOR_1M_EOD</v>
          </cell>
          <cell r="F830">
            <v>0.94372756682598702</v>
          </cell>
        </row>
        <row r="831">
          <cell r="A831" t="str">
            <v>JPY_LIBOR_1M_EOD</v>
          </cell>
          <cell r="F831">
            <v>0.90108153618952302</v>
          </cell>
        </row>
        <row r="832">
          <cell r="A832" t="str">
            <v>JPY_LIBOR_1M_EOD</v>
          </cell>
          <cell r="F832">
            <v>0.82251387160991796</v>
          </cell>
        </row>
        <row r="833">
          <cell r="A833" t="str">
            <v>JPY_LIBOR_1M_EOD</v>
          </cell>
          <cell r="F833">
            <v>0.75328782123801696</v>
          </cell>
        </row>
        <row r="834">
          <cell r="A834" t="str">
            <v>JPY_LIBOR_1M_EOD</v>
          </cell>
          <cell r="F834">
            <v>0.69427790409623902</v>
          </cell>
        </row>
        <row r="835">
          <cell r="A835" t="str">
            <v>JPY_LIBOR_1M_EOD</v>
          </cell>
          <cell r="F835">
            <v>0.58310980673814095</v>
          </cell>
        </row>
        <row r="836">
          <cell r="A836" t="str">
            <v>JPY_LIBOR_3M_EOD</v>
          </cell>
          <cell r="F836">
            <v>0.99979115404060603</v>
          </cell>
        </row>
        <row r="837">
          <cell r="A837" t="str">
            <v>JPY_LIBOR_3M_EOD</v>
          </cell>
          <cell r="F837">
            <v>0.999728605325786</v>
          </cell>
        </row>
        <row r="838">
          <cell r="A838" t="str">
            <v>JPY_LIBOR_3M_EOD</v>
          </cell>
          <cell r="F838">
            <v>0.99966189609564404</v>
          </cell>
        </row>
        <row r="839">
          <cell r="A839" t="str">
            <v>JPY_LIBOR_3M_EOD</v>
          </cell>
          <cell r="F839">
            <v>0.99958783082818203</v>
          </cell>
        </row>
        <row r="840">
          <cell r="A840" t="str">
            <v>JPY_LIBOR_3M_EOD</v>
          </cell>
          <cell r="F840">
            <v>0.999532794074946</v>
          </cell>
        </row>
        <row r="841">
          <cell r="A841" t="str">
            <v>JPY_LIBOR_3M_EOD</v>
          </cell>
          <cell r="F841">
            <v>0.99946713881845495</v>
          </cell>
        </row>
        <row r="842">
          <cell r="A842" t="str">
            <v>JPY_LIBOR_3M_EOD</v>
          </cell>
          <cell r="F842">
            <v>0.99939411760607899</v>
          </cell>
        </row>
        <row r="843">
          <cell r="A843" t="str">
            <v>JPY_LIBOR_3M_EOD</v>
          </cell>
          <cell r="F843">
            <v>0.99933818961815402</v>
          </cell>
        </row>
        <row r="844">
          <cell r="A844" t="str">
            <v>JPY_LIBOR_3M_EOD</v>
          </cell>
          <cell r="F844">
            <v>0.99927561099301498</v>
          </cell>
        </row>
        <row r="845">
          <cell r="A845" t="str">
            <v>JPY_LIBOR_3M_EOD</v>
          </cell>
          <cell r="F845">
            <v>0.99920804827485199</v>
          </cell>
        </row>
        <row r="846">
          <cell r="A846" t="str">
            <v>JPY_LIBOR_3M_EOD</v>
          </cell>
          <cell r="F846">
            <v>0.99853711793312205</v>
          </cell>
        </row>
        <row r="847">
          <cell r="A847" t="str">
            <v>JPY_LIBOR_3M_EOD</v>
          </cell>
          <cell r="F847">
            <v>0.99766209976612996</v>
          </cell>
        </row>
        <row r="848">
          <cell r="A848" t="str">
            <v>JPY_LIBOR_3M_EOD</v>
          </cell>
          <cell r="F848">
            <v>0.99609055732497498</v>
          </cell>
        </row>
        <row r="849">
          <cell r="A849" t="str">
            <v>JPY_LIBOR_3M_EOD</v>
          </cell>
          <cell r="F849">
            <v>0.99329909275504202</v>
          </cell>
        </row>
        <row r="850">
          <cell r="A850" t="str">
            <v>JPY_LIBOR_3M_EOD</v>
          </cell>
          <cell r="F850">
            <v>0.98937947462698805</v>
          </cell>
        </row>
        <row r="851">
          <cell r="A851" t="str">
            <v>JPY_LIBOR_3M_EOD</v>
          </cell>
          <cell r="F851">
            <v>0.98450648190177803</v>
          </cell>
        </row>
        <row r="852">
          <cell r="A852" t="str">
            <v>JPY_LIBOR_3M_EOD</v>
          </cell>
          <cell r="F852">
            <v>0.97848880125246795</v>
          </cell>
        </row>
        <row r="853">
          <cell r="A853" t="str">
            <v>JPY_LIBOR_3M_EOD</v>
          </cell>
          <cell r="F853">
            <v>0.97117579505226204</v>
          </cell>
        </row>
        <row r="854">
          <cell r="A854" t="str">
            <v>JPY_LIBOR_3M_EOD</v>
          </cell>
          <cell r="F854">
            <v>0.96239416598282301</v>
          </cell>
        </row>
        <row r="855">
          <cell r="A855" t="str">
            <v>JPY_LIBOR_3M_EOD</v>
          </cell>
          <cell r="F855">
            <v>0.94068756609896798</v>
          </cell>
        </row>
        <row r="856">
          <cell r="A856" t="str">
            <v>JPY_LIBOR_3M_EOD</v>
          </cell>
          <cell r="F856">
            <v>0.89792167136003698</v>
          </cell>
        </row>
        <row r="857">
          <cell r="A857" t="str">
            <v>JPY_LIBOR_3M_EOD</v>
          </cell>
          <cell r="F857">
            <v>0.81911142255712099</v>
          </cell>
        </row>
        <row r="858">
          <cell r="A858" t="str">
            <v>JPY_LIBOR_3M_EOD</v>
          </cell>
          <cell r="F858">
            <v>0.749652860774775</v>
          </cell>
        </row>
        <row r="859">
          <cell r="A859" t="str">
            <v>JPY_LIBOR_3M_EOD</v>
          </cell>
          <cell r="F859">
            <v>0.69055653049615695</v>
          </cell>
        </row>
        <row r="860">
          <cell r="A860" t="str">
            <v>JPY_LIBOR_3M_EOD</v>
          </cell>
          <cell r="F860">
            <v>0.578904816410867</v>
          </cell>
        </row>
        <row r="861">
          <cell r="A861" t="str">
            <v>JPY_LIBOR_6M_EOD</v>
          </cell>
          <cell r="F861">
            <v>0.99940277515311604</v>
          </cell>
        </row>
        <row r="862">
          <cell r="A862" t="str">
            <v>JPY_LIBOR_6M_EOD</v>
          </cell>
          <cell r="F862">
            <v>0.99931400601459097</v>
          </cell>
        </row>
        <row r="863">
          <cell r="A863" t="str">
            <v>JPY_LIBOR_6M_EOD</v>
          </cell>
          <cell r="F863">
            <v>0.99922213376906799</v>
          </cell>
        </row>
        <row r="864">
          <cell r="A864" t="str">
            <v>JPY_LIBOR_6M_EOD</v>
          </cell>
          <cell r="F864">
            <v>0.99912637746734001</v>
          </cell>
        </row>
        <row r="865">
          <cell r="A865" t="str">
            <v>JPY_LIBOR_6M_EOD</v>
          </cell>
          <cell r="F865">
            <v>0.999037638745078</v>
          </cell>
        </row>
        <row r="866">
          <cell r="A866" t="str">
            <v>JPY_LIBOR_6M_EOD</v>
          </cell>
          <cell r="F866">
            <v>0.99894595174593204</v>
          </cell>
        </row>
        <row r="867">
          <cell r="A867" t="str">
            <v>JPY_LIBOR_6M_EOD</v>
          </cell>
          <cell r="F867">
            <v>0.99885547274531805</v>
          </cell>
        </row>
        <row r="868">
          <cell r="A868" t="str">
            <v>JPY_LIBOR_6M_EOD</v>
          </cell>
          <cell r="F868">
            <v>0.99783520469582199</v>
          </cell>
        </row>
        <row r="869">
          <cell r="A869" t="str">
            <v>JPY_LIBOR_6M_EOD</v>
          </cell>
          <cell r="F869">
            <v>0.99661314847892502</v>
          </cell>
        </row>
        <row r="870">
          <cell r="A870" t="str">
            <v>JPY_LIBOR_6M_EOD</v>
          </cell>
          <cell r="F870">
            <v>0.99459821125620396</v>
          </cell>
        </row>
        <row r="871">
          <cell r="A871" t="str">
            <v>JPY_LIBOR_6M_EOD</v>
          </cell>
          <cell r="F871">
            <v>0.99144337642263902</v>
          </cell>
        </row>
        <row r="872">
          <cell r="A872" t="str">
            <v>JPY_LIBOR_6M_EOD</v>
          </cell>
          <cell r="F872">
            <v>0.98716407397979</v>
          </cell>
        </row>
        <row r="873">
          <cell r="A873" t="str">
            <v>JPY_LIBOR_6M_EOD</v>
          </cell>
          <cell r="F873">
            <v>0.98176512288001005</v>
          </cell>
        </row>
        <row r="874">
          <cell r="A874" t="str">
            <v>JPY_LIBOR_6M_EOD</v>
          </cell>
          <cell r="F874">
            <v>0.97518262114194398</v>
          </cell>
        </row>
        <row r="875">
          <cell r="A875" t="str">
            <v>JPY_LIBOR_6M_EOD</v>
          </cell>
          <cell r="F875">
            <v>0.96726711140957899</v>
          </cell>
        </row>
        <row r="876">
          <cell r="A876" t="str">
            <v>JPY_LIBOR_6M_EOD</v>
          </cell>
          <cell r="F876">
            <v>0.95809634659757403</v>
          </cell>
        </row>
        <row r="877">
          <cell r="A877" t="str">
            <v>JPY_LIBOR_6M_EOD</v>
          </cell>
          <cell r="F877">
            <v>0.935890535093159</v>
          </cell>
        </row>
        <row r="878">
          <cell r="A878" t="str">
            <v>JPY_LIBOR_6M_EOD</v>
          </cell>
          <cell r="F878">
            <v>0.89263410759079398</v>
          </cell>
        </row>
        <row r="879">
          <cell r="A879" t="str">
            <v>JPY_LIBOR_6M_EOD</v>
          </cell>
          <cell r="F879">
            <v>0.81356959496679004</v>
          </cell>
        </row>
        <row r="880">
          <cell r="A880" t="str">
            <v>JPY_LIBOR_6M_EOD</v>
          </cell>
          <cell r="F880">
            <v>0.74409499936563706</v>
          </cell>
        </row>
        <row r="881">
          <cell r="A881" t="str">
            <v>JPY_LIBOR_6M_EOD</v>
          </cell>
          <cell r="F881">
            <v>0.685303435316579</v>
          </cell>
        </row>
        <row r="882">
          <cell r="A882" t="str">
            <v>JPY_LIBOR_6M_EOD</v>
          </cell>
          <cell r="F882">
            <v>0.57293196242012001</v>
          </cell>
        </row>
        <row r="883">
          <cell r="A883" t="str">
            <v>JPY_LIBOR_EOD</v>
          </cell>
          <cell r="F883">
            <v>0.99999738111796999</v>
          </cell>
        </row>
        <row r="884">
          <cell r="A884" t="str">
            <v>JPY_LIBOR_EOD</v>
          </cell>
          <cell r="F884">
            <v>0.999996071678669</v>
          </cell>
        </row>
        <row r="885">
          <cell r="A885" t="str">
            <v>JPY_LIBOR_EOD</v>
          </cell>
          <cell r="F885">
            <v>0.99998575515896204</v>
          </cell>
        </row>
        <row r="886">
          <cell r="A886" t="str">
            <v>JPY_LIBOR_EOD</v>
          </cell>
          <cell r="F886">
            <v>0.99995104638292798</v>
          </cell>
        </row>
        <row r="887">
          <cell r="A887" t="str">
            <v>JPY_LIBOR_EOD</v>
          </cell>
          <cell r="F887">
            <v>0.99987282790938603</v>
          </cell>
        </row>
        <row r="888">
          <cell r="A888" t="str">
            <v>JPY_LIBOR_EOD</v>
          </cell>
          <cell r="F888">
            <v>0.99979389113623895</v>
          </cell>
        </row>
        <row r="889">
          <cell r="A889" t="str">
            <v>JPY_LIBOR_EOD</v>
          </cell>
          <cell r="F889">
            <v>0.99940837652319103</v>
          </cell>
        </row>
        <row r="890">
          <cell r="A890" t="str">
            <v>JPY_LIBOR_EOD</v>
          </cell>
          <cell r="F890">
            <v>0.99885333027884604</v>
          </cell>
        </row>
        <row r="891">
          <cell r="A891" t="str">
            <v>JPY_LIBOR_EOD</v>
          </cell>
          <cell r="F891">
            <v>0.997841098214862</v>
          </cell>
        </row>
        <row r="892">
          <cell r="A892" t="str">
            <v>JPY_LIBOR_EOD</v>
          </cell>
          <cell r="F892">
            <v>0.99661703639894195</v>
          </cell>
        </row>
        <row r="893">
          <cell r="A893" t="str">
            <v>JPY_LIBOR_EOD</v>
          </cell>
          <cell r="F893">
            <v>0.99459676417009801</v>
          </cell>
        </row>
        <row r="894">
          <cell r="A894" t="str">
            <v>JPY_LIBOR_EOD</v>
          </cell>
          <cell r="F894">
            <v>0.99143071581179398</v>
          </cell>
        </row>
        <row r="895">
          <cell r="A895" t="str">
            <v>JPY_LIBOR_EOD</v>
          </cell>
          <cell r="F895">
            <v>0.98713734547543697</v>
          </cell>
        </row>
        <row r="896">
          <cell r="A896" t="str">
            <v>JPY_LIBOR_EOD</v>
          </cell>
          <cell r="F896">
            <v>0.98172276773065603</v>
          </cell>
        </row>
        <row r="897">
          <cell r="A897" t="str">
            <v>JPY_LIBOR_EOD</v>
          </cell>
          <cell r="F897">
            <v>0.97511849989381305</v>
          </cell>
        </row>
        <row r="898">
          <cell r="A898" t="str">
            <v>JPY_LIBOR_EOD</v>
          </cell>
          <cell r="F898">
            <v>0.96717257059305095</v>
          </cell>
        </row>
        <row r="899">
          <cell r="A899" t="str">
            <v>JPY_LIBOR_EOD</v>
          </cell>
          <cell r="F899">
            <v>0.95795981271908304</v>
          </cell>
        </row>
        <row r="900">
          <cell r="A900" t="str">
            <v>JPY_LIBOR_EOD</v>
          </cell>
          <cell r="F900">
            <v>0.93562805988002096</v>
          </cell>
        </row>
        <row r="901">
          <cell r="A901" t="str">
            <v>JPY_LIBOR_EOD</v>
          </cell>
          <cell r="F901">
            <v>0.89210846234899899</v>
          </cell>
        </row>
        <row r="902">
          <cell r="A902" t="str">
            <v>JPY_LIBOR_EOD</v>
          </cell>
          <cell r="F902">
            <v>0.81256965250341096</v>
          </cell>
        </row>
        <row r="903">
          <cell r="A903" t="str">
            <v>JPY_LIBOR_EOD</v>
          </cell>
          <cell r="F903">
            <v>0.74274801387860501</v>
          </cell>
        </row>
        <row r="904">
          <cell r="A904" t="str">
            <v>JPY_LIBOR_EOD</v>
          </cell>
          <cell r="F904">
            <v>0.68372667141183496</v>
          </cell>
        </row>
        <row r="905">
          <cell r="A905" t="str">
            <v>JPY_LIBOR_EOD</v>
          </cell>
          <cell r="F905">
            <v>0.57079803115542804</v>
          </cell>
        </row>
        <row r="906">
          <cell r="A906" t="str">
            <v>JPY_TONA_EOD</v>
          </cell>
          <cell r="F906">
            <v>0.99999594522192103</v>
          </cell>
        </row>
        <row r="907">
          <cell r="A907" t="str">
            <v>JPY_TONA_EOD</v>
          </cell>
          <cell r="F907">
            <v>0.99999391783699099</v>
          </cell>
        </row>
        <row r="908">
          <cell r="A908" t="str">
            <v>JPY_TONA_EOD</v>
          </cell>
          <cell r="F908">
            <v>0.99997448600402095</v>
          </cell>
        </row>
        <row r="909">
          <cell r="A909" t="str">
            <v>JPY_TONA_EOD</v>
          </cell>
          <cell r="F909">
            <v>0.99996682816029303</v>
          </cell>
        </row>
        <row r="910">
          <cell r="A910" t="str">
            <v>JPY_TONA_EOD</v>
          </cell>
          <cell r="F910">
            <v>0.99995342683246202</v>
          </cell>
        </row>
        <row r="911">
          <cell r="A911" t="str">
            <v>JPY_TONA_EOD</v>
          </cell>
          <cell r="F911">
            <v>0.99993428285218</v>
          </cell>
        </row>
        <row r="912">
          <cell r="A912" t="str">
            <v>JPY_TONA_EOD</v>
          </cell>
          <cell r="F912">
            <v>0.99987616978942595</v>
          </cell>
        </row>
        <row r="913">
          <cell r="A913" t="str">
            <v>JPY_TONA_EOD</v>
          </cell>
          <cell r="F913">
            <v>0.999816936543101</v>
          </cell>
        </row>
        <row r="914">
          <cell r="A914" t="str">
            <v>JPY_TONA_EOD</v>
          </cell>
          <cell r="F914">
            <v>0.99977002413350502</v>
          </cell>
        </row>
        <row r="915">
          <cell r="A915" t="str">
            <v>JPY_TONA_EOD</v>
          </cell>
          <cell r="F915">
            <v>0.99971290264846602</v>
          </cell>
        </row>
        <row r="916">
          <cell r="A916" t="str">
            <v>JPY_TONA_EOD</v>
          </cell>
          <cell r="F916">
            <v>0.99966052420517904</v>
          </cell>
        </row>
        <row r="917">
          <cell r="A917" t="str">
            <v>JPY_TONA_EOD</v>
          </cell>
          <cell r="F917">
            <v>0.99961474890004498</v>
          </cell>
        </row>
        <row r="918">
          <cell r="A918" t="str">
            <v>JPY_TONA_EOD</v>
          </cell>
          <cell r="F918">
            <v>0.99957294700572097</v>
          </cell>
        </row>
        <row r="919">
          <cell r="A919" t="str">
            <v>JPY_TONA_EOD</v>
          </cell>
          <cell r="F919">
            <v>0.99953173983737698</v>
          </cell>
        </row>
        <row r="920">
          <cell r="A920" t="str">
            <v>JPY_TONA_EOD</v>
          </cell>
          <cell r="F920">
            <v>0.99949229444559995</v>
          </cell>
        </row>
        <row r="921">
          <cell r="A921" t="str">
            <v>JPY_TONA_EOD</v>
          </cell>
          <cell r="F921">
            <v>0.99943729971565898</v>
          </cell>
        </row>
        <row r="922">
          <cell r="A922" t="str">
            <v>JPY_TONA_EOD</v>
          </cell>
          <cell r="F922">
            <v>0.99941399568136102</v>
          </cell>
        </row>
        <row r="923">
          <cell r="A923" t="str">
            <v>JPY_TONA_EOD</v>
          </cell>
          <cell r="F923">
            <v>0.99922719189251497</v>
          </cell>
        </row>
        <row r="924">
          <cell r="A924" t="str">
            <v>JPY_TONA_EOD</v>
          </cell>
          <cell r="F924">
            <v>0.99905370085021905</v>
          </cell>
        </row>
        <row r="925">
          <cell r="A925" t="str">
            <v>JPY_TONA_EOD</v>
          </cell>
          <cell r="F925">
            <v>0.99862730591021498</v>
          </cell>
        </row>
        <row r="926">
          <cell r="A926" t="str">
            <v>JPY_TONA_EOD</v>
          </cell>
          <cell r="F926">
            <v>0.99750306711510395</v>
          </cell>
        </row>
        <row r="927">
          <cell r="A927" t="str">
            <v>JPY_TONA_EOD</v>
          </cell>
          <cell r="F927">
            <v>0.99538682560335601</v>
          </cell>
        </row>
        <row r="928">
          <cell r="A928" t="str">
            <v>JPY_TONA_EOD</v>
          </cell>
          <cell r="F928">
            <v>0.99227660938095896</v>
          </cell>
        </row>
        <row r="929">
          <cell r="A929" t="str">
            <v>JPY_TONA_EOD</v>
          </cell>
          <cell r="F929">
            <v>0.988190851439261</v>
          </cell>
        </row>
        <row r="930">
          <cell r="A930" t="str">
            <v>JPY_TONA_EOD</v>
          </cell>
          <cell r="F930">
            <v>0.98300938805916904</v>
          </cell>
        </row>
        <row r="931">
          <cell r="A931" t="str">
            <v>JPY_TONA_EOD</v>
          </cell>
          <cell r="F931">
            <v>0.97666261207778604</v>
          </cell>
        </row>
        <row r="932">
          <cell r="A932" t="str">
            <v>JPY_TONA_EOD</v>
          </cell>
          <cell r="F932">
            <v>0.969168566491035</v>
          </cell>
        </row>
        <row r="933">
          <cell r="A933" t="str">
            <v>JPY_TONA_EOD</v>
          </cell>
          <cell r="F933">
            <v>0.94976560857379499</v>
          </cell>
        </row>
        <row r="934">
          <cell r="A934" t="str">
            <v>JPY_TONA_EOD</v>
          </cell>
          <cell r="F934">
            <v>0.90960504573878398</v>
          </cell>
        </row>
        <row r="935">
          <cell r="A935" t="str">
            <v>JPY_TONA_EOD</v>
          </cell>
          <cell r="F935">
            <v>0.83400488218939794</v>
          </cell>
        </row>
        <row r="936">
          <cell r="A936" t="str">
            <v>JPY_TONA_EOD</v>
          </cell>
          <cell r="F936">
            <v>0.76786296278284105</v>
          </cell>
        </row>
        <row r="937">
          <cell r="A937" t="str">
            <v>JPY_TONA_EOD</v>
          </cell>
          <cell r="F937">
            <v>0.71169356695057895</v>
          </cell>
        </row>
        <row r="938">
          <cell r="A938" t="str">
            <v>JPY_TONA_EOD</v>
          </cell>
          <cell r="F938">
            <v>0.60314873001772595</v>
          </cell>
        </row>
        <row r="939">
          <cell r="A939" t="str">
            <v>MXN_TIIE_EOD</v>
          </cell>
          <cell r="F939">
            <v>0.99158865715940503</v>
          </cell>
        </row>
        <row r="940">
          <cell r="A940" t="str">
            <v>MXN_TIIE_EOD</v>
          </cell>
          <cell r="F940">
            <v>0.98280630643264999</v>
          </cell>
        </row>
        <row r="941">
          <cell r="A941" t="str">
            <v>MXN_TIIE_EOD</v>
          </cell>
          <cell r="F941">
            <v>0.97361673011068095</v>
          </cell>
        </row>
        <row r="942">
          <cell r="A942" t="str">
            <v>MXN_TIIE_EOD</v>
          </cell>
          <cell r="F942">
            <v>0.96108216355932996</v>
          </cell>
        </row>
        <row r="943">
          <cell r="A943" t="str">
            <v>MXN_TIIE_EOD</v>
          </cell>
          <cell r="F943">
            <v>0.91564172775931896</v>
          </cell>
        </row>
        <row r="944">
          <cell r="A944" t="str">
            <v>MXN_TIIE_EOD</v>
          </cell>
          <cell r="F944">
            <v>0.86612927110524296</v>
          </cell>
        </row>
        <row r="945">
          <cell r="A945" t="str">
            <v>MXN_TIIE_EOD</v>
          </cell>
          <cell r="F945">
            <v>0.81309207096507496</v>
          </cell>
        </row>
        <row r="946">
          <cell r="A946" t="str">
            <v>MXN_TIIE_EOD</v>
          </cell>
          <cell r="F946">
            <v>0.75926413975124596</v>
          </cell>
        </row>
        <row r="947">
          <cell r="A947" t="str">
            <v>MXN_TIIE_EOD</v>
          </cell>
          <cell r="F947">
            <v>0.65541464473715705</v>
          </cell>
        </row>
        <row r="948">
          <cell r="A948" t="str">
            <v>MXN_TIIE_EOD</v>
          </cell>
          <cell r="F948">
            <v>0.52328306637502198</v>
          </cell>
        </row>
        <row r="949">
          <cell r="A949" t="str">
            <v>MXN_TIIE_EOD</v>
          </cell>
          <cell r="F949">
            <v>0.35019631056595302</v>
          </cell>
        </row>
        <row r="950">
          <cell r="A950" t="str">
            <v>MXN_TIIE_EOD</v>
          </cell>
          <cell r="F950">
            <v>0.23226842227792299</v>
          </cell>
        </row>
        <row r="951">
          <cell r="A951" t="str">
            <v>MXN_TIIE_EOD</v>
          </cell>
          <cell r="F951">
            <v>0.101625757435367</v>
          </cell>
        </row>
        <row r="952">
          <cell r="A952" t="str">
            <v>MXN_USDMXNBASIS_EOD</v>
          </cell>
          <cell r="F952">
            <v>0.99948588445141895</v>
          </cell>
        </row>
        <row r="953">
          <cell r="A953" t="str">
            <v>MXN_USDMXNBASIS_EOD</v>
          </cell>
          <cell r="F953">
            <v>0.99758634127477297</v>
          </cell>
        </row>
        <row r="954">
          <cell r="A954" t="str">
            <v>MXN_USDMXNBASIS_EOD</v>
          </cell>
          <cell r="F954">
            <v>0.99522632902483998</v>
          </cell>
        </row>
        <row r="955">
          <cell r="A955" t="str">
            <v>MXN_USDMXNBASIS_EOD</v>
          </cell>
          <cell r="F955">
            <v>0.99271323302817605</v>
          </cell>
        </row>
        <row r="956">
          <cell r="A956" t="str">
            <v>MXN_USDMXNBASIS_EOD</v>
          </cell>
          <cell r="F956">
            <v>0.98554050015361905</v>
          </cell>
        </row>
        <row r="957">
          <cell r="A957" t="str">
            <v>MXN_USDMXNBASIS_EOD</v>
          </cell>
          <cell r="F957">
            <v>0.97705895466751702</v>
          </cell>
        </row>
        <row r="958">
          <cell r="A958" t="str">
            <v>MXN_USDMXNBASIS_EOD</v>
          </cell>
          <cell r="F958">
            <v>0.96830301078400705</v>
          </cell>
        </row>
        <row r="959">
          <cell r="A959" t="str">
            <v>MXN_USDMXNBASIS_EOD</v>
          </cell>
          <cell r="F959">
            <v>0.94921257221724398</v>
          </cell>
        </row>
        <row r="960">
          <cell r="A960" t="str">
            <v>MXN_USDMXNBASIS_EOD</v>
          </cell>
          <cell r="F960">
            <v>0.93019740670976903</v>
          </cell>
        </row>
        <row r="961">
          <cell r="A961" t="str">
            <v>MXN_USDMXNBASIS_EOD</v>
          </cell>
          <cell r="F961">
            <v>0.88880169286490895</v>
          </cell>
        </row>
        <row r="962">
          <cell r="A962" t="str">
            <v>MXN_USDMXNBASIS_EOD</v>
          </cell>
          <cell r="F962">
            <v>0.84455209716373603</v>
          </cell>
        </row>
        <row r="963">
          <cell r="A963" t="str">
            <v>MXN_USDMXNBASIS_EOD</v>
          </cell>
          <cell r="F963">
            <v>0.79981599525611502</v>
          </cell>
        </row>
        <row r="964">
          <cell r="A964" t="str">
            <v>MXN_USDMXNBASIS_EOD</v>
          </cell>
          <cell r="F964">
            <v>0.71271900791977605</v>
          </cell>
        </row>
        <row r="965">
          <cell r="A965" t="str">
            <v>MXN_USDMXNBASIS_EOD</v>
          </cell>
          <cell r="F965">
            <v>0.59356058165579895</v>
          </cell>
        </row>
        <row r="966">
          <cell r="A966" t="str">
            <v>MXN_USDMXNBASIS_EOD</v>
          </cell>
          <cell r="F966">
            <v>0.42835716584083999</v>
          </cell>
        </row>
        <row r="967">
          <cell r="A967" t="str">
            <v>MXN_USDMXNBASIS_EOD</v>
          </cell>
          <cell r="F967">
            <v>0.31114037365338199</v>
          </cell>
        </row>
        <row r="968">
          <cell r="A968" t="str">
            <v>MXN_USDMXNBASIS_EOD</v>
          </cell>
          <cell r="F968">
            <v>0.17283566526160299</v>
          </cell>
        </row>
        <row r="969">
          <cell r="A969" t="str">
            <v>NOK_NIBOR_3M_EOD</v>
          </cell>
          <cell r="F969">
            <v>0.99666250000494605</v>
          </cell>
        </row>
        <row r="970">
          <cell r="A970" t="str">
            <v>NOK_NIBOR_3M_EOD</v>
          </cell>
          <cell r="F970">
            <v>0.99475351568473203</v>
          </cell>
        </row>
        <row r="971">
          <cell r="A971" t="str">
            <v>NOK_NIBOR_3M_EOD</v>
          </cell>
          <cell r="F971">
            <v>0.99271321427659498</v>
          </cell>
        </row>
        <row r="972">
          <cell r="A972" t="str">
            <v>NOK_NIBOR_3M_EOD</v>
          </cell>
          <cell r="F972">
            <v>0.990934761640206</v>
          </cell>
        </row>
        <row r="973">
          <cell r="A973" t="str">
            <v>NOK_NIBOR_3M_EOD</v>
          </cell>
          <cell r="F973">
            <v>0.98934192114819597</v>
          </cell>
        </row>
        <row r="974">
          <cell r="A974" t="str">
            <v>NOK_NIBOR_3M_EOD</v>
          </cell>
          <cell r="F974">
            <v>0.983433438945848</v>
          </cell>
        </row>
        <row r="975">
          <cell r="A975" t="str">
            <v>NOK_NIBOR_3M_EOD</v>
          </cell>
          <cell r="F975">
            <v>0.97354147617744902</v>
          </cell>
        </row>
        <row r="976">
          <cell r="A976" t="str">
            <v>NOK_NIBOR_3M_EOD</v>
          </cell>
          <cell r="F976">
            <v>0.96000407507576202</v>
          </cell>
        </row>
        <row r="977">
          <cell r="A977" t="str">
            <v>NOK_NIBOR_3M_EOD</v>
          </cell>
          <cell r="F977">
            <v>0.94301437483301398</v>
          </cell>
        </row>
        <row r="978">
          <cell r="A978" t="str">
            <v>NOK_NIBOR_3M_EOD</v>
          </cell>
          <cell r="F978">
            <v>0.92350520578888995</v>
          </cell>
        </row>
        <row r="979">
          <cell r="A979" t="str">
            <v>NOK_NIBOR_3M_EOD</v>
          </cell>
          <cell r="F979">
            <v>0.90249487385737903</v>
          </cell>
        </row>
        <row r="980">
          <cell r="A980" t="str">
            <v>NOK_NIBOR_3M_EOD</v>
          </cell>
          <cell r="F980">
            <v>0.87998475916922203</v>
          </cell>
        </row>
        <row r="981">
          <cell r="A981" t="str">
            <v>NOK_NIBOR_3M_EOD</v>
          </cell>
          <cell r="F981">
            <v>0.85726118754174596</v>
          </cell>
        </row>
        <row r="982">
          <cell r="A982" t="str">
            <v>NOK_NIBOR_3M_EOD</v>
          </cell>
          <cell r="F982">
            <v>0.83463134426963403</v>
          </cell>
        </row>
        <row r="983">
          <cell r="A983" t="str">
            <v>NOK_NIBOR_3M_EOD</v>
          </cell>
          <cell r="F983">
            <v>0.79182442252519702</v>
          </cell>
        </row>
        <row r="984">
          <cell r="A984" t="str">
            <v>NOK_NIBOR_3M_EOD</v>
          </cell>
          <cell r="F984">
            <v>0.73554105421920402</v>
          </cell>
        </row>
        <row r="985">
          <cell r="A985" t="str">
            <v>NOK_NIBOR_3M_EOD</v>
          </cell>
          <cell r="F985">
            <v>0.65638074785133804</v>
          </cell>
        </row>
        <row r="986">
          <cell r="A986" t="str">
            <v>NOK_NIBOR_3M_EOD</v>
          </cell>
          <cell r="F986">
            <v>0.588691661496486</v>
          </cell>
        </row>
        <row r="987">
          <cell r="A987" t="str">
            <v>NOK_NIBOR_3M_EOD</v>
          </cell>
          <cell r="F987">
            <v>0.53055613556167103</v>
          </cell>
        </row>
        <row r="988">
          <cell r="A988" t="str">
            <v>NOK_NIBOR_6M_EOD</v>
          </cell>
          <cell r="F988">
            <v>0.99379067823812395</v>
          </cell>
        </row>
        <row r="989">
          <cell r="A989" t="str">
            <v>NOK_NIBOR_6M_EOD</v>
          </cell>
          <cell r="F989">
            <v>0.98970471683150796</v>
          </cell>
        </row>
        <row r="990">
          <cell r="A990" t="str">
            <v>NOK_NIBOR_6M_EOD</v>
          </cell>
          <cell r="F990">
            <v>0.98147343035555301</v>
          </cell>
        </row>
        <row r="991">
          <cell r="A991" t="str">
            <v>NOK_NIBOR_6M_EOD</v>
          </cell>
          <cell r="F991">
            <v>0.97082465405336704</v>
          </cell>
        </row>
        <row r="992">
          <cell r="A992" t="str">
            <v>NOK_NIBOR_6M_EOD</v>
          </cell>
          <cell r="F992">
            <v>0.95656688266074996</v>
          </cell>
        </row>
        <row r="993">
          <cell r="A993" t="str">
            <v>NOK_NIBOR_6M_EOD</v>
          </cell>
          <cell r="F993">
            <v>0.93897207820379402</v>
          </cell>
        </row>
        <row r="994">
          <cell r="A994" t="str">
            <v>NOK_NIBOR_6M_EOD</v>
          </cell>
          <cell r="F994">
            <v>0.91892391571112897</v>
          </cell>
        </row>
        <row r="995">
          <cell r="A995" t="str">
            <v>NOK_NIBOR_6M_EOD</v>
          </cell>
          <cell r="F995">
            <v>0.89744121093934104</v>
          </cell>
        </row>
        <row r="996">
          <cell r="A996" t="str">
            <v>NOK_NIBOR_6M_EOD</v>
          </cell>
          <cell r="F996">
            <v>0.87445163484149802</v>
          </cell>
        </row>
        <row r="997">
          <cell r="A997" t="str">
            <v>NOK_NIBOR_6M_EOD</v>
          </cell>
          <cell r="F997">
            <v>0.85132344705834895</v>
          </cell>
        </row>
        <row r="998">
          <cell r="A998" t="str">
            <v>NOK_NIBOR_6M_EOD</v>
          </cell>
          <cell r="F998">
            <v>0.82831382166665202</v>
          </cell>
        </row>
        <row r="999">
          <cell r="A999" t="str">
            <v>NOK_NIBOR_6M_EOD</v>
          </cell>
          <cell r="F999">
            <v>0.78481315245621097</v>
          </cell>
        </row>
        <row r="1000">
          <cell r="A1000" t="str">
            <v>NOK_NIBOR_6M_EOD</v>
          </cell>
          <cell r="F1000">
            <v>0.72764459663651704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118</v>
      </c>
      <c r="E3" s="85"/>
      <c r="G3" s="87"/>
      <c r="H3" s="13" t="s">
        <v>35</v>
      </c>
      <c r="I3" s="158" t="s">
        <v>119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133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161</v>
      </c>
      <c r="I5" s="159" t="s">
        <v>160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129</v>
      </c>
      <c r="I6" s="159" t="s">
        <v>134</v>
      </c>
      <c r="J6" s="85"/>
    </row>
    <row r="7" spans="1:10" ht="11.25" customHeight="1" x14ac:dyDescent="0.2">
      <c r="A7" s="48"/>
      <c r="B7" s="88"/>
      <c r="C7" s="14" t="s">
        <v>75</v>
      </c>
      <c r="D7" s="165" t="s">
        <v>76</v>
      </c>
      <c r="E7" s="85"/>
      <c r="G7" s="87"/>
      <c r="H7" s="14" t="s">
        <v>130</v>
      </c>
      <c r="I7" s="159" t="s">
        <v>135</v>
      </c>
      <c r="J7" s="85"/>
    </row>
    <row r="8" spans="1:10" ht="11.25" customHeight="1" x14ac:dyDescent="0.2">
      <c r="A8" s="48"/>
      <c r="B8" s="89"/>
      <c r="C8" s="14" t="s">
        <v>165</v>
      </c>
      <c r="D8" s="165" t="b">
        <v>1</v>
      </c>
      <c r="E8" s="85"/>
      <c r="G8" s="87"/>
      <c r="H8" s="14" t="s">
        <v>131</v>
      </c>
      <c r="I8" s="159" t="str">
        <f>Currency&amp;"ON"&amp;LCHlinear</f>
        <v>EURON_linearLCH</v>
      </c>
      <c r="J8" s="85"/>
    </row>
    <row r="9" spans="1:10" ht="11.25" customHeight="1" x14ac:dyDescent="0.2">
      <c r="A9" s="48"/>
      <c r="B9" s="89"/>
      <c r="C9" s="13" t="s">
        <v>30</v>
      </c>
      <c r="D9" s="163">
        <f>_xll.qlSettingsEvaluationDate(Trigger)</f>
        <v>42360</v>
      </c>
      <c r="E9" s="85"/>
      <c r="G9" s="87"/>
      <c r="H9" s="14" t="s">
        <v>132</v>
      </c>
      <c r="I9" s="159" t="str">
        <f>Currency&amp;"ON"&amp;LCHcubic</f>
        <v>EURON_cubicLCH</v>
      </c>
      <c r="J9" s="85"/>
    </row>
    <row r="10" spans="1:10" ht="11.25" customHeight="1" x14ac:dyDescent="0.2">
      <c r="A10" s="48"/>
      <c r="B10" s="89"/>
      <c r="C10" s="14" t="s">
        <v>31</v>
      </c>
      <c r="D10" s="162">
        <f>_xll.qlCalendarAdvance(Calendar,$D$9,"2D","F",,Trigger)</f>
        <v>42362</v>
      </c>
      <c r="E10" s="85"/>
      <c r="G10" s="87"/>
      <c r="H10" s="14" t="s">
        <v>136</v>
      </c>
      <c r="I10" s="159" t="str">
        <f>Currency&amp;"STD"&amp;LCHlinear</f>
        <v>EURSTD_linearLCH</v>
      </c>
      <c r="J10" s="85"/>
    </row>
    <row r="11" spans="1:10" ht="11.25" customHeight="1" x14ac:dyDescent="0.2">
      <c r="B11" s="89"/>
      <c r="C11" s="16" t="s">
        <v>14</v>
      </c>
      <c r="D11" s="164" t="s">
        <v>120</v>
      </c>
      <c r="E11" s="85"/>
      <c r="G11" s="87"/>
      <c r="H11" s="16" t="s">
        <v>159</v>
      </c>
      <c r="I11" s="164" t="b">
        <v>1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_xll.qlPiecewiseYieldCurve($D$17,$D$18,Calendar,_xll.ohPack(EURON!T3:T77),,,,D19,D20,D21,,Permanent,,ObjectOverwrite)</f>
        <v>_EURON_linearLCH#0001</v>
      </c>
      <c r="E15" s="40"/>
      <c r="G15" s="20"/>
      <c r="H15" s="19"/>
      <c r="I15" s="39" t="str">
        <f>_xll.qlPiecewiseYieldCurve(I17,I18,Calendar,_xll.ohPack(EURON!T3:T77),,,,I19,I20,I21,,Permanent,Trigger,ObjectOverwrite)</f>
        <v>_EURON_cubicLCH#0001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0" x14ac:dyDescent="0.2">
      <c r="B17" s="20"/>
      <c r="C17" s="19" t="s">
        <v>12</v>
      </c>
      <c r="D17" s="22" t="str">
        <f>"_"&amp;Currency&amp;"ON"&amp;LCHlinear</f>
        <v>_EURON_linearLCH</v>
      </c>
      <c r="E17" s="40"/>
      <c r="G17" s="20"/>
      <c r="H17" s="19"/>
      <c r="I17" s="22" t="str">
        <f>"_"&amp;Currency&amp;"ON"&amp;LCHcubic</f>
        <v>_EURON_cubicLCH</v>
      </c>
      <c r="J17" s="40"/>
    </row>
    <row r="18" spans="1:10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0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0" x14ac:dyDescent="0.2">
      <c r="B20" s="20"/>
      <c r="C20" s="23" t="s">
        <v>16</v>
      </c>
      <c r="D20" s="26" t="s">
        <v>137</v>
      </c>
      <c r="E20" s="40"/>
      <c r="G20" s="20"/>
      <c r="H20" s="23"/>
      <c r="I20" s="26" t="s">
        <v>32</v>
      </c>
      <c r="J20" s="40"/>
    </row>
    <row r="21" spans="1:10" x14ac:dyDescent="0.2">
      <c r="B21" s="20"/>
      <c r="C21" s="21" t="s">
        <v>17</v>
      </c>
      <c r="D21" s="27" t="s">
        <v>138</v>
      </c>
      <c r="E21" s="40"/>
      <c r="G21" s="20"/>
      <c r="H21" s="21"/>
      <c r="I21" s="27" t="s">
        <v>158</v>
      </c>
      <c r="J21" s="40"/>
    </row>
    <row r="22" spans="1:10" x14ac:dyDescent="0.2">
      <c r="B22" s="20"/>
      <c r="C22" s="28"/>
      <c r="D22" s="28"/>
      <c r="E22" s="40"/>
      <c r="G22" s="20"/>
      <c r="H22" s="28"/>
      <c r="I22" s="28"/>
      <c r="J22" s="40"/>
    </row>
    <row r="23" spans="1:10" x14ac:dyDescent="0.2">
      <c r="B23" s="20"/>
      <c r="C23" s="29">
        <f>_xll.qlTermStructureReferenceDate(YieldCurve1_ON)</f>
        <v>42360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42360</v>
      </c>
      <c r="I23" s="30">
        <f>_xll.qlYieldTSDiscount(yieldcurve2_ON,H23,,Trigger)</f>
        <v>1</v>
      </c>
      <c r="J23" s="40"/>
    </row>
    <row r="24" spans="1:10" x14ac:dyDescent="0.2">
      <c r="B24" s="20"/>
      <c r="C24" s="31">
        <f>_xll.qlTermStructureMaxDate(YieldCurve1_ON,Trigger)</f>
        <v>64277</v>
      </c>
      <c r="D24" s="32">
        <f>_xll.qlYieldTSDiscount(YieldCurve1_ON,C24,,Trigger)</f>
        <v>0.43433991497752511</v>
      </c>
      <c r="E24" s="40"/>
      <c r="G24" s="20"/>
      <c r="H24" s="31">
        <f>_xll.qlTermStructureMaxDate(yieldcurve2_ON,Trigger)</f>
        <v>64277</v>
      </c>
      <c r="I24" s="32">
        <f>_xll.qlYieldTSDiscount(yieldcurve2_ON,H24,,Trigger)</f>
        <v>0.43456535861443679</v>
      </c>
      <c r="J24" s="40"/>
    </row>
    <row r="25" spans="1:10" x14ac:dyDescent="0.2">
      <c r="B25" s="20"/>
      <c r="C25" s="31" t="str">
        <f>Currency&amp;"ON"&amp;LCHlinear</f>
        <v>EURON_linearLCH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EURON_cubicLCH</v>
      </c>
      <c r="I25" s="32" t="b">
        <f>_xll.qlRelinkableHandleLinkTo(H25,I15,Trigger)</f>
        <v>1</v>
      </c>
      <c r="J25" s="40"/>
    </row>
    <row r="26" spans="1:10" x14ac:dyDescent="0.2">
      <c r="B26" s="20"/>
      <c r="C26" s="33" t="s">
        <v>117</v>
      </c>
      <c r="D26" s="34" t="b">
        <v>0</v>
      </c>
      <c r="E26" s="40"/>
      <c r="G26" s="20"/>
      <c r="H26" s="33" t="s">
        <v>117</v>
      </c>
      <c r="I26" s="34" t="b">
        <v>0</v>
      </c>
      <c r="J26" s="40"/>
    </row>
    <row r="27" spans="1:10" x14ac:dyDescent="0.2">
      <c r="B27" s="42"/>
      <c r="C27" s="43"/>
      <c r="D27" s="43"/>
      <c r="E27" s="44"/>
      <c r="G27" s="42"/>
      <c r="H27" s="43"/>
      <c r="I27" s="43"/>
      <c r="J27" s="44"/>
    </row>
    <row r="28" spans="1:10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0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0" x14ac:dyDescent="0.2">
      <c r="B30" s="20"/>
      <c r="C30" s="19" t="s">
        <v>10</v>
      </c>
      <c r="D30" s="39" t="str">
        <f>_xll.qlPiecewiseYieldCurve(D32,D33,Calendar,_xll.ohPack(EUR3M!Y3:Y103),,,,D34,D35,D36,,Permanent,,ObjectOverwrite)</f>
        <v>_EUR3M_linearLCH#0001</v>
      </c>
      <c r="E30" s="40"/>
      <c r="F30" s="47"/>
      <c r="G30" s="20"/>
      <c r="H30" s="19"/>
      <c r="I30" s="39" t="str">
        <f>_xll.qlPiecewiseYieldCurve(I32,I33,Calendar,_xll.ohPack(EUR3M!Z3:Z103),,,,I34,I35,I36,,Permanent,,ObjectOverwrite)</f>
        <v>_EUR3M_cubicLCH#0001</v>
      </c>
      <c r="J30" s="40"/>
    </row>
    <row r="31" spans="1:10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0" x14ac:dyDescent="0.2">
      <c r="B32" s="20"/>
      <c r="C32" s="19" t="s">
        <v>12</v>
      </c>
      <c r="D32" s="22" t="str">
        <f>"_"&amp;Currency&amp;"3M"&amp;LCHlinear</f>
        <v>_EUR3M_linearLCH</v>
      </c>
      <c r="E32" s="40"/>
      <c r="F32" s="47"/>
      <c r="G32" s="20"/>
      <c r="H32" s="19"/>
      <c r="I32" s="22" t="str">
        <f>"_"&amp;Currency&amp;"3M"&amp;LCHcubic</f>
        <v>_EUR3M_cubicLCH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137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138</v>
      </c>
      <c r="E36" s="40"/>
      <c r="F36" s="47"/>
      <c r="G36" s="20"/>
      <c r="H36" s="21"/>
      <c r="I36" s="27" t="s">
        <v>158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42360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42360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64277</v>
      </c>
      <c r="D39" s="32">
        <f>_xll.qlYieldTSDiscount(YieldCurve1_3M,C39,,Trigger)</f>
        <v>0.42699318137850184</v>
      </c>
      <c r="E39" s="40"/>
      <c r="F39" s="47"/>
      <c r="G39" s="20"/>
      <c r="H39" s="31">
        <f>_xll.qlTermStructureMaxDate(yieldcurve2_3M,Trigger)</f>
        <v>64277</v>
      </c>
      <c r="I39" s="32">
        <f>_xll.qlYieldTSDiscount(yieldcurve2_3M,H39,,Trigger)</f>
        <v>0.42718807923187158</v>
      </c>
      <c r="J39" s="40"/>
    </row>
    <row r="40" spans="2:10" x14ac:dyDescent="0.2">
      <c r="B40" s="20"/>
      <c r="C40" s="31" t="str">
        <f>Currency&amp;"3M"&amp;LCHlinear</f>
        <v>EUR3M_linearLCH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EUR3M_cubicLCH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117</v>
      </c>
      <c r="D41" s="34" t="b">
        <v>0</v>
      </c>
      <c r="E41" s="40"/>
      <c r="F41" s="47"/>
      <c r="G41" s="20"/>
      <c r="H41" s="33" t="s">
        <v>117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_xll.qlPiecewiseYieldCurve(D47,D48,Calendar,_xll.ohPack(EUR6M!Y3:Y403),,,,D49,D50,D51,,Permanent,,ObjectOverwrite)</f>
        <v>_EUR6M_linearLCH#0001</v>
      </c>
      <c r="E45" s="40"/>
      <c r="F45" s="47"/>
      <c r="G45" s="20"/>
      <c r="H45" s="19"/>
      <c r="I45" s="39" t="str">
        <f>_xll.qlPiecewiseYieldCurve(I47,I48,Calendar,_xll.ohPack(EUR6M!Z3:Z59),,,,I49,I50,I51,,Permanent,,ObjectOverwrite)</f>
        <v>_EUR6M_cubicLCH#0001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_EUR6M_linearLCH</v>
      </c>
      <c r="E47" s="40"/>
      <c r="G47" s="20"/>
      <c r="H47" s="19"/>
      <c r="I47" s="22" t="str">
        <f>"_"&amp;Currency&amp;"6M"&amp;LCHcubic</f>
        <v>_EUR6M_cubicLCH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137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138</v>
      </c>
      <c r="E51" s="40"/>
      <c r="G51" s="20"/>
      <c r="H51" s="21"/>
      <c r="I51" s="27" t="s">
        <v>158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42360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42360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64277</v>
      </c>
      <c r="D54" s="32">
        <f>_xll.qlYieldTSDiscount(YieldCurve1_6M,C54,,Trigger)</f>
        <v>0.41878561514992974</v>
      </c>
      <c r="E54" s="40"/>
      <c r="G54" s="20"/>
      <c r="H54" s="31">
        <f>_xll.qlTermStructureMaxDate(YieldCurve2_6M,Trigger)</f>
        <v>64277</v>
      </c>
      <c r="I54" s="32">
        <f>_xll.qlYieldTSDiscount(YieldCurve2_6M,H54,,Trigger)</f>
        <v>0.41905545235765401</v>
      </c>
      <c r="J54" s="40"/>
    </row>
    <row r="55" spans="2:10" x14ac:dyDescent="0.2">
      <c r="B55" s="20"/>
      <c r="C55" s="31" t="str">
        <f>Currency&amp;"6M"&amp;LCHlinear</f>
        <v>EUR6M_linearLCH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EUR6M_cubicLCH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117</v>
      </c>
      <c r="D56" s="34" t="b">
        <v>0</v>
      </c>
      <c r="E56" s="40"/>
      <c r="G56" s="20"/>
      <c r="H56" s="33" t="s">
        <v>117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_xll.qlPiecewiseYieldCurve(D62,D63,Calendar,_xll.ohPack(EUR1M!Y3:Y94),,,,D64,D65,D66,,Permanent,,ObjectOverwrite)</f>
        <v>_EUR1M_linearLCH#0001</v>
      </c>
      <c r="E60" s="40"/>
      <c r="G60" s="20"/>
      <c r="H60" s="19"/>
      <c r="I60" s="39" t="str">
        <f>_xll.qlPiecewiseYieldCurve(I62,I63,Calendar,_xll.ohPack(EUR1M!Z3:Z90),,,,I64,I65,I66,,Permanent,,ObjectOverwrite)</f>
        <v>_EUR1M_cubicLCH#0001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_EUR1M_linearLCH</v>
      </c>
      <c r="E62" s="40"/>
      <c r="G62" s="20"/>
      <c r="H62" s="19"/>
      <c r="I62" s="22" t="str">
        <f>"_"&amp;Currency&amp;"1M"&amp;LCHcubic</f>
        <v>_EUR1M_cubicLCH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137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138</v>
      </c>
      <c r="E66" s="40"/>
      <c r="G66" s="20"/>
      <c r="H66" s="21"/>
      <c r="I66" s="27" t="s">
        <v>158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42360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42360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64280</v>
      </c>
      <c r="D69" s="32">
        <f>_xll.qlYieldTSDiscount(yieldcurve1_1M,C69,,Trigger)</f>
        <v>0.43498521446135285</v>
      </c>
      <c r="E69" s="40"/>
      <c r="G69" s="20"/>
      <c r="H69" s="31">
        <f>_xll.qlTermStructureMaxDate(yieldcurve2_1M,Trigger)</f>
        <v>64280</v>
      </c>
      <c r="I69" s="32">
        <f>_xll.qlYieldTSDiscount(yieldcurve2_1M,H69,,Trigger)</f>
        <v>0.43527187399847772</v>
      </c>
      <c r="J69" s="40"/>
    </row>
    <row r="70" spans="2:10" x14ac:dyDescent="0.2">
      <c r="B70" s="20"/>
      <c r="C70" s="31" t="str">
        <f>Currency&amp;"1M"&amp;LCHlinear</f>
        <v>EUR1M_linearLCH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EUR1M_cubicLCH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117</v>
      </c>
      <c r="D71" s="34" t="b">
        <v>0</v>
      </c>
      <c r="E71" s="40"/>
      <c r="G71" s="20"/>
      <c r="H71" s="33" t="s">
        <v>117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_xll.qlPiecewiseYieldCurve(D77,D78,Calendar,_xll.ohPack(EUR1Y!Y3:Y81),,,,D79,D80,D81,,Permanent,,ObjectOverwrite)</f>
        <v>_EUR1Y_linearLCH#0001</v>
      </c>
      <c r="E75" s="40"/>
      <c r="G75" s="20"/>
      <c r="H75" s="19"/>
      <c r="I75" s="39" t="str">
        <f>_xll.qlPiecewiseYieldCurve(I77,I78,Calendar,_xll.ohPack(EUR1Y!Z3:Z53),,,,I79,I80,I81,,Permanent,,ObjectOverwrite)</f>
        <v>_EUR1Y_cubicLCH#0001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_EUR1Y_linearLCH</v>
      </c>
      <c r="E77" s="40"/>
      <c r="G77" s="20"/>
      <c r="H77" s="19"/>
      <c r="I77" s="22" t="str">
        <f>"_"&amp;Currency&amp;"1Y"&amp;LCHcubic</f>
        <v>_EUR1Y_cubicLCH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137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138</v>
      </c>
      <c r="E81" s="40"/>
      <c r="G81" s="20"/>
      <c r="H81" s="21"/>
      <c r="I81" s="27" t="s">
        <v>158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42360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42360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64277</v>
      </c>
      <c r="D84" s="32">
        <f>_xll.qlYieldTSDiscount(yieldcurve1_1Y,C84,,Trigger)</f>
        <v>0.40761448808050782</v>
      </c>
      <c r="E84" s="40"/>
      <c r="G84" s="20"/>
      <c r="H84" s="31">
        <f>_xll.qlTermStructureMaxDate(yieldcurve2_1Y,Trigger)</f>
        <v>64277</v>
      </c>
      <c r="I84" s="32">
        <f>_xll.qlYieldTSDiscount(yieldcurve2_1Y,H84,,Trigger)</f>
        <v>0.40776604955844553</v>
      </c>
      <c r="J84" s="40"/>
    </row>
    <row r="85" spans="2:10" x14ac:dyDescent="0.2">
      <c r="B85" s="20"/>
      <c r="C85" s="31" t="str">
        <f>Currency&amp;"1Y"&amp;LCHlinear</f>
        <v>EUR1Y_linearLCH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EUR1Y_cubicLCH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117</v>
      </c>
      <c r="D86" s="34" t="b">
        <v>0</v>
      </c>
      <c r="E86" s="40"/>
      <c r="G86" s="20"/>
      <c r="H86" s="33" t="s">
        <v>117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_xll.qlPiecewiseYieldCurve(D92,D93,Calendar,_xll.ohPack(EURSTD!W3:W72),,,,D94,D95,D96,,Permanent,,ObjectOverwrite)</f>
        <v>_EURSTD_linearLCH#0001</v>
      </c>
      <c r="E90" s="40"/>
    </row>
    <row r="91" spans="2:10" x14ac:dyDescent="0.2">
      <c r="B91" s="20"/>
      <c r="C91" s="21" t="s">
        <v>11</v>
      </c>
      <c r="D91" s="41" t="str">
        <f>_xll.ohRangeRetrieveError(yieldcurve1_STD)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_EURSTD_linearLCH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137</v>
      </c>
      <c r="E95" s="40"/>
    </row>
    <row r="96" spans="2:10" x14ac:dyDescent="0.2">
      <c r="B96" s="20"/>
      <c r="C96" s="21" t="s">
        <v>17</v>
      </c>
      <c r="D96" s="27" t="s">
        <v>138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42360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64277</v>
      </c>
      <c r="D99" s="32">
        <f>_xll.qlYieldTSDiscount(yieldcurve1_STD,C99,,Trigger)</f>
        <v>0.41867684384671539</v>
      </c>
      <c r="E99" s="40"/>
    </row>
    <row r="100" spans="2:5" x14ac:dyDescent="0.2">
      <c r="B100" s="20"/>
      <c r="C100" s="31" t="str">
        <f>Currency&amp;"STD"&amp;LCHlinear</f>
        <v>EURSTD_linearLCH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117</v>
      </c>
      <c r="D101" s="34" t="b">
        <f>_xll.qlExtrapolatorEnableExtrapolation(yieldcurve1_STD,TRUE,Trigger)</f>
        <v>1</v>
      </c>
      <c r="E101" s="40"/>
    </row>
    <row r="102" spans="2:5" x14ac:dyDescent="0.2">
      <c r="B102" s="42"/>
      <c r="C102" s="43"/>
      <c r="D102" s="43"/>
      <c r="E102" s="4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6" width="11.7109375" style="46" customWidth="1"/>
    <col min="37" max="39" width="10.7109375" style="46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9" ht="18" customHeight="1" x14ac:dyDescent="0.2">
      <c r="D1" s="50" t="s">
        <v>121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EUROIS</v>
      </c>
      <c r="T1" s="66"/>
      <c r="U1" s="66"/>
      <c r="V1" s="69"/>
      <c r="W1" s="69"/>
      <c r="X1" s="66"/>
      <c r="Y1" s="66"/>
      <c r="Z1" s="176" t="s">
        <v>138</v>
      </c>
      <c r="AA1" s="176" t="s">
        <v>147</v>
      </c>
    </row>
    <row r="2" spans="1:39" ht="21.75" customHeight="1" x14ac:dyDescent="0.2">
      <c r="A2" s="65" t="s">
        <v>9</v>
      </c>
      <c r="B2" s="65" t="s">
        <v>29</v>
      </c>
      <c r="C2" s="65" t="s">
        <v>74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78</v>
      </c>
      <c r="L2" s="73" t="s">
        <v>81</v>
      </c>
      <c r="M2" s="73" t="s">
        <v>79</v>
      </c>
      <c r="N2" s="73" t="s">
        <v>80</v>
      </c>
      <c r="O2" s="73" t="s">
        <v>82</v>
      </c>
      <c r="P2" s="73" t="s">
        <v>22</v>
      </c>
      <c r="Q2" s="73" t="s">
        <v>75</v>
      </c>
      <c r="R2" s="93"/>
      <c r="S2" s="73" t="s">
        <v>9</v>
      </c>
      <c r="T2" s="73" t="s">
        <v>24</v>
      </c>
      <c r="U2" s="73" t="s">
        <v>78</v>
      </c>
      <c r="V2" s="75" t="s">
        <v>23</v>
      </c>
      <c r="W2" s="75" t="s">
        <v>83</v>
      </c>
      <c r="X2" s="73" t="s">
        <v>22</v>
      </c>
      <c r="Y2" s="73" t="s">
        <v>75</v>
      </c>
      <c r="Z2" s="169">
        <f t="array" ref="Z2:Z77">_xll.qlPiecewiseYieldCurveData(YieldCurve1_ON,Trigger)</f>
        <v>-2.342090847552789E-3</v>
      </c>
      <c r="AA2" s="76">
        <f t="array" ref="AA2:AA77">_xll.qlPiecewiseYieldCurveData(yieldcurve2_ON,Trigger)</f>
        <v>1</v>
      </c>
      <c r="AD2" s="46" t="s">
        <v>148</v>
      </c>
      <c r="AF2" s="46" t="s">
        <v>149</v>
      </c>
      <c r="AH2" s="226" t="s">
        <v>84</v>
      </c>
      <c r="AI2" s="227"/>
    </row>
    <row r="3" spans="1:39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Eonia</v>
      </c>
      <c r="E3" s="57" t="str">
        <f>IF(LCHQuoteOverwrite,Currency&amp;"1DOIS"&amp;ReportQuoteSuffix,Currency&amp;$B3&amp;"D"&amp;QuoteSuffix)</f>
        <v>EUR1DOIS_RepoQuote</v>
      </c>
      <c r="F3" s="123"/>
      <c r="G3" s="58" t="str">
        <f>_xll.qlDepositRateHelper(,E3,D3,Permanent,Trigger,ObjectOverwrite)</f>
        <v>obj_004aa#0001</v>
      </c>
      <c r="H3" s="49"/>
      <c r="I3" s="10" t="str">
        <f>A3</f>
        <v>Dp</v>
      </c>
      <c r="J3" s="94" t="str">
        <f>IF(ISBLANK(G3),"--",G3)</f>
        <v>obj_004aa#0001</v>
      </c>
      <c r="K3" s="146" t="str">
        <f>IFERROR(_xll.qlRateHelperQuoteName(J3,Trigger),"--")</f>
        <v>EUR1DOIS_RepoQuote</v>
      </c>
      <c r="L3" s="98">
        <f>IFERROR(_xll.qlRateHelperQuoteValue($J3,Trigger),"--")</f>
        <v>-2.31E-3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42360</v>
      </c>
      <c r="Q3" s="99">
        <f>IFERROR(_xll.qlRateHelperPillarDate(J3,Trigger),"--")</f>
        <v>42361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obj_004aa</v>
      </c>
      <c r="U3" s="4" t="str">
        <f>IFERROR(_xll.qlRateHelperQuoteName(T3,Trigger),"")</f>
        <v>EUR1DOIS_RepoQuote</v>
      </c>
      <c r="V3" s="70">
        <f>IFERROR(_xll.qlRateHelperRate(T3,Trigger),"")</f>
        <v>-2.31E-3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42360</v>
      </c>
      <c r="Y3" s="5">
        <f>IFERROR(_xll.qlRateHelperPillarDate(T3,Trigger),"")</f>
        <v>42361</v>
      </c>
      <c r="Z3" s="70">
        <v>-2.342090847552789E-3</v>
      </c>
      <c r="AA3" s="77">
        <v>1.0000064167078406</v>
      </c>
      <c r="AB3" s="167">
        <f t="array" ref="AB3:AB77">_xll.ohFilter([1]REP00100!$C$2:$C$1000,([1]REP00100!$A$2:$A$1000="EUR_EONIA_EOD"))</f>
        <v>42361</v>
      </c>
      <c r="AC3" s="168">
        <f t="array" ref="AC3:AC77">_xll.ohFilter([1]REP00100!$E$2:$E$1000,([1]REP00100!$A$2:$A$1000="EUR_EONIA_EOD"))</f>
        <v>-2.3420908475526902E-3</v>
      </c>
      <c r="AD3" s="170">
        <f>Z3-AC3</f>
        <v>-9.8879238130678004E-17</v>
      </c>
      <c r="AE3" s="172">
        <f t="array" ref="AE3:AE77">_xll.ohFilter([1]REP00101!$F$2:$F$1000,([1]REP00101!$A$2:$A$1000="EUR_EONIA_EOD"))</f>
        <v>1.00000641670784</v>
      </c>
      <c r="AF3" s="171">
        <f>AA3-AE3</f>
        <v>0</v>
      </c>
      <c r="AG3" s="168"/>
      <c r="AH3" s="107" t="s">
        <v>85</v>
      </c>
      <c r="AI3" s="108">
        <v>0</v>
      </c>
      <c r="AK3" s="168"/>
      <c r="AL3" s="168"/>
      <c r="AM3" s="168"/>
    </row>
    <row r="4" spans="1:39" ht="11.25" customHeight="1" x14ac:dyDescent="0.2">
      <c r="A4" s="110" t="s">
        <v>26</v>
      </c>
      <c r="B4" s="111" t="s">
        <v>72</v>
      </c>
      <c r="C4" s="112" t="s">
        <v>73</v>
      </c>
      <c r="D4" s="113" t="str">
        <f>$D$1</f>
        <v>Eonia</v>
      </c>
      <c r="E4" s="166" t="str">
        <f>IF(LCHQuoteOverwrite,Currency&amp;"2DOIS"&amp;ReportQuoteSuffix,Currency&amp;$B4&amp;"D"&amp;QuoteSuffix)</f>
        <v>EUR2DOIS_RepoQuote</v>
      </c>
      <c r="F4" s="122"/>
      <c r="G4" s="114" t="str">
        <f>_xll.qlFraRateHelper(,E4,C4,D4,PillarDate,,Permanent,Trigger,ObjectOverwrite)</f>
        <v>obj_004a6#0001</v>
      </c>
      <c r="H4" s="48"/>
      <c r="I4" s="10" t="str">
        <f>A4</f>
        <v>Dp</v>
      </c>
      <c r="J4" s="94" t="str">
        <f t="shared" ref="J4" si="1">IF(ISBLANK(G4),"--",G4)</f>
        <v>obj_004a6#0001</v>
      </c>
      <c r="K4" s="146" t="str">
        <f>IFERROR(_xll.qlRateHelperQuoteName(J4,Trigger),"--")</f>
        <v>EUR2DOIS_RepoQuote</v>
      </c>
      <c r="L4" s="98">
        <f>IFERROR(_xll.qlRateHelperQuoteValue($J4,Trigger),"--")</f>
        <v>-2.31E-3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42361</v>
      </c>
      <c r="Q4" s="99">
        <f>IFERROR(_xll.qlRateHelperPillarDate(J4,Trigger),"--")</f>
        <v>42362</v>
      </c>
      <c r="S4" s="4" t="str">
        <f t="shared" si="0"/>
        <v>Dp</v>
      </c>
      <c r="T4" s="4" t="str">
        <v>obj_004a6</v>
      </c>
      <c r="U4" s="4" t="str">
        <f>IFERROR(_xll.qlRateHelperQuoteName(T4,Trigger),"")</f>
        <v>EUR2DOIS_RepoQuote</v>
      </c>
      <c r="V4" s="70">
        <f>IFERROR(_xll.qlRateHelperRate(T4,Trigger),"")</f>
        <v>-2.31E-3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42361</v>
      </c>
      <c r="Y4" s="5">
        <f>IFERROR(_xll.qlRateHelperPillarDate(T4,Trigger),"")</f>
        <v>42362</v>
      </c>
      <c r="Z4" s="70">
        <v>-2.3420908475510569E-3</v>
      </c>
      <c r="AA4" s="77">
        <v>1.0000128334568554</v>
      </c>
      <c r="AB4" s="167">
        <v>42362</v>
      </c>
      <c r="AC4" s="168">
        <v>-2.3420908475435898E-3</v>
      </c>
      <c r="AD4" s="170">
        <f t="shared" ref="AD4:AD67" si="2">Z4-AC4</f>
        <v>-7.4671172023421661E-15</v>
      </c>
      <c r="AE4" s="172">
        <v>1.0000128334568601</v>
      </c>
      <c r="AF4" s="171">
        <f t="shared" ref="AF4:AF67" si="3">AA4-AE4</f>
        <v>-4.6629367034256575E-15</v>
      </c>
      <c r="AG4" s="168"/>
      <c r="AH4" s="107" t="s">
        <v>86</v>
      </c>
      <c r="AI4" s="108">
        <v>0</v>
      </c>
      <c r="AK4" s="168"/>
      <c r="AL4" s="168"/>
      <c r="AM4" s="168"/>
    </row>
    <row r="5" spans="1:39" ht="11.25" customHeight="1" x14ac:dyDescent="0.2">
      <c r="D5" s="50" t="s">
        <v>122</v>
      </c>
      <c r="E5" s="103" t="s">
        <v>70</v>
      </c>
      <c r="H5" s="48"/>
      <c r="I5" s="68" t="str">
        <f>A7</f>
        <v>OIS</v>
      </c>
      <c r="J5" s="131" t="str">
        <f>IF(ISBLANK(G7),"--",G7)</f>
        <v>obj_004c7#0001</v>
      </c>
      <c r="K5" s="145" t="str">
        <f>IFERROR(_xll.qlRateHelperQuoteName(J5,Trigger),"--")</f>
        <v>EUR1WOIS_RepoQuote</v>
      </c>
      <c r="L5" s="133">
        <f>IFERROR(_xll.qlRateHelperQuoteValue($J5,Trigger),"--")</f>
        <v>-2.3E-3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42362</v>
      </c>
      <c r="Q5" s="134">
        <f>IFERROR(_xll.qlRateHelperPillarDate(J5,Trigger),"--")</f>
        <v>42369</v>
      </c>
      <c r="S5" s="4" t="str">
        <f t="shared" si="0"/>
        <v>OIS</v>
      </c>
      <c r="T5" s="4" t="str">
        <v>obj_004c7</v>
      </c>
      <c r="U5" s="4" t="str">
        <f>IFERROR(_xll.qlRateHelperQuoteName(T5,Trigger),"")</f>
        <v>EUR1WOIS_RepoQuote</v>
      </c>
      <c r="V5" s="70">
        <f>IFERROR(_xll.qlRateHelperRate(T5,Trigger),"")</f>
        <v>-2.3E-3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42362</v>
      </c>
      <c r="Y5" s="5">
        <f>IFERROR(_xll.qlRateHelperPillarDate(T5,Trigger),"")</f>
        <v>42369</v>
      </c>
      <c r="Z5" s="70">
        <v>-2.3342397590217206E-3</v>
      </c>
      <c r="AA5" s="77">
        <v>1.0000575582532105</v>
      </c>
      <c r="AB5" s="167">
        <v>42369</v>
      </c>
      <c r="AC5" s="168">
        <v>-2.3342397590199299E-3</v>
      </c>
      <c r="AD5" s="170">
        <f t="shared" si="2"/>
        <v>-1.7906683080770591E-15</v>
      </c>
      <c r="AE5" s="172">
        <v>1.0000575582532101</v>
      </c>
      <c r="AF5" s="171">
        <f t="shared" si="3"/>
        <v>0</v>
      </c>
      <c r="AG5" s="168"/>
      <c r="AH5" s="107" t="s">
        <v>87</v>
      </c>
      <c r="AI5" s="108">
        <v>0</v>
      </c>
      <c r="AK5" s="168"/>
      <c r="AL5" s="168"/>
      <c r="AM5" s="168"/>
    </row>
    <row r="6" spans="1:39" ht="11.25" customHeight="1" x14ac:dyDescent="0.2">
      <c r="A6" s="65" t="s">
        <v>9</v>
      </c>
      <c r="B6" s="65" t="s">
        <v>29</v>
      </c>
      <c r="C6" s="65" t="s">
        <v>77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obj_00493#0001</v>
      </c>
      <c r="K6" s="146" t="str">
        <f>IFERROR(_xll.qlRateHelperQuoteName(J6,Trigger),"--")</f>
        <v>EUR2WOIS_RepoQuote</v>
      </c>
      <c r="L6" s="98">
        <f>IFERROR(_xll.qlRateHelperQuoteValue($J6,Trigger),"--")</f>
        <v>-2.1883333300000002E-3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42362</v>
      </c>
      <c r="Q6" s="99">
        <f>IFERROR(_xll.qlRateHelperPillarDate(J6,Trigger),"--")</f>
        <v>42376</v>
      </c>
      <c r="S6" s="4" t="str">
        <f t="shared" si="0"/>
        <v>OIS</v>
      </c>
      <c r="T6" s="4" t="str">
        <v>obj_00493</v>
      </c>
      <c r="U6" s="4" t="str">
        <f>IFERROR(_xll.qlRateHelperQuoteName(T6,Trigger),"")</f>
        <v>EUR2WOIS_RepoQuote</v>
      </c>
      <c r="V6" s="70">
        <f>IFERROR(_xll.qlRateHelperRate(T6,Trigger),"")</f>
        <v>-2.1883333300000002E-3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42362</v>
      </c>
      <c r="Y6" s="5">
        <f>IFERROR(_xll.qlRateHelperPillarDate(T6,Trigger),"")</f>
        <v>42376</v>
      </c>
      <c r="Z6" s="70">
        <v>-2.2342299606968839E-3</v>
      </c>
      <c r="AA6" s="77">
        <v>1.000097943643756</v>
      </c>
      <c r="AB6" s="167">
        <v>42376</v>
      </c>
      <c r="AC6" s="168">
        <v>-2.2342299608139101E-3</v>
      </c>
      <c r="AD6" s="170">
        <f t="shared" si="2"/>
        <v>1.1702618041287138E-13</v>
      </c>
      <c r="AE6" s="172">
        <v>1.00009794364376</v>
      </c>
      <c r="AF6" s="171">
        <f t="shared" si="3"/>
        <v>-3.9968028886505635E-15</v>
      </c>
      <c r="AG6" s="168"/>
      <c r="AH6" s="107" t="s">
        <v>88</v>
      </c>
      <c r="AI6" s="109" t="s">
        <v>89</v>
      </c>
      <c r="AK6" s="168"/>
      <c r="AL6" s="168"/>
      <c r="AM6" s="168"/>
    </row>
    <row r="7" spans="1:39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Eonia</v>
      </c>
      <c r="E7" s="57" t="str">
        <f t="shared" ref="E7:E42" si="6">IF(LCHQuoteOverwrite,Currency&amp;B7&amp;$E$5&amp;ReportQuoteSuffix,Currency&amp;$D$5&amp;IF($B7="1W","SW",$B7)&amp;QuoteSuffix)</f>
        <v>EUR1WOIS_RepoQuote</v>
      </c>
      <c r="F7" s="123"/>
      <c r="G7" s="58" t="str">
        <f>_xll.qlOISRateHelper(,C7,B7,E7,$D7,,Permanent,Trigger,ObjectOverwrite)</f>
        <v>obj_004c7#0001</v>
      </c>
      <c r="H7" s="48"/>
      <c r="I7" s="10" t="str">
        <f t="shared" si="4"/>
        <v>OIS</v>
      </c>
      <c r="J7" s="94" t="str">
        <f t="shared" si="5"/>
        <v>obj_0049f#0001</v>
      </c>
      <c r="K7" s="146" t="str">
        <f>IFERROR(_xll.qlRateHelperQuoteName(J7,Trigger),"--")</f>
        <v>EUR3WOIS_RepoQuote</v>
      </c>
      <c r="L7" s="98">
        <f>IFERROR(_xll.qlRateHelperQuoteValue($J7,Trigger),"--")</f>
        <v>-2.2083333349999998E-3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42362</v>
      </c>
      <c r="Q7" s="99">
        <f>IFERROR(_xll.qlRateHelperPillarDate(J7,Trigger),"--")</f>
        <v>42383</v>
      </c>
      <c r="S7" s="4" t="str">
        <f t="shared" si="0"/>
        <v>OIS</v>
      </c>
      <c r="T7" s="4" t="str">
        <v>obj_0049f</v>
      </c>
      <c r="U7" s="4" t="str">
        <f>IFERROR(_xll.qlRateHelperQuoteName(T7,Trigger),"")</f>
        <v>EUR3WOIS_RepoQuote</v>
      </c>
      <c r="V7" s="70">
        <f>IFERROR(_xll.qlRateHelperRate(T7,Trigger),"")</f>
        <v>-2.2083333349999998E-3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42362</v>
      </c>
      <c r="Y7" s="5">
        <f>IFERROR(_xll.qlRateHelperPillarDate(T7,Trigger),"")</f>
        <v>42383</v>
      </c>
      <c r="Z7" s="70">
        <v>-2.2481003347784604E-3</v>
      </c>
      <c r="AA7" s="77">
        <v>1.0001416711514108</v>
      </c>
      <c r="AB7" s="167">
        <v>42383</v>
      </c>
      <c r="AC7" s="168">
        <v>-2.2481003347800798E-3</v>
      </c>
      <c r="AD7" s="170">
        <f t="shared" si="2"/>
        <v>1.6193643648243494E-15</v>
      </c>
      <c r="AE7" s="172">
        <v>1.0001416711514</v>
      </c>
      <c r="AF7" s="171">
        <f t="shared" si="3"/>
        <v>1.0880185641326534E-14</v>
      </c>
      <c r="AG7" s="168"/>
      <c r="AK7" s="168"/>
      <c r="AL7" s="168"/>
      <c r="AM7" s="168"/>
    </row>
    <row r="8" spans="1:39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Eonia</v>
      </c>
      <c r="E8" s="63" t="str">
        <f t="shared" si="6"/>
        <v>EUR2WOIS_RepoQuote</v>
      </c>
      <c r="F8" s="123"/>
      <c r="G8" s="64" t="str">
        <f>_xll.qlOISRateHelper(,C8,B8,E8,$D8,,Permanent,Trigger,ObjectOverwrite)</f>
        <v>obj_00493#0001</v>
      </c>
      <c r="H8" s="48"/>
      <c r="I8" s="10" t="str">
        <f t="shared" si="4"/>
        <v>OIS</v>
      </c>
      <c r="J8" s="94" t="str">
        <f t="shared" si="5"/>
        <v>obj_004a3#0001</v>
      </c>
      <c r="K8" s="146" t="str">
        <f>IFERROR(_xll.qlRateHelperQuoteName(J8,Trigger),"--")</f>
        <v>EUR1MOIS_RepoQuote</v>
      </c>
      <c r="L8" s="98">
        <f>IFERROR(_xll.qlRateHelperQuoteValue($J8,Trigger),"--")</f>
        <v>-2.2583333349999999E-3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42362</v>
      </c>
      <c r="Q8" s="99">
        <f>IFERROR(_xll.qlRateHelperPillarDate(J8,Trigger),"--")</f>
        <v>42394</v>
      </c>
      <c r="S8" s="4" t="str">
        <f t="shared" si="0"/>
        <v>OIS</v>
      </c>
      <c r="T8" s="4" t="str">
        <v>obj_004a3</v>
      </c>
      <c r="U8" s="4" t="str">
        <f>IFERROR(_xll.qlRateHelperQuoteName(T8,Trigger),"")</f>
        <v>EUR1MOIS_RepoQuote</v>
      </c>
      <c r="V8" s="70">
        <f>IFERROR(_xll.qlRateHelperRate(T8,Trigger),"")</f>
        <v>-2.2583333349999999E-3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42362</v>
      </c>
      <c r="Y8" s="5">
        <f>IFERROR(_xll.qlRateHelperPillarDate(T8,Trigger),"")</f>
        <v>42394</v>
      </c>
      <c r="Z8" s="70">
        <v>-2.2929972728845198E-3</v>
      </c>
      <c r="AA8" s="77">
        <v>1.0002136170793952</v>
      </c>
      <c r="AB8" s="167">
        <v>42394</v>
      </c>
      <c r="AC8" s="168">
        <v>-2.2929972728863201E-3</v>
      </c>
      <c r="AD8" s="170">
        <f t="shared" si="2"/>
        <v>1.8002092871949316E-15</v>
      </c>
      <c r="AE8" s="172">
        <v>1.00021361707939</v>
      </c>
      <c r="AF8" s="171">
        <f t="shared" si="3"/>
        <v>5.1070259132757201E-15</v>
      </c>
      <c r="AG8" s="168"/>
      <c r="AK8" s="168"/>
      <c r="AL8" s="168"/>
      <c r="AM8" s="168"/>
    </row>
    <row r="9" spans="1:39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Eonia</v>
      </c>
      <c r="E9" s="63" t="str">
        <f t="shared" si="6"/>
        <v>EUR3WOIS_RepoQuote</v>
      </c>
      <c r="F9" s="123"/>
      <c r="G9" s="64" t="str">
        <f>_xll.qlOISRateHelper(,C9,B9,E9,$D9,,Permanent,Trigger,ObjectOverwrite)</f>
        <v>obj_0049f#0001</v>
      </c>
      <c r="H9" s="48"/>
      <c r="I9" s="10" t="str">
        <f t="shared" si="4"/>
        <v>OIS</v>
      </c>
      <c r="J9" s="94" t="str">
        <f t="shared" si="5"/>
        <v>obj_0049a#0001</v>
      </c>
      <c r="K9" s="146" t="str">
        <f>IFERROR(_xll.qlRateHelperQuoteName(J9,Trigger),"--")</f>
        <v>EUR2MOIS_RepoQuote</v>
      </c>
      <c r="L9" s="98">
        <f>IFERROR(_xll.qlRateHelperQuoteValue($J9,Trigger),"--")</f>
        <v>-2.3249999999999998E-3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42362</v>
      </c>
      <c r="Q9" s="99">
        <f>IFERROR(_xll.qlRateHelperPillarDate(J9,Trigger),"--")</f>
        <v>42424</v>
      </c>
      <c r="S9" s="4" t="str">
        <f t="shared" si="0"/>
        <v>OIS</v>
      </c>
      <c r="T9" s="4" t="str">
        <v>obj_0049a</v>
      </c>
      <c r="U9" s="4" t="str">
        <f>IFERROR(_xll.qlRateHelperQuoteName(T9,Trigger),"")</f>
        <v>EUR2MOIS_RepoQuote</v>
      </c>
      <c r="V9" s="70">
        <f>IFERROR(_xll.qlRateHelperRate(T9,Trigger),"")</f>
        <v>-2.3249999999999998E-3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42362</v>
      </c>
      <c r="Y9" s="5">
        <f>IFERROR(_xll.qlRateHelperPillarDate(T9,Trigger),"")</f>
        <v>42424</v>
      </c>
      <c r="Z9" s="70">
        <v>-2.357273964168414E-3</v>
      </c>
      <c r="AA9" s="77">
        <v>1.0004134156620434</v>
      </c>
      <c r="AB9" s="167">
        <v>42424</v>
      </c>
      <c r="AC9" s="168">
        <v>-2.3572739641696898E-3</v>
      </c>
      <c r="AD9" s="170">
        <f t="shared" si="2"/>
        <v>1.2758891165809416E-15</v>
      </c>
      <c r="AE9" s="172">
        <v>1.0004134156620399</v>
      </c>
      <c r="AF9" s="171">
        <f t="shared" si="3"/>
        <v>3.5527136788005009E-15</v>
      </c>
      <c r="AG9" s="168"/>
      <c r="AK9" s="168"/>
      <c r="AL9" s="168"/>
      <c r="AM9" s="168"/>
    </row>
    <row r="10" spans="1:39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Eonia</v>
      </c>
      <c r="E10" s="63" t="str">
        <f t="shared" si="6"/>
        <v>EUR1MOIS_RepoQuote</v>
      </c>
      <c r="F10" s="123"/>
      <c r="G10" s="64" t="str">
        <f>_xll.qlOISRateHelper(,C10,B10,E10,$D10,,Permanent,Trigger,ObjectOverwrite)</f>
        <v>obj_004a3#0001</v>
      </c>
      <c r="H10" s="48"/>
      <c r="I10" s="10" t="str">
        <f t="shared" si="4"/>
        <v>OIS</v>
      </c>
      <c r="J10" s="94" t="str">
        <f t="shared" si="5"/>
        <v>obj_00496#0001</v>
      </c>
      <c r="K10" s="146" t="str">
        <f>IFERROR(_xll.qlRateHelperQuoteName(J10,Trigger),"--")</f>
        <v>EUR3MOIS_RepoQuote</v>
      </c>
      <c r="L10" s="98">
        <f>IFERROR(_xll.qlRateHelperQuoteValue($J10,Trigger),"--")</f>
        <v>-2.3400000000000001E-3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42362</v>
      </c>
      <c r="Q10" s="99">
        <f>IFERROR(_xll.qlRateHelperPillarDate(J10,Trigger),"--")</f>
        <v>42453</v>
      </c>
      <c r="S10" s="4" t="str">
        <f t="shared" si="0"/>
        <v>OIS</v>
      </c>
      <c r="T10" s="4" t="str">
        <v>obj_00496</v>
      </c>
      <c r="U10" s="4" t="str">
        <f>IFERROR(_xll.qlRateHelperQuoteName(T10,Trigger),"")</f>
        <v>EUR3MOIS_RepoQuote</v>
      </c>
      <c r="V10" s="70">
        <f>IFERROR(_xll.qlRateHelperRate(T10,Trigger),"")</f>
        <v>-2.3400000000000001E-3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42362</v>
      </c>
      <c r="Y10" s="5">
        <f>IFERROR(_xll.qlRateHelperPillarDate(T10,Trigger),"")</f>
        <v>42453</v>
      </c>
      <c r="Z10" s="70">
        <v>-2.3725328878576334E-3</v>
      </c>
      <c r="AA10" s="77">
        <v>1.0006046911316597</v>
      </c>
      <c r="AB10" s="167">
        <v>42453</v>
      </c>
      <c r="AC10" s="168">
        <v>-2.3725328878574899E-3</v>
      </c>
      <c r="AD10" s="170">
        <f t="shared" si="2"/>
        <v>-1.4354836763708079E-16</v>
      </c>
      <c r="AE10" s="172">
        <v>1.00060469113166</v>
      </c>
      <c r="AF10" s="171">
        <f t="shared" si="3"/>
        <v>0</v>
      </c>
      <c r="AG10" s="168"/>
      <c r="AK10" s="168"/>
      <c r="AL10" s="168"/>
      <c r="AM10" s="168"/>
    </row>
    <row r="11" spans="1:39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Eonia</v>
      </c>
      <c r="E11" s="63" t="str">
        <f t="shared" si="6"/>
        <v>EUR2MOIS_RepoQuote</v>
      </c>
      <c r="F11" s="123"/>
      <c r="G11" s="64" t="str">
        <f>_xll.qlOISRateHelper(,C11,B11,E11,$D11,,Permanent,Trigger,ObjectOverwrite)</f>
        <v>obj_0049a#0001</v>
      </c>
      <c r="H11" s="48"/>
      <c r="I11" s="10" t="str">
        <f t="shared" si="4"/>
        <v>OIS</v>
      </c>
      <c r="J11" s="94" t="str">
        <f t="shared" si="5"/>
        <v>obj_0049b#0001</v>
      </c>
      <c r="K11" s="146" t="str">
        <f>IFERROR(_xll.qlRateHelperQuoteName(J11,Trigger),"--")</f>
        <v>EUR4MOIS_RepoQuote</v>
      </c>
      <c r="L11" s="98">
        <f>IFERROR(_xll.qlRateHelperQuoteValue($J11,Trigger),"--")</f>
        <v>-2.4187499999999999E-3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42362</v>
      </c>
      <c r="Q11" s="99">
        <f>IFERROR(_xll.qlRateHelperPillarDate(J11,Trigger),"--")</f>
        <v>42485</v>
      </c>
      <c r="S11" s="4" t="str">
        <f t="shared" si="0"/>
        <v>OIS</v>
      </c>
      <c r="T11" s="4" t="str">
        <v>obj_0049b</v>
      </c>
      <c r="U11" s="4" t="str">
        <f>IFERROR(_xll.qlRateHelperQuoteName(T11,Trigger),"")</f>
        <v>EUR4MOIS_RepoQuote</v>
      </c>
      <c r="V11" s="70">
        <f>IFERROR(_xll.qlRateHelperRate(T11,Trigger),"")</f>
        <v>-2.4187499999999999E-3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42362</v>
      </c>
      <c r="Y11" s="5">
        <f>IFERROR(_xll.qlRateHelperPillarDate(T11,Trigger),"")</f>
        <v>42485</v>
      </c>
      <c r="Z11" s="70">
        <v>-2.4515773562864694E-3</v>
      </c>
      <c r="AA11" s="77">
        <v>1.0008399338334251</v>
      </c>
      <c r="AB11" s="167">
        <v>42485</v>
      </c>
      <c r="AC11" s="168">
        <v>-2.4515773562866698E-3</v>
      </c>
      <c r="AD11" s="170">
        <f t="shared" si="2"/>
        <v>2.0036056147532122E-16</v>
      </c>
      <c r="AE11" s="172">
        <v>1.00083993383342</v>
      </c>
      <c r="AF11" s="171">
        <f t="shared" si="3"/>
        <v>5.1070259132757201E-15</v>
      </c>
      <c r="AG11" s="168"/>
      <c r="AK11" s="168"/>
      <c r="AL11" s="168"/>
      <c r="AM11" s="168"/>
    </row>
    <row r="12" spans="1:39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Eonia</v>
      </c>
      <c r="E12" s="63" t="str">
        <f t="shared" si="6"/>
        <v>EUR3MOIS_RepoQuote</v>
      </c>
      <c r="F12" s="123"/>
      <c r="G12" s="64" t="str">
        <f>_xll.qlOISRateHelper(,C12,B12,E12,$D12,,Permanent,Trigger,ObjectOverwrite)</f>
        <v>obj_00496#0001</v>
      </c>
      <c r="H12" s="48"/>
      <c r="I12" s="10" t="str">
        <f t="shared" si="4"/>
        <v>OIS</v>
      </c>
      <c r="J12" s="94" t="str">
        <f t="shared" si="5"/>
        <v>obj_004a0#0001</v>
      </c>
      <c r="K12" s="146" t="str">
        <f>IFERROR(_xll.qlRateHelperQuoteName(J12,Trigger),"--")</f>
        <v>EUR5MOIS_RepoQuote</v>
      </c>
      <c r="L12" s="98">
        <f>IFERROR(_xll.qlRateHelperQuoteValue($J12,Trigger),"--")</f>
        <v>-2.4662500000000001E-3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42362</v>
      </c>
      <c r="Q12" s="99">
        <f>IFERROR(_xll.qlRateHelperPillarDate(J12,Trigger),"--")</f>
        <v>42514</v>
      </c>
      <c r="S12" s="4" t="str">
        <f t="shared" si="0"/>
        <v>OIS</v>
      </c>
      <c r="T12" s="4" t="str">
        <v>obj_004a0</v>
      </c>
      <c r="U12" s="4" t="str">
        <f>IFERROR(_xll.qlRateHelperQuoteName(T12,Trigger),"")</f>
        <v>EUR5MOIS_RepoQuote</v>
      </c>
      <c r="V12" s="70">
        <f>IFERROR(_xll.qlRateHelperRate(T12,Trigger),"")</f>
        <v>-2.4662500000000001E-3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42362</v>
      </c>
      <c r="Y12" s="5">
        <f>IFERROR(_xll.qlRateHelperPillarDate(T12,Trigger),"")</f>
        <v>42514</v>
      </c>
      <c r="Z12" s="70">
        <v>-2.4997320445110083E-3</v>
      </c>
      <c r="AA12" s="77">
        <v>1.0010552378374336</v>
      </c>
      <c r="AB12" s="167">
        <v>42514</v>
      </c>
      <c r="AC12" s="168">
        <v>-2.4997320445114498E-3</v>
      </c>
      <c r="AD12" s="170">
        <f t="shared" si="2"/>
        <v>4.4148712463609741E-16</v>
      </c>
      <c r="AE12" s="172">
        <v>1.00105523783743</v>
      </c>
      <c r="AF12" s="171">
        <f t="shared" si="3"/>
        <v>3.5527136788005009E-15</v>
      </c>
      <c r="AG12" s="168"/>
      <c r="AK12" s="168"/>
      <c r="AL12" s="168"/>
      <c r="AM12" s="168"/>
    </row>
    <row r="13" spans="1:39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Eonia</v>
      </c>
      <c r="E13" s="63" t="str">
        <f t="shared" si="6"/>
        <v>EUR4MOIS_RepoQuote</v>
      </c>
      <c r="F13" s="123"/>
      <c r="G13" s="64" t="str">
        <f>_xll.qlOISRateHelper(,C13,B13,E13,$D13,,Permanent,Trigger,ObjectOverwrite)</f>
        <v>obj_0049b#0001</v>
      </c>
      <c r="H13" s="48"/>
      <c r="I13" s="10" t="str">
        <f t="shared" si="4"/>
        <v>OIS</v>
      </c>
      <c r="J13" s="94" t="str">
        <f t="shared" si="5"/>
        <v>obj_00498#0001</v>
      </c>
      <c r="K13" s="146" t="str">
        <f>IFERROR(_xll.qlRateHelperQuoteName(J13,Trigger),"--")</f>
        <v>EUR6MOIS_RepoQuote</v>
      </c>
      <c r="L13" s="98">
        <f>IFERROR(_xll.qlRateHelperQuoteValue($J13,Trigger),"--")</f>
        <v>-2.5162499999999998E-3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42362</v>
      </c>
      <c r="Q13" s="99">
        <f>IFERROR(_xll.qlRateHelperPillarDate(J13,Trigger),"--")</f>
        <v>42545</v>
      </c>
      <c r="S13" s="4" t="str">
        <f t="shared" si="0"/>
        <v>OIS</v>
      </c>
      <c r="T13" s="4" t="str">
        <v>obj_00498</v>
      </c>
      <c r="U13" s="4" t="str">
        <f>IFERROR(_xll.qlRateHelperQuoteName(T13,Trigger),"")</f>
        <v>EUR6MOIS_RepoQuote</v>
      </c>
      <c r="V13" s="70">
        <f>IFERROR(_xll.qlRateHelperRate(T13,Trigger),"")</f>
        <v>-2.5162499999999998E-3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42362</v>
      </c>
      <c r="Y13" s="5">
        <f>IFERROR(_xll.qlRateHelperPillarDate(T13,Trigger),"")</f>
        <v>42545</v>
      </c>
      <c r="Z13" s="70">
        <v>-2.5505526489192211E-3</v>
      </c>
      <c r="AA13" s="77">
        <v>1.0012935818192756</v>
      </c>
      <c r="AB13" s="167">
        <v>42545</v>
      </c>
      <c r="AC13" s="168">
        <v>-2.5505526489265E-3</v>
      </c>
      <c r="AD13" s="170">
        <f t="shared" si="2"/>
        <v>7.2788997051986826E-15</v>
      </c>
      <c r="AE13" s="172">
        <v>1.0012935818192801</v>
      </c>
      <c r="AF13" s="171">
        <f t="shared" si="3"/>
        <v>-4.4408920985006262E-15</v>
      </c>
      <c r="AG13" s="168"/>
      <c r="AK13" s="168"/>
      <c r="AL13" s="168"/>
      <c r="AM13" s="168"/>
    </row>
    <row r="14" spans="1:39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Eonia</v>
      </c>
      <c r="E14" s="63" t="str">
        <f t="shared" si="6"/>
        <v>EUR5MOIS_RepoQuote</v>
      </c>
      <c r="F14" s="123"/>
      <c r="G14" s="64" t="str">
        <f>_xll.qlOISRateHelper(,C14,B14,E14,$D14,,Permanent,Trigger,ObjectOverwrite)</f>
        <v>obj_004a0#0001</v>
      </c>
      <c r="H14" s="48"/>
      <c r="I14" s="10" t="str">
        <f t="shared" si="4"/>
        <v>OIS</v>
      </c>
      <c r="J14" s="94" t="str">
        <f t="shared" si="5"/>
        <v>obj_0049c#0001</v>
      </c>
      <c r="K14" s="146" t="str">
        <f>IFERROR(_xll.qlRateHelperQuoteName(J14,Trigger),"--")</f>
        <v>EUR7MOIS_RepoQuote</v>
      </c>
      <c r="L14" s="98">
        <f>IFERROR(_xll.qlRateHelperQuoteValue($J14,Trigger),"--")</f>
        <v>-2.5637500000000001E-3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42362</v>
      </c>
      <c r="Q14" s="99">
        <f>IFERROR(_xll.qlRateHelperPillarDate(J14,Trigger),"--")</f>
        <v>42576</v>
      </c>
      <c r="S14" s="4" t="str">
        <f t="shared" si="0"/>
        <v>OIS</v>
      </c>
      <c r="T14" s="4" t="str">
        <v>obj_0049c</v>
      </c>
      <c r="U14" s="4" t="str">
        <f>IFERROR(_xll.qlRateHelperQuoteName(T14,Trigger),"")</f>
        <v>EUR7MOIS_RepoQuote</v>
      </c>
      <c r="V14" s="70">
        <f>IFERROR(_xll.qlRateHelperRate(T14,Trigger),"")</f>
        <v>-2.5637500000000001E-3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42362</v>
      </c>
      <c r="Y14" s="5">
        <f>IFERROR(_xll.qlRateHelperPillarDate(T14,Trigger),"")</f>
        <v>42576</v>
      </c>
      <c r="Z14" s="70">
        <v>-2.5989399144291389E-3</v>
      </c>
      <c r="AA14" s="77">
        <v>1.0015391861316534</v>
      </c>
      <c r="AB14" s="167">
        <v>42576</v>
      </c>
      <c r="AC14" s="168">
        <v>-2.59893991458806E-3</v>
      </c>
      <c r="AD14" s="170">
        <f t="shared" si="2"/>
        <v>1.5892105340031826E-13</v>
      </c>
      <c r="AE14" s="172">
        <v>1.00153918613165</v>
      </c>
      <c r="AF14" s="171">
        <f t="shared" si="3"/>
        <v>3.3306690738754696E-15</v>
      </c>
      <c r="AG14" s="168"/>
      <c r="AK14" s="168"/>
      <c r="AL14" s="168"/>
      <c r="AM14" s="168"/>
    </row>
    <row r="15" spans="1:39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Eonia</v>
      </c>
      <c r="E15" s="63" t="str">
        <f t="shared" si="6"/>
        <v>EUR6MOIS_RepoQuote</v>
      </c>
      <c r="F15" s="123"/>
      <c r="G15" s="64" t="str">
        <f>_xll.qlOISRateHelper(,C15,B15,E15,$D15,,Permanent,Trigger,ObjectOverwrite)</f>
        <v>obj_00498#0001</v>
      </c>
      <c r="H15" s="48"/>
      <c r="I15" s="10" t="str">
        <f t="shared" si="4"/>
        <v>OIS</v>
      </c>
      <c r="J15" s="94" t="str">
        <f t="shared" si="5"/>
        <v>obj_00499#0001</v>
      </c>
      <c r="K15" s="146" t="str">
        <f>IFERROR(_xll.qlRateHelperQuoteName(J15,Trigger),"--")</f>
        <v>EUR8MOIS_RepoQuote</v>
      </c>
      <c r="L15" s="98">
        <f>IFERROR(_xll.qlRateHelperQuoteValue($J15,Trigger),"--")</f>
        <v>-2.58625E-3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42362</v>
      </c>
      <c r="Q15" s="99">
        <f>IFERROR(_xll.qlRateHelperPillarDate(J15,Trigger),"--")</f>
        <v>42606</v>
      </c>
      <c r="S15" s="4" t="str">
        <f t="shared" si="0"/>
        <v>OIS</v>
      </c>
      <c r="T15" s="4" t="str">
        <v>obj_00499</v>
      </c>
      <c r="U15" s="4" t="str">
        <f>IFERROR(_xll.qlRateHelperQuoteName(T15,Trigger),"")</f>
        <v>EUR8MOIS_RepoQuote</v>
      </c>
      <c r="V15" s="70">
        <f>IFERROR(_xll.qlRateHelperRate(T15,Trigger),"")</f>
        <v>-2.58625E-3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42362</v>
      </c>
      <c r="Y15" s="5">
        <f>IFERROR(_xll.qlRateHelperPillarDate(T15,Trigger),"")</f>
        <v>42606</v>
      </c>
      <c r="Z15" s="70">
        <v>-2.6221752589074294E-3</v>
      </c>
      <c r="AA15" s="77">
        <v>1.0017688368336322</v>
      </c>
      <c r="AB15" s="167">
        <v>42606</v>
      </c>
      <c r="AC15" s="168">
        <v>-2.62217525890737E-3</v>
      </c>
      <c r="AD15" s="170">
        <f t="shared" si="2"/>
        <v>-5.9414279052205643E-17</v>
      </c>
      <c r="AE15" s="172">
        <v>1.0017688368336299</v>
      </c>
      <c r="AF15" s="171">
        <f t="shared" si="3"/>
        <v>2.2204460492503131E-15</v>
      </c>
      <c r="AG15" s="168"/>
      <c r="AK15" s="168"/>
      <c r="AL15" s="168"/>
      <c r="AM15" s="168"/>
    </row>
    <row r="16" spans="1:39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Eonia</v>
      </c>
      <c r="E16" s="63" t="str">
        <f t="shared" si="6"/>
        <v>EUR7MOIS_RepoQuote</v>
      </c>
      <c r="F16" s="123"/>
      <c r="G16" s="64" t="str">
        <f>_xll.qlOISRateHelper(,C16,B16,E16,$D16,,Permanent,Trigger,ObjectOverwrite)</f>
        <v>obj_0049c#0001</v>
      </c>
      <c r="H16" s="48"/>
      <c r="I16" s="10" t="str">
        <f t="shared" si="4"/>
        <v>OIS</v>
      </c>
      <c r="J16" s="94" t="str">
        <f t="shared" si="5"/>
        <v>obj_00494#0001</v>
      </c>
      <c r="K16" s="146" t="str">
        <f>IFERROR(_xll.qlRateHelperQuoteName(J16,Trigger),"--")</f>
        <v>EUR9MOIS_RepoQuote</v>
      </c>
      <c r="L16" s="98">
        <f>IFERROR(_xll.qlRateHelperQuoteValue($J16,Trigger),"--")</f>
        <v>-2.6224999999999998E-3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42362</v>
      </c>
      <c r="Q16" s="99">
        <f>IFERROR(_xll.qlRateHelperPillarDate(J16,Trigger),"--")</f>
        <v>42639</v>
      </c>
      <c r="S16" s="4" t="str">
        <f t="shared" si="0"/>
        <v>OIS</v>
      </c>
      <c r="T16" s="4" t="str">
        <v>obj_00494</v>
      </c>
      <c r="U16" s="4" t="str">
        <f>IFERROR(_xll.qlRateHelperQuoteName(T16,Trigger),"")</f>
        <v>EUR9MOIS_RepoQuote</v>
      </c>
      <c r="V16" s="70">
        <f>IFERROR(_xll.qlRateHelperRate(T16,Trigger),"")</f>
        <v>-2.6224999999999998E-3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42362</v>
      </c>
      <c r="Y16" s="5">
        <f>IFERROR(_xll.qlRateHelperPillarDate(T16,Trigger),"")</f>
        <v>42639</v>
      </c>
      <c r="Z16" s="70">
        <v>-2.6593194447652119E-3</v>
      </c>
      <c r="AA16" s="77">
        <v>1.0020348074854351</v>
      </c>
      <c r="AB16" s="167">
        <v>42639</v>
      </c>
      <c r="AC16" s="168">
        <v>-2.65931944476529E-3</v>
      </c>
      <c r="AD16" s="170">
        <f t="shared" si="2"/>
        <v>7.8062556418956319E-17</v>
      </c>
      <c r="AE16" s="172">
        <v>1.0020348074854299</v>
      </c>
      <c r="AF16" s="171">
        <f t="shared" si="3"/>
        <v>5.1070259132757201E-15</v>
      </c>
      <c r="AG16" s="168"/>
      <c r="AK16" s="168"/>
      <c r="AL16" s="168"/>
      <c r="AM16" s="168"/>
    </row>
    <row r="17" spans="1:39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Eonia</v>
      </c>
      <c r="E17" s="63" t="str">
        <f t="shared" si="6"/>
        <v>EUR8MOIS_RepoQuote</v>
      </c>
      <c r="F17" s="123"/>
      <c r="G17" s="64" t="str">
        <f>_xll.qlOISRateHelper(,C17,B17,E17,$D17,,Permanent,Trigger,ObjectOverwrite)</f>
        <v>obj_00499#0001</v>
      </c>
      <c r="H17" s="48"/>
      <c r="I17" s="10" t="str">
        <f t="shared" si="4"/>
        <v>OIS</v>
      </c>
      <c r="J17" s="94" t="str">
        <f t="shared" si="5"/>
        <v>obj_0049d#0001</v>
      </c>
      <c r="K17" s="146" t="str">
        <f>IFERROR(_xll.qlRateHelperQuoteName(J17,Trigger),"--")</f>
        <v>EUR10MOIS_RepoQuote</v>
      </c>
      <c r="L17" s="98">
        <f>IFERROR(_xll.qlRateHelperQuoteValue($J17,Trigger),"--")</f>
        <v>-2.65E-3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42362</v>
      </c>
      <c r="Q17" s="99">
        <f>IFERROR(_xll.qlRateHelperPillarDate(J17,Trigger),"--")</f>
        <v>42667</v>
      </c>
      <c r="S17" s="4" t="str">
        <f t="shared" si="0"/>
        <v>OIS</v>
      </c>
      <c r="T17" s="4" t="str">
        <v>obj_0049d</v>
      </c>
      <c r="U17" s="4" t="str">
        <f>IFERROR(_xll.qlRateHelperQuoteName(T17,Trigger),"")</f>
        <v>EUR10MOIS_RepoQuote</v>
      </c>
      <c r="V17" s="70">
        <f>IFERROR(_xll.qlRateHelperRate(T17,Trigger),"")</f>
        <v>-2.65E-3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42362</v>
      </c>
      <c r="Y17" s="5">
        <f>IFERROR(_xll.qlRateHelperPillarDate(T17,Trigger),"")</f>
        <v>42667</v>
      </c>
      <c r="Z17" s="70">
        <v>-2.6875608264937062E-3</v>
      </c>
      <c r="AA17" s="77">
        <v>1.0022630532145238</v>
      </c>
      <c r="AB17" s="167">
        <v>42667</v>
      </c>
      <c r="AC17" s="168">
        <v>-2.6875608264938298E-3</v>
      </c>
      <c r="AD17" s="170">
        <f t="shared" si="2"/>
        <v>1.2359904766334751E-16</v>
      </c>
      <c r="AE17" s="172">
        <v>1.00226305321452</v>
      </c>
      <c r="AF17" s="171">
        <f t="shared" si="3"/>
        <v>3.7747582837255322E-15</v>
      </c>
      <c r="AG17" s="168"/>
      <c r="AK17" s="168"/>
      <c r="AL17" s="168"/>
      <c r="AM17" s="168"/>
    </row>
    <row r="18" spans="1:39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Eonia</v>
      </c>
      <c r="E18" s="63" t="str">
        <f t="shared" si="6"/>
        <v>EUR9MOIS_RepoQuote</v>
      </c>
      <c r="F18" s="123"/>
      <c r="G18" s="64" t="str">
        <f>_xll.qlOISRateHelper(,C18,B18,E18,$D18,,Permanent,Trigger,ObjectOverwrite)</f>
        <v>obj_00494#0001</v>
      </c>
      <c r="H18" s="48"/>
      <c r="I18" s="10" t="str">
        <f t="shared" si="4"/>
        <v>OIS</v>
      </c>
      <c r="J18" s="94" t="str">
        <f t="shared" si="5"/>
        <v>obj_00497#0001</v>
      </c>
      <c r="K18" s="146" t="str">
        <f>IFERROR(_xll.qlRateHelperQuoteName(J18,Trigger),"--")</f>
        <v>EUR11MOIS_RepoQuote</v>
      </c>
      <c r="L18" s="98">
        <f>IFERROR(_xll.qlRateHelperQuoteValue($J18,Trigger),"--")</f>
        <v>-2.6900000000000001E-3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42362</v>
      </c>
      <c r="Q18" s="99">
        <f>IFERROR(_xll.qlRateHelperPillarDate(J18,Trigger),"--")</f>
        <v>42698</v>
      </c>
      <c r="S18" s="4" t="str">
        <f t="shared" si="0"/>
        <v>OIS</v>
      </c>
      <c r="T18" s="4" t="str">
        <v>obj_00497</v>
      </c>
      <c r="U18" s="4" t="str">
        <f>IFERROR(_xll.qlRateHelperQuoteName(T18,Trigger),"")</f>
        <v>EUR11MOIS_RepoQuote</v>
      </c>
      <c r="V18" s="70">
        <f>IFERROR(_xll.qlRateHelperRate(T18,Trigger),"")</f>
        <v>-2.6900000000000001E-3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42362</v>
      </c>
      <c r="Y18" s="5">
        <f>IFERROR(_xll.qlRateHelperPillarDate(T18,Trigger),"")</f>
        <v>42698</v>
      </c>
      <c r="Z18" s="70">
        <v>-2.7284906012962555E-3</v>
      </c>
      <c r="AA18" s="77">
        <v>1.0025298517379522</v>
      </c>
      <c r="AB18" s="167">
        <v>42698</v>
      </c>
      <c r="AC18" s="168">
        <v>-2.72849060129621E-3</v>
      </c>
      <c r="AD18" s="170">
        <f t="shared" si="2"/>
        <v>-4.5536491244391186E-17</v>
      </c>
      <c r="AE18" s="172">
        <v>1.00252985173795</v>
      </c>
      <c r="AF18" s="171">
        <f t="shared" si="3"/>
        <v>2.2204460492503131E-15</v>
      </c>
      <c r="AG18" s="168"/>
      <c r="AK18" s="168"/>
      <c r="AL18" s="168"/>
      <c r="AM18" s="168"/>
    </row>
    <row r="19" spans="1:39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Eonia</v>
      </c>
      <c r="E19" s="63" t="str">
        <f t="shared" si="6"/>
        <v>EUR10MOIS_RepoQuote</v>
      </c>
      <c r="F19" s="123"/>
      <c r="G19" s="64" t="str">
        <f>_xll.qlOISRateHelper(,C19,B19,E19,$D19,,Permanent,Trigger,ObjectOverwrite)</f>
        <v>obj_0049d#0001</v>
      </c>
      <c r="H19" s="48"/>
      <c r="I19" s="10" t="str">
        <f t="shared" si="4"/>
        <v>OIS</v>
      </c>
      <c r="J19" s="94" t="str">
        <f t="shared" si="5"/>
        <v>obj_004a1#0001</v>
      </c>
      <c r="K19" s="146" t="str">
        <f>IFERROR(_xll.qlRateHelperQuoteName(J19,Trigger),"--")</f>
        <v>EUR1YOIS_RepoQuote</v>
      </c>
      <c r="L19" s="98">
        <f>IFERROR(_xll.qlRateHelperQuoteValue($J19,Trigger),"--")</f>
        <v>-2.70333333E-3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42362</v>
      </c>
      <c r="Q19" s="99">
        <f>IFERROR(_xll.qlRateHelperPillarDate(J19,Trigger),"--")</f>
        <v>42731</v>
      </c>
      <c r="S19" s="4" t="str">
        <f t="shared" si="0"/>
        <v>OIS</v>
      </c>
      <c r="T19" s="4" t="str">
        <v>obj_004a1</v>
      </c>
      <c r="U19" s="4" t="str">
        <f>IFERROR(_xll.qlRateHelperQuoteName(T19,Trigger),"")</f>
        <v>EUR1YOIS_RepoQuote</v>
      </c>
      <c r="V19" s="70">
        <f>IFERROR(_xll.qlRateHelperRate(T19,Trigger),"")</f>
        <v>-2.70333333E-3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42362</v>
      </c>
      <c r="Y19" s="5">
        <f>IFERROR(_xll.qlRateHelperPillarDate(T19,Trigger),"")</f>
        <v>42731</v>
      </c>
      <c r="Z19" s="70">
        <v>-2.7425137165277272E-3</v>
      </c>
      <c r="AA19" s="77">
        <v>1.0027914850926638</v>
      </c>
      <c r="AB19" s="167">
        <v>42731</v>
      </c>
      <c r="AC19" s="168">
        <v>-2.7425137165272102E-3</v>
      </c>
      <c r="AD19" s="170">
        <f t="shared" si="2"/>
        <v>-5.1694759584108851E-16</v>
      </c>
      <c r="AE19" s="172">
        <v>1.00279148509266</v>
      </c>
      <c r="AF19" s="171">
        <f t="shared" si="3"/>
        <v>3.7747582837255322E-15</v>
      </c>
      <c r="AG19" s="168"/>
      <c r="AK19" s="168"/>
      <c r="AL19" s="168"/>
      <c r="AM19" s="168"/>
    </row>
    <row r="20" spans="1:39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Eonia</v>
      </c>
      <c r="E20" s="63" t="str">
        <f t="shared" si="6"/>
        <v>EUR11MOIS_RepoQuote</v>
      </c>
      <c r="F20" s="123"/>
      <c r="G20" s="64" t="str">
        <f>_xll.qlOISRateHelper(,C20,B20,E20,$D20,,Permanent,Trigger,ObjectOverwrite)</f>
        <v>obj_00497#0001</v>
      </c>
      <c r="H20" s="48"/>
      <c r="I20" s="10" t="str">
        <f t="shared" si="4"/>
        <v>OIS</v>
      </c>
      <c r="J20" s="94" t="str">
        <f t="shared" si="5"/>
        <v>obj_0049e#0001</v>
      </c>
      <c r="K20" s="146" t="str">
        <f>IFERROR(_xll.qlRateHelperQuoteName(J20,Trigger),"--")</f>
        <v>EUR15MOIS_RepoQuote</v>
      </c>
      <c r="L20" s="98">
        <f>IFERROR(_xll.qlRateHelperQuoteValue($J20,Trigger),"--")</f>
        <v>-2.7366666699999999E-3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42362</v>
      </c>
      <c r="Q20" s="99">
        <f>IFERROR(_xll.qlRateHelperPillarDate(J20,Trigger),"--")</f>
        <v>42818</v>
      </c>
      <c r="S20" s="4" t="str">
        <f t="shared" si="0"/>
        <v>OIS</v>
      </c>
      <c r="T20" s="4" t="str">
        <v>obj_0049e</v>
      </c>
      <c r="U20" s="4" t="str">
        <f>IFERROR(_xll.qlRateHelperQuoteName(T20,Trigger),"")</f>
        <v>EUR15MOIS_RepoQuote</v>
      </c>
      <c r="V20" s="70">
        <f>IFERROR(_xll.qlRateHelperRate(T20,Trigger),"")</f>
        <v>-2.7366666699999999E-3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42362</v>
      </c>
      <c r="Y20" s="5">
        <f>IFERROR(_xll.qlRateHelperPillarDate(T20,Trigger),"")</f>
        <v>42818</v>
      </c>
      <c r="Z20" s="70">
        <v>-2.7759958251407316E-3</v>
      </c>
      <c r="AA20" s="77">
        <v>1.0034893781052476</v>
      </c>
      <c r="AB20" s="167">
        <v>42818</v>
      </c>
      <c r="AC20" s="168">
        <v>-2.7759958251409099E-3</v>
      </c>
      <c r="AD20" s="170">
        <f t="shared" si="2"/>
        <v>1.7824283715661693E-16</v>
      </c>
      <c r="AE20" s="172">
        <v>1.0034893781052501</v>
      </c>
      <c r="AF20" s="171">
        <f t="shared" si="3"/>
        <v>-2.4424906541753444E-15</v>
      </c>
      <c r="AG20" s="168"/>
      <c r="AK20" s="168"/>
      <c r="AL20" s="168"/>
      <c r="AM20" s="168"/>
    </row>
    <row r="21" spans="1:39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Eonia</v>
      </c>
      <c r="E21" s="63" t="str">
        <f t="shared" si="6"/>
        <v>EUR1YOIS_RepoQuote</v>
      </c>
      <c r="F21" s="123"/>
      <c r="G21" s="64" t="str">
        <f>_xll.qlOISRateHelper(,C21,B21,E21,$D21,,Permanent,Trigger,ObjectOverwrite)</f>
        <v>obj_004a1#0001</v>
      </c>
      <c r="H21" s="48"/>
      <c r="I21" s="10" t="str">
        <f t="shared" si="4"/>
        <v>OIS</v>
      </c>
      <c r="J21" s="94" t="str">
        <f t="shared" si="5"/>
        <v>obj_004a2#0001</v>
      </c>
      <c r="K21" s="146" t="str">
        <f>IFERROR(_xll.qlRateHelperQuoteName(J21,Trigger),"--")</f>
        <v>EUR18MOIS_RepoQuote</v>
      </c>
      <c r="L21" s="98">
        <f>IFERROR(_xll.qlRateHelperQuoteValue($J21,Trigger),"--")</f>
        <v>-2.6766666649999998E-3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42362</v>
      </c>
      <c r="Q21" s="99">
        <f>IFERROR(_xll.qlRateHelperPillarDate(J21,Trigger),"--")</f>
        <v>42912</v>
      </c>
      <c r="S21" s="4" t="str">
        <f t="shared" si="0"/>
        <v>OIS</v>
      </c>
      <c r="T21" s="4" t="str">
        <v>obj_004a2</v>
      </c>
      <c r="U21" s="4" t="str">
        <f>IFERROR(_xll.qlRateHelperQuoteName(T21,Trigger),"")</f>
        <v>EUR18MOIS_RepoQuote</v>
      </c>
      <c r="V21" s="70">
        <f>IFERROR(_xll.qlRateHelperRate(T21,Trigger),"")</f>
        <v>-2.6766666649999998E-3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42362</v>
      </c>
      <c r="Y21" s="5">
        <f>IFERROR(_xll.qlRateHelperPillarDate(T21,Trigger),"")</f>
        <v>42912</v>
      </c>
      <c r="Z21" s="70">
        <v>-2.7155010542467485E-3</v>
      </c>
      <c r="AA21" s="77">
        <v>1.0041151745339791</v>
      </c>
      <c r="AB21" s="167">
        <v>42912</v>
      </c>
      <c r="AC21" s="168">
        <v>-2.7155010542464302E-3</v>
      </c>
      <c r="AD21" s="170">
        <f t="shared" si="2"/>
        <v>-3.183217578417441E-16</v>
      </c>
      <c r="AE21" s="172">
        <v>1.00411517453398</v>
      </c>
      <c r="AF21" s="171">
        <f t="shared" si="3"/>
        <v>0</v>
      </c>
      <c r="AG21" s="168"/>
      <c r="AK21" s="168"/>
      <c r="AL21" s="168"/>
      <c r="AM21" s="168"/>
    </row>
    <row r="22" spans="1:39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Eonia</v>
      </c>
      <c r="E22" s="63" t="str">
        <f t="shared" si="6"/>
        <v>EUR15MOIS_RepoQuote</v>
      </c>
      <c r="F22" s="123"/>
      <c r="G22" s="64" t="str">
        <f>_xll.qlOISRateHelper(,C22,B22,E22,$D22,,Permanent,Trigger,ObjectOverwrite)</f>
        <v>obj_0049e#0001</v>
      </c>
      <c r="I22" s="10" t="str">
        <f t="shared" si="4"/>
        <v>OIS</v>
      </c>
      <c r="J22" s="94" t="str">
        <f t="shared" si="5"/>
        <v>obj_00495#0001</v>
      </c>
      <c r="K22" s="146" t="str">
        <f>IFERROR(_xll.qlRateHelperQuoteName(J22,Trigger),"--")</f>
        <v>EUR21MOIS_RepoQuote</v>
      </c>
      <c r="L22" s="98">
        <f>IFERROR(_xll.qlRateHelperQuoteValue($J22,Trigger),"--")</f>
        <v>-2.5799999999999998E-3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42362</v>
      </c>
      <c r="Q22" s="99">
        <f>IFERROR(_xll.qlRateHelperPillarDate(J22,Trigger),"--")</f>
        <v>43003</v>
      </c>
      <c r="S22" s="4" t="str">
        <f t="shared" si="0"/>
        <v>OIS</v>
      </c>
      <c r="T22" s="4" t="str">
        <v>obj_00495</v>
      </c>
      <c r="U22" s="4" t="str">
        <f>IFERROR(_xll.qlRateHelperQuoteName(T22,Trigger),"")</f>
        <v>EUR21MOIS_RepoQuote</v>
      </c>
      <c r="V22" s="70">
        <f>IFERROR(_xll.qlRateHelperRate(T22,Trigger),"")</f>
        <v>-2.5799999999999998E-3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42362</v>
      </c>
      <c r="Y22" s="5">
        <f>IFERROR(_xll.qlRateHelperPillarDate(T22,Trigger),"")</f>
        <v>43003</v>
      </c>
      <c r="Z22" s="70">
        <v>-2.6180736528616305E-3</v>
      </c>
      <c r="AA22" s="77">
        <v>1.0046227654763913</v>
      </c>
      <c r="AB22" s="167">
        <v>43003</v>
      </c>
      <c r="AC22" s="168">
        <v>-2.6180736528617298E-3</v>
      </c>
      <c r="AD22" s="170">
        <f t="shared" si="2"/>
        <v>9.9312918999672206E-17</v>
      </c>
      <c r="AE22" s="172">
        <v>1.00462276547639</v>
      </c>
      <c r="AF22" s="171">
        <f t="shared" si="3"/>
        <v>0</v>
      </c>
      <c r="AG22" s="168"/>
      <c r="AK22" s="168"/>
      <c r="AL22" s="168"/>
      <c r="AM22" s="168"/>
    </row>
    <row r="23" spans="1:39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Eonia</v>
      </c>
      <c r="E23" s="63" t="str">
        <f t="shared" si="6"/>
        <v>EUR18MOIS_RepoQuote</v>
      </c>
      <c r="F23" s="123"/>
      <c r="G23" s="64" t="str">
        <f>_xll.qlOISRateHelper(,C23,B23,E23,$D23,,Permanent,Trigger,ObjectOverwrite)</f>
        <v>obj_004a2#0001</v>
      </c>
      <c r="I23" s="10" t="str">
        <f t="shared" si="4"/>
        <v>OIS</v>
      </c>
      <c r="J23" s="94" t="str">
        <f t="shared" si="5"/>
        <v>obj_00492#0001</v>
      </c>
      <c r="K23" s="146" t="str">
        <f>IFERROR(_xll.qlRateHelperQuoteName(J23,Trigger),"--")</f>
        <v>EUR2YOIS_RepoQuote</v>
      </c>
      <c r="L23" s="98">
        <f>IFERROR(_xll.qlRateHelperQuoteValue($J23,Trigger),"--")</f>
        <v>-2.5137499999999999E-3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42362</v>
      </c>
      <c r="Q23" s="99">
        <f>IFERROR(_xll.qlRateHelperPillarDate(J23,Trigger),"--")</f>
        <v>43096</v>
      </c>
      <c r="S23" s="4" t="str">
        <f t="shared" si="0"/>
        <v>OIS</v>
      </c>
      <c r="T23" s="4" t="str">
        <v>obj_00492</v>
      </c>
      <c r="U23" s="4" t="str">
        <f>IFERROR(_xll.qlRateHelperQuoteName(T23,Trigger),"")</f>
        <v>EUR2YOIS_RepoQuote</v>
      </c>
      <c r="V23" s="70">
        <f>IFERROR(_xll.qlRateHelperRate(T23,Trigger),"")</f>
        <v>-2.5137499999999999E-3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42362</v>
      </c>
      <c r="Y23" s="5">
        <f>IFERROR(_xll.qlRateHelperPillarDate(T23,Trigger),"")</f>
        <v>43096</v>
      </c>
      <c r="Z23" s="70">
        <v>-2.5516132874348119E-3</v>
      </c>
      <c r="AA23" s="77">
        <v>1.0051584300250898</v>
      </c>
      <c r="AB23" s="167">
        <v>43096</v>
      </c>
      <c r="AC23" s="168">
        <v>-2.5516132874349598E-3</v>
      </c>
      <c r="AD23" s="170">
        <f t="shared" si="2"/>
        <v>1.478851763270228E-16</v>
      </c>
      <c r="AE23" s="172">
        <v>1.00515843002509</v>
      </c>
      <c r="AF23" s="171">
        <f t="shared" si="3"/>
        <v>0</v>
      </c>
      <c r="AG23" s="168"/>
      <c r="AK23" s="168"/>
      <c r="AL23" s="168"/>
      <c r="AM23" s="168"/>
    </row>
    <row r="24" spans="1:39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Eonia</v>
      </c>
      <c r="E24" s="63" t="str">
        <f t="shared" si="6"/>
        <v>EUR21MOIS_RepoQuote</v>
      </c>
      <c r="F24" s="123"/>
      <c r="G24" s="64" t="str">
        <f>_xll.qlOISRateHelper(,C24,B24,E24,$D24,,Permanent,Trigger,ObjectOverwrite)</f>
        <v>obj_00495#0001</v>
      </c>
      <c r="I24" s="10" t="str">
        <f t="shared" si="4"/>
        <v>OIS</v>
      </c>
      <c r="J24" s="94" t="str">
        <f t="shared" si="5"/>
        <v>--</v>
      </c>
      <c r="K24" s="146" t="str">
        <f>IFERROR(_xll.qlRateHelperQuoteName(J24,Trigger),"--")</f>
        <v>--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 t="str">
        <f>IFERROR(_xll.qlRateHelperEarliestDate(J24,Trigger),"--")</f>
        <v>--</v>
      </c>
      <c r="Q24" s="99" t="str">
        <f>IFERROR(_xll.qlRateHelperPillarDate(J24,Trigger),"--")</f>
        <v>--</v>
      </c>
      <c r="S24" s="4" t="str">
        <f t="shared" si="0"/>
        <v>BasSw</v>
      </c>
      <c r="T24" s="4" t="str">
        <v>obj_0044c</v>
      </c>
      <c r="U24" s="4" t="str">
        <f>IFERROR(_xll.qlRateHelperQuoteName(T24,Trigger),"")</f>
        <v>EUR1EON3E3Y_RepoQuote</v>
      </c>
      <c r="V24" s="70">
        <f>IFERROR(_xll.qlRateHelperRate(T24,Trigger),"")</f>
        <v>-1.8190000000000001E-3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42362</v>
      </c>
      <c r="Y24" s="5">
        <f>IFERROR(_xll.qlRateHelperPillarDate(T24,Trigger),"")</f>
        <v>43458</v>
      </c>
      <c r="Z24" s="70">
        <v>-1.8483055897300224E-3</v>
      </c>
      <c r="AA24" s="77">
        <v>1.0055755944124019</v>
      </c>
      <c r="AB24" s="167">
        <v>43458</v>
      </c>
      <c r="AC24" s="168">
        <v>-1.8483055897301E-3</v>
      </c>
      <c r="AD24" s="170">
        <f t="shared" si="2"/>
        <v>7.7628875549962117E-17</v>
      </c>
      <c r="AE24" s="172">
        <v>1.0055755944124001</v>
      </c>
      <c r="AF24" s="171">
        <f t="shared" si="3"/>
        <v>1.7763568394002505E-15</v>
      </c>
      <c r="AG24" s="168"/>
      <c r="AK24" s="168"/>
      <c r="AL24" s="168"/>
      <c r="AM24" s="168"/>
    </row>
    <row r="25" spans="1:39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Eonia</v>
      </c>
      <c r="E25" s="63" t="str">
        <f t="shared" si="6"/>
        <v>EUR2YOIS_RepoQuote</v>
      </c>
      <c r="F25" s="123"/>
      <c r="G25" s="64" t="str">
        <f>_xll.qlOISRateHelper(,C25,B25,E25,$D25,,Permanent,Trigger,ObjectOverwrite)</f>
        <v>obj_00492#0001</v>
      </c>
      <c r="I25" s="10" t="str">
        <f t="shared" si="4"/>
        <v>OIS</v>
      </c>
      <c r="J25" s="94" t="str">
        <f t="shared" si="5"/>
        <v>--</v>
      </c>
      <c r="K25" s="146" t="str">
        <f>IFERROR(_xll.qlRateHelperQuoteName(J25,Trigger),"--")</f>
        <v>--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 t="str">
        <f>IFERROR(_xll.qlRateHelperEarliestDate(J25,Trigger),"--")</f>
        <v>--</v>
      </c>
      <c r="Q25" s="99" t="str">
        <f>IFERROR(_xll.qlRateHelperPillarDate(J25,Trigger),"--")</f>
        <v>--</v>
      </c>
      <c r="S25" s="4" t="str">
        <f t="shared" si="0"/>
        <v>BasSw</v>
      </c>
      <c r="T25" s="4" t="str">
        <v>obj_0044b</v>
      </c>
      <c r="U25" s="4" t="str">
        <f>IFERROR(_xll.qlRateHelperQuoteName(T25,Trigger),"")</f>
        <v>EUR1EON3E4Y_RepoQuote</v>
      </c>
      <c r="V25" s="70">
        <f>IFERROR(_xll.qlRateHelperRate(T25,Trigger),"")</f>
        <v>-6.5958333500000001E-4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42362</v>
      </c>
      <c r="Y25" s="5">
        <f>IFERROR(_xll.qlRateHelperPillarDate(T25,Trigger),"")</f>
        <v>43823</v>
      </c>
      <c r="Z25" s="70">
        <v>-6.7282837292911726E-4</v>
      </c>
      <c r="AA25" s="77">
        <v>1.0027004833418147</v>
      </c>
      <c r="AB25" s="167">
        <v>43823</v>
      </c>
      <c r="AC25" s="168">
        <v>-6.7282837292912995E-4</v>
      </c>
      <c r="AD25" s="170">
        <f t="shared" si="2"/>
        <v>1.2685165418080402E-17</v>
      </c>
      <c r="AE25" s="172">
        <v>1.0027004833418101</v>
      </c>
      <c r="AF25" s="171">
        <f t="shared" si="3"/>
        <v>4.6629367034256575E-15</v>
      </c>
      <c r="AG25" s="168"/>
      <c r="AK25" s="168"/>
      <c r="AL25" s="168"/>
      <c r="AM25" s="168"/>
    </row>
    <row r="26" spans="1:39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Eonia</v>
      </c>
      <c r="E26" s="63" t="str">
        <f t="shared" si="6"/>
        <v>EUR3YOIS_RepoQuote</v>
      </c>
      <c r="F26" s="123"/>
      <c r="G26" s="64"/>
      <c r="I26" s="10" t="str">
        <f t="shared" si="4"/>
        <v>OIS</v>
      </c>
      <c r="J26" s="94" t="str">
        <f t="shared" si="5"/>
        <v>--</v>
      </c>
      <c r="K26" s="146" t="str">
        <f>IFERROR(_xll.qlRateHelperQuoteName(J26,Trigger),"--")</f>
        <v>--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 t="str">
        <f>IFERROR(_xll.qlRateHelperEarliestDate(J26,Trigger),"--")</f>
        <v>--</v>
      </c>
      <c r="Q26" s="99" t="str">
        <f>IFERROR(_xll.qlRateHelperPillarDate(J26,Trigger),"--")</f>
        <v>--</v>
      </c>
      <c r="S26" s="4" t="str">
        <f t="shared" si="0"/>
        <v>BasSw</v>
      </c>
      <c r="T26" s="4" t="str">
        <v>obj_00452</v>
      </c>
      <c r="U26" s="4" t="str">
        <f>IFERROR(_xll.qlRateHelperQuoteName(T26,Trigger),"")</f>
        <v>EUR1EON3E5Y_RepoQuote</v>
      </c>
      <c r="V26" s="70">
        <f>IFERROR(_xll.qlRateHelperRate(T26,Trigger),"")</f>
        <v>6.8499999999999995E-4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42362</v>
      </c>
      <c r="Y26" s="5">
        <f>IFERROR(_xll.qlRateHelperPillarDate(T26,Trigger),"")</f>
        <v>44189</v>
      </c>
      <c r="Z26" s="70">
        <v>6.9416347089808054E-4</v>
      </c>
      <c r="AA26" s="77">
        <v>0.99652761808513157</v>
      </c>
      <c r="AB26" s="167">
        <v>44189</v>
      </c>
      <c r="AC26" s="168">
        <v>6.9416347089815004E-4</v>
      </c>
      <c r="AD26" s="170">
        <f t="shared" si="2"/>
        <v>-6.9497359256320834E-17</v>
      </c>
      <c r="AE26" s="172">
        <v>0.99652761808513102</v>
      </c>
      <c r="AF26" s="171">
        <f t="shared" si="3"/>
        <v>0</v>
      </c>
      <c r="AG26" s="168"/>
      <c r="AK26" s="168"/>
      <c r="AL26" s="168"/>
      <c r="AM26" s="168"/>
    </row>
    <row r="27" spans="1:39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Eonia</v>
      </c>
      <c r="E27" s="63" t="str">
        <f t="shared" si="6"/>
        <v>EUR4YOIS_RepoQuote</v>
      </c>
      <c r="F27" s="123"/>
      <c r="G27" s="64"/>
      <c r="I27" s="10" t="str">
        <f t="shared" si="4"/>
        <v>OIS</v>
      </c>
      <c r="J27" s="94" t="str">
        <f t="shared" si="5"/>
        <v>--</v>
      </c>
      <c r="K27" s="146" t="str">
        <f>IFERROR(_xll.qlRateHelperQuoteName(J27,Trigger),"--")</f>
        <v>--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 t="str">
        <f>IFERROR(_xll.qlRateHelperEarliestDate(J27,Trigger),"--")</f>
        <v>--</v>
      </c>
      <c r="Q27" s="99" t="str">
        <f>IFERROR(_xll.qlRateHelperPillarDate(J27,Trigger),"--")</f>
        <v>--</v>
      </c>
      <c r="S27" s="4" t="str">
        <f t="shared" si="0"/>
        <v>BasSw</v>
      </c>
      <c r="T27" s="4" t="str">
        <v>obj_00451</v>
      </c>
      <c r="U27" s="4" t="str">
        <f>IFERROR(_xll.qlRateHelperQuoteName(T27,Trigger),"")</f>
        <v>EUR1EON3E6Y_RepoQuote</v>
      </c>
      <c r="V27" s="70">
        <f>IFERROR(_xll.qlRateHelperRate(T27,Trigger),"")</f>
        <v>2.0865999999998999E-3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42362</v>
      </c>
      <c r="Y27" s="5">
        <f>IFERROR(_xll.qlRateHelperPillarDate(T27,Trigger),"")</f>
        <v>44554</v>
      </c>
      <c r="Z27" s="70">
        <v>2.125044474408447E-3</v>
      </c>
      <c r="AA27" s="77">
        <v>0.98730768059166607</v>
      </c>
      <c r="AB27" s="167">
        <v>44554</v>
      </c>
      <c r="AC27" s="168">
        <v>2.12504447440846E-3</v>
      </c>
      <c r="AD27" s="170">
        <f t="shared" si="2"/>
        <v>-1.3010426069826053E-17</v>
      </c>
      <c r="AE27" s="172">
        <v>0.98730768059166596</v>
      </c>
      <c r="AF27" s="171">
        <f t="shared" si="3"/>
        <v>0</v>
      </c>
      <c r="AG27" s="168"/>
      <c r="AK27" s="168"/>
      <c r="AL27" s="168"/>
      <c r="AM27" s="168"/>
    </row>
    <row r="28" spans="1:39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Eonia</v>
      </c>
      <c r="E28" s="63" t="str">
        <f t="shared" si="6"/>
        <v>EUR5YOIS_RepoQuote</v>
      </c>
      <c r="F28" s="123"/>
      <c r="G28" s="64"/>
      <c r="I28" s="10" t="str">
        <f t="shared" si="4"/>
        <v>OIS</v>
      </c>
      <c r="J28" s="94" t="str">
        <f t="shared" si="5"/>
        <v>--</v>
      </c>
      <c r="K28" s="146" t="str">
        <f>IFERROR(_xll.qlRateHelperQuoteName(J28,Trigger),"--")</f>
        <v>--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 t="str">
        <f>IFERROR(_xll.qlRateHelperEarliestDate(J28,Trigger),"--")</f>
        <v>--</v>
      </c>
      <c r="Q28" s="99" t="str">
        <f>IFERROR(_xll.qlRateHelperPillarDate(J28,Trigger),"--")</f>
        <v>--</v>
      </c>
      <c r="S28" s="4" t="str">
        <f t="shared" si="0"/>
        <v>BasSw</v>
      </c>
      <c r="T28" s="4" t="str">
        <v>obj_00453</v>
      </c>
      <c r="U28" s="4" t="str">
        <f>IFERROR(_xll.qlRateHelperQuoteName(T28,Trigger),"")</f>
        <v>EUR1EON3E7Y_RepoQuote</v>
      </c>
      <c r="V28" s="70">
        <f>IFERROR(_xll.qlRateHelperRate(T28,Trigger),"")</f>
        <v>3.5119999999999999E-3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42362</v>
      </c>
      <c r="Y28" s="5">
        <f>IFERROR(_xll.qlRateHelperPillarDate(T28,Trigger),"")</f>
        <v>44922</v>
      </c>
      <c r="Z28" s="70">
        <v>3.5882786443781466E-3</v>
      </c>
      <c r="AA28" s="77">
        <v>0.97512777351169977</v>
      </c>
      <c r="AB28" s="167">
        <v>44922</v>
      </c>
      <c r="AC28" s="168">
        <v>3.5882786445995099E-3</v>
      </c>
      <c r="AD28" s="170">
        <f t="shared" si="2"/>
        <v>-2.2136329227984142E-13</v>
      </c>
      <c r="AE28" s="172">
        <v>0.97512777351169899</v>
      </c>
      <c r="AF28" s="171">
        <f t="shared" si="3"/>
        <v>0</v>
      </c>
      <c r="AG28" s="168"/>
      <c r="AK28" s="168"/>
      <c r="AL28" s="168"/>
      <c r="AM28" s="168"/>
    </row>
    <row r="29" spans="1:39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Eonia</v>
      </c>
      <c r="E29" s="63" t="str">
        <f t="shared" si="6"/>
        <v>EUR6YOIS_RepoQuote</v>
      </c>
      <c r="F29" s="123"/>
      <c r="G29" s="64"/>
      <c r="I29" s="10" t="str">
        <f t="shared" si="4"/>
        <v>OIS</v>
      </c>
      <c r="J29" s="94" t="str">
        <f t="shared" si="5"/>
        <v>--</v>
      </c>
      <c r="K29" s="146" t="str">
        <f>IFERROR(_xll.qlRateHelperQuoteName(J29,Trigger),"--")</f>
        <v>--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 t="str">
        <f>IFERROR(_xll.qlRateHelperEarliestDate(J29,Trigger),"--")</f>
        <v>--</v>
      </c>
      <c r="Q29" s="99" t="str">
        <f>IFERROR(_xll.qlRateHelperPillarDate(J29,Trigger),"--")</f>
        <v>--</v>
      </c>
      <c r="S29" s="4" t="str">
        <f t="shared" si="0"/>
        <v>BasSw</v>
      </c>
      <c r="T29" s="4" t="str">
        <v>obj_0044e</v>
      </c>
      <c r="U29" s="4" t="str">
        <f>IFERROR(_xll.qlRateHelperQuoteName(T29,Trigger),"")</f>
        <v>EUR1EON3E8Y_RepoQuote</v>
      </c>
      <c r="V29" s="70">
        <f>IFERROR(_xll.qlRateHelperRate(T29,Trigger),"")</f>
        <v>4.9160999999999996E-3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42362</v>
      </c>
      <c r="Y29" s="5">
        <f>IFERROR(_xll.qlRateHelperPillarDate(T29,Trigger),"")</f>
        <v>45287</v>
      </c>
      <c r="Z29" s="70">
        <v>5.0396688307978452E-3</v>
      </c>
      <c r="AA29" s="77">
        <v>0.96039175289492285</v>
      </c>
      <c r="AB29" s="167">
        <v>45287</v>
      </c>
      <c r="AC29" s="168">
        <v>5.03966883066604E-3</v>
      </c>
      <c r="AD29" s="170">
        <f t="shared" si="2"/>
        <v>1.3180515706645579E-13</v>
      </c>
      <c r="AE29" s="172">
        <v>0.96039175289492296</v>
      </c>
      <c r="AF29" s="171">
        <f t="shared" si="3"/>
        <v>0</v>
      </c>
      <c r="AG29" s="168"/>
      <c r="AK29" s="168"/>
      <c r="AL29" s="168"/>
      <c r="AM29" s="168"/>
    </row>
    <row r="30" spans="1:39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Eonia</v>
      </c>
      <c r="E30" s="63" t="str">
        <f t="shared" si="6"/>
        <v>EUR7YOIS_RepoQuote</v>
      </c>
      <c r="F30" s="123"/>
      <c r="G30" s="64"/>
      <c r="I30" s="10" t="str">
        <f t="shared" si="4"/>
        <v>OIS</v>
      </c>
      <c r="J30" s="94" t="str">
        <f t="shared" si="5"/>
        <v>--</v>
      </c>
      <c r="K30" s="146" t="str">
        <f>IFERROR(_xll.qlRateHelperQuoteName(J30,Trigger),"--")</f>
        <v>--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 t="str">
        <f>IFERROR(_xll.qlRateHelperEarliestDate(J30,Trigger),"--")</f>
        <v>--</v>
      </c>
      <c r="Q30" s="99" t="str">
        <f>IFERROR(_xll.qlRateHelperPillarDate(J30,Trigger),"--")</f>
        <v>--</v>
      </c>
      <c r="S30" s="4" t="str">
        <f t="shared" si="0"/>
        <v>BasSw</v>
      </c>
      <c r="T30" s="4" t="str">
        <v>obj_00450</v>
      </c>
      <c r="U30" s="4" t="str">
        <f>IFERROR(_xll.qlRateHelperQuoteName(T30,Trigger),"")</f>
        <v>EUR1EON3E9Y_RepoQuote</v>
      </c>
      <c r="V30" s="70">
        <f>IFERROR(_xll.qlRateHelperRate(T30,Trigger),"")</f>
        <v>6.22465E-3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42362</v>
      </c>
      <c r="Y30" s="5">
        <f>IFERROR(_xll.qlRateHelperPillarDate(T30,Trigger),"")</f>
        <v>45650</v>
      </c>
      <c r="Z30" s="70">
        <v>6.4027865508439596E-3</v>
      </c>
      <c r="AA30" s="77">
        <v>0.94392101360843361</v>
      </c>
      <c r="AB30" s="167">
        <v>45650</v>
      </c>
      <c r="AC30" s="168">
        <v>6.4027865508327697E-3</v>
      </c>
      <c r="AD30" s="170">
        <f t="shared" si="2"/>
        <v>1.1189833781788394E-14</v>
      </c>
      <c r="AE30" s="172">
        <v>0.94392101360843295</v>
      </c>
      <c r="AF30" s="171">
        <f t="shared" si="3"/>
        <v>0</v>
      </c>
      <c r="AG30" s="168"/>
      <c r="AK30" s="168"/>
      <c r="AL30" s="168"/>
      <c r="AM30" s="168"/>
    </row>
    <row r="31" spans="1:39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Eonia</v>
      </c>
      <c r="E31" s="63" t="str">
        <f t="shared" si="6"/>
        <v>EUR8YOIS_RepoQuote</v>
      </c>
      <c r="F31" s="123"/>
      <c r="G31" s="64"/>
      <c r="I31" s="10" t="str">
        <f t="shared" si="4"/>
        <v>OIS</v>
      </c>
      <c r="J31" s="94" t="str">
        <f t="shared" si="5"/>
        <v>--</v>
      </c>
      <c r="K31" s="146" t="str">
        <f>IFERROR(_xll.qlRateHelperQuoteName(J31,Trigger),"--")</f>
        <v>--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 t="str">
        <f>IFERROR(_xll.qlRateHelperEarliestDate(J31,Trigger),"--")</f>
        <v>--</v>
      </c>
      <c r="Q31" s="99" t="str">
        <f>IFERROR(_xll.qlRateHelperPillarDate(J31,Trigger),"--")</f>
        <v>--</v>
      </c>
      <c r="S31" s="4" t="str">
        <f t="shared" si="0"/>
        <v>BasSw</v>
      </c>
      <c r="T31" s="4" t="str">
        <v>obj_0044f</v>
      </c>
      <c r="U31" s="4" t="str">
        <f>IFERROR(_xll.qlRateHelperQuoteName(T31,Trigger),"")</f>
        <v>EUR1EON3E10Y_RepoQuote</v>
      </c>
      <c r="V31" s="70">
        <f>IFERROR(_xll.qlRateHelperRate(T31,Trigger),"")</f>
        <v>7.3894499999999997E-3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42362</v>
      </c>
      <c r="Y31" s="5">
        <f>IFERROR(_xll.qlRateHelperPillarDate(T31,Trigger),"")</f>
        <v>46015</v>
      </c>
      <c r="Z31" s="70">
        <v>7.6254658178896107E-3</v>
      </c>
      <c r="AA31" s="77">
        <v>0.92648343121804921</v>
      </c>
      <c r="AB31" s="167">
        <v>46015</v>
      </c>
      <c r="AC31" s="168">
        <v>7.6254658177694803E-3</v>
      </c>
      <c r="AD31" s="170">
        <f t="shared" si="2"/>
        <v>1.2013046807313188E-13</v>
      </c>
      <c r="AE31" s="172">
        <v>0.92648343121804799</v>
      </c>
      <c r="AF31" s="171">
        <f t="shared" si="3"/>
        <v>1.2212453270876722E-15</v>
      </c>
      <c r="AG31" s="168"/>
      <c r="AK31" s="168"/>
      <c r="AL31" s="168"/>
      <c r="AM31" s="168"/>
    </row>
    <row r="32" spans="1:39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Eonia</v>
      </c>
      <c r="E32" s="63" t="str">
        <f t="shared" si="6"/>
        <v>EUR9YOIS_RepoQuote</v>
      </c>
      <c r="F32" s="123"/>
      <c r="G32" s="64"/>
      <c r="I32" s="10" t="str">
        <f t="shared" si="4"/>
        <v>OIS</v>
      </c>
      <c r="J32" s="94" t="str">
        <f t="shared" si="5"/>
        <v>--</v>
      </c>
      <c r="K32" s="146" t="str">
        <f>IFERROR(_xll.qlRateHelperQuoteName(J32,Trigger),"--")</f>
        <v>--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 t="str">
        <f>IFERROR(_xll.qlRateHelperEarliestDate(J32,Trigger),"--")</f>
        <v>--</v>
      </c>
      <c r="Q32" s="99" t="str">
        <f>IFERROR(_xll.qlRateHelperPillarDate(J32,Trigger),"--")</f>
        <v>--</v>
      </c>
      <c r="S32" s="4" t="str">
        <f t="shared" si="0"/>
        <v>BasSw</v>
      </c>
      <c r="T32" s="4" t="str">
        <v>obj_0044d</v>
      </c>
      <c r="U32" s="4" t="str">
        <f>IFERROR(_xll.qlRateHelperQuoteName(T32,Trigger),"")</f>
        <v>EUR1EON3E12Y_RepoQuote</v>
      </c>
      <c r="V32" s="70">
        <f>IFERROR(_xll.qlRateHelperRate(T32,Trigger),"")</f>
        <v>9.4039499999999995E-3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42362</v>
      </c>
      <c r="Y32" s="5">
        <f>IFERROR(_xll.qlRateHelperPillarDate(T32,Trigger),"")</f>
        <v>46745</v>
      </c>
      <c r="Z32" s="70">
        <v>9.7660264543650548E-3</v>
      </c>
      <c r="AA32" s="77">
        <v>0.8893000131026324</v>
      </c>
      <c r="AB32" s="167">
        <v>46745</v>
      </c>
      <c r="AC32" s="168">
        <v>9.7660264543661494E-3</v>
      </c>
      <c r="AD32" s="170">
        <f t="shared" si="2"/>
        <v>-1.0946105133413653E-15</v>
      </c>
      <c r="AE32" s="172">
        <v>0.88930001310274898</v>
      </c>
      <c r="AF32" s="171">
        <f t="shared" si="3"/>
        <v>-1.1657341758564144E-13</v>
      </c>
      <c r="AG32" s="168"/>
      <c r="AK32" s="168"/>
      <c r="AL32" s="168"/>
      <c r="AM32" s="168"/>
    </row>
    <row r="33" spans="1:39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Eonia</v>
      </c>
      <c r="E33" s="63" t="str">
        <f t="shared" si="6"/>
        <v>EUR10YOIS_RepoQuote</v>
      </c>
      <c r="F33" s="123"/>
      <c r="G33" s="64"/>
      <c r="I33" s="10" t="str">
        <f t="shared" si="4"/>
        <v>OIS</v>
      </c>
      <c r="J33" s="94" t="str">
        <f t="shared" si="5"/>
        <v>--</v>
      </c>
      <c r="K33" s="146" t="str">
        <f>IFERROR(_xll.qlRateHelperQuoteName(J33,Trigger),"--")</f>
        <v>--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 t="str">
        <f>IFERROR(_xll.qlRateHelperEarliestDate(J33,Trigger),"--")</f>
        <v>--</v>
      </c>
      <c r="Q33" s="99" t="str">
        <f>IFERROR(_xll.qlRateHelperPillarDate(J33,Trigger),"--")</f>
        <v>--</v>
      </c>
      <c r="S33" s="4" t="str">
        <f t="shared" si="0"/>
        <v>BasSw</v>
      </c>
      <c r="T33" s="4" t="str">
        <v>obj_0044a</v>
      </c>
      <c r="U33" s="4" t="str">
        <f>IFERROR(_xll.qlRateHelperQuoteName(T33,Trigger),"")</f>
        <v>EUR1EON3E15Y_RepoQuote</v>
      </c>
      <c r="V33" s="70">
        <f>IFERROR(_xll.qlRateHelperRate(T33,Trigger),"")</f>
        <v>1.16095500000001E-2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42362</v>
      </c>
      <c r="Y33" s="5">
        <f>IFERROR(_xll.qlRateHelperPillarDate(T33,Trigger),"")</f>
        <v>47841</v>
      </c>
      <c r="Z33" s="70">
        <v>1.2152540845656199E-2</v>
      </c>
      <c r="AA33" s="77">
        <v>0.83322951413451918</v>
      </c>
      <c r="AB33" s="167">
        <v>47841</v>
      </c>
      <c r="AC33" s="168">
        <v>1.21525408456569E-2</v>
      </c>
      <c r="AD33" s="170">
        <f t="shared" si="2"/>
        <v>-7.0082828429463007E-16</v>
      </c>
      <c r="AE33" s="172">
        <v>0.83322951413353197</v>
      </c>
      <c r="AF33" s="171">
        <f t="shared" si="3"/>
        <v>9.872103134966892E-13</v>
      </c>
      <c r="AG33" s="168"/>
      <c r="AK33" s="168"/>
      <c r="AL33" s="168"/>
      <c r="AM33" s="168"/>
    </row>
    <row r="34" spans="1:39" ht="11.25" customHeight="1" x14ac:dyDescent="0.2">
      <c r="A34" s="59" t="s">
        <v>70</v>
      </c>
      <c r="B34" s="60" t="s">
        <v>96</v>
      </c>
      <c r="C34" s="61">
        <f t="shared" si="9"/>
        <v>2</v>
      </c>
      <c r="D34" s="62" t="str">
        <f t="shared" si="8"/>
        <v>Eonia</v>
      </c>
      <c r="E34" s="63" t="str">
        <f t="shared" si="6"/>
        <v>EUR11YOIS_RepoQuote</v>
      </c>
      <c r="F34" s="123"/>
      <c r="G34" s="64"/>
      <c r="I34" s="10" t="str">
        <f t="shared" si="4"/>
        <v>OIS</v>
      </c>
      <c r="J34" s="94" t="str">
        <f t="shared" si="5"/>
        <v>--</v>
      </c>
      <c r="K34" s="146" t="str">
        <f>IFERROR(_xll.qlRateHelperQuoteName(J34,Trigger),"--")</f>
        <v>--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 t="str">
        <f>IFERROR(_xll.qlRateHelperEarliestDate(J34,Trigger),"--")</f>
        <v>--</v>
      </c>
      <c r="Q34" s="99" t="str">
        <f>IFERROR(_xll.qlRateHelperPillarDate(J34,Trigger),"--")</f>
        <v>--</v>
      </c>
      <c r="S34" s="4" t="str">
        <f t="shared" si="0"/>
        <v>BasSw</v>
      </c>
      <c r="T34" s="4" t="str">
        <v>obj_0046f</v>
      </c>
      <c r="U34" s="4" t="str">
        <f>IFERROR(_xll.qlRateHelperQuoteName(T34,Trigger),"")</f>
        <v>EUR1EON3E20Y_RepoQuote</v>
      </c>
      <c r="V34" s="70">
        <f>IFERROR(_xll.qlRateHelperRate(T34,Trigger),"")</f>
        <v>1.3525250000000001E-2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42362</v>
      </c>
      <c r="Y34" s="5">
        <f>IFERROR(_xll.qlRateHelperPillarDate(T34,Trigger),"")</f>
        <v>49667</v>
      </c>
      <c r="Z34" s="70">
        <v>1.4249738869385889E-2</v>
      </c>
      <c r="AA34" s="77">
        <v>0.75200286905823988</v>
      </c>
      <c r="AB34" s="167">
        <v>49667</v>
      </c>
      <c r="AC34" s="168">
        <v>1.4249738869155201E-2</v>
      </c>
      <c r="AD34" s="170">
        <f t="shared" si="2"/>
        <v>2.3068873200582374E-13</v>
      </c>
      <c r="AE34" s="172">
        <v>0.75200286905877001</v>
      </c>
      <c r="AF34" s="171">
        <f t="shared" si="3"/>
        <v>-5.3013149425851225E-13</v>
      </c>
      <c r="AG34" s="168"/>
      <c r="AK34" s="168"/>
      <c r="AL34" s="168"/>
      <c r="AM34" s="168"/>
    </row>
    <row r="35" spans="1:39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Eonia</v>
      </c>
      <c r="E35" s="63" t="str">
        <f t="shared" si="6"/>
        <v>EUR12YOIS_RepoQuote</v>
      </c>
      <c r="F35" s="123"/>
      <c r="G35" s="64"/>
      <c r="I35" s="10" t="str">
        <f t="shared" si="4"/>
        <v>OIS</v>
      </c>
      <c r="J35" s="94" t="str">
        <f t="shared" si="5"/>
        <v>--</v>
      </c>
      <c r="K35" s="146" t="str">
        <f>IFERROR(_xll.qlRateHelperQuoteName(J35,Trigger),"--")</f>
        <v>--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 t="str">
        <f>IFERROR(_xll.qlRateHelperEarliestDate(J35,Trigger),"--")</f>
        <v>--</v>
      </c>
      <c r="Q35" s="99" t="str">
        <f>IFERROR(_xll.qlRateHelperPillarDate(J35,Trigger),"--")</f>
        <v>--</v>
      </c>
      <c r="S35" s="4" t="str">
        <f t="shared" si="0"/>
        <v>BasSw</v>
      </c>
      <c r="T35" s="4" t="str">
        <v>obj_00473</v>
      </c>
      <c r="U35" s="4" t="str">
        <f>IFERROR(_xll.qlRateHelperQuoteName(T35,Trigger),"")</f>
        <v>EUR1EON3E25Y_RepoQuote</v>
      </c>
      <c r="V35" s="70">
        <f>IFERROR(_xll.qlRateHelperRate(T35,Trigger),"")</f>
        <v>1.4037849999999999E-2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42362</v>
      </c>
      <c r="Y35" s="5">
        <f>IFERROR(_xll.qlRateHelperPillarDate(T35,Trigger),"")</f>
        <v>51494</v>
      </c>
      <c r="Z35" s="70">
        <v>1.4744922756539474E-2</v>
      </c>
      <c r="AA35" s="77">
        <v>0.69170123769486258</v>
      </c>
      <c r="AB35" s="167">
        <v>51494</v>
      </c>
      <c r="AC35" s="168">
        <v>1.47449227565542E-2</v>
      </c>
      <c r="AD35" s="170">
        <f t="shared" si="2"/>
        <v>-1.4726067587567115E-14</v>
      </c>
      <c r="AE35" s="172">
        <v>0.691701237694754</v>
      </c>
      <c r="AF35" s="171">
        <f t="shared" si="3"/>
        <v>1.0857981180834031E-13</v>
      </c>
      <c r="AG35" s="168"/>
      <c r="AK35" s="168"/>
      <c r="AL35" s="168"/>
      <c r="AM35" s="168"/>
    </row>
    <row r="36" spans="1:39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Eonia</v>
      </c>
      <c r="E36" s="63" t="str">
        <f t="shared" si="6"/>
        <v>EUR15YOIS_RepoQuote</v>
      </c>
      <c r="F36" s="123"/>
      <c r="G36" s="64"/>
      <c r="I36" s="10" t="str">
        <f t="shared" si="4"/>
        <v>OIS</v>
      </c>
      <c r="J36" s="94" t="str">
        <f t="shared" si="5"/>
        <v>--</v>
      </c>
      <c r="K36" s="146" t="str">
        <f>IFERROR(_xll.qlRateHelperQuoteName(J36,Trigger),"--")</f>
        <v>--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 t="str">
        <f>IFERROR(_xll.qlRateHelperEarliestDate(J36,Trigger),"--")</f>
        <v>--</v>
      </c>
      <c r="Q36" s="99" t="str">
        <f>IFERROR(_xll.qlRateHelperPillarDate(J36,Trigger),"--")</f>
        <v>--</v>
      </c>
      <c r="S36" s="4" t="str">
        <f t="shared" si="0"/>
        <v>BasSw</v>
      </c>
      <c r="T36" s="4" t="str">
        <v>obj_00491</v>
      </c>
      <c r="U36" s="4" t="str">
        <f>IFERROR(_xll.qlRateHelperQuoteName(T36,Trigger),"")</f>
        <v>EUR1EON3E30Y_RepoQuote</v>
      </c>
      <c r="V36" s="70">
        <f>IFERROR(_xll.qlRateHelperRate(T36,Trigger),"")</f>
        <v>1.4167950000000099E-2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42362</v>
      </c>
      <c r="Y36" s="5">
        <f>IFERROR(_xll.qlRateHelperPillarDate(T36,Trigger),"")</f>
        <v>53323</v>
      </c>
      <c r="Z36" s="70">
        <v>1.4806494229626229E-2</v>
      </c>
      <c r="AA36" s="77">
        <v>0.64126096806203148</v>
      </c>
      <c r="AB36" s="167">
        <v>53323</v>
      </c>
      <c r="AC36" s="168">
        <v>1.48064942296355E-2</v>
      </c>
      <c r="AD36" s="170">
        <f t="shared" si="2"/>
        <v>-9.2703622556200571E-15</v>
      </c>
      <c r="AE36" s="172">
        <v>0.64126096806112798</v>
      </c>
      <c r="AF36" s="171">
        <f t="shared" si="3"/>
        <v>9.0349949743995239E-13</v>
      </c>
      <c r="AG36" s="168"/>
      <c r="AK36" s="168"/>
      <c r="AL36" s="168"/>
      <c r="AM36" s="168"/>
    </row>
    <row r="37" spans="1:39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Eonia</v>
      </c>
      <c r="E37" s="63" t="str">
        <f t="shared" si="6"/>
        <v>EUR20YOIS_RepoQuote</v>
      </c>
      <c r="F37" s="123"/>
      <c r="G37" s="64"/>
      <c r="I37" s="10" t="str">
        <f t="shared" si="4"/>
        <v>OIS</v>
      </c>
      <c r="J37" s="94" t="str">
        <f t="shared" si="5"/>
        <v>--</v>
      </c>
      <c r="K37" s="146" t="str">
        <f>IFERROR(_xll.qlRateHelperQuoteName(J37,Trigger),"--")</f>
        <v>--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 t="str">
        <f>IFERROR(_xll.qlRateHelperEarliestDate(J37,Trigger),"--")</f>
        <v>--</v>
      </c>
      <c r="Q37" s="99" t="str">
        <f>IFERROR(_xll.qlRateHelperPillarDate(J37,Trigger),"--")</f>
        <v>--</v>
      </c>
      <c r="S37" s="4" t="str">
        <f t="shared" si="0"/>
        <v>BasSw</v>
      </c>
      <c r="T37" s="4" t="str">
        <v>obj_00471</v>
      </c>
      <c r="U37" s="4" t="str">
        <f>IFERROR(_xll.qlRateHelperQuoteName(T37,Trigger),"")</f>
        <v>EUR1EON3E40Y_RepoQuote</v>
      </c>
      <c r="V37" s="70">
        <f>IFERROR(_xll.qlRateHelperRate(T37,Trigger),"")</f>
        <v>1.427675E-2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42362</v>
      </c>
      <c r="Y37" s="5">
        <f>IFERROR(_xll.qlRateHelperPillarDate(T37,Trigger),"")</f>
        <v>56972</v>
      </c>
      <c r="Z37" s="70">
        <v>1.4812623978121334E-2</v>
      </c>
      <c r="AA37" s="77">
        <v>0.55299754198997453</v>
      </c>
      <c r="AB37" s="167">
        <v>56972</v>
      </c>
      <c r="AC37" s="168">
        <v>1.4812623978131099E-2</v>
      </c>
      <c r="AD37" s="170">
        <f t="shared" si="2"/>
        <v>-9.7647584462734471E-15</v>
      </c>
      <c r="AE37" s="172">
        <v>0.55299754199025697</v>
      </c>
      <c r="AF37" s="171">
        <f t="shared" si="3"/>
        <v>-2.8244073746463982E-13</v>
      </c>
      <c r="AG37" s="168"/>
      <c r="AK37" s="168"/>
      <c r="AL37" s="168"/>
      <c r="AM37" s="168"/>
    </row>
    <row r="38" spans="1:39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Eonia</v>
      </c>
      <c r="E38" s="63" t="str">
        <f t="shared" si="6"/>
        <v>EUR25YOIS_RepoQuote</v>
      </c>
      <c r="F38" s="123"/>
      <c r="G38" s="64"/>
      <c r="I38" s="10" t="str">
        <f t="shared" si="4"/>
        <v>OIS</v>
      </c>
      <c r="J38" s="94" t="str">
        <f t="shared" si="5"/>
        <v>--</v>
      </c>
      <c r="K38" s="146" t="str">
        <f>IFERROR(_xll.qlRateHelperQuoteName(J38,Trigger),"--")</f>
        <v>--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 t="str">
        <f>IFERROR(_xll.qlRateHelperEarliestDate(J38,Trigger),"--")</f>
        <v>--</v>
      </c>
      <c r="Q38" s="99" t="str">
        <f>IFERROR(_xll.qlRateHelperPillarDate(J38,Trigger),"--")</f>
        <v>--</v>
      </c>
      <c r="S38" s="4" t="str">
        <f t="shared" si="0"/>
        <v>BasSw</v>
      </c>
      <c r="T38" s="4" t="str">
        <v>obj_0048c</v>
      </c>
      <c r="U38" s="4" t="str">
        <f>IFERROR(_xll.qlRateHelperQuoteName(T38,Trigger),"")</f>
        <v>EUR1EON3E50Y_RepoQuote</v>
      </c>
      <c r="V38" s="70">
        <f>IFERROR(_xll.qlRateHelperRate(T38,Trigger),"")</f>
        <v>1.39717499999998E-2</v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>
        <f>IFERROR(_xll.qlRateHelperEarliestDate(T38,Trigger),"")</f>
        <v>42362</v>
      </c>
      <c r="Y38" s="5">
        <f>IFERROR(_xll.qlRateHelperPillarDate(T38,Trigger),"")</f>
        <v>60625</v>
      </c>
      <c r="Z38" s="70">
        <v>1.429640274507131E-2</v>
      </c>
      <c r="AA38" s="77">
        <v>0.48931906320349838</v>
      </c>
      <c r="AB38" s="167">
        <v>60625</v>
      </c>
      <c r="AC38" s="168">
        <v>1.4296402744926299E-2</v>
      </c>
      <c r="AD38" s="170">
        <f t="shared" si="2"/>
        <v>1.4501073952732924E-13</v>
      </c>
      <c r="AE38" s="172">
        <v>0.489319063203492</v>
      </c>
      <c r="AF38" s="171">
        <f t="shared" si="3"/>
        <v>6.3837823915946501E-15</v>
      </c>
      <c r="AG38" s="168"/>
      <c r="AK38" s="168"/>
      <c r="AL38" s="168"/>
      <c r="AM38" s="168"/>
    </row>
    <row r="39" spans="1:39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Eonia</v>
      </c>
      <c r="E39" s="63" t="str">
        <f t="shared" si="6"/>
        <v>EUR30YOIS_RepoQuote</v>
      </c>
      <c r="F39" s="123"/>
      <c r="G39" s="64"/>
      <c r="I39" s="10" t="str">
        <f t="shared" si="4"/>
        <v>OIS</v>
      </c>
      <c r="J39" s="94" t="str">
        <f t="shared" si="5"/>
        <v>--</v>
      </c>
      <c r="K39" s="146" t="str">
        <f>IFERROR(_xll.qlRateHelperQuoteName(J39,Trigger),"--")</f>
        <v>--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 t="str">
        <f>IFERROR(_xll.qlRateHelperEarliestDate(J39,Trigger),"--")</f>
        <v>--</v>
      </c>
      <c r="Q39" s="99" t="str">
        <f>IFERROR(_xll.qlRateHelperPillarDate(J39,Trigger),"--")</f>
        <v>--</v>
      </c>
      <c r="S39" s="4" t="str">
        <f t="shared" si="0"/>
        <v>BasSw</v>
      </c>
      <c r="T39" s="4" t="str">
        <v>obj_00470</v>
      </c>
      <c r="U39" s="4" t="str">
        <f>IFERROR(_xll.qlRateHelperQuoteName(T39,Trigger),"")</f>
        <v>EUR1EON3E60Y_RepoQuote</v>
      </c>
      <c r="V39" s="70">
        <f>IFERROR(_xll.qlRateHelperRate(T39,Trigger),"")</f>
        <v>1.37225E-2</v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>
        <f>IFERROR(_xll.qlRateHelperEarliestDate(T39,Trigger),"")</f>
        <v>42362</v>
      </c>
      <c r="Y39" s="5">
        <f>IFERROR(_xll.qlRateHelperPillarDate(T39,Trigger),"")</f>
        <v>64277</v>
      </c>
      <c r="Z39" s="70">
        <v>1.3888016634484945E-2</v>
      </c>
      <c r="AA39" s="77">
        <v>0.43456535861443679</v>
      </c>
      <c r="AB39" s="167">
        <v>64277</v>
      </c>
      <c r="AC39" s="168">
        <v>1.38880166345725E-2</v>
      </c>
      <c r="AD39" s="170">
        <f t="shared" si="2"/>
        <v>-8.7554963279501408E-14</v>
      </c>
      <c r="AE39" s="172">
        <v>0.43456535861406898</v>
      </c>
      <c r="AF39" s="171">
        <f t="shared" si="3"/>
        <v>3.6781688805831436E-13</v>
      </c>
      <c r="AG39" s="168"/>
      <c r="AK39" s="168"/>
      <c r="AL39" s="168"/>
      <c r="AM39" s="168"/>
    </row>
    <row r="40" spans="1:39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Eonia</v>
      </c>
      <c r="E40" s="63" t="str">
        <f t="shared" si="6"/>
        <v>EUR40YOIS_RepoQuote</v>
      </c>
      <c r="F40" s="123"/>
      <c r="G40" s="64"/>
      <c r="I40" s="11" t="str">
        <f t="shared" si="4"/>
        <v>OIS</v>
      </c>
      <c r="J40" s="95" t="str">
        <f t="shared" si="5"/>
        <v>--</v>
      </c>
      <c r="K40" s="147" t="str">
        <f>IFERROR(_xll.qlRateHelperQuoteName(J40,Trigger),"--")</f>
        <v>--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 t="str">
        <f>IFERROR(_xll.qlRateHelperEarliestDate(J40,Trigger),"--")</f>
        <v>--</v>
      </c>
      <c r="Q40" s="102" t="str">
        <f>IFERROR(_xll.qlRateHelperPillarDate(J40,Trigger),"--")</f>
        <v>--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7" t="e">
        <v>#N/A</v>
      </c>
      <c r="AC40" s="168" t="e">
        <v>#N/A</v>
      </c>
      <c r="AD40" s="170" t="e">
        <f t="shared" si="2"/>
        <v>#N/A</v>
      </c>
      <c r="AE40" s="172" t="e">
        <v>#N/A</v>
      </c>
      <c r="AF40" s="171" t="e">
        <f t="shared" si="3"/>
        <v>#N/A</v>
      </c>
      <c r="AG40" s="168"/>
    </row>
    <row r="41" spans="1:39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Eonia</v>
      </c>
      <c r="E41" s="63" t="str">
        <f t="shared" si="6"/>
        <v>EUR50YOIS_RepoQuote</v>
      </c>
      <c r="F41" s="123"/>
      <c r="G41" s="64"/>
      <c r="I41" s="10" t="str">
        <f>A45</f>
        <v>BasSw</v>
      </c>
      <c r="J41" s="94" t="str">
        <f>IF(ISBLANK(G45),"--",G45)</f>
        <v>--</v>
      </c>
      <c r="K41" s="146" t="str">
        <f>IFERROR(_xll.qlRateHelperQuoteName(J41,Trigger),"--")</f>
        <v>--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 t="str">
        <f>IFERROR(_xll.qlRateHelperEarliestDate(J41,Trigger),"--")</f>
        <v>--</v>
      </c>
      <c r="Q41" s="99" t="str">
        <f>IFERROR(_xll.qlRateHelperPillarDate(J41,Trigger),"--")</f>
        <v>--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7" t="e">
        <v>#N/A</v>
      </c>
      <c r="AC41" s="168" t="e">
        <v>#N/A</v>
      </c>
      <c r="AD41" s="170" t="e">
        <f t="shared" si="2"/>
        <v>#N/A</v>
      </c>
      <c r="AE41" s="172" t="e">
        <v>#N/A</v>
      </c>
      <c r="AF41" s="171" t="e">
        <f t="shared" si="3"/>
        <v>#N/A</v>
      </c>
      <c r="AG41" s="168"/>
    </row>
    <row r="42" spans="1:39" ht="11.25" customHeight="1" x14ac:dyDescent="0.2">
      <c r="A42" s="1" t="s">
        <v>70</v>
      </c>
      <c r="B42" s="8" t="s">
        <v>110</v>
      </c>
      <c r="C42" s="7">
        <f t="shared" si="9"/>
        <v>2</v>
      </c>
      <c r="D42" s="9" t="str">
        <f t="shared" si="8"/>
        <v>Eonia</v>
      </c>
      <c r="E42" s="2" t="str">
        <f t="shared" si="6"/>
        <v>EUR60YOIS_RepoQuote</v>
      </c>
      <c r="F42" s="124"/>
      <c r="G42" s="3"/>
      <c r="I42" s="10" t="str">
        <f t="shared" ref="I42:I77" si="10">A46</f>
        <v>BasSw</v>
      </c>
      <c r="J42" s="94" t="str">
        <f t="shared" ref="J42:J77" si="11">IF(ISBLANK(G46),"--",G46)</f>
        <v>--</v>
      </c>
      <c r="K42" s="146" t="str">
        <f>IFERROR(_xll.qlRateHelperQuoteName(J42,Trigger),"--")</f>
        <v>--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 t="str">
        <f>IFERROR(_xll.qlRateHelperEarliestDate(J42,Trigger),"--")</f>
        <v>--</v>
      </c>
      <c r="Q42" s="99" t="str">
        <f>IFERROR(_xll.qlRateHelperPillarDate(J42,Trigger),"--")</f>
        <v>--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7" t="e">
        <v>#N/A</v>
      </c>
      <c r="AC42" s="168" t="e">
        <v>#N/A</v>
      </c>
      <c r="AD42" s="170" t="e">
        <f t="shared" si="2"/>
        <v>#N/A</v>
      </c>
      <c r="AE42" s="172" t="e">
        <v>#N/A</v>
      </c>
      <c r="AF42" s="171" t="e">
        <f t="shared" si="3"/>
        <v>#N/A</v>
      </c>
      <c r="AG42" s="168"/>
    </row>
    <row r="43" spans="1:39" ht="11.25" customHeight="1" x14ac:dyDescent="0.2">
      <c r="D43" s="103" t="s">
        <v>162</v>
      </c>
      <c r="E43" s="103" t="s">
        <v>125</v>
      </c>
      <c r="I43" s="10" t="str">
        <f t="shared" si="10"/>
        <v>BasSw</v>
      </c>
      <c r="J43" s="94" t="str">
        <f t="shared" si="11"/>
        <v>--</v>
      </c>
      <c r="K43" s="146" t="str">
        <f>IFERROR(_xll.qlRateHelperQuoteName(J43,Trigger),"--")</f>
        <v>--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 t="str">
        <f>IFERROR(_xll.qlRateHelperEarliestDate(J43,Trigger),"--")</f>
        <v>--</v>
      </c>
      <c r="Q43" s="99" t="str">
        <f>IFERROR(_xll.qlRateHelperPillarDate(J43,Trigger),"--")</f>
        <v>--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7" t="e">
        <v>#N/A</v>
      </c>
      <c r="AC43" s="168" t="e">
        <v>#N/A</v>
      </c>
      <c r="AD43" s="170" t="e">
        <f t="shared" si="2"/>
        <v>#N/A</v>
      </c>
      <c r="AE43" s="172" t="e">
        <v>#N/A</v>
      </c>
      <c r="AF43" s="171" t="e">
        <f t="shared" si="3"/>
        <v>#N/A</v>
      </c>
      <c r="AG43" s="168"/>
    </row>
    <row r="44" spans="1:39" ht="12.75" customHeight="1" x14ac:dyDescent="0.2">
      <c r="A44" s="65" t="s">
        <v>9</v>
      </c>
      <c r="B44" s="65" t="s">
        <v>29</v>
      </c>
      <c r="C44" s="65" t="s">
        <v>77</v>
      </c>
      <c r="D44" s="65" t="s">
        <v>4</v>
      </c>
      <c r="E44" s="65" t="s">
        <v>1</v>
      </c>
      <c r="F44" s="65" t="s">
        <v>139</v>
      </c>
      <c r="G44" s="65" t="s">
        <v>24</v>
      </c>
      <c r="I44" s="10" t="str">
        <f t="shared" si="10"/>
        <v>BasSw</v>
      </c>
      <c r="J44" s="94" t="str">
        <f t="shared" si="11"/>
        <v>--</v>
      </c>
      <c r="K44" s="146" t="str">
        <f>IFERROR(_xll.qlRateHelperQuoteName(J44,Trigger),"--")</f>
        <v>--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 t="str">
        <f>IFERROR(_xll.qlRateHelperEarliestDate(J44,Trigger),"--")</f>
        <v>--</v>
      </c>
      <c r="Q44" s="99" t="str">
        <f>IFERROR(_xll.qlRateHelperPillarDate(J44,Trigger),"--")</f>
        <v>--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7" t="e">
        <v>#N/A</v>
      </c>
      <c r="AC44" s="168" t="e">
        <v>#N/A</v>
      </c>
      <c r="AD44" s="170" t="e">
        <f t="shared" si="2"/>
        <v>#N/A</v>
      </c>
      <c r="AE44" s="172" t="e">
        <v>#N/A</v>
      </c>
      <c r="AF44" s="171" t="e">
        <f t="shared" si="3"/>
        <v>#N/A</v>
      </c>
      <c r="AG44" s="168"/>
    </row>
    <row r="45" spans="1:39" ht="11.25" customHeight="1" x14ac:dyDescent="0.2">
      <c r="A45" s="53" t="s">
        <v>116</v>
      </c>
      <c r="B45" s="54" t="s">
        <v>28</v>
      </c>
      <c r="C45" s="55">
        <v>2</v>
      </c>
      <c r="D45" s="56" t="str">
        <f t="shared" ref="D45:D65" si="12">$D$1</f>
        <v>Eonia</v>
      </c>
      <c r="E45" s="57" t="str">
        <f t="shared" ref="E45:E81" si="13">IF(LCHQuoteOverwrite,Currency&amp;$D$43&amp;$E$43&amp;B45&amp;ReportQuoteSuffix,Currency&amp;$D$43&amp;$E$43&amp;B45&amp;QuoteSuffix)</f>
        <v>EUR1EON3E1Y_RepoQuote</v>
      </c>
      <c r="F45" s="173">
        <v>0</v>
      </c>
      <c r="G45" s="58"/>
      <c r="I45" s="10" t="str">
        <f t="shared" si="10"/>
        <v>BasSw</v>
      </c>
      <c r="J45" s="94" t="str">
        <f t="shared" si="11"/>
        <v>--</v>
      </c>
      <c r="K45" s="146" t="str">
        <f>IFERROR(_xll.qlRateHelperQuoteName(J45,Trigger),"--")</f>
        <v>--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 t="str">
        <f>IFERROR(_xll.qlRateHelperEarliestDate(J45,Trigger),"--")</f>
        <v>--</v>
      </c>
      <c r="Q45" s="99" t="str">
        <f>IFERROR(_xll.qlRateHelperPillarDate(J45,Trigger),"--")</f>
        <v>--</v>
      </c>
      <c r="S45" s="4" t="str">
        <f t="shared" ref="S45:S77" si="14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7" t="e">
        <v>#N/A</v>
      </c>
      <c r="AC45" s="168" t="e">
        <v>#N/A</v>
      </c>
      <c r="AD45" s="170" t="e">
        <f t="shared" si="2"/>
        <v>#N/A</v>
      </c>
      <c r="AE45" s="172" t="e">
        <v>#N/A</v>
      </c>
      <c r="AF45" s="171" t="e">
        <f t="shared" si="3"/>
        <v>#N/A</v>
      </c>
      <c r="AG45" s="168"/>
    </row>
    <row r="46" spans="1:39" ht="11.25" customHeight="1" x14ac:dyDescent="0.2">
      <c r="A46" s="59" t="s">
        <v>116</v>
      </c>
      <c r="B46" s="60" t="s">
        <v>49</v>
      </c>
      <c r="C46" s="61">
        <v>2</v>
      </c>
      <c r="D46" s="62" t="str">
        <f t="shared" si="12"/>
        <v>Eonia</v>
      </c>
      <c r="E46" s="63" t="str">
        <f t="shared" si="13"/>
        <v>EUR1EON3E15M_RepoQuote</v>
      </c>
      <c r="F46" s="174">
        <v>0</v>
      </c>
      <c r="G46" s="64"/>
      <c r="I46" s="10" t="str">
        <f t="shared" si="10"/>
        <v>BasSw</v>
      </c>
      <c r="J46" s="94" t="str">
        <f t="shared" si="11"/>
        <v>obj_0044c#0001</v>
      </c>
      <c r="K46" s="146" t="str">
        <f>IFERROR(_xll.qlRateHelperQuoteName(J46,Trigger),"--")</f>
        <v>EUR1EON3E3Y_RepoQuote</v>
      </c>
      <c r="L46" s="98">
        <f>IFERROR(_xll.qlRateHelperQuoteValue($J46,Trigger),"--")</f>
        <v>-1.8190000000000001E-3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42362</v>
      </c>
      <c r="Q46" s="99">
        <f>IFERROR(_xll.qlRateHelperPillarDate(J46,Trigger),"--")</f>
        <v>43458</v>
      </c>
      <c r="S46" s="4" t="str">
        <f t="shared" si="14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7" t="e">
        <v>#N/A</v>
      </c>
      <c r="AC46" s="168" t="e">
        <v>#N/A</v>
      </c>
      <c r="AD46" s="170" t="e">
        <f t="shared" si="2"/>
        <v>#N/A</v>
      </c>
      <c r="AE46" s="172" t="e">
        <v>#N/A</v>
      </c>
      <c r="AF46" s="171" t="e">
        <f t="shared" si="3"/>
        <v>#N/A</v>
      </c>
      <c r="AG46" s="168"/>
    </row>
    <row r="47" spans="1:39" ht="11.25" customHeight="1" x14ac:dyDescent="0.2">
      <c r="A47" s="59" t="s">
        <v>116</v>
      </c>
      <c r="B47" s="60" t="s">
        <v>50</v>
      </c>
      <c r="C47" s="61">
        <v>2</v>
      </c>
      <c r="D47" s="62" t="str">
        <f t="shared" si="12"/>
        <v>Eonia</v>
      </c>
      <c r="E47" s="63" t="str">
        <f t="shared" si="13"/>
        <v>EUR1EON3E18M_RepoQuote</v>
      </c>
      <c r="F47" s="174">
        <v>0</v>
      </c>
      <c r="G47" s="64"/>
      <c r="I47" s="10" t="str">
        <f t="shared" si="10"/>
        <v>BasSw</v>
      </c>
      <c r="J47" s="94" t="str">
        <f t="shared" si="11"/>
        <v>obj_0044b#0001</v>
      </c>
      <c r="K47" s="146" t="str">
        <f>IFERROR(_xll.qlRateHelperQuoteName(J47,Trigger),"--")</f>
        <v>EUR1EON3E4Y_RepoQuote</v>
      </c>
      <c r="L47" s="98">
        <f>IFERROR(_xll.qlRateHelperQuoteValue($J47,Trigger),"--")</f>
        <v>-6.5958333500000001E-4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42362</v>
      </c>
      <c r="Q47" s="99">
        <f>IFERROR(_xll.qlRateHelperPillarDate(J47,Trigger),"--")</f>
        <v>43823</v>
      </c>
      <c r="S47" s="4" t="str">
        <f t="shared" si="14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7" t="e">
        <v>#N/A</v>
      </c>
      <c r="AC47" s="168" t="e">
        <v>#N/A</v>
      </c>
      <c r="AD47" s="170" t="e">
        <f t="shared" si="2"/>
        <v>#N/A</v>
      </c>
      <c r="AE47" s="172" t="e">
        <v>#N/A</v>
      </c>
      <c r="AF47" s="171" t="e">
        <f t="shared" si="3"/>
        <v>#N/A</v>
      </c>
      <c r="AG47" s="168"/>
    </row>
    <row r="48" spans="1:39" ht="11.25" customHeight="1" x14ac:dyDescent="0.2">
      <c r="A48" s="59" t="s">
        <v>116</v>
      </c>
      <c r="B48" s="60" t="s">
        <v>51</v>
      </c>
      <c r="C48" s="61">
        <v>2</v>
      </c>
      <c r="D48" s="62" t="str">
        <f t="shared" si="12"/>
        <v>Eonia</v>
      </c>
      <c r="E48" s="63" t="str">
        <f t="shared" si="13"/>
        <v>EUR1EON3E21M_RepoQuote</v>
      </c>
      <c r="F48" s="174">
        <v>0</v>
      </c>
      <c r="G48" s="64"/>
      <c r="I48" s="10" t="str">
        <f t="shared" si="10"/>
        <v>BasSw</v>
      </c>
      <c r="J48" s="94" t="str">
        <f t="shared" si="11"/>
        <v>obj_00452#0001</v>
      </c>
      <c r="K48" s="146" t="str">
        <f>IFERROR(_xll.qlRateHelperQuoteName(J48,Trigger),"--")</f>
        <v>EUR1EON3E5Y_RepoQuote</v>
      </c>
      <c r="L48" s="98">
        <f>IFERROR(_xll.qlRateHelperQuoteValue($J48,Trigger),"--")</f>
        <v>6.8499999999999995E-4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42362</v>
      </c>
      <c r="Q48" s="99">
        <f>IFERROR(_xll.qlRateHelperPillarDate(J48,Trigger),"--")</f>
        <v>44189</v>
      </c>
      <c r="S48" s="4" t="str">
        <f t="shared" si="14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7" t="e">
        <v>#N/A</v>
      </c>
      <c r="AC48" s="168" t="e">
        <v>#N/A</v>
      </c>
      <c r="AD48" s="170" t="e">
        <f t="shared" si="2"/>
        <v>#N/A</v>
      </c>
      <c r="AE48" s="172" t="e">
        <v>#N/A</v>
      </c>
      <c r="AF48" s="171" t="e">
        <f t="shared" si="3"/>
        <v>#N/A</v>
      </c>
      <c r="AG48" s="168"/>
    </row>
    <row r="49" spans="1:33" ht="11.25" customHeight="1" x14ac:dyDescent="0.2">
      <c r="A49" s="59" t="s">
        <v>116</v>
      </c>
      <c r="B49" s="60" t="s">
        <v>52</v>
      </c>
      <c r="C49" s="61">
        <v>2</v>
      </c>
      <c r="D49" s="62" t="str">
        <f t="shared" si="12"/>
        <v>Eonia</v>
      </c>
      <c r="E49" s="63" t="str">
        <f t="shared" si="13"/>
        <v>EUR1EON3E2Y_RepoQuote</v>
      </c>
      <c r="F49" s="174">
        <v>0</v>
      </c>
      <c r="G49" s="64"/>
      <c r="I49" s="10" t="str">
        <f t="shared" si="10"/>
        <v>BasSw</v>
      </c>
      <c r="J49" s="94" t="str">
        <f t="shared" si="11"/>
        <v>obj_00451#0001</v>
      </c>
      <c r="K49" s="146" t="str">
        <f>IFERROR(_xll.qlRateHelperQuoteName(J49,Trigger),"--")</f>
        <v>EUR1EON3E6Y_RepoQuote</v>
      </c>
      <c r="L49" s="98">
        <f>IFERROR(_xll.qlRateHelperQuoteValue($J49,Trigger),"--")</f>
        <v>2.0865999999998999E-3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42362</v>
      </c>
      <c r="Q49" s="99">
        <f>IFERROR(_xll.qlRateHelperPillarDate(J49,Trigger),"--")</f>
        <v>44554</v>
      </c>
      <c r="S49" s="4" t="str">
        <f t="shared" si="14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7" t="e">
        <v>#N/A</v>
      </c>
      <c r="AC49" s="168" t="e">
        <v>#N/A</v>
      </c>
      <c r="AD49" s="170" t="e">
        <f t="shared" si="2"/>
        <v>#N/A</v>
      </c>
      <c r="AE49" s="172" t="e">
        <v>#N/A</v>
      </c>
      <c r="AF49" s="171" t="e">
        <f t="shared" si="3"/>
        <v>#N/A</v>
      </c>
      <c r="AG49" s="168"/>
    </row>
    <row r="50" spans="1:33" ht="11.25" customHeight="1" x14ac:dyDescent="0.2">
      <c r="A50" s="59" t="s">
        <v>116</v>
      </c>
      <c r="B50" s="60" t="s">
        <v>53</v>
      </c>
      <c r="C50" s="61">
        <v>2</v>
      </c>
      <c r="D50" s="62" t="str">
        <f t="shared" si="12"/>
        <v>Eonia</v>
      </c>
      <c r="E50" s="63" t="str">
        <f t="shared" si="13"/>
        <v>EUR1EON3E3Y_RepoQuote</v>
      </c>
      <c r="F50" s="174">
        <v>0</v>
      </c>
      <c r="G50" s="64" t="str">
        <f>_xll.qlOISRateHelper(,$C50,$B50,$E50,$D50,,Permanent,Trigger,ObjectOverwrite)</f>
        <v>obj_0044c#0001</v>
      </c>
      <c r="I50" s="10" t="str">
        <f t="shared" si="10"/>
        <v>BasSw</v>
      </c>
      <c r="J50" s="94" t="str">
        <f t="shared" si="11"/>
        <v>obj_00453#0001</v>
      </c>
      <c r="K50" s="146" t="str">
        <f>IFERROR(_xll.qlRateHelperQuoteName(J50,Trigger),"--")</f>
        <v>EUR1EON3E7Y_RepoQuote</v>
      </c>
      <c r="L50" s="98">
        <f>IFERROR(_xll.qlRateHelperQuoteValue($J50,Trigger),"--")</f>
        <v>3.5119999999999999E-3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42362</v>
      </c>
      <c r="Q50" s="99">
        <f>IFERROR(_xll.qlRateHelperPillarDate(J50,Trigger),"--")</f>
        <v>44922</v>
      </c>
      <c r="S50" s="4" t="str">
        <f t="shared" si="14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7" t="e">
        <v>#N/A</v>
      </c>
      <c r="AC50" s="168" t="e">
        <v>#N/A</v>
      </c>
      <c r="AD50" s="170" t="e">
        <f t="shared" si="2"/>
        <v>#N/A</v>
      </c>
      <c r="AE50" s="172" t="e">
        <v>#N/A</v>
      </c>
      <c r="AF50" s="171" t="e">
        <f t="shared" si="3"/>
        <v>#N/A</v>
      </c>
      <c r="AG50" s="168"/>
    </row>
    <row r="51" spans="1:33" ht="11.25" customHeight="1" x14ac:dyDescent="0.2">
      <c r="A51" s="59" t="s">
        <v>116</v>
      </c>
      <c r="B51" s="60" t="s">
        <v>54</v>
      </c>
      <c r="C51" s="61">
        <v>2</v>
      </c>
      <c r="D51" s="62" t="str">
        <f t="shared" si="12"/>
        <v>Eonia</v>
      </c>
      <c r="E51" s="63" t="str">
        <f t="shared" si="13"/>
        <v>EUR1EON3E4Y_RepoQuote</v>
      </c>
      <c r="F51" s="174">
        <v>0</v>
      </c>
      <c r="G51" s="64" t="str">
        <f>_xll.qlOISRateHelper(,$C51,$B51,$E51,$D51,,Permanent,Trigger,ObjectOverwrite)</f>
        <v>obj_0044b#0001</v>
      </c>
      <c r="I51" s="10" t="str">
        <f t="shared" si="10"/>
        <v>BasSw</v>
      </c>
      <c r="J51" s="94" t="str">
        <f t="shared" si="11"/>
        <v>obj_0044e#0001</v>
      </c>
      <c r="K51" s="146" t="str">
        <f>IFERROR(_xll.qlRateHelperQuoteName(J51,Trigger),"--")</f>
        <v>EUR1EON3E8Y_RepoQuote</v>
      </c>
      <c r="L51" s="98">
        <f>IFERROR(_xll.qlRateHelperQuoteValue($J51,Trigger),"--")</f>
        <v>4.9160999999999996E-3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42362</v>
      </c>
      <c r="Q51" s="99">
        <f>IFERROR(_xll.qlRateHelperPillarDate(J51,Trigger),"--")</f>
        <v>45287</v>
      </c>
      <c r="S51" s="4" t="str">
        <f t="shared" si="14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7" t="e">
        <v>#N/A</v>
      </c>
      <c r="AC51" s="168" t="e">
        <v>#N/A</v>
      </c>
      <c r="AD51" s="170" t="e">
        <f t="shared" si="2"/>
        <v>#N/A</v>
      </c>
      <c r="AE51" s="172" t="e">
        <v>#N/A</v>
      </c>
      <c r="AF51" s="171" t="e">
        <f t="shared" si="3"/>
        <v>#N/A</v>
      </c>
      <c r="AG51" s="168"/>
    </row>
    <row r="52" spans="1:33" ht="11.25" customHeight="1" x14ac:dyDescent="0.2">
      <c r="A52" s="59" t="s">
        <v>116</v>
      </c>
      <c r="B52" s="60" t="s">
        <v>55</v>
      </c>
      <c r="C52" s="61">
        <v>2</v>
      </c>
      <c r="D52" s="62" t="str">
        <f t="shared" si="12"/>
        <v>Eonia</v>
      </c>
      <c r="E52" s="63" t="str">
        <f t="shared" si="13"/>
        <v>EUR1EON3E5Y_RepoQuote</v>
      </c>
      <c r="F52" s="174">
        <v>0</v>
      </c>
      <c r="G52" s="64" t="str">
        <f>_xll.qlOISRateHelper(,$C52,$B52,$E52,$D52,,Permanent,Trigger,ObjectOverwrite)</f>
        <v>obj_00452#0001</v>
      </c>
      <c r="I52" s="10" t="str">
        <f t="shared" si="10"/>
        <v>BasSw</v>
      </c>
      <c r="J52" s="94" t="str">
        <f t="shared" si="11"/>
        <v>obj_00450#0001</v>
      </c>
      <c r="K52" s="146" t="str">
        <f>IFERROR(_xll.qlRateHelperQuoteName(J52,Trigger),"--")</f>
        <v>EUR1EON3E9Y_RepoQuote</v>
      </c>
      <c r="L52" s="98">
        <f>IFERROR(_xll.qlRateHelperQuoteValue($J52,Trigger),"--")</f>
        <v>6.22465E-3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42362</v>
      </c>
      <c r="Q52" s="99">
        <f>IFERROR(_xll.qlRateHelperPillarDate(J52,Trigger),"--")</f>
        <v>45650</v>
      </c>
      <c r="S52" s="4" t="str">
        <f t="shared" si="14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7" t="e">
        <v>#N/A</v>
      </c>
      <c r="AC52" s="168" t="e">
        <v>#N/A</v>
      </c>
      <c r="AD52" s="170" t="e">
        <f t="shared" si="2"/>
        <v>#N/A</v>
      </c>
      <c r="AE52" s="172" t="e">
        <v>#N/A</v>
      </c>
      <c r="AF52" s="171" t="e">
        <f t="shared" si="3"/>
        <v>#N/A</v>
      </c>
      <c r="AG52" s="168"/>
    </row>
    <row r="53" spans="1:33" ht="11.25" customHeight="1" x14ac:dyDescent="0.2">
      <c r="A53" s="59" t="s">
        <v>116</v>
      </c>
      <c r="B53" s="60" t="s">
        <v>56</v>
      </c>
      <c r="C53" s="61">
        <v>2</v>
      </c>
      <c r="D53" s="62" t="str">
        <f t="shared" si="12"/>
        <v>Eonia</v>
      </c>
      <c r="E53" s="63" t="str">
        <f t="shared" si="13"/>
        <v>EUR1EON3E6Y_RepoQuote</v>
      </c>
      <c r="F53" s="174">
        <v>0</v>
      </c>
      <c r="G53" s="64" t="str">
        <f>_xll.qlOISRateHelper(,$C53,$B53,$E53,$D53,,Permanent,Trigger,ObjectOverwrite)</f>
        <v>obj_00451#0001</v>
      </c>
      <c r="I53" s="10" t="str">
        <f t="shared" si="10"/>
        <v>BasSw</v>
      </c>
      <c r="J53" s="94" t="str">
        <f t="shared" si="11"/>
        <v>obj_0044f#0001</v>
      </c>
      <c r="K53" s="146" t="str">
        <f>IFERROR(_xll.qlRateHelperQuoteName(J53,Trigger),"--")</f>
        <v>EUR1EON3E10Y_RepoQuote</v>
      </c>
      <c r="L53" s="98">
        <f>IFERROR(_xll.qlRateHelperQuoteValue($J53,Trigger),"--")</f>
        <v>7.3894499999999997E-3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42362</v>
      </c>
      <c r="Q53" s="99">
        <f>IFERROR(_xll.qlRateHelperPillarDate(J53,Trigger),"--")</f>
        <v>46015</v>
      </c>
      <c r="S53" s="4" t="str">
        <f t="shared" si="14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7" t="e">
        <v>#N/A</v>
      </c>
      <c r="AC53" s="168" t="e">
        <v>#N/A</v>
      </c>
      <c r="AD53" s="170" t="e">
        <f t="shared" si="2"/>
        <v>#N/A</v>
      </c>
      <c r="AE53" s="172" t="e">
        <v>#N/A</v>
      </c>
      <c r="AF53" s="171" t="e">
        <f t="shared" si="3"/>
        <v>#N/A</v>
      </c>
      <c r="AG53" s="168"/>
    </row>
    <row r="54" spans="1:33" ht="11.25" customHeight="1" x14ac:dyDescent="0.2">
      <c r="A54" s="59" t="s">
        <v>116</v>
      </c>
      <c r="B54" s="60" t="s">
        <v>57</v>
      </c>
      <c r="C54" s="61">
        <v>2</v>
      </c>
      <c r="D54" s="62" t="str">
        <f t="shared" si="12"/>
        <v>Eonia</v>
      </c>
      <c r="E54" s="63" t="str">
        <f t="shared" si="13"/>
        <v>EUR1EON3E7Y_RepoQuote</v>
      </c>
      <c r="F54" s="174">
        <v>0</v>
      </c>
      <c r="G54" s="64" t="str">
        <f>_xll.qlOISRateHelper(,$C54,$B54,$E54,$D54,,Permanent,Trigger,ObjectOverwrite)</f>
        <v>obj_00453#0001</v>
      </c>
      <c r="I54" s="10" t="str">
        <f t="shared" si="10"/>
        <v>BasSw</v>
      </c>
      <c r="J54" s="94" t="str">
        <f t="shared" si="11"/>
        <v>--</v>
      </c>
      <c r="K54" s="146" t="str">
        <f>IFERROR(_xll.qlRateHelperQuoteName(J54,Trigger),"--")</f>
        <v>--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 t="str">
        <f>IFERROR(_xll.qlRateHelperEarliestDate(J54,Trigger),"--")</f>
        <v>--</v>
      </c>
      <c r="Q54" s="99" t="str">
        <f>IFERROR(_xll.qlRateHelperPillarDate(J54,Trigger),"--")</f>
        <v>--</v>
      </c>
      <c r="S54" s="4" t="str">
        <f t="shared" si="14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7" t="e">
        <v>#N/A</v>
      </c>
      <c r="AC54" s="168" t="e">
        <v>#N/A</v>
      </c>
      <c r="AD54" s="170" t="e">
        <f t="shared" si="2"/>
        <v>#N/A</v>
      </c>
      <c r="AE54" s="172" t="e">
        <v>#N/A</v>
      </c>
      <c r="AF54" s="171" t="e">
        <f t="shared" si="3"/>
        <v>#N/A</v>
      </c>
      <c r="AG54" s="168"/>
    </row>
    <row r="55" spans="1:33" ht="11.25" customHeight="1" x14ac:dyDescent="0.2">
      <c r="A55" s="59" t="s">
        <v>116</v>
      </c>
      <c r="B55" s="60" t="s">
        <v>58</v>
      </c>
      <c r="C55" s="61">
        <v>2</v>
      </c>
      <c r="D55" s="62" t="str">
        <f t="shared" si="12"/>
        <v>Eonia</v>
      </c>
      <c r="E55" s="63" t="str">
        <f t="shared" si="13"/>
        <v>EUR1EON3E8Y_RepoQuote</v>
      </c>
      <c r="F55" s="174">
        <v>0</v>
      </c>
      <c r="G55" s="64" t="str">
        <f>_xll.qlOISRateHelper(,$C55,$B55,$E55,$D55,,Permanent,Trigger,ObjectOverwrite)</f>
        <v>obj_0044e#0001</v>
      </c>
      <c r="I55" s="10" t="str">
        <f t="shared" si="10"/>
        <v>BasSw</v>
      </c>
      <c r="J55" s="94" t="str">
        <f t="shared" si="11"/>
        <v>obj_0044d#0001</v>
      </c>
      <c r="K55" s="146" t="str">
        <f>IFERROR(_xll.qlRateHelperQuoteName(J55,Trigger),"--")</f>
        <v>EUR1EON3E12Y_RepoQuote</v>
      </c>
      <c r="L55" s="98">
        <f>IFERROR(_xll.qlRateHelperQuoteValue($J55,Trigger),"--")</f>
        <v>9.4039499999999995E-3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42362</v>
      </c>
      <c r="Q55" s="99">
        <f>IFERROR(_xll.qlRateHelperPillarDate(J55,Trigger),"--")</f>
        <v>46745</v>
      </c>
      <c r="S55" s="4" t="str">
        <f t="shared" si="14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7" t="e">
        <v>#N/A</v>
      </c>
      <c r="AC55" s="168" t="e">
        <v>#N/A</v>
      </c>
      <c r="AD55" s="170" t="e">
        <f t="shared" si="2"/>
        <v>#N/A</v>
      </c>
      <c r="AE55" s="172" t="e">
        <v>#N/A</v>
      </c>
      <c r="AF55" s="171" t="e">
        <f t="shared" si="3"/>
        <v>#N/A</v>
      </c>
      <c r="AG55" s="168"/>
    </row>
    <row r="56" spans="1:33" ht="11.25" customHeight="1" x14ac:dyDescent="0.2">
      <c r="A56" s="59" t="s">
        <v>116</v>
      </c>
      <c r="B56" s="60" t="s">
        <v>59</v>
      </c>
      <c r="C56" s="61">
        <v>2</v>
      </c>
      <c r="D56" s="62" t="str">
        <f t="shared" si="12"/>
        <v>Eonia</v>
      </c>
      <c r="E56" s="63" t="str">
        <f t="shared" si="13"/>
        <v>EUR1EON3E9Y_RepoQuote</v>
      </c>
      <c r="F56" s="174">
        <v>0</v>
      </c>
      <c r="G56" s="64" t="str">
        <f>_xll.qlOISRateHelper(,$C56,$B56,$E56,$D56,,Permanent,Trigger,ObjectOverwrite)</f>
        <v>obj_00450#0001</v>
      </c>
      <c r="I56" s="10" t="str">
        <f t="shared" si="10"/>
        <v>BasSw</v>
      </c>
      <c r="J56" s="94" t="str">
        <f t="shared" si="11"/>
        <v>--</v>
      </c>
      <c r="K56" s="146" t="str">
        <f>IFERROR(_xll.qlRateHelperQuoteName(J56,Trigger),"--")</f>
        <v>--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 t="str">
        <f>IFERROR(_xll.qlRateHelperEarliestDate(J56,Trigger),"--")</f>
        <v>--</v>
      </c>
      <c r="Q56" s="99" t="str">
        <f>IFERROR(_xll.qlRateHelperPillarDate(J56,Trigger),"--")</f>
        <v>--</v>
      </c>
      <c r="S56" s="4" t="str">
        <f t="shared" si="14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7" t="e">
        <v>#N/A</v>
      </c>
      <c r="AC56" s="168" t="e">
        <v>#N/A</v>
      </c>
      <c r="AD56" s="170" t="e">
        <f t="shared" si="2"/>
        <v>#N/A</v>
      </c>
      <c r="AE56" s="172" t="e">
        <v>#N/A</v>
      </c>
      <c r="AF56" s="171" t="e">
        <f t="shared" si="3"/>
        <v>#N/A</v>
      </c>
      <c r="AG56" s="168"/>
    </row>
    <row r="57" spans="1:33" ht="11.25" customHeight="1" x14ac:dyDescent="0.2">
      <c r="A57" s="59" t="s">
        <v>116</v>
      </c>
      <c r="B57" s="60" t="s">
        <v>60</v>
      </c>
      <c r="C57" s="61">
        <v>2</v>
      </c>
      <c r="D57" s="62" t="str">
        <f t="shared" si="12"/>
        <v>Eonia</v>
      </c>
      <c r="E57" s="63" t="str">
        <f t="shared" si="13"/>
        <v>EUR1EON3E10Y_RepoQuote</v>
      </c>
      <c r="F57" s="174">
        <v>0</v>
      </c>
      <c r="G57" s="64" t="str">
        <f>_xll.qlOISRateHelper(,$C57,$B57,$E57,$D57,,Permanent,Trigger,ObjectOverwrite)</f>
        <v>obj_0044f#0001</v>
      </c>
      <c r="I57" s="10" t="str">
        <f t="shared" si="10"/>
        <v>BasSw</v>
      </c>
      <c r="J57" s="94" t="str">
        <f t="shared" si="11"/>
        <v>--</v>
      </c>
      <c r="K57" s="146" t="str">
        <f>IFERROR(_xll.qlRateHelperQuoteName(J57,Trigger),"--")</f>
        <v>--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 t="str">
        <f>IFERROR(_xll.qlRateHelperEarliestDate(J57,Trigger),"--")</f>
        <v>--</v>
      </c>
      <c r="Q57" s="99" t="str">
        <f>IFERROR(_xll.qlRateHelperPillarDate(J57,Trigger),"--")</f>
        <v>--</v>
      </c>
      <c r="S57" s="4" t="str">
        <f t="shared" si="14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7" t="e">
        <v>#N/A</v>
      </c>
      <c r="AC57" s="168" t="e">
        <v>#N/A</v>
      </c>
      <c r="AD57" s="170" t="e">
        <f t="shared" si="2"/>
        <v>#N/A</v>
      </c>
      <c r="AE57" s="172" t="e">
        <v>#N/A</v>
      </c>
      <c r="AF57" s="171" t="e">
        <f t="shared" si="3"/>
        <v>#N/A</v>
      </c>
      <c r="AG57" s="168"/>
    </row>
    <row r="58" spans="1:33" ht="11.25" customHeight="1" x14ac:dyDescent="0.2">
      <c r="A58" s="59" t="s">
        <v>116</v>
      </c>
      <c r="B58" s="60" t="s">
        <v>96</v>
      </c>
      <c r="C58" s="61">
        <v>2</v>
      </c>
      <c r="D58" s="62" t="str">
        <f t="shared" si="12"/>
        <v>Eonia</v>
      </c>
      <c r="E58" s="63" t="str">
        <f t="shared" si="13"/>
        <v>EUR1EON3E11Y_RepoQuote</v>
      </c>
      <c r="F58" s="174">
        <v>0</v>
      </c>
      <c r="G58" s="64"/>
      <c r="I58" s="10" t="str">
        <f t="shared" si="10"/>
        <v>BasSw</v>
      </c>
      <c r="J58" s="94" t="str">
        <f t="shared" si="11"/>
        <v>obj_0044a#0001</v>
      </c>
      <c r="K58" s="146" t="str">
        <f>IFERROR(_xll.qlRateHelperQuoteName(J58,Trigger),"--")</f>
        <v>EUR1EON3E15Y_RepoQuote</v>
      </c>
      <c r="L58" s="98">
        <f>IFERROR(_xll.qlRateHelperQuoteValue($J58,Trigger),"--")</f>
        <v>1.16095500000001E-2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42362</v>
      </c>
      <c r="Q58" s="99">
        <f>IFERROR(_xll.qlRateHelperPillarDate(J58,Trigger),"--")</f>
        <v>47841</v>
      </c>
      <c r="S58" s="4" t="str">
        <f t="shared" si="14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7" t="e">
        <v>#N/A</v>
      </c>
      <c r="AC58" s="168" t="e">
        <v>#N/A</v>
      </c>
      <c r="AD58" s="170" t="e">
        <f t="shared" si="2"/>
        <v>#N/A</v>
      </c>
      <c r="AE58" s="172" t="e">
        <v>#N/A</v>
      </c>
      <c r="AF58" s="171" t="e">
        <f t="shared" si="3"/>
        <v>#N/A</v>
      </c>
      <c r="AG58" s="168"/>
    </row>
    <row r="59" spans="1:33" ht="11.25" customHeight="1" x14ac:dyDescent="0.2">
      <c r="A59" s="59" t="s">
        <v>116</v>
      </c>
      <c r="B59" s="60" t="s">
        <v>61</v>
      </c>
      <c r="C59" s="61">
        <v>2</v>
      </c>
      <c r="D59" s="62" t="str">
        <f t="shared" si="12"/>
        <v>Eonia</v>
      </c>
      <c r="E59" s="63" t="str">
        <f t="shared" si="13"/>
        <v>EUR1EON3E12Y_RepoQuote</v>
      </c>
      <c r="F59" s="174">
        <v>0</v>
      </c>
      <c r="G59" s="64" t="str">
        <f>_xll.qlOISRateHelper(,$C59,$B59,$E59,$D59,,Permanent,Trigger,ObjectOverwrite)</f>
        <v>obj_0044d#0001</v>
      </c>
      <c r="I59" s="10" t="str">
        <f t="shared" si="10"/>
        <v>BasSw</v>
      </c>
      <c r="J59" s="94" t="str">
        <f t="shared" si="11"/>
        <v>--</v>
      </c>
      <c r="K59" s="146" t="str">
        <f>IFERROR(_xll.qlRateHelperQuoteName(J59,Trigger),"--")</f>
        <v>--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 t="str">
        <f>IFERROR(_xll.qlRateHelperEarliestDate(J59,Trigger),"--")</f>
        <v>--</v>
      </c>
      <c r="Q59" s="99" t="str">
        <f>IFERROR(_xll.qlRateHelperPillarDate(J59,Trigger),"--")</f>
        <v>--</v>
      </c>
      <c r="S59" s="4" t="str">
        <f t="shared" si="14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7" t="e">
        <v>#N/A</v>
      </c>
      <c r="AC59" s="168" t="e">
        <v>#N/A</v>
      </c>
      <c r="AD59" s="170" t="e">
        <f t="shared" si="2"/>
        <v>#N/A</v>
      </c>
      <c r="AE59" s="172" t="e">
        <v>#N/A</v>
      </c>
      <c r="AF59" s="171" t="e">
        <f t="shared" si="3"/>
        <v>#N/A</v>
      </c>
      <c r="AG59" s="168"/>
    </row>
    <row r="60" spans="1:33" ht="11.25" customHeight="1" x14ac:dyDescent="0.2">
      <c r="A60" s="59" t="s">
        <v>116</v>
      </c>
      <c r="B60" s="60" t="s">
        <v>97</v>
      </c>
      <c r="C60" s="61">
        <v>2</v>
      </c>
      <c r="D60" s="62" t="str">
        <f t="shared" si="12"/>
        <v>Eonia</v>
      </c>
      <c r="E60" s="63" t="str">
        <f t="shared" si="13"/>
        <v>EUR1EON3E13Y_RepoQuote</v>
      </c>
      <c r="F60" s="174">
        <v>0</v>
      </c>
      <c r="G60" s="64"/>
      <c r="I60" s="10" t="str">
        <f t="shared" si="10"/>
        <v>BasSw</v>
      </c>
      <c r="J60" s="94" t="str">
        <f t="shared" si="11"/>
        <v>--</v>
      </c>
      <c r="K60" s="146" t="str">
        <f>IFERROR(_xll.qlRateHelperQuoteName(J60,Trigger),"--")</f>
        <v>--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 t="str">
        <f>IFERROR(_xll.qlRateHelperEarliestDate(J60,Trigger),"--")</f>
        <v>--</v>
      </c>
      <c r="Q60" s="99" t="str">
        <f>IFERROR(_xll.qlRateHelperPillarDate(J60,Trigger),"--")</f>
        <v>--</v>
      </c>
      <c r="S60" s="4" t="str">
        <f t="shared" si="14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7" t="e">
        <v>#N/A</v>
      </c>
      <c r="AC60" s="168" t="e">
        <v>#N/A</v>
      </c>
      <c r="AD60" s="170" t="e">
        <f t="shared" si="2"/>
        <v>#N/A</v>
      </c>
      <c r="AE60" s="172" t="e">
        <v>#N/A</v>
      </c>
      <c r="AF60" s="171" t="e">
        <f t="shared" si="3"/>
        <v>#N/A</v>
      </c>
      <c r="AG60" s="168"/>
    </row>
    <row r="61" spans="1:33" ht="11.25" customHeight="1" x14ac:dyDescent="0.2">
      <c r="A61" s="59" t="s">
        <v>116</v>
      </c>
      <c r="B61" s="60" t="s">
        <v>98</v>
      </c>
      <c r="C61" s="61">
        <v>2</v>
      </c>
      <c r="D61" s="62" t="str">
        <f t="shared" si="12"/>
        <v>Eonia</v>
      </c>
      <c r="E61" s="63" t="str">
        <f t="shared" si="13"/>
        <v>EUR1EON3E14Y_RepoQuote</v>
      </c>
      <c r="F61" s="174">
        <v>0</v>
      </c>
      <c r="G61" s="64"/>
      <c r="I61" s="10" t="str">
        <f t="shared" si="10"/>
        <v>BasSw</v>
      </c>
      <c r="J61" s="94" t="str">
        <f t="shared" si="11"/>
        <v>--</v>
      </c>
      <c r="K61" s="146" t="str">
        <f>IFERROR(_xll.qlRateHelperQuoteName(J61,Trigger),"--")</f>
        <v>--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 t="str">
        <f>IFERROR(_xll.qlRateHelperEarliestDate(J61,Trigger),"--")</f>
        <v>--</v>
      </c>
      <c r="Q61" s="99" t="str">
        <f>IFERROR(_xll.qlRateHelperPillarDate(J61,Trigger),"--")</f>
        <v>--</v>
      </c>
      <c r="S61" s="4" t="str">
        <f t="shared" si="14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7" t="e">
        <v>#N/A</v>
      </c>
      <c r="AC61" s="168" t="e">
        <v>#N/A</v>
      </c>
      <c r="AD61" s="170" t="e">
        <f t="shared" si="2"/>
        <v>#N/A</v>
      </c>
      <c r="AE61" s="172" t="e">
        <v>#N/A</v>
      </c>
      <c r="AF61" s="171" t="e">
        <f t="shared" si="3"/>
        <v>#N/A</v>
      </c>
      <c r="AG61" s="168"/>
    </row>
    <row r="62" spans="1:33" ht="11.25" customHeight="1" x14ac:dyDescent="0.2">
      <c r="A62" s="59" t="s">
        <v>116</v>
      </c>
      <c r="B62" s="60" t="s">
        <v>62</v>
      </c>
      <c r="C62" s="61">
        <v>2</v>
      </c>
      <c r="D62" s="62" t="str">
        <f t="shared" si="12"/>
        <v>Eonia</v>
      </c>
      <c r="E62" s="63" t="str">
        <f t="shared" si="13"/>
        <v>EUR1EON3E15Y_RepoQuote</v>
      </c>
      <c r="F62" s="174">
        <v>0</v>
      </c>
      <c r="G62" s="64" t="str">
        <f>_xll.qlOISRateHelper(,$C62,$B62,$E62,$D62,,Permanent,Trigger,ObjectOverwrite)</f>
        <v>obj_0044a#0001</v>
      </c>
      <c r="I62" s="10" t="str">
        <f t="shared" si="10"/>
        <v>BasSw</v>
      </c>
      <c r="J62" s="94" t="str">
        <f t="shared" si="11"/>
        <v>--</v>
      </c>
      <c r="K62" s="146" t="str">
        <f>IFERROR(_xll.qlRateHelperQuoteName(J62,Trigger),"--")</f>
        <v>--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 t="str">
        <f>IFERROR(_xll.qlRateHelperEarliestDate(J62,Trigger),"--")</f>
        <v>--</v>
      </c>
      <c r="Q62" s="99" t="str">
        <f>IFERROR(_xll.qlRateHelperPillarDate(J62,Trigger),"--")</f>
        <v>--</v>
      </c>
      <c r="S62" s="4" t="str">
        <f t="shared" si="14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7" t="e">
        <v>#N/A</v>
      </c>
      <c r="AC62" s="168" t="e">
        <v>#N/A</v>
      </c>
      <c r="AD62" s="170" t="e">
        <f t="shared" si="2"/>
        <v>#N/A</v>
      </c>
      <c r="AE62" s="172" t="e">
        <v>#N/A</v>
      </c>
      <c r="AF62" s="171" t="e">
        <f t="shared" si="3"/>
        <v>#N/A</v>
      </c>
      <c r="AG62" s="168"/>
    </row>
    <row r="63" spans="1:33" ht="11.25" customHeight="1" x14ac:dyDescent="0.2">
      <c r="A63" s="59" t="s">
        <v>116</v>
      </c>
      <c r="B63" s="60" t="s">
        <v>99</v>
      </c>
      <c r="C63" s="61">
        <v>2</v>
      </c>
      <c r="D63" s="62" t="str">
        <f t="shared" si="12"/>
        <v>Eonia</v>
      </c>
      <c r="E63" s="63" t="str">
        <f t="shared" si="13"/>
        <v>EUR1EON3E16Y_RepoQuote</v>
      </c>
      <c r="F63" s="174">
        <v>0</v>
      </c>
      <c r="G63" s="64"/>
      <c r="I63" s="10" t="str">
        <f t="shared" si="10"/>
        <v>BasSw</v>
      </c>
      <c r="J63" s="94" t="str">
        <f t="shared" si="11"/>
        <v>obj_0046f#0001</v>
      </c>
      <c r="K63" s="146" t="str">
        <f>IFERROR(_xll.qlRateHelperQuoteName(J63,Trigger),"--")</f>
        <v>EUR1EON3E20Y_RepoQuote</v>
      </c>
      <c r="L63" s="98">
        <f>IFERROR(_xll.qlRateHelperQuoteValue($J63,Trigger),"--")</f>
        <v>1.3525250000000001E-2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42362</v>
      </c>
      <c r="Q63" s="99">
        <f>IFERROR(_xll.qlRateHelperPillarDate(J63,Trigger),"--")</f>
        <v>49667</v>
      </c>
      <c r="S63" s="4" t="str">
        <f t="shared" si="14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0" t="e">
        <f>Z63-AC63</f>
        <v>#N/A</v>
      </c>
      <c r="AE63" s="46" t="e">
        <v>#N/A</v>
      </c>
      <c r="AF63" s="171" t="e">
        <f t="shared" si="3"/>
        <v>#N/A</v>
      </c>
    </row>
    <row r="64" spans="1:33" ht="11.25" customHeight="1" x14ac:dyDescent="0.2">
      <c r="A64" s="59" t="s">
        <v>116</v>
      </c>
      <c r="B64" s="60" t="s">
        <v>100</v>
      </c>
      <c r="C64" s="61">
        <v>2</v>
      </c>
      <c r="D64" s="62" t="str">
        <f t="shared" si="12"/>
        <v>Eonia</v>
      </c>
      <c r="E64" s="63" t="str">
        <f t="shared" si="13"/>
        <v>EUR1EON3E17Y_RepoQuote</v>
      </c>
      <c r="F64" s="174">
        <v>0</v>
      </c>
      <c r="G64" s="64"/>
      <c r="I64" s="10" t="str">
        <f t="shared" si="10"/>
        <v>BasSw</v>
      </c>
      <c r="J64" s="94" t="str">
        <f t="shared" si="11"/>
        <v>--</v>
      </c>
      <c r="K64" s="146" t="str">
        <f>IFERROR(_xll.qlRateHelperQuoteName(J64,Trigger),"--")</f>
        <v>--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 t="str">
        <f>IFERROR(_xll.qlRateHelperEarliestDate(J64,Trigger),"--")</f>
        <v>--</v>
      </c>
      <c r="Q64" s="99" t="str">
        <f>IFERROR(_xll.qlRateHelperPillarDate(J64,Trigger),"--")</f>
        <v>--</v>
      </c>
      <c r="S64" s="4" t="str">
        <f t="shared" si="14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0" t="e">
        <f t="shared" si="2"/>
        <v>#N/A</v>
      </c>
      <c r="AE64" s="46" t="e">
        <v>#N/A</v>
      </c>
      <c r="AF64" s="171" t="e">
        <f t="shared" si="3"/>
        <v>#N/A</v>
      </c>
    </row>
    <row r="65" spans="1:32" ht="11.25" customHeight="1" x14ac:dyDescent="0.2">
      <c r="A65" s="59" t="s">
        <v>116</v>
      </c>
      <c r="B65" s="60" t="s">
        <v>101</v>
      </c>
      <c r="C65" s="61">
        <v>2</v>
      </c>
      <c r="D65" s="62" t="str">
        <f t="shared" si="12"/>
        <v>Eonia</v>
      </c>
      <c r="E65" s="63" t="str">
        <f t="shared" si="13"/>
        <v>EUR1EON3E18Y_RepoQuote</v>
      </c>
      <c r="F65" s="174">
        <v>0</v>
      </c>
      <c r="G65" s="64"/>
      <c r="I65" s="10" t="str">
        <f t="shared" si="10"/>
        <v>BasSw</v>
      </c>
      <c r="J65" s="94" t="str">
        <f t="shared" si="11"/>
        <v>--</v>
      </c>
      <c r="K65" s="146" t="str">
        <f>IFERROR(_xll.qlRateHelperQuoteName(J65,Trigger),"--")</f>
        <v>--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 t="str">
        <f>IFERROR(_xll.qlRateHelperEarliestDate(J65,Trigger),"--")</f>
        <v>--</v>
      </c>
      <c r="Q65" s="99" t="str">
        <f>IFERROR(_xll.qlRateHelperPillarDate(J65,Trigger),"--")</f>
        <v>--</v>
      </c>
      <c r="S65" s="4" t="str">
        <f t="shared" si="14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0" t="e">
        <f t="shared" si="2"/>
        <v>#N/A</v>
      </c>
      <c r="AE65" s="46" t="e">
        <v>#N/A</v>
      </c>
      <c r="AF65" s="171" t="e">
        <f t="shared" si="3"/>
        <v>#N/A</v>
      </c>
    </row>
    <row r="66" spans="1:32" ht="11.25" customHeight="1" x14ac:dyDescent="0.2">
      <c r="A66" s="59" t="s">
        <v>116</v>
      </c>
      <c r="B66" s="60" t="s">
        <v>102</v>
      </c>
      <c r="C66" s="61">
        <v>2</v>
      </c>
      <c r="D66" s="62" t="str">
        <f t="shared" ref="D66:D81" si="15">$D$1</f>
        <v>Eonia</v>
      </c>
      <c r="E66" s="63" t="str">
        <f t="shared" si="13"/>
        <v>EUR1EON3E19Y_RepoQuote</v>
      </c>
      <c r="F66" s="174">
        <v>0</v>
      </c>
      <c r="G66" s="64"/>
      <c r="I66" s="10" t="str">
        <f t="shared" si="10"/>
        <v>BasSw</v>
      </c>
      <c r="J66" s="94" t="str">
        <f t="shared" si="11"/>
        <v>--</v>
      </c>
      <c r="K66" s="146" t="str">
        <f>IFERROR(_xll.qlRateHelperQuoteName(J66,Trigger),"--")</f>
        <v>--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 t="str">
        <f>IFERROR(_xll.qlRateHelperEarliestDate(J66,Trigger),"--")</f>
        <v>--</v>
      </c>
      <c r="Q66" s="99" t="str">
        <f>IFERROR(_xll.qlRateHelperPillarDate(J66,Trigger),"--")</f>
        <v>--</v>
      </c>
      <c r="S66" s="4" t="str">
        <f t="shared" si="14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0" t="e">
        <f t="shared" si="2"/>
        <v>#N/A</v>
      </c>
      <c r="AE66" s="46" t="e">
        <v>#N/A</v>
      </c>
      <c r="AF66" s="171" t="e">
        <f t="shared" si="3"/>
        <v>#N/A</v>
      </c>
    </row>
    <row r="67" spans="1:32" ht="11.25" customHeight="1" x14ac:dyDescent="0.2">
      <c r="A67" s="59" t="s">
        <v>116</v>
      </c>
      <c r="B67" s="60" t="s">
        <v>63</v>
      </c>
      <c r="C67" s="61">
        <v>2</v>
      </c>
      <c r="D67" s="62" t="str">
        <f t="shared" si="15"/>
        <v>Eonia</v>
      </c>
      <c r="E67" s="63" t="str">
        <f t="shared" si="13"/>
        <v>EUR1EON3E20Y_RepoQuote</v>
      </c>
      <c r="F67" s="174">
        <v>0</v>
      </c>
      <c r="G67" s="64" t="str">
        <f>_xll.qlOISRateHelper(,$C67,$B67,$E67,$D67,,Permanent,Trigger,ObjectOverwrite)</f>
        <v>obj_0046f#0001</v>
      </c>
      <c r="I67" s="10" t="str">
        <f t="shared" si="10"/>
        <v>BasSw</v>
      </c>
      <c r="J67" s="94" t="str">
        <f t="shared" si="11"/>
        <v>--</v>
      </c>
      <c r="K67" s="146" t="str">
        <f>IFERROR(_xll.qlRateHelperQuoteName(J67,Trigger),"--")</f>
        <v>--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 t="str">
        <f>IFERROR(_xll.qlRateHelperEarliestDate(J67,Trigger),"--")</f>
        <v>--</v>
      </c>
      <c r="Q67" s="99" t="str">
        <f>IFERROR(_xll.qlRateHelperPillarDate(J67,Trigger),"--")</f>
        <v>--</v>
      </c>
      <c r="S67" s="4" t="str">
        <f t="shared" si="14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0" t="e">
        <f t="shared" si="2"/>
        <v>#N/A</v>
      </c>
      <c r="AE67" s="46" t="e">
        <v>#N/A</v>
      </c>
      <c r="AF67" s="171" t="e">
        <f t="shared" si="3"/>
        <v>#N/A</v>
      </c>
    </row>
    <row r="68" spans="1:32" ht="11.25" customHeight="1" x14ac:dyDescent="0.2">
      <c r="A68" s="59" t="s">
        <v>116</v>
      </c>
      <c r="B68" s="60" t="s">
        <v>103</v>
      </c>
      <c r="C68" s="61">
        <v>2</v>
      </c>
      <c r="D68" s="62" t="str">
        <f t="shared" si="15"/>
        <v>Eonia</v>
      </c>
      <c r="E68" s="63" t="str">
        <f t="shared" si="13"/>
        <v>EUR1EON3E21Y_RepoQuote</v>
      </c>
      <c r="F68" s="174">
        <v>0</v>
      </c>
      <c r="G68" s="64"/>
      <c r="I68" s="10" t="str">
        <f t="shared" si="10"/>
        <v>BasSw</v>
      </c>
      <c r="J68" s="94" t="str">
        <f t="shared" si="11"/>
        <v>obj_00473#0001</v>
      </c>
      <c r="K68" s="146" t="str">
        <f>IFERROR(_xll.qlRateHelperQuoteName(J68,Trigger),"--")</f>
        <v>EUR1EON3E25Y_RepoQuote</v>
      </c>
      <c r="L68" s="98">
        <f>IFERROR(_xll.qlRateHelperQuoteValue($J68,Trigger),"--")</f>
        <v>1.4037849999999999E-2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42362</v>
      </c>
      <c r="Q68" s="99">
        <f>IFERROR(_xll.qlRateHelperPillarDate(J68,Trigger),"--")</f>
        <v>51494</v>
      </c>
      <c r="S68" s="4" t="str">
        <f t="shared" si="14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0" t="e">
        <f t="shared" ref="AD68:AD77" si="16">Z68-AC68</f>
        <v>#N/A</v>
      </c>
      <c r="AE68" s="46" t="e">
        <v>#N/A</v>
      </c>
      <c r="AF68" s="171" t="e">
        <f t="shared" ref="AF68:AF77" si="17">AA68-AE68</f>
        <v>#N/A</v>
      </c>
    </row>
    <row r="69" spans="1:32" ht="11.25" customHeight="1" x14ac:dyDescent="0.2">
      <c r="A69" s="59" t="s">
        <v>116</v>
      </c>
      <c r="B69" s="60" t="s">
        <v>104</v>
      </c>
      <c r="C69" s="61">
        <v>2</v>
      </c>
      <c r="D69" s="62" t="str">
        <f t="shared" si="15"/>
        <v>Eonia</v>
      </c>
      <c r="E69" s="63" t="str">
        <f t="shared" si="13"/>
        <v>EUR1EON3E22Y_RepoQuote</v>
      </c>
      <c r="F69" s="174">
        <v>0</v>
      </c>
      <c r="G69" s="64"/>
      <c r="I69" s="10" t="str">
        <f t="shared" si="10"/>
        <v>BasSw</v>
      </c>
      <c r="J69" s="94" t="str">
        <f t="shared" si="11"/>
        <v>--</v>
      </c>
      <c r="K69" s="146" t="str">
        <f>IFERROR(_xll.qlRateHelperQuoteName(J69,Trigger),"--")</f>
        <v>--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 t="str">
        <f>IFERROR(_xll.qlRateHelperEarliestDate(J69,Trigger),"--")</f>
        <v>--</v>
      </c>
      <c r="Q69" s="99" t="str">
        <f>IFERROR(_xll.qlRateHelperPillarDate(J69,Trigger),"--")</f>
        <v>--</v>
      </c>
      <c r="S69" s="4" t="str">
        <f t="shared" si="14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0" t="e">
        <f t="shared" si="16"/>
        <v>#N/A</v>
      </c>
      <c r="AE69" s="46" t="e">
        <v>#N/A</v>
      </c>
      <c r="AF69" s="171" t="e">
        <f t="shared" si="17"/>
        <v>#N/A</v>
      </c>
    </row>
    <row r="70" spans="1:32" ht="11.25" customHeight="1" x14ac:dyDescent="0.2">
      <c r="A70" s="59" t="s">
        <v>116</v>
      </c>
      <c r="B70" s="60" t="s">
        <v>105</v>
      </c>
      <c r="C70" s="61">
        <v>2</v>
      </c>
      <c r="D70" s="62" t="str">
        <f t="shared" si="15"/>
        <v>Eonia</v>
      </c>
      <c r="E70" s="63" t="str">
        <f t="shared" si="13"/>
        <v>EUR1EON3E23Y_RepoQuote</v>
      </c>
      <c r="F70" s="174">
        <v>0</v>
      </c>
      <c r="G70" s="64"/>
      <c r="I70" s="10" t="str">
        <f t="shared" si="10"/>
        <v>BasSw</v>
      </c>
      <c r="J70" s="94" t="str">
        <f t="shared" si="11"/>
        <v>--</v>
      </c>
      <c r="K70" s="146" t="str">
        <f>IFERROR(_xll.qlRateHelperQuoteName(J70,Trigger),"--")</f>
        <v>--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 t="str">
        <f>IFERROR(_xll.qlRateHelperEarliestDate(J70,Trigger),"--")</f>
        <v>--</v>
      </c>
      <c r="Q70" s="99" t="str">
        <f>IFERROR(_xll.qlRateHelperPillarDate(J70,Trigger),"--")</f>
        <v>--</v>
      </c>
      <c r="S70" s="4" t="str">
        <f t="shared" si="14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0" t="e">
        <f t="shared" si="16"/>
        <v>#N/A</v>
      </c>
      <c r="AE70" s="46" t="e">
        <v>#N/A</v>
      </c>
      <c r="AF70" s="171" t="e">
        <f t="shared" si="17"/>
        <v>#N/A</v>
      </c>
    </row>
    <row r="71" spans="1:32" ht="11.25" customHeight="1" x14ac:dyDescent="0.2">
      <c r="A71" s="59" t="s">
        <v>116</v>
      </c>
      <c r="B71" s="60" t="s">
        <v>106</v>
      </c>
      <c r="C71" s="61">
        <v>2</v>
      </c>
      <c r="D71" s="62" t="str">
        <f t="shared" si="15"/>
        <v>Eonia</v>
      </c>
      <c r="E71" s="63" t="str">
        <f t="shared" si="13"/>
        <v>EUR1EON3E24Y_RepoQuote</v>
      </c>
      <c r="F71" s="174">
        <v>0</v>
      </c>
      <c r="G71" s="64"/>
      <c r="I71" s="10" t="str">
        <f t="shared" si="10"/>
        <v>BasSw</v>
      </c>
      <c r="J71" s="94" t="str">
        <f t="shared" si="11"/>
        <v>--</v>
      </c>
      <c r="K71" s="146" t="str">
        <f>IFERROR(_xll.qlRateHelperQuoteName(J71,Trigger),"--")</f>
        <v>--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 t="str">
        <f>IFERROR(_xll.qlRateHelperEarliestDate(J71,Trigger),"--")</f>
        <v>--</v>
      </c>
      <c r="Q71" s="99" t="str">
        <f>IFERROR(_xll.qlRateHelperPillarDate(J71,Trigger),"--")</f>
        <v>--</v>
      </c>
      <c r="S71" s="4" t="str">
        <f t="shared" si="14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0" t="e">
        <f t="shared" si="16"/>
        <v>#N/A</v>
      </c>
      <c r="AE71" s="46" t="e">
        <v>#N/A</v>
      </c>
      <c r="AF71" s="171" t="e">
        <f t="shared" si="17"/>
        <v>#N/A</v>
      </c>
    </row>
    <row r="72" spans="1:32" ht="11.25" customHeight="1" x14ac:dyDescent="0.2">
      <c r="A72" s="59" t="s">
        <v>116</v>
      </c>
      <c r="B72" s="60" t="s">
        <v>64</v>
      </c>
      <c r="C72" s="61">
        <v>2</v>
      </c>
      <c r="D72" s="62" t="str">
        <f t="shared" si="15"/>
        <v>Eonia</v>
      </c>
      <c r="E72" s="63" t="str">
        <f t="shared" si="13"/>
        <v>EUR1EON3E25Y_RepoQuote</v>
      </c>
      <c r="F72" s="174">
        <v>0</v>
      </c>
      <c r="G72" s="64" t="str">
        <f>_xll.qlOISRateHelper(,$C72,$B72,$E72,$D72,,Permanent,Trigger,ObjectOverwrite)</f>
        <v>obj_00473#0001</v>
      </c>
      <c r="I72" s="10" t="str">
        <f t="shared" si="10"/>
        <v>BasSw</v>
      </c>
      <c r="J72" s="94" t="str">
        <f t="shared" si="11"/>
        <v>--</v>
      </c>
      <c r="K72" s="146" t="str">
        <f>IFERROR(_xll.qlRateHelperQuoteName(J72,Trigger),"--")</f>
        <v>--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 t="str">
        <f>IFERROR(_xll.qlRateHelperEarliestDate(J72,Trigger),"--")</f>
        <v>--</v>
      </c>
      <c r="Q72" s="99" t="str">
        <f>IFERROR(_xll.qlRateHelperPillarDate(J72,Trigger),"--")</f>
        <v>--</v>
      </c>
      <c r="S72" s="4" t="str">
        <f t="shared" si="14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0" t="e">
        <f t="shared" si="16"/>
        <v>#N/A</v>
      </c>
      <c r="AE72" s="46" t="e">
        <v>#N/A</v>
      </c>
      <c r="AF72" s="171" t="e">
        <f t="shared" si="17"/>
        <v>#N/A</v>
      </c>
    </row>
    <row r="73" spans="1:32" ht="11.25" customHeight="1" x14ac:dyDescent="0.2">
      <c r="A73" s="59" t="s">
        <v>116</v>
      </c>
      <c r="B73" s="60" t="s">
        <v>107</v>
      </c>
      <c r="C73" s="61">
        <v>2</v>
      </c>
      <c r="D73" s="62" t="str">
        <f t="shared" si="15"/>
        <v>Eonia</v>
      </c>
      <c r="E73" s="63" t="str">
        <f t="shared" si="13"/>
        <v>EUR1EON3E26Y_RepoQuote</v>
      </c>
      <c r="F73" s="174">
        <v>0</v>
      </c>
      <c r="G73" s="64"/>
      <c r="I73" s="10" t="str">
        <f t="shared" si="10"/>
        <v>BasSw</v>
      </c>
      <c r="J73" s="94" t="str">
        <f t="shared" si="11"/>
        <v>obj_00491#0001</v>
      </c>
      <c r="K73" s="146" t="str">
        <f>IFERROR(_xll.qlRateHelperQuoteName(J73,Trigger),"--")</f>
        <v>EUR1EON3E30Y_RepoQuote</v>
      </c>
      <c r="L73" s="98">
        <f>IFERROR(_xll.qlRateHelperQuoteValue($J73,Trigger),"--")</f>
        <v>1.4167950000000099E-2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42362</v>
      </c>
      <c r="Q73" s="99">
        <f>IFERROR(_xll.qlRateHelperPillarDate(J73,Trigger),"--")</f>
        <v>53323</v>
      </c>
      <c r="S73" s="4" t="str">
        <f t="shared" si="14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0" t="e">
        <f t="shared" si="16"/>
        <v>#N/A</v>
      </c>
      <c r="AE73" s="46" t="e">
        <v>#N/A</v>
      </c>
      <c r="AF73" s="171" t="e">
        <f t="shared" si="17"/>
        <v>#N/A</v>
      </c>
    </row>
    <row r="74" spans="1:32" ht="11.25" customHeight="1" x14ac:dyDescent="0.2">
      <c r="A74" s="59" t="s">
        <v>116</v>
      </c>
      <c r="B74" s="60" t="s">
        <v>65</v>
      </c>
      <c r="C74" s="61">
        <v>2</v>
      </c>
      <c r="D74" s="62" t="str">
        <f t="shared" si="15"/>
        <v>Eonia</v>
      </c>
      <c r="E74" s="63" t="str">
        <f t="shared" si="13"/>
        <v>EUR1EON3E27Y_RepoQuote</v>
      </c>
      <c r="F74" s="174">
        <v>0</v>
      </c>
      <c r="G74" s="64"/>
      <c r="I74" s="10" t="str">
        <f t="shared" si="10"/>
        <v>BasSw</v>
      </c>
      <c r="J74" s="94" t="str">
        <f t="shared" si="11"/>
        <v>--</v>
      </c>
      <c r="K74" s="146" t="str">
        <f>IFERROR(_xll.qlRateHelperQuoteName(J74,Trigger),"--")</f>
        <v>--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 t="str">
        <f>IFERROR(_xll.qlRateHelperEarliestDate(J74,Trigger),"--")</f>
        <v>--</v>
      </c>
      <c r="Q74" s="99" t="str">
        <f>IFERROR(_xll.qlRateHelperPillarDate(J74,Trigger),"--")</f>
        <v>--</v>
      </c>
      <c r="S74" s="4" t="str">
        <f t="shared" si="14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0" t="e">
        <f t="shared" si="16"/>
        <v>#N/A</v>
      </c>
      <c r="AE74" s="46" t="e">
        <v>#N/A</v>
      </c>
      <c r="AF74" s="171" t="e">
        <f t="shared" si="17"/>
        <v>#N/A</v>
      </c>
    </row>
    <row r="75" spans="1:32" ht="11.25" customHeight="1" x14ac:dyDescent="0.2">
      <c r="A75" s="59" t="s">
        <v>116</v>
      </c>
      <c r="B75" s="60" t="s">
        <v>108</v>
      </c>
      <c r="C75" s="61">
        <v>2</v>
      </c>
      <c r="D75" s="62" t="str">
        <f t="shared" si="15"/>
        <v>Eonia</v>
      </c>
      <c r="E75" s="63" t="str">
        <f t="shared" si="13"/>
        <v>EUR1EON3E28Y_RepoQuote</v>
      </c>
      <c r="F75" s="174">
        <v>0</v>
      </c>
      <c r="G75" s="64"/>
      <c r="I75" s="10" t="str">
        <f t="shared" si="10"/>
        <v>BasSw</v>
      </c>
      <c r="J75" s="94" t="str">
        <f t="shared" si="11"/>
        <v>obj_00471#0001</v>
      </c>
      <c r="K75" s="146" t="str">
        <f>IFERROR(_xll.qlRateHelperQuoteName(J75,Trigger),"--")</f>
        <v>EUR1EON3E40Y_RepoQuote</v>
      </c>
      <c r="L75" s="98">
        <f>IFERROR(_xll.qlRateHelperQuoteValue($J75,Trigger),"--")</f>
        <v>1.427675E-2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42362</v>
      </c>
      <c r="Q75" s="99">
        <f>IFERROR(_xll.qlRateHelperPillarDate(J75,Trigger),"--")</f>
        <v>56972</v>
      </c>
      <c r="S75" s="4" t="str">
        <f t="shared" si="14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0" t="e">
        <f t="shared" si="16"/>
        <v>#N/A</v>
      </c>
      <c r="AE75" s="46" t="e">
        <v>#N/A</v>
      </c>
      <c r="AF75" s="171" t="e">
        <f t="shared" si="17"/>
        <v>#N/A</v>
      </c>
    </row>
    <row r="76" spans="1:32" ht="11.25" customHeight="1" x14ac:dyDescent="0.2">
      <c r="A76" s="59" t="s">
        <v>116</v>
      </c>
      <c r="B76" s="60" t="s">
        <v>109</v>
      </c>
      <c r="C76" s="61">
        <v>2</v>
      </c>
      <c r="D76" s="62" t="str">
        <f t="shared" si="15"/>
        <v>Eonia</v>
      </c>
      <c r="E76" s="63" t="str">
        <f t="shared" si="13"/>
        <v>EUR1EON3E29Y_RepoQuote</v>
      </c>
      <c r="F76" s="174">
        <v>0</v>
      </c>
      <c r="G76" s="64"/>
      <c r="I76" s="10" t="str">
        <f t="shared" si="10"/>
        <v>BasSw</v>
      </c>
      <c r="J76" s="94" t="str">
        <f t="shared" si="11"/>
        <v>obj_0048c#0001</v>
      </c>
      <c r="K76" s="146" t="str">
        <f>IFERROR(_xll.qlRateHelperQuoteName(J76,Trigger),"--")</f>
        <v>EUR1EON3E50Y_RepoQuote</v>
      </c>
      <c r="L76" s="98">
        <f>IFERROR(_xll.qlRateHelperQuoteValue($J76,Trigger),"--")</f>
        <v>1.39717499999998E-2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42362</v>
      </c>
      <c r="Q76" s="99">
        <f>IFERROR(_xll.qlRateHelperPillarDate(J76,Trigger),"--")</f>
        <v>60625</v>
      </c>
      <c r="S76" s="4" t="str">
        <f t="shared" si="14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0" t="e">
        <f t="shared" si="16"/>
        <v>#N/A</v>
      </c>
      <c r="AE76" s="46" t="e">
        <v>#N/A</v>
      </c>
      <c r="AF76" s="171" t="e">
        <f t="shared" si="17"/>
        <v>#N/A</v>
      </c>
    </row>
    <row r="77" spans="1:32" ht="11.25" customHeight="1" x14ac:dyDescent="0.2">
      <c r="A77" s="59" t="s">
        <v>116</v>
      </c>
      <c r="B77" s="60" t="s">
        <v>66</v>
      </c>
      <c r="C77" s="61">
        <v>2</v>
      </c>
      <c r="D77" s="62" t="str">
        <f t="shared" si="15"/>
        <v>Eonia</v>
      </c>
      <c r="E77" s="63" t="str">
        <f t="shared" si="13"/>
        <v>EUR1EON3E30Y_RepoQuote</v>
      </c>
      <c r="F77" s="174">
        <v>0</v>
      </c>
      <c r="G77" s="64" t="str">
        <f>_xll.qlOISRateHelper(,$C77,$B77,$E77,$D77,,Permanent,Trigger,ObjectOverwrite)</f>
        <v>obj_00491#0001</v>
      </c>
      <c r="I77" s="11" t="str">
        <f t="shared" si="10"/>
        <v>BasSw</v>
      </c>
      <c r="J77" s="95" t="str">
        <f t="shared" si="11"/>
        <v>obj_00470#0001</v>
      </c>
      <c r="K77" s="147" t="str">
        <f>IFERROR(_xll.qlRateHelperQuoteName(J77,Trigger),"--")</f>
        <v>EUR1EON3E60Y_RepoQuote</v>
      </c>
      <c r="L77" s="101">
        <f>IFERROR(_xll.qlRateHelperQuoteValue($J77,Trigger),"--")</f>
        <v>1.37225E-2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42362</v>
      </c>
      <c r="Q77" s="102">
        <f>IFERROR(_xll.qlRateHelperPillarDate(J77,Trigger),"--")</f>
        <v>64277</v>
      </c>
      <c r="S77" s="4" t="str">
        <f t="shared" si="14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0" t="e">
        <f t="shared" si="16"/>
        <v>#N/A</v>
      </c>
      <c r="AE77" s="46" t="e">
        <v>#N/A</v>
      </c>
      <c r="AF77" s="171" t="e">
        <f t="shared" si="17"/>
        <v>#N/A</v>
      </c>
    </row>
    <row r="78" spans="1:32" ht="11.25" customHeight="1" x14ac:dyDescent="0.2">
      <c r="A78" s="59" t="s">
        <v>116</v>
      </c>
      <c r="B78" s="60" t="s">
        <v>67</v>
      </c>
      <c r="C78" s="61">
        <v>2</v>
      </c>
      <c r="D78" s="62" t="str">
        <f t="shared" si="15"/>
        <v>Eonia</v>
      </c>
      <c r="E78" s="63" t="str">
        <f t="shared" si="13"/>
        <v>EUR1EON3E35Y_RepoQuote</v>
      </c>
      <c r="F78" s="174">
        <v>0</v>
      </c>
      <c r="G78" s="64"/>
    </row>
    <row r="79" spans="1:32" ht="11.25" customHeight="1" x14ac:dyDescent="0.2">
      <c r="A79" s="59" t="s">
        <v>116</v>
      </c>
      <c r="B79" s="60" t="s">
        <v>68</v>
      </c>
      <c r="C79" s="61">
        <v>2</v>
      </c>
      <c r="D79" s="62" t="str">
        <f t="shared" si="15"/>
        <v>Eonia</v>
      </c>
      <c r="E79" s="63" t="str">
        <f t="shared" si="13"/>
        <v>EUR1EON3E40Y_RepoQuote</v>
      </c>
      <c r="F79" s="174">
        <v>0</v>
      </c>
      <c r="G79" s="64" t="str">
        <f>_xll.qlOISRateHelper(,$C79,$B79,$E79,$D79,,Permanent,Trigger,ObjectOverwrite)</f>
        <v>obj_00471#0001</v>
      </c>
    </row>
    <row r="80" spans="1:32" ht="11.25" customHeight="1" x14ac:dyDescent="0.2">
      <c r="A80" s="59" t="s">
        <v>116</v>
      </c>
      <c r="B80" s="60" t="s">
        <v>69</v>
      </c>
      <c r="C80" s="61">
        <v>2</v>
      </c>
      <c r="D80" s="62" t="str">
        <f t="shared" si="15"/>
        <v>Eonia</v>
      </c>
      <c r="E80" s="63" t="str">
        <f t="shared" si="13"/>
        <v>EUR1EON3E50Y_RepoQuote</v>
      </c>
      <c r="F80" s="174">
        <v>0</v>
      </c>
      <c r="G80" s="64" t="str">
        <f>_xll.qlOISRateHelper(,$C80,$B80,$E80,$D80,,Permanent,Trigger,ObjectOverwrite)</f>
        <v>obj_0048c#0001</v>
      </c>
    </row>
    <row r="81" spans="1:7" x14ac:dyDescent="0.2">
      <c r="A81" s="1" t="s">
        <v>116</v>
      </c>
      <c r="B81" s="8" t="s">
        <v>110</v>
      </c>
      <c r="C81" s="7">
        <v>2</v>
      </c>
      <c r="D81" s="9" t="str">
        <f t="shared" si="15"/>
        <v>Eonia</v>
      </c>
      <c r="E81" s="2" t="str">
        <f t="shared" si="13"/>
        <v>EUR1EON3E60Y_RepoQuote</v>
      </c>
      <c r="F81" s="175">
        <v>0</v>
      </c>
      <c r="G81" s="3" t="str">
        <f>_xll.qlOISRateHelper(,$C81,$B81,$E81,$D81,,Permanent,Trigger,ObjectOverwrite)</f>
        <v>obj_00470#0001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09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4" width="10.7109375" style="46" customWidth="1"/>
    <col min="45" max="16384" width="9.140625" style="46"/>
  </cols>
  <sheetData>
    <row r="1" spans="1:45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EUR3M</v>
      </c>
      <c r="Y1" s="66"/>
      <c r="Z1" s="66"/>
      <c r="AA1" s="66"/>
      <c r="AB1" s="69"/>
      <c r="AC1" s="69"/>
      <c r="AD1" s="66"/>
      <c r="AE1" s="66"/>
      <c r="AF1" s="176" t="s">
        <v>138</v>
      </c>
      <c r="AG1" s="176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144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>
        <f t="array" ref="AF2:AF103">_xll.qlPiecewiseYieldCurveData(YieldCurve1_3M,Trigger)</f>
        <v>-1.3284144014213245E-3</v>
      </c>
      <c r="AG2" s="76">
        <f t="array" ref="AG2:AG103">_xll.qlPiecewiseYieldCurveData(yieldcurve2_3M,Trigger)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5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Euribor3M</v>
      </c>
      <c r="H3" s="121" t="str">
        <f>IF(LCHQuoteOverwrite,Currency&amp;Tenor&amp;"D"&amp;ReportQuoteSuffix,Currency&amp;Tenor&amp;"D"&amp;QuoteSuffix)</f>
        <v>EUR3MD_RepoQuote</v>
      </c>
      <c r="I3" s="124"/>
      <c r="J3" s="3" t="str">
        <f>_xll.qlDepositRateHelper(,H3,G3,Permanent,Trigger,ObjectOverwrite)</f>
        <v>obj_004b6#0001</v>
      </c>
      <c r="K3" s="3" t="str">
        <f>J3</f>
        <v>obj_004b6#0001</v>
      </c>
      <c r="L3" s="49"/>
      <c r="M3" s="11" t="str">
        <f>A3</f>
        <v>Dp</v>
      </c>
      <c r="N3" s="95" t="str">
        <f>IF(ISBLANK(J3),"--",J3)</f>
        <v>obj_004b6#0001</v>
      </c>
      <c r="O3" s="95" t="str">
        <f>IF(ISBLANK(K3),"--",K3)</f>
        <v>obj_004b6#0001</v>
      </c>
      <c r="P3" s="147" t="str">
        <f>IFERROR(_xll.qlRateHelperQuoteName(N3,Trigger),"--")</f>
        <v>EUR3MD_RepoQuote</v>
      </c>
      <c r="Q3" s="101">
        <f>IFERROR(_xll.qlRateHelperQuoteValue($N3,Trigger),"--")</f>
        <v>-1.31E-3</v>
      </c>
      <c r="R3" s="100" t="b">
        <v>1</v>
      </c>
      <c r="S3" s="95"/>
      <c r="T3" s="95">
        <v>1</v>
      </c>
      <c r="U3" s="102">
        <f>IFERROR(_xll.qlRateHelperEarliestDate(N3,Trigger),"--")</f>
        <v>42362</v>
      </c>
      <c r="V3" s="102">
        <f>IFERROR(_xll.qlRateHelperPillarDate(N3,Trigger),"--")</f>
        <v>42453</v>
      </c>
      <c r="X3" s="4" t="str">
        <f t="shared" ref="X3:X34" si="0">IFERROR(INDEX($M$3:$M$103,MATCH(AA3,$P$3:$P$103,0),1),"")</f>
        <v>Dp</v>
      </c>
      <c r="Y3" s="4" t="str">
        <f t="array" ref="Y3:Y103">_xll.qlRateHelperSelection(_xll.ohFilter(RateHelpers1,IncludeFlag),_xll.ohFilter(Priority,IncludeFlag),$AO$3,$AO$4,$AO$5,$AO$6,_xll.ohFilter(MinDistance,IncludeFlag),Trigger)</f>
        <v>obj_004b6</v>
      </c>
      <c r="Z3" s="4" t="str">
        <f t="array" ref="Z3:Z103">_xll.qlRateHelperSelection(_xll.ohFilter(RateHelpers2,IncludeFlag),_xll.ohFilter(Priority,IncludeFlag),$AO$3,$AO$4,$AO$5,$AO$6,_xll.ohFilter(MinDistance,IncludeFlag),Trigger)</f>
        <v>obj_004b6</v>
      </c>
      <c r="AA3" s="4" t="str">
        <f>IFERROR(_xll.qlRateHelperQuoteName(Y3,Trigger),"")</f>
        <v>EUR3MD_RepoQuote</v>
      </c>
      <c r="AB3" s="70">
        <f>IFERROR(_xll.qlRateHelperRate(Y3,Trigger),"")</f>
        <v>-1.31E-3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42362</v>
      </c>
      <c r="AE3" s="5">
        <f>IFERROR(_xll.qlRateHelperPillarDate(Y3,Trigger),"")</f>
        <v>42453</v>
      </c>
      <c r="AF3" s="70">
        <v>-1.3284144014213245E-3</v>
      </c>
      <c r="AG3" s="77">
        <v>1.0003385299988499</v>
      </c>
      <c r="AH3" s="167">
        <f t="array" ref="AH3:AH103">_xll.ohFilter([1]REP00100!$C$2:$C$1000,([1]REP00100!$A$2:$A$1000="EUR_EURIBOR_3M_EOD"))</f>
        <v>42453</v>
      </c>
      <c r="AI3" s="168">
        <f t="array" ref="AI3:AI103">_xll.ohFilter([1]REP00100!$E$2:$E$1000,([1]REP00100!$A$2:$A$1000="EUR_EURIBOR_3M_EOD"))</f>
        <v>-1.3284144014194699E-3</v>
      </c>
      <c r="AJ3" s="170">
        <f t="shared" ref="AJ3:AJ66" si="1">AF3-AI3</f>
        <v>-1.8546362362537039E-15</v>
      </c>
      <c r="AK3" s="80">
        <f t="array" ref="AK3:AK103">_xll.ohFilter([1]REP00101!$F$2:$F$1000,([1]REP00101!$A$2:$A$1000="EUR_EURIBOR_3M_EOD"))</f>
        <v>1.0003385299988501</v>
      </c>
      <c r="AL3" s="161">
        <f t="shared" ref="AL3:AL66" si="2">AK3-AG3</f>
        <v>0</v>
      </c>
      <c r="AN3" s="107" t="s">
        <v>85</v>
      </c>
      <c r="AO3" s="108">
        <v>12</v>
      </c>
      <c r="AQ3" s="168"/>
      <c r="AR3" s="168"/>
      <c r="AS3" s="168"/>
    </row>
    <row r="4" spans="1:45" ht="11.25" customHeight="1" x14ac:dyDescent="0.2">
      <c r="B4" s="46"/>
      <c r="C4" s="46"/>
      <c r="D4" s="46"/>
      <c r="E4" s="46"/>
      <c r="F4" s="46"/>
      <c r="G4" s="103" t="s">
        <v>163</v>
      </c>
      <c r="H4" s="103" t="s">
        <v>93</v>
      </c>
      <c r="L4" s="48"/>
      <c r="M4" s="10" t="str">
        <f t="shared" ref="M4:M14" si="3">A6</f>
        <v>FUT</v>
      </c>
      <c r="N4" s="94" t="str">
        <f t="shared" ref="N4:N14" si="4">IF(ISBLANK(J6),"--",J6)</f>
        <v>obj_004a4#0001</v>
      </c>
      <c r="O4" s="94" t="str">
        <f t="shared" ref="O4:O14" si="5">IF(ISBLANK(K6),"--",K6)</f>
        <v>obj_004a4#0001</v>
      </c>
      <c r="P4" s="146" t="str">
        <f>IFERROR(_xll.qlRateHelperQuoteName(N4,Trigger),"--")</f>
        <v>FEIH6_RepoQuote</v>
      </c>
      <c r="Q4" s="150">
        <f>IFERROR(_xll.qlRateHelperQuoteValue($N4,Trigger),"--")</f>
        <v>100.1559</v>
      </c>
      <c r="R4" s="97" t="b">
        <v>1</v>
      </c>
      <c r="S4" s="94"/>
      <c r="T4" s="94">
        <v>1</v>
      </c>
      <c r="U4" s="99">
        <f>IFERROR(_xll.qlRateHelperEarliestDate(N4,Trigger),"--")</f>
        <v>42445</v>
      </c>
      <c r="V4" s="99">
        <f>IFERROR(_xll.qlRateHelperPillarDate(N4,Trigger),"--")</f>
        <v>42536</v>
      </c>
      <c r="X4" s="4" t="str">
        <f t="shared" si="0"/>
        <v>FUT</v>
      </c>
      <c r="Y4" s="4" t="str">
        <v>obj_004a4</v>
      </c>
      <c r="Z4" s="4" t="str">
        <v>obj_004a4</v>
      </c>
      <c r="AA4" s="4" t="str">
        <f>IFERROR(_xll.qlRateHelperQuoteName(Y4,Trigger),"")</f>
        <v>FEIH6_RepoQuote</v>
      </c>
      <c r="AB4" s="70">
        <f>IFERROR(_xll.qlRateHelperRate(Y4,Trigger),"")</f>
        <v>-1.5590000000000881E-3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42445</v>
      </c>
      <c r="AE4" s="5">
        <f>IFERROR(_xll.qlRateHelperPillarDate(Y4,Trigger),"")</f>
        <v>42536</v>
      </c>
      <c r="AF4" s="70">
        <v>-1.4589959552249036E-3</v>
      </c>
      <c r="AG4" s="77">
        <v>1.0007037633831852</v>
      </c>
      <c r="AH4" s="167">
        <v>42536</v>
      </c>
      <c r="AI4" s="168">
        <v>-1.45899595522418E-3</v>
      </c>
      <c r="AJ4" s="170">
        <f t="shared" si="1"/>
        <v>-7.2359652991682566E-16</v>
      </c>
      <c r="AK4" s="80">
        <v>1.0007037633831899</v>
      </c>
      <c r="AL4" s="161">
        <f t="shared" si="2"/>
        <v>4.6629367034256575E-15</v>
      </c>
      <c r="AN4" s="107" t="s">
        <v>86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95</v>
      </c>
      <c r="C5" s="65" t="s">
        <v>33</v>
      </c>
      <c r="D5" s="65"/>
      <c r="E5" s="65" t="s">
        <v>140</v>
      </c>
      <c r="F5" s="65" t="s">
        <v>141</v>
      </c>
      <c r="G5" s="65" t="s">
        <v>4</v>
      </c>
      <c r="H5" s="65" t="s">
        <v>1</v>
      </c>
      <c r="I5" s="65" t="s">
        <v>94</v>
      </c>
      <c r="J5" s="65" t="s">
        <v>143</v>
      </c>
      <c r="K5" s="65" t="s">
        <v>144</v>
      </c>
      <c r="L5" s="48"/>
      <c r="M5" s="10" t="str">
        <f t="shared" si="3"/>
        <v>FUT</v>
      </c>
      <c r="N5" s="94" t="str">
        <f t="shared" si="4"/>
        <v>obj_004c8#0001</v>
      </c>
      <c r="O5" s="94" t="str">
        <f t="shared" si="5"/>
        <v>obj_004c8#0001</v>
      </c>
      <c r="P5" s="146" t="str">
        <f>IFERROR(_xll.qlRateHelperQuoteName(N5,Trigger),"--")</f>
        <v>FEIM6_RepoQuote</v>
      </c>
      <c r="Q5" s="150">
        <f>IFERROR(_xll.qlRateHelperQuoteValue($N5,Trigger),"--")</f>
        <v>100.1776</v>
      </c>
      <c r="R5" s="97" t="b">
        <v>1</v>
      </c>
      <c r="S5" s="94"/>
      <c r="T5" s="94">
        <v>1</v>
      </c>
      <c r="U5" s="99">
        <f>IFERROR(_xll.qlRateHelperEarliestDate(N5,Trigger),"--")</f>
        <v>42536</v>
      </c>
      <c r="V5" s="99">
        <f>IFERROR(_xll.qlRateHelperPillarDate(N5,Trigger),"--")</f>
        <v>42634</v>
      </c>
      <c r="X5" s="4" t="str">
        <f t="shared" si="0"/>
        <v>FUT</v>
      </c>
      <c r="Y5" s="4" t="str">
        <v>obj_004c8</v>
      </c>
      <c r="Z5" s="4" t="str">
        <v>obj_004c8</v>
      </c>
      <c r="AA5" s="4" t="str">
        <f>IFERROR(_xll.qlRateHelperQuoteName(Y5,Trigger),"")</f>
        <v>FEIM6_RepoQuote</v>
      </c>
      <c r="AB5" s="70">
        <f>IFERROR(_xll.qlRateHelperRate(Y5,Trigger),"")</f>
        <v>-1.7759999999999998E-3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42536</v>
      </c>
      <c r="AE5" s="5">
        <f>IFERROR(_xll.qlRateHelperPillarDate(Y5,Trigger),"")</f>
        <v>42634</v>
      </c>
      <c r="AF5" s="70">
        <v>-1.5813455454029759E-3</v>
      </c>
      <c r="AG5" s="77">
        <v>1.0011877971453595</v>
      </c>
      <c r="AH5" s="167">
        <v>42634</v>
      </c>
      <c r="AI5" s="168">
        <v>-1.58134554540237E-3</v>
      </c>
      <c r="AJ5" s="170">
        <f t="shared" si="1"/>
        <v>-6.0585217398489988E-16</v>
      </c>
      <c r="AK5" s="80">
        <v>1.00118779714536</v>
      </c>
      <c r="AL5" s="161">
        <f t="shared" si="2"/>
        <v>0</v>
      </c>
      <c r="AM5" s="80"/>
      <c r="AN5" s="107" t="s">
        <v>87</v>
      </c>
      <c r="AO5" s="108">
        <f>AO7+AO8</f>
        <v>10</v>
      </c>
      <c r="AQ5" s="168"/>
      <c r="AR5" s="168"/>
      <c r="AS5" s="168"/>
    </row>
    <row r="6" spans="1:45" ht="11.25" customHeight="1" x14ac:dyDescent="0.2">
      <c r="A6" s="59" t="s">
        <v>93</v>
      </c>
      <c r="B6" s="116" t="b">
        <v>1</v>
      </c>
      <c r="C6" s="62" t="str">
        <f>_xll.qlIMMNextCode(_xll.qlSettingsEvaluationDate(Trigger),B6,Trigger)</f>
        <v>H6</v>
      </c>
      <c r="D6" s="123"/>
      <c r="E6" s="156">
        <f>_xll.qlIMMdate(C6,,Trigger)</f>
        <v>42445</v>
      </c>
      <c r="F6" s="156">
        <f>_xll.qlIMMNextDate(E6,,Trigger)</f>
        <v>42536</v>
      </c>
      <c r="G6" s="61" t="str">
        <f t="shared" ref="G6:G29" si="6">PROPER(Currency)&amp;FamilyName&amp;Tenor</f>
        <v>Euribor3M</v>
      </c>
      <c r="H6" s="119" t="str">
        <f t="shared" ref="H6:H29" si="7">IF(LCHQuoteOverwrite,$G$4&amp;$C6&amp;ReportQuoteSuffix,Currency&amp;$H$4&amp;$G$1&amp;$C6&amp;QuoteSuffix)</f>
        <v>FEIH6_RepoQuote</v>
      </c>
      <c r="I6" s="125">
        <f t="shared" ref="I6:I29" si="8">IF(LCHQuoteOverwrite,0,Currency&amp;"FUT"&amp;$G$1&amp;$C6&amp;"ConvAdj"&amp;QuoteSuffix)</f>
        <v>0</v>
      </c>
      <c r="J6" s="64" t="str">
        <f>_xll.qlFuturesRateHelper(,$H6,,$E6,$G6,$I6,FALSE,"customdate",$F6,Permanent,Trigger,ObjectOverwrite)</f>
        <v>obj_004a4#0001</v>
      </c>
      <c r="K6" s="64" t="str">
        <f>J6</f>
        <v>obj_004a4#0001</v>
      </c>
      <c r="L6" s="48"/>
      <c r="M6" s="10" t="str">
        <f t="shared" si="3"/>
        <v>FUT</v>
      </c>
      <c r="N6" s="94" t="str">
        <f t="shared" si="4"/>
        <v>obj_004d2#0001</v>
      </c>
      <c r="O6" s="94" t="str">
        <f t="shared" si="5"/>
        <v>obj_004d2#0001</v>
      </c>
      <c r="P6" s="146" t="str">
        <f>IFERROR(_xll.qlRateHelperQuoteName(N6,Trigger),"--")</f>
        <v>FEIU6_RepoQuote</v>
      </c>
      <c r="Q6" s="150">
        <f>IFERROR(_xll.qlRateHelperQuoteValue($N6,Trigger),"--")</f>
        <v>100.18480000000001</v>
      </c>
      <c r="R6" s="97" t="b">
        <v>1</v>
      </c>
      <c r="S6" s="94"/>
      <c r="T6" s="94">
        <v>1</v>
      </c>
      <c r="U6" s="99">
        <f>IFERROR(_xll.qlRateHelperEarliestDate(N6,Trigger),"--")</f>
        <v>42634</v>
      </c>
      <c r="V6" s="99">
        <f>IFERROR(_xll.qlRateHelperPillarDate(N6,Trigger),"--")</f>
        <v>42725</v>
      </c>
      <c r="X6" s="4" t="str">
        <f t="shared" si="0"/>
        <v>FUT</v>
      </c>
      <c r="Y6" s="4" t="str">
        <v>obj_004d2</v>
      </c>
      <c r="Z6" s="4" t="str">
        <v>obj_004d2</v>
      </c>
      <c r="AA6" s="4" t="str">
        <f>IFERROR(_xll.qlRateHelperQuoteName(Y6,Trigger),"")</f>
        <v>FEIU6_RepoQuote</v>
      </c>
      <c r="AB6" s="70">
        <f>IFERROR(_xll.qlRateHelperRate(Y6,Trigger),"")</f>
        <v>-1.8480000000000718E-3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42634</v>
      </c>
      <c r="AE6" s="5">
        <f>IFERROR(_xll.qlRateHelperPillarDate(Y6,Trigger),"")</f>
        <v>42725</v>
      </c>
      <c r="AF6" s="70">
        <v>-1.6543347465401621E-3</v>
      </c>
      <c r="AG6" s="77">
        <v>1.0016557039131808</v>
      </c>
      <c r="AH6" s="167">
        <v>42725</v>
      </c>
      <c r="AI6" s="168">
        <v>-1.6543347465382101E-3</v>
      </c>
      <c r="AJ6" s="170">
        <f t="shared" si="1"/>
        <v>-1.9519975913429022E-15</v>
      </c>
      <c r="AK6" s="80">
        <v>1.0016557039131799</v>
      </c>
      <c r="AL6" s="161">
        <f t="shared" si="2"/>
        <v>0</v>
      </c>
      <c r="AN6" s="107" t="s">
        <v>88</v>
      </c>
      <c r="AO6" s="109" t="s">
        <v>89</v>
      </c>
      <c r="AQ6" s="168"/>
      <c r="AR6" s="168"/>
      <c r="AS6" s="168"/>
    </row>
    <row r="7" spans="1:45" ht="11.25" customHeight="1" x14ac:dyDescent="0.2">
      <c r="A7" s="59" t="s">
        <v>93</v>
      </c>
      <c r="B7" s="116" t="b">
        <v>1</v>
      </c>
      <c r="C7" s="62" t="str">
        <f>_xll.qlIMMNextCode(C6,B7,Trigger)</f>
        <v>M6</v>
      </c>
      <c r="D7" s="123"/>
      <c r="E7" s="156">
        <f>_xll.qlIMMdate(C7,,Trigger)</f>
        <v>42536</v>
      </c>
      <c r="F7" s="156">
        <f>_xll.qlIMMNextDate(E7,,Trigger)</f>
        <v>42634</v>
      </c>
      <c r="G7" s="61" t="str">
        <f t="shared" si="6"/>
        <v>Euribor3M</v>
      </c>
      <c r="H7" s="119" t="str">
        <f t="shared" si="7"/>
        <v>FEIM6_RepoQuote</v>
      </c>
      <c r="I7" s="125">
        <f t="shared" si="8"/>
        <v>0</v>
      </c>
      <c r="J7" s="64" t="str">
        <f>_xll.qlFuturesRateHelper(,$H7,,$E7,$G7,$I7,FALSE,"customdate",$F7,Permanent,Trigger,ObjectOverwrite)</f>
        <v>obj_004c8#0001</v>
      </c>
      <c r="K7" s="64" t="str">
        <f t="shared" ref="K7:K16" si="9">J7</f>
        <v>obj_004c8#0001</v>
      </c>
      <c r="L7" s="48"/>
      <c r="M7" s="10" t="str">
        <f t="shared" si="3"/>
        <v>FUT</v>
      </c>
      <c r="N7" s="94" t="str">
        <f t="shared" si="4"/>
        <v>obj_004da#0001</v>
      </c>
      <c r="O7" s="94" t="str">
        <f t="shared" si="5"/>
        <v>obj_004da#0001</v>
      </c>
      <c r="P7" s="146" t="str">
        <f>IFERROR(_xll.qlRateHelperQuoteName(N7,Trigger),"--")</f>
        <v>FEIZ6_RepoQuote</v>
      </c>
      <c r="Q7" s="150">
        <f>IFERROR(_xll.qlRateHelperQuoteValue($N7,Trigger),"--")</f>
        <v>100.17739999999999</v>
      </c>
      <c r="R7" s="97" t="b">
        <v>1</v>
      </c>
      <c r="S7" s="94"/>
      <c r="T7" s="94">
        <v>1</v>
      </c>
      <c r="U7" s="99">
        <f>IFERROR(_xll.qlRateHelperEarliestDate(N7,Trigger),"--")</f>
        <v>42725</v>
      </c>
      <c r="V7" s="99">
        <f>IFERROR(_xll.qlRateHelperPillarDate(N7,Trigger),"--")</f>
        <v>42809</v>
      </c>
      <c r="X7" s="4" t="str">
        <f t="shared" si="0"/>
        <v>FUT</v>
      </c>
      <c r="Y7" s="4" t="str">
        <v>obj_004da</v>
      </c>
      <c r="Z7" s="4" t="str">
        <v>obj_004da</v>
      </c>
      <c r="AA7" s="4" t="str">
        <f>IFERROR(_xll.qlRateHelperQuoteName(Y7,Trigger),"")</f>
        <v>FEIZ6_RepoQuote</v>
      </c>
      <c r="AB7" s="70">
        <f>IFERROR(_xll.qlRateHelperRate(Y7,Trigger),"")</f>
        <v>-1.7739999999999423E-3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42725</v>
      </c>
      <c r="AE7" s="5">
        <f>IFERROR(_xll.qlRateHelperPillarDate(Y7,Trigger),"")</f>
        <v>42809</v>
      </c>
      <c r="AF7" s="70">
        <v>-1.6814061521415789E-3</v>
      </c>
      <c r="AG7" s="77">
        <v>1.0020705004286099</v>
      </c>
      <c r="AH7" s="167">
        <v>42809</v>
      </c>
      <c r="AI7" s="168">
        <v>-1.6814061521353699E-3</v>
      </c>
      <c r="AJ7" s="170">
        <f t="shared" si="1"/>
        <v>-6.2090090013899868E-15</v>
      </c>
      <c r="AK7" s="80">
        <v>1.0020705004286099</v>
      </c>
      <c r="AL7" s="161">
        <f t="shared" si="2"/>
        <v>0</v>
      </c>
      <c r="AN7" s="107" t="s">
        <v>156</v>
      </c>
      <c r="AO7" s="109">
        <v>2</v>
      </c>
      <c r="AQ7" s="168"/>
      <c r="AR7" s="168"/>
      <c r="AS7" s="168"/>
    </row>
    <row r="8" spans="1:45" ht="11.25" customHeight="1" x14ac:dyDescent="0.2">
      <c r="A8" s="59" t="s">
        <v>93</v>
      </c>
      <c r="B8" s="116" t="b">
        <v>1</v>
      </c>
      <c r="C8" s="62" t="str">
        <f>_xll.qlIMMNextCode(C7,B8,Trigger)</f>
        <v>U6</v>
      </c>
      <c r="D8" s="123"/>
      <c r="E8" s="156">
        <f>_xll.qlIMMdate(C8,,Trigger)</f>
        <v>42634</v>
      </c>
      <c r="F8" s="156">
        <f>_xll.qlIMMNextDate(E8,,Trigger)</f>
        <v>42725</v>
      </c>
      <c r="G8" s="61" t="str">
        <f t="shared" si="6"/>
        <v>Euribor3M</v>
      </c>
      <c r="H8" s="119" t="str">
        <f t="shared" si="7"/>
        <v>FEIU6_RepoQuote</v>
      </c>
      <c r="I8" s="125">
        <f t="shared" si="8"/>
        <v>0</v>
      </c>
      <c r="J8" s="64" t="str">
        <f>_xll.qlFuturesRateHelper(,$H8,,$E8,$G8,$I8,FALSE,"customdate",$F8,Permanent,Trigger,ObjectOverwrite)</f>
        <v>obj_004d2#0001</v>
      </c>
      <c r="K8" s="64" t="str">
        <f t="shared" si="9"/>
        <v>obj_004d2#0001</v>
      </c>
      <c r="L8" s="48"/>
      <c r="M8" s="10" t="str">
        <f t="shared" si="3"/>
        <v>FUT</v>
      </c>
      <c r="N8" s="94" t="str">
        <f t="shared" si="4"/>
        <v>obj_004cc#0001</v>
      </c>
      <c r="O8" s="94" t="str">
        <f t="shared" si="5"/>
        <v>obj_004cc#0001</v>
      </c>
      <c r="P8" s="146" t="str">
        <f>IFERROR(_xll.qlRateHelperQuoteName(N8,Trigger),"--")</f>
        <v>FEIH7_RepoQuote</v>
      </c>
      <c r="Q8" s="150">
        <f>IFERROR(_xll.qlRateHelperQuoteValue($N8,Trigger),"--")</f>
        <v>100.16090000000003</v>
      </c>
      <c r="R8" s="97" t="b">
        <v>1</v>
      </c>
      <c r="S8" s="94"/>
      <c r="T8" s="94">
        <v>1</v>
      </c>
      <c r="U8" s="99">
        <f>IFERROR(_xll.qlRateHelperEarliestDate(N8,Trigger),"--")</f>
        <v>42809</v>
      </c>
      <c r="V8" s="99">
        <f>IFERROR(_xll.qlRateHelperPillarDate(N8,Trigger),"--")</f>
        <v>42907</v>
      </c>
      <c r="X8" s="4" t="str">
        <f t="shared" si="0"/>
        <v>FUT</v>
      </c>
      <c r="Y8" s="4" t="str">
        <v>obj_004cc</v>
      </c>
      <c r="Z8" s="4" t="str">
        <v>obj_004cc</v>
      </c>
      <c r="AA8" s="4" t="str">
        <f>IFERROR(_xll.qlRateHelperQuoteName(Y8,Trigger),"")</f>
        <v>FEIH7_RepoQuote</v>
      </c>
      <c r="AB8" s="70">
        <f>IFERROR(_xll.qlRateHelperRate(Y8,Trigger),"")</f>
        <v>-1.6090000000001936E-3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42809</v>
      </c>
      <c r="AE8" s="5">
        <f>IFERROR(_xll.qlRateHelperPillarDate(Y8,Trigger),"")</f>
        <v>42907</v>
      </c>
      <c r="AF8" s="70">
        <v>-1.6724977475438914E-3</v>
      </c>
      <c r="AG8" s="77">
        <v>1.0025095993141897</v>
      </c>
      <c r="AH8" s="167">
        <v>42907</v>
      </c>
      <c r="AI8" s="168">
        <v>-1.6724977475325001E-3</v>
      </c>
      <c r="AJ8" s="170">
        <f t="shared" si="1"/>
        <v>-1.1391278545436201E-14</v>
      </c>
      <c r="AK8" s="80">
        <v>1.0025095993141899</v>
      </c>
      <c r="AL8" s="161">
        <f t="shared" si="2"/>
        <v>0</v>
      </c>
      <c r="AN8" s="107" t="s">
        <v>157</v>
      </c>
      <c r="AO8" s="109">
        <v>8</v>
      </c>
      <c r="AQ8" s="168"/>
      <c r="AR8" s="168"/>
      <c r="AS8" s="168"/>
    </row>
    <row r="9" spans="1:45" ht="11.25" customHeight="1" x14ac:dyDescent="0.2">
      <c r="A9" s="59" t="s">
        <v>93</v>
      </c>
      <c r="B9" s="116" t="b">
        <v>1</v>
      </c>
      <c r="C9" s="62" t="str">
        <f>_xll.qlIMMNextCode(C8,B9,Trigger)</f>
        <v>Z6</v>
      </c>
      <c r="D9" s="123"/>
      <c r="E9" s="156">
        <f>_xll.qlIMMdate(C9,,Trigger)</f>
        <v>42725</v>
      </c>
      <c r="F9" s="156">
        <f>_xll.qlIMMNextDate(E9,,Trigger)</f>
        <v>42809</v>
      </c>
      <c r="G9" s="61" t="str">
        <f t="shared" si="6"/>
        <v>Euribor3M</v>
      </c>
      <c r="H9" s="119" t="str">
        <f t="shared" si="7"/>
        <v>FEIZ6_RepoQuote</v>
      </c>
      <c r="I9" s="125">
        <f t="shared" si="8"/>
        <v>0</v>
      </c>
      <c r="J9" s="64" t="str">
        <f>_xll.qlFuturesRateHelper(,$H9,,$E9,$G9,$I9,FALSE,"customdate",$F9,Permanent,Trigger,ObjectOverwrite)</f>
        <v>obj_004da#0001</v>
      </c>
      <c r="K9" s="64" t="str">
        <f t="shared" si="9"/>
        <v>obj_004da#0001</v>
      </c>
      <c r="L9" s="48"/>
      <c r="M9" s="10" t="str">
        <f t="shared" si="3"/>
        <v>FUT</v>
      </c>
      <c r="N9" s="94" t="str">
        <f t="shared" si="4"/>
        <v>obj_004cb#0001</v>
      </c>
      <c r="O9" s="94" t="str">
        <f t="shared" si="5"/>
        <v>obj_004cb#0001</v>
      </c>
      <c r="P9" s="146" t="str">
        <f>IFERROR(_xll.qlRateHelperQuoteName(N9,Trigger),"--")</f>
        <v>FEIM7_RepoQuote</v>
      </c>
      <c r="Q9" s="150">
        <f>IFERROR(_xll.qlRateHelperQuoteValue($N9,Trigger),"--")</f>
        <v>100.12990000000002</v>
      </c>
      <c r="R9" s="97" t="b">
        <v>1</v>
      </c>
      <c r="S9" s="94"/>
      <c r="T9" s="94">
        <v>1</v>
      </c>
      <c r="U9" s="99">
        <f>IFERROR(_xll.qlRateHelperEarliestDate(N9,Trigger),"--")</f>
        <v>42907</v>
      </c>
      <c r="V9" s="99">
        <f>IFERROR(_xll.qlRateHelperPillarDate(N9,Trigger),"--")</f>
        <v>42998</v>
      </c>
      <c r="X9" s="4" t="str">
        <f t="shared" si="0"/>
        <v>FUT</v>
      </c>
      <c r="Y9" s="4" t="str">
        <v>obj_004cb</v>
      </c>
      <c r="Z9" s="4" t="str">
        <v>obj_004cb</v>
      </c>
      <c r="AA9" s="4" t="str">
        <f>IFERROR(_xll.qlRateHelperQuoteName(Y9,Trigger),"")</f>
        <v>FEIM7_RepoQuote</v>
      </c>
      <c r="AB9" s="70">
        <f>IFERROR(_xll.qlRateHelperRate(Y9,Trigger),"")</f>
        <v>-1.2990000000001611E-3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42907</v>
      </c>
      <c r="AE9" s="5">
        <f>IFERROR(_xll.qlRateHelperPillarDate(Y9,Trigger),"")</f>
        <v>42998</v>
      </c>
      <c r="AF9" s="70">
        <v>-1.6218290865551797E-3</v>
      </c>
      <c r="AG9" s="77">
        <v>1.0028388904150096</v>
      </c>
      <c r="AH9" s="167">
        <v>42998</v>
      </c>
      <c r="AI9" s="168">
        <v>-1.6218290865275299E-3</v>
      </c>
      <c r="AJ9" s="170">
        <f t="shared" si="1"/>
        <v>-2.7649757483594328E-14</v>
      </c>
      <c r="AK9" s="80">
        <v>1.0028388904150101</v>
      </c>
      <c r="AL9" s="161">
        <f t="shared" si="2"/>
        <v>0</v>
      </c>
      <c r="AQ9" s="168"/>
      <c r="AR9" s="168"/>
      <c r="AS9" s="168"/>
    </row>
    <row r="10" spans="1:45" ht="11.25" customHeight="1" x14ac:dyDescent="0.2">
      <c r="A10" s="59" t="s">
        <v>93</v>
      </c>
      <c r="B10" s="116" t="b">
        <v>1</v>
      </c>
      <c r="C10" s="62" t="str">
        <f>_xll.qlIMMNextCode(C9,B10,Trigger)</f>
        <v>H7</v>
      </c>
      <c r="D10" s="123"/>
      <c r="E10" s="156">
        <f>_xll.qlIMMdate(C10,,Trigger)</f>
        <v>42809</v>
      </c>
      <c r="F10" s="156">
        <f>_xll.qlIMMNextDate(E10,,Trigger)</f>
        <v>42907</v>
      </c>
      <c r="G10" s="61" t="str">
        <f t="shared" si="6"/>
        <v>Euribor3M</v>
      </c>
      <c r="H10" s="119" t="str">
        <f t="shared" si="7"/>
        <v>FEIH7_RepoQuote</v>
      </c>
      <c r="I10" s="125">
        <f t="shared" si="8"/>
        <v>0</v>
      </c>
      <c r="J10" s="64" t="str">
        <f>_xll.qlFuturesRateHelper(,$H10,,$E10,$G10,$I10,FALSE,"customdate",$F10,Permanent,Trigger,ObjectOverwrite)</f>
        <v>obj_004cc#0001</v>
      </c>
      <c r="K10" s="64" t="str">
        <f t="shared" si="9"/>
        <v>obj_004cc#0001</v>
      </c>
      <c r="L10" s="48"/>
      <c r="M10" s="10" t="str">
        <f t="shared" si="3"/>
        <v>FUT</v>
      </c>
      <c r="N10" s="94" t="str">
        <f t="shared" si="4"/>
        <v>obj_004db#0001</v>
      </c>
      <c r="O10" s="94" t="str">
        <f t="shared" si="5"/>
        <v>obj_004db#0001</v>
      </c>
      <c r="P10" s="146" t="str">
        <f>IFERROR(_xll.qlRateHelperQuoteName(N10,Trigger),"--")</f>
        <v>FEIU7_RepoQuote</v>
      </c>
      <c r="Q10" s="150">
        <f>IFERROR(_xll.qlRateHelperQuoteValue($N10,Trigger),"--")</f>
        <v>100.08940000000001</v>
      </c>
      <c r="R10" s="97" t="b">
        <v>1</v>
      </c>
      <c r="S10" s="94"/>
      <c r="T10" s="94">
        <v>1</v>
      </c>
      <c r="U10" s="99">
        <f>IFERROR(_xll.qlRateHelperEarliestDate(N10,Trigger),"--")</f>
        <v>42998</v>
      </c>
      <c r="V10" s="99">
        <f>IFERROR(_xll.qlRateHelperPillarDate(N10,Trigger),"--")</f>
        <v>43089</v>
      </c>
      <c r="X10" s="4" t="str">
        <f t="shared" si="0"/>
        <v>FUT</v>
      </c>
      <c r="Y10" s="4" t="str">
        <v>obj_004db</v>
      </c>
      <c r="Z10" s="4" t="str">
        <v>obj_004db</v>
      </c>
      <c r="AA10" s="4" t="str">
        <f>IFERROR(_xll.qlRateHelperQuoteName(Y10,Trigger),"")</f>
        <v>FEIU7_RepoQuote</v>
      </c>
      <c r="AB10" s="70">
        <f>IFERROR(_xll.qlRateHelperRate(Y10,Trigger),"")</f>
        <v>-8.9400000000017243E-4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42998</v>
      </c>
      <c r="AE10" s="5">
        <f>IFERROR(_xll.qlRateHelperPillarDate(Y10,Trigger),"")</f>
        <v>43089</v>
      </c>
      <c r="AF10" s="70">
        <v>-1.5325379908148395E-3</v>
      </c>
      <c r="AG10" s="77">
        <v>1.0030655665152826</v>
      </c>
      <c r="AH10" s="167">
        <v>43089</v>
      </c>
      <c r="AI10" s="168">
        <v>-1.5325379907693E-3</v>
      </c>
      <c r="AJ10" s="170">
        <f t="shared" si="1"/>
        <v>-4.5539527010474146E-14</v>
      </c>
      <c r="AK10" s="80">
        <v>1.0030655665152799</v>
      </c>
      <c r="AL10" s="161">
        <f t="shared" si="2"/>
        <v>-2.6645352591003757E-15</v>
      </c>
      <c r="AO10" s="167"/>
      <c r="AQ10" s="168"/>
      <c r="AR10" s="168"/>
      <c r="AS10" s="168"/>
    </row>
    <row r="11" spans="1:45" ht="11.25" customHeight="1" x14ac:dyDescent="0.2">
      <c r="A11" s="59" t="s">
        <v>93</v>
      </c>
      <c r="B11" s="116" t="b">
        <v>1</v>
      </c>
      <c r="C11" s="62" t="str">
        <f>_xll.qlIMMNextCode(C10,B11,Trigger)</f>
        <v>M7</v>
      </c>
      <c r="D11" s="123"/>
      <c r="E11" s="156">
        <f>_xll.qlIMMdate(C11,,Trigger)</f>
        <v>42907</v>
      </c>
      <c r="F11" s="156">
        <f>_xll.qlIMMNextDate(E11,,Trigger)</f>
        <v>42998</v>
      </c>
      <c r="G11" s="61" t="str">
        <f t="shared" si="6"/>
        <v>Euribor3M</v>
      </c>
      <c r="H11" s="119" t="str">
        <f t="shared" si="7"/>
        <v>FEIM7_RepoQuote</v>
      </c>
      <c r="I11" s="125">
        <f t="shared" si="8"/>
        <v>0</v>
      </c>
      <c r="J11" s="64" t="str">
        <f>_xll.qlFuturesRateHelper(,$H11,,$E11,$G11,$I11,FALSE,"customdate",$F11,Permanent,Trigger,ObjectOverwrite)</f>
        <v>obj_004cb#0001</v>
      </c>
      <c r="K11" s="64" t="str">
        <f t="shared" si="9"/>
        <v>obj_004cb#0001</v>
      </c>
      <c r="L11" s="48"/>
      <c r="M11" s="10" t="str">
        <f t="shared" si="3"/>
        <v>FUT</v>
      </c>
      <c r="N11" s="94" t="str">
        <f t="shared" si="4"/>
        <v>obj_004ea#0001</v>
      </c>
      <c r="O11" s="94" t="str">
        <f t="shared" si="5"/>
        <v>obj_004ea#0001</v>
      </c>
      <c r="P11" s="146" t="str">
        <f>IFERROR(_xll.qlRateHelperQuoteName(N11,Trigger),"--")</f>
        <v>FEIZ7_RepoQuote</v>
      </c>
      <c r="Q11" s="150">
        <f>IFERROR(_xll.qlRateHelperQuoteValue($N11,Trigger),"--")</f>
        <v>100.0394</v>
      </c>
      <c r="R11" s="97" t="b">
        <v>1</v>
      </c>
      <c r="S11" s="94"/>
      <c r="T11" s="94">
        <v>1</v>
      </c>
      <c r="U11" s="99">
        <f>IFERROR(_xll.qlRateHelperEarliestDate(N11,Trigger),"--")</f>
        <v>43089</v>
      </c>
      <c r="V11" s="99">
        <f>IFERROR(_xll.qlRateHelperPillarDate(N11,Trigger),"--")</f>
        <v>43180</v>
      </c>
      <c r="X11" s="4" t="str">
        <f t="shared" si="0"/>
        <v>FUT</v>
      </c>
      <c r="Y11" s="4" t="str">
        <v>obj_004ea</v>
      </c>
      <c r="Z11" s="4" t="str">
        <v>obj_004ea</v>
      </c>
      <c r="AA11" s="4" t="str">
        <f>IFERROR(_xll.qlRateHelperQuoteName(Y11,Trigger),"")</f>
        <v>FEIZ7_RepoQuote</v>
      </c>
      <c r="AB11" s="70">
        <f>IFERROR(_xll.qlRateHelperRate(Y11,Trigger),"")</f>
        <v>-3.9400000000000546E-4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43089</v>
      </c>
      <c r="AE11" s="5">
        <f>IFERROR(_xll.qlRateHelperPillarDate(Y11,Trigger),"")</f>
        <v>43180</v>
      </c>
      <c r="AF11" s="70">
        <v>-1.4067975097560948E-3</v>
      </c>
      <c r="AG11" s="77">
        <v>1.0031654761688928</v>
      </c>
      <c r="AH11" s="167">
        <v>43180</v>
      </c>
      <c r="AI11" s="168">
        <v>-1.40679750968927E-3</v>
      </c>
      <c r="AJ11" s="170">
        <f t="shared" si="1"/>
        <v>-6.6824800901144066E-14</v>
      </c>
      <c r="AK11" s="80">
        <v>1.00316547616889</v>
      </c>
      <c r="AL11" s="161">
        <f t="shared" si="2"/>
        <v>-2.886579864025407E-15</v>
      </c>
      <c r="AO11" s="167"/>
      <c r="AQ11" s="168"/>
      <c r="AR11" s="168"/>
      <c r="AS11" s="168"/>
    </row>
    <row r="12" spans="1:45" ht="11.25" customHeight="1" x14ac:dyDescent="0.2">
      <c r="A12" s="59" t="s">
        <v>93</v>
      </c>
      <c r="B12" s="116" t="b">
        <v>1</v>
      </c>
      <c r="C12" s="62" t="str">
        <f>_xll.qlIMMNextCode(C11,B12,Trigger)</f>
        <v>U7</v>
      </c>
      <c r="D12" s="123"/>
      <c r="E12" s="156">
        <f>_xll.qlIMMdate(C12,,Trigger)</f>
        <v>42998</v>
      </c>
      <c r="F12" s="156">
        <f>_xll.qlIMMNextDate(E12,,Trigger)</f>
        <v>43089</v>
      </c>
      <c r="G12" s="61" t="str">
        <f t="shared" si="6"/>
        <v>Euribor3M</v>
      </c>
      <c r="H12" s="119" t="str">
        <f t="shared" si="7"/>
        <v>FEIU7_RepoQuote</v>
      </c>
      <c r="I12" s="125">
        <f t="shared" si="8"/>
        <v>0</v>
      </c>
      <c r="J12" s="64" t="str">
        <f>_xll.qlFuturesRateHelper(,$H12,,$E12,$G12,$I12,FALSE,"customdate",$F12,Permanent,Trigger,ObjectOverwrite)</f>
        <v>obj_004db#0001</v>
      </c>
      <c r="K12" s="64" t="str">
        <f t="shared" si="9"/>
        <v>obj_004db#0001</v>
      </c>
      <c r="L12" s="48" t="s">
        <v>36</v>
      </c>
      <c r="M12" s="10" t="str">
        <f t="shared" si="3"/>
        <v>FUT</v>
      </c>
      <c r="N12" s="94" t="str">
        <f t="shared" si="4"/>
        <v>obj_004e9#0001</v>
      </c>
      <c r="O12" s="94" t="str">
        <f t="shared" si="5"/>
        <v>obj_004e9#0001</v>
      </c>
      <c r="P12" s="146" t="str">
        <f>IFERROR(_xll.qlRateHelperQuoteName(N12,Trigger),"--")</f>
        <v>FEIH8_RepoQuote</v>
      </c>
      <c r="Q12" s="150">
        <f>IFERROR(_xll.qlRateHelperQuoteValue($N12,Trigger),"--")</f>
        <v>99.982399999999998</v>
      </c>
      <c r="R12" s="97" t="b">
        <v>1</v>
      </c>
      <c r="S12" s="94"/>
      <c r="T12" s="94">
        <v>1</v>
      </c>
      <c r="U12" s="99">
        <f>IFERROR(_xll.qlRateHelperEarliestDate(N12,Trigger),"--")</f>
        <v>43180</v>
      </c>
      <c r="V12" s="99">
        <f>IFERROR(_xll.qlRateHelperPillarDate(N12,Trigger),"--")</f>
        <v>43271</v>
      </c>
      <c r="X12" s="4" t="str">
        <f t="shared" si="0"/>
        <v>FUT</v>
      </c>
      <c r="Y12" s="4" t="str">
        <v>obj_004e9</v>
      </c>
      <c r="Z12" s="4" t="str">
        <v>obj_004e9</v>
      </c>
      <c r="AA12" s="4" t="str">
        <f>IFERROR(_xll.qlRateHelperQuoteName(Y12,Trigger),"")</f>
        <v>FEIH8_RepoQuote</v>
      </c>
      <c r="AB12" s="70">
        <f>IFERROR(_xll.qlRateHelperRate(Y12,Trigger),"")</f>
        <v>1.7600000000006499E-4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43180</v>
      </c>
      <c r="AE12" s="5">
        <f>IFERROR(_xll.qlRateHelperPillarDate(Y12,Trigger),"")</f>
        <v>43271</v>
      </c>
      <c r="AF12" s="70">
        <v>-1.2484477264057515E-3</v>
      </c>
      <c r="AG12" s="77">
        <v>1.0031208484478329</v>
      </c>
      <c r="AH12" s="167">
        <v>43271</v>
      </c>
      <c r="AI12" s="168">
        <v>-1.2484477263165301E-3</v>
      </c>
      <c r="AJ12" s="170">
        <f t="shared" si="1"/>
        <v>-8.9221382018611628E-14</v>
      </c>
      <c r="AK12" s="80">
        <v>1.00312084844783</v>
      </c>
      <c r="AL12" s="161">
        <f t="shared" si="2"/>
        <v>-2.886579864025407E-15</v>
      </c>
      <c r="AQ12" s="168"/>
      <c r="AR12" s="168"/>
      <c r="AS12" s="168"/>
    </row>
    <row r="13" spans="1:45" ht="11.25" customHeight="1" x14ac:dyDescent="0.2">
      <c r="A13" s="59" t="s">
        <v>93</v>
      </c>
      <c r="B13" s="116" t="b">
        <v>1</v>
      </c>
      <c r="C13" s="62" t="str">
        <f>_xll.qlIMMNextCode(C12,B13,Trigger)</f>
        <v>Z7</v>
      </c>
      <c r="D13" s="123"/>
      <c r="E13" s="156">
        <f>_xll.qlIMMdate(C13,,Trigger)</f>
        <v>43089</v>
      </c>
      <c r="F13" s="156">
        <f>_xll.qlIMMNextDate(E13,,Trigger)</f>
        <v>43180</v>
      </c>
      <c r="G13" s="61" t="str">
        <f t="shared" si="6"/>
        <v>Euribor3M</v>
      </c>
      <c r="H13" s="119" t="str">
        <f t="shared" si="7"/>
        <v>FEIZ7_RepoQuote</v>
      </c>
      <c r="I13" s="125">
        <f t="shared" si="8"/>
        <v>0</v>
      </c>
      <c r="J13" s="64" t="str">
        <f>_xll.qlFuturesRateHelper(,$H13,,$E13,$G13,$I13,FALSE,"customdate",$F13,Permanent,Trigger,ObjectOverwrite)</f>
        <v>obj_004ea#0001</v>
      </c>
      <c r="K13" s="64" t="str">
        <f t="shared" si="9"/>
        <v>obj_004ea#0001</v>
      </c>
      <c r="L13" s="48"/>
      <c r="M13" s="10" t="str">
        <f t="shared" si="3"/>
        <v>FUT</v>
      </c>
      <c r="N13" s="94" t="str">
        <f t="shared" si="4"/>
        <v>obj_004ec#0001</v>
      </c>
      <c r="O13" s="94" t="str">
        <f t="shared" si="5"/>
        <v>obj_004ec#0001</v>
      </c>
      <c r="P13" s="146" t="str">
        <f>IFERROR(_xll.qlRateHelperQuoteName(N13,Trigger),"--")</f>
        <v>FEIM8_RepoQuote</v>
      </c>
      <c r="Q13" s="150">
        <f>IFERROR(_xll.qlRateHelperQuoteValue($N13,Trigger),"--")</f>
        <v>99.9084</v>
      </c>
      <c r="R13" s="97" t="b">
        <v>1</v>
      </c>
      <c r="S13" s="94"/>
      <c r="T13" s="94">
        <v>1</v>
      </c>
      <c r="U13" s="99">
        <f>IFERROR(_xll.qlRateHelperEarliestDate(N13,Trigger),"--")</f>
        <v>43271</v>
      </c>
      <c r="V13" s="99">
        <f>IFERROR(_xll.qlRateHelperPillarDate(N13,Trigger),"--")</f>
        <v>43362</v>
      </c>
      <c r="X13" s="4" t="str">
        <f t="shared" si="0"/>
        <v>FUT</v>
      </c>
      <c r="Y13" s="4" t="str">
        <v>obj_004ec</v>
      </c>
      <c r="Z13" s="4" t="str">
        <v>obj_004ec</v>
      </c>
      <c r="AA13" s="4" t="str">
        <f>IFERROR(_xll.qlRateHelperQuoteName(Y13,Trigger),"")</f>
        <v>FEIM8_RepoQuote</v>
      </c>
      <c r="AB13" s="70">
        <f>IFERROR(_xll.qlRateHelperRate(Y13,Trigger),"")</f>
        <v>9.160000000000279E-4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43271</v>
      </c>
      <c r="AE13" s="5">
        <f>IFERROR(_xll.qlRateHelperPillarDate(Y13,Trigger),"")</f>
        <v>43362</v>
      </c>
      <c r="AF13" s="70">
        <v>-1.0507305857500576E-3</v>
      </c>
      <c r="AG13" s="77">
        <v>1.0028886354513011</v>
      </c>
      <c r="AH13" s="167">
        <v>43362</v>
      </c>
      <c r="AI13" s="168">
        <v>-1.05073058559916E-3</v>
      </c>
      <c r="AJ13" s="170">
        <f t="shared" si="1"/>
        <v>-1.5089752364305653E-13</v>
      </c>
      <c r="AK13" s="80">
        <v>1.0028886354513</v>
      </c>
      <c r="AL13" s="161">
        <f t="shared" si="2"/>
        <v>0</v>
      </c>
      <c r="AQ13" s="168"/>
      <c r="AR13" s="168"/>
      <c r="AS13" s="168"/>
    </row>
    <row r="14" spans="1:45" ht="11.25" customHeight="1" x14ac:dyDescent="0.2">
      <c r="A14" s="59" t="s">
        <v>93</v>
      </c>
      <c r="B14" s="116" t="b">
        <v>1</v>
      </c>
      <c r="C14" s="62" t="str">
        <f>_xll.qlIMMNextCode(C13,B14,Trigger)</f>
        <v>H8</v>
      </c>
      <c r="D14" s="123"/>
      <c r="E14" s="156">
        <f>_xll.qlIMMdate(C14,,Trigger)</f>
        <v>43180</v>
      </c>
      <c r="F14" s="156">
        <f>_xll.qlIMMNextDate(E14,,Trigger)</f>
        <v>43271</v>
      </c>
      <c r="G14" s="61" t="str">
        <f t="shared" si="6"/>
        <v>Euribor3M</v>
      </c>
      <c r="H14" s="119" t="str">
        <f t="shared" si="7"/>
        <v>FEIH8_RepoQuote</v>
      </c>
      <c r="I14" s="125">
        <f t="shared" si="8"/>
        <v>0</v>
      </c>
      <c r="J14" s="64" t="str">
        <f>_xll.qlFuturesRateHelper(,$H14,,$E14,$G14,$I14,FALSE,"customdate",$F14,Permanent,Trigger,ObjectOverwrite)</f>
        <v>obj_004e9#0001</v>
      </c>
      <c r="K14" s="64" t="str">
        <f t="shared" si="9"/>
        <v>obj_004e9#0001</v>
      </c>
      <c r="L14" s="48"/>
      <c r="M14" s="10" t="str">
        <f t="shared" si="3"/>
        <v>FUT</v>
      </c>
      <c r="N14" s="94" t="str">
        <f t="shared" si="4"/>
        <v>obj_004e6#0001</v>
      </c>
      <c r="O14" s="94" t="str">
        <f t="shared" si="5"/>
        <v>obj_004e6#0001</v>
      </c>
      <c r="P14" s="146" t="str">
        <f>IFERROR(_xll.qlRateHelperQuoteName(N14,Trigger),"--")</f>
        <v>FEIU8_RepoQuote</v>
      </c>
      <c r="Q14" s="150">
        <f>IFERROR(_xll.qlRateHelperQuoteValue($N14,Trigger),"--")</f>
        <v>99.832400000000007</v>
      </c>
      <c r="R14" s="97" t="b">
        <v>1</v>
      </c>
      <c r="S14" s="94"/>
      <c r="T14" s="94">
        <v>1</v>
      </c>
      <c r="U14" s="99">
        <f>IFERROR(_xll.qlRateHelperEarliestDate(N14,Trigger),"--")</f>
        <v>43362</v>
      </c>
      <c r="V14" s="99">
        <f>IFERROR(_xll.qlRateHelperPillarDate(N14,Trigger),"--")</f>
        <v>43453</v>
      </c>
      <c r="X14" s="4" t="str">
        <f t="shared" si="0"/>
        <v>FUT</v>
      </c>
      <c r="Y14" s="4" t="str">
        <v>obj_004e6</v>
      </c>
      <c r="Z14" s="4" t="str">
        <v>obj_004e6</v>
      </c>
      <c r="AA14" s="4" t="str">
        <f>IFERROR(_xll.qlRateHelperQuoteName(Y14,Trigger),"")</f>
        <v>FEIU8_RepoQuote</v>
      </c>
      <c r="AB14" s="70">
        <f>IFERROR(_xll.qlRateHelperRate(Y14,Trigger),"")</f>
        <v>1.6759999999998998E-3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43362</v>
      </c>
      <c r="AE14" s="5">
        <f>IFERROR(_xll.qlRateHelperPillarDate(Y14,Trigger),"")</f>
        <v>43453</v>
      </c>
      <c r="AF14" s="70">
        <v>-8.2180285066686903E-4</v>
      </c>
      <c r="AG14" s="77">
        <v>1.0024639360355556</v>
      </c>
      <c r="AH14" s="167">
        <v>43453</v>
      </c>
      <c r="AI14" s="168">
        <v>-8.2180285048447002E-4</v>
      </c>
      <c r="AJ14" s="170">
        <f t="shared" si="1"/>
        <v>-1.8239901776462286E-13</v>
      </c>
      <c r="AK14" s="80">
        <v>1.0024639360355601</v>
      </c>
      <c r="AL14" s="161">
        <f t="shared" si="2"/>
        <v>4.4408920985006262E-15</v>
      </c>
      <c r="AQ14" s="168"/>
      <c r="AR14" s="168"/>
      <c r="AS14" s="168"/>
    </row>
    <row r="15" spans="1:45" ht="11.25" customHeight="1" x14ac:dyDescent="0.2">
      <c r="A15" s="59" t="s">
        <v>93</v>
      </c>
      <c r="B15" s="116" t="b">
        <v>1</v>
      </c>
      <c r="C15" s="62" t="str">
        <f>_xll.qlIMMNextCode(C14,B15,Trigger)</f>
        <v>M8</v>
      </c>
      <c r="D15" s="123"/>
      <c r="E15" s="156">
        <f>_xll.qlIMMdate(C15,,Trigger)</f>
        <v>43271</v>
      </c>
      <c r="F15" s="156">
        <f>_xll.qlIMMNextDate(E15,,Trigger)</f>
        <v>43362</v>
      </c>
      <c r="G15" s="61" t="str">
        <f t="shared" si="6"/>
        <v>Euribor3M</v>
      </c>
      <c r="H15" s="119" t="str">
        <f t="shared" si="7"/>
        <v>FEIM8_RepoQuote</v>
      </c>
      <c r="I15" s="125">
        <f t="shared" si="8"/>
        <v>0</v>
      </c>
      <c r="J15" s="64" t="str">
        <f>_xll.qlFuturesRateHelper(,$H15,,$E15,$G15,$I15,FALSE,"customdate",$F15,Permanent,Trigger,ObjectOverwrite)</f>
        <v>obj_004ec#0001</v>
      </c>
      <c r="K15" s="64" t="str">
        <f t="shared" si="9"/>
        <v>obj_004ec#0001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obj_004de#0001</v>
      </c>
      <c r="O15" s="94" t="str">
        <f t="shared" ref="O15:O16" si="12">IF(ISBLANK(K17),"--",K17)</f>
        <v>obj_004de#0001</v>
      </c>
      <c r="P15" s="146" t="str">
        <f>IFERROR(_xll.qlRateHelperQuoteName(N15,Trigger),"--")</f>
        <v>FEIZ8_RepoQuote</v>
      </c>
      <c r="Q15" s="150">
        <f>IFERROR(_xll.qlRateHelperQuoteValue($N15,Trigger),"--")</f>
        <v>99.749399999999994</v>
      </c>
      <c r="R15" s="97" t="b">
        <v>1</v>
      </c>
      <c r="S15" s="94"/>
      <c r="T15" s="94">
        <v>1</v>
      </c>
      <c r="U15" s="99">
        <f>IFERROR(_xll.qlRateHelperEarliestDate(N15,Trigger),"--")</f>
        <v>43453</v>
      </c>
      <c r="V15" s="99">
        <f>IFERROR(_xll.qlRateHelperPillarDate(N15,Trigger),"--")</f>
        <v>43544</v>
      </c>
      <c r="X15" s="4" t="str">
        <f t="shared" si="0"/>
        <v>FUT</v>
      </c>
      <c r="Y15" s="4" t="str">
        <v>obj_004de</v>
      </c>
      <c r="Z15" s="4" t="str">
        <v>obj_004de</v>
      </c>
      <c r="AA15" s="4" t="str">
        <f>IFERROR(_xll.qlRateHelperQuoteName(Y15,Trigger),"")</f>
        <v>FEIZ8_RepoQuote</v>
      </c>
      <c r="AB15" s="70">
        <f>IFERROR(_xll.qlRateHelperRate(Y15,Trigger),"")</f>
        <v>2.5060000000000082E-3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43453</v>
      </c>
      <c r="AE15" s="5">
        <f>IFERROR(_xll.qlRateHelperPillarDate(Y15,Trigger),"")</f>
        <v>43544</v>
      </c>
      <c r="AF15" s="70">
        <v>-5.6342027669678205E-4</v>
      </c>
      <c r="AG15" s="77">
        <v>1.0018293139168444</v>
      </c>
      <c r="AH15" s="167">
        <v>43544</v>
      </c>
      <c r="AI15" s="168">
        <v>-5.6342027648275002E-4</v>
      </c>
      <c r="AJ15" s="170">
        <f t="shared" si="1"/>
        <v>-2.1403202560971168E-13</v>
      </c>
      <c r="AK15" s="80">
        <v>1.0018293139168399</v>
      </c>
      <c r="AL15" s="161">
        <f t="shared" si="2"/>
        <v>-4.4408920985006262E-15</v>
      </c>
      <c r="AQ15" s="168"/>
      <c r="AR15" s="168"/>
      <c r="AS15" s="168"/>
    </row>
    <row r="16" spans="1:45" ht="11.25" customHeight="1" x14ac:dyDescent="0.2">
      <c r="A16" s="59" t="s">
        <v>93</v>
      </c>
      <c r="B16" s="116" t="b">
        <v>1</v>
      </c>
      <c r="C16" s="62" t="str">
        <f>_xll.qlIMMNextCode(C15,B16,Trigger)</f>
        <v>U8</v>
      </c>
      <c r="D16" s="123"/>
      <c r="E16" s="156">
        <f>_xll.qlIMMdate(C16,,Trigger)</f>
        <v>43362</v>
      </c>
      <c r="F16" s="156">
        <f>_xll.qlIMMNextDate(E16,,Trigger)</f>
        <v>43453</v>
      </c>
      <c r="G16" s="61" t="str">
        <f t="shared" si="6"/>
        <v>Euribor3M</v>
      </c>
      <c r="H16" s="119" t="str">
        <f t="shared" si="7"/>
        <v>FEIU8_RepoQuote</v>
      </c>
      <c r="I16" s="125">
        <f t="shared" si="8"/>
        <v>0</v>
      </c>
      <c r="J16" s="64" t="str">
        <f>_xll.qlFuturesRateHelper(,$H16,,$E16,$G16,$I16,FALSE,"customdate",$F16,Permanent,Trigger,ObjectOverwrite)</f>
        <v>obj_004e6#0001</v>
      </c>
      <c r="K16" s="64" t="str">
        <f t="shared" si="9"/>
        <v>obj_004e6#0001</v>
      </c>
      <c r="L16" s="48"/>
      <c r="M16" s="10" t="str">
        <f t="shared" si="10"/>
        <v>FUT</v>
      </c>
      <c r="N16" s="94" t="str">
        <f t="shared" si="11"/>
        <v>obj_004e7#0001</v>
      </c>
      <c r="O16" s="94" t="str">
        <f t="shared" si="12"/>
        <v>obj_004e7#0001</v>
      </c>
      <c r="P16" s="146" t="str">
        <f>IFERROR(_xll.qlRateHelperQuoteName(N16,Trigger),"--")</f>
        <v>FEIH9_RepoQuote</v>
      </c>
      <c r="Q16" s="150" t="str">
        <f>IFERROR(_xll.qlRateHelperQuoteValue($N16,Trigger),"--")</f>
        <v>--</v>
      </c>
      <c r="R16" s="97" t="b">
        <v>1</v>
      </c>
      <c r="S16" s="94"/>
      <c r="T16" s="94">
        <v>1</v>
      </c>
      <c r="U16" s="99">
        <f>IFERROR(_xll.qlRateHelperEarliestDate(N16,Trigger),"--")</f>
        <v>43544</v>
      </c>
      <c r="V16" s="99">
        <f>IFERROR(_xll.qlRateHelperPillarDate(N16,Trigger),"--")</f>
        <v>43635</v>
      </c>
      <c r="X16" s="4" t="str">
        <f t="shared" si="0"/>
        <v>BasSw</v>
      </c>
      <c r="Y16" s="4" t="str">
        <v>obj_00438</v>
      </c>
      <c r="Z16" s="4" t="str">
        <v>obj_0040d</v>
      </c>
      <c r="AA16" s="4" t="str">
        <f>IFERROR(_xll.qlRateHelperQuoteName(Y16,Trigger),"")</f>
        <v>EUR3E6E4Y_RepoQuote</v>
      </c>
      <c r="AB16" s="70">
        <f>IFERROR(_xll.qlRateHelperRate(Y16,Trigger),"")</f>
        <v>5.7041666500010004E-4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42362</v>
      </c>
      <c r="AE16" s="5">
        <f>IFERROR(_xll.qlRateHelperPillarDate(Y16,Trigger),"")</f>
        <v>43823</v>
      </c>
      <c r="AF16" s="70">
        <v>5.6399182515426026E-4</v>
      </c>
      <c r="AG16" s="77">
        <v>0.99774114627667132</v>
      </c>
      <c r="AH16" s="167">
        <v>43823</v>
      </c>
      <c r="AI16" s="168">
        <v>5.6399182515396004E-4</v>
      </c>
      <c r="AJ16" s="170">
        <f t="shared" si="1"/>
        <v>3.0021558156123618E-16</v>
      </c>
      <c r="AK16" s="80">
        <v>0.99774114627666</v>
      </c>
      <c r="AL16" s="161">
        <f t="shared" si="2"/>
        <v>-1.1324274851176597E-14</v>
      </c>
      <c r="AQ16" s="168"/>
      <c r="AR16" s="168"/>
      <c r="AS16" s="168"/>
    </row>
    <row r="17" spans="1:45" ht="11.25" customHeight="1" x14ac:dyDescent="0.2">
      <c r="A17" s="59" t="s">
        <v>93</v>
      </c>
      <c r="B17" s="116" t="b">
        <v>1</v>
      </c>
      <c r="C17" s="62" t="str">
        <f>_xll.qlIMMNextCode(C16,B17,Trigger)</f>
        <v>Z8</v>
      </c>
      <c r="D17" s="123"/>
      <c r="E17" s="156">
        <f>_xll.qlIMMdate(C17,,Trigger)</f>
        <v>43453</v>
      </c>
      <c r="F17" s="156">
        <f>_xll.qlIMMNextDate(E17,,Trigger)</f>
        <v>43544</v>
      </c>
      <c r="G17" s="61" t="str">
        <f t="shared" si="6"/>
        <v>Euribor3M</v>
      </c>
      <c r="H17" s="119" t="str">
        <f t="shared" si="7"/>
        <v>FEIZ8_RepoQuote</v>
      </c>
      <c r="I17" s="125">
        <f t="shared" si="8"/>
        <v>0</v>
      </c>
      <c r="J17" s="64" t="str">
        <f>_xll.qlFuturesRateHelper(,$H17,,$E17,$G17,$I17,FALSE,"customdate",$F17,Permanent,Trigger,ObjectOverwrite)</f>
        <v>obj_004de#0001</v>
      </c>
      <c r="K17" s="64" t="str">
        <f t="shared" ref="K17:K25" si="13">J17</f>
        <v>obj_004de#0001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obj_004e1#0001</v>
      </c>
      <c r="O17" s="94" t="str">
        <f t="shared" ref="O17:O27" si="16">IF(ISBLANK(K19),"--",K19)</f>
        <v>obj_004e1#0001</v>
      </c>
      <c r="P17" s="146" t="str">
        <f>IFERROR(_xll.qlRateHelperQuoteName(N17,Trigger),"--")</f>
        <v>FEIM9_RepoQuote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43635</v>
      </c>
      <c r="V17" s="99">
        <f>IFERROR(_xll.qlRateHelperPillarDate(N17,Trigger),"--")</f>
        <v>43726</v>
      </c>
      <c r="X17" s="4" t="str">
        <f t="shared" si="0"/>
        <v>BasSw</v>
      </c>
      <c r="Y17" s="4" t="str">
        <v>obj_003f9</v>
      </c>
      <c r="Z17" s="4" t="str">
        <v>obj_003e9</v>
      </c>
      <c r="AA17" s="4" t="str">
        <f>IFERROR(_xll.qlRateHelperQuoteName(Y17,Trigger),"")</f>
        <v>EUR3E6E5Y_RepoQuote</v>
      </c>
      <c r="AB17" s="70">
        <f>IFERROR(_xll.qlRateHelperRate(Y17,Trigger),"")</f>
        <v>1.9550000000000001E-3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42362</v>
      </c>
      <c r="AE17" s="5">
        <f>IFERROR(_xll.qlRateHelperPillarDate(Y17,Trigger),"")</f>
        <v>44189</v>
      </c>
      <c r="AF17" s="70">
        <v>1.9499226479494755E-3</v>
      </c>
      <c r="AG17" s="77">
        <v>0.99027630986461568</v>
      </c>
      <c r="AH17" s="167">
        <v>44189</v>
      </c>
      <c r="AI17" s="168">
        <v>1.9499226479491301E-3</v>
      </c>
      <c r="AJ17" s="170">
        <f t="shared" si="1"/>
        <v>3.4542681215388171E-16</v>
      </c>
      <c r="AK17" s="80">
        <v>0.99027630986446602</v>
      </c>
      <c r="AL17" s="161">
        <f t="shared" si="2"/>
        <v>-1.496580637194711E-13</v>
      </c>
      <c r="AQ17" s="168"/>
      <c r="AR17" s="168"/>
      <c r="AS17" s="168"/>
    </row>
    <row r="18" spans="1:45" ht="11.25" customHeight="1" x14ac:dyDescent="0.2">
      <c r="A18" s="59" t="s">
        <v>93</v>
      </c>
      <c r="B18" s="116" t="b">
        <v>1</v>
      </c>
      <c r="C18" s="62" t="str">
        <f>_xll.qlIMMNextCode(C17,B18,Trigger)</f>
        <v>H9</v>
      </c>
      <c r="D18" s="123"/>
      <c r="E18" s="156">
        <f>_xll.qlIMMdate(C18,,Trigger)</f>
        <v>43544</v>
      </c>
      <c r="F18" s="156">
        <f>_xll.qlIMMNextDate(E18,,Trigger)</f>
        <v>43635</v>
      </c>
      <c r="G18" s="61" t="str">
        <f t="shared" si="6"/>
        <v>Euribor3M</v>
      </c>
      <c r="H18" s="119" t="str">
        <f t="shared" si="7"/>
        <v>FEIH9_RepoQuote</v>
      </c>
      <c r="I18" s="125">
        <f t="shared" si="8"/>
        <v>0</v>
      </c>
      <c r="J18" s="64" t="str">
        <f>_xll.qlFuturesRateHelper(,$H18,,$E18,$G18,$I18,FALSE,"customdate",$F18,Permanent,Trigger,ObjectOverwrite)</f>
        <v>obj_004e7#0001</v>
      </c>
      <c r="K18" s="64" t="str">
        <f t="shared" si="13"/>
        <v>obj_004e7#0001</v>
      </c>
      <c r="L18" s="48"/>
      <c r="M18" s="10" t="str">
        <f t="shared" si="14"/>
        <v>FUT</v>
      </c>
      <c r="N18" s="94" t="str">
        <f t="shared" si="15"/>
        <v>obj_004e0#0001</v>
      </c>
      <c r="O18" s="94" t="str">
        <f t="shared" si="16"/>
        <v>obj_004e0#0001</v>
      </c>
      <c r="P18" s="146" t="str">
        <f>IFERROR(_xll.qlRateHelperQuoteName(N18,Trigger),"--")</f>
        <v>FEIU9_RepoQuote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43726</v>
      </c>
      <c r="V18" s="99">
        <f>IFERROR(_xll.qlRateHelperPillarDate(N18,Trigger),"--")</f>
        <v>43817</v>
      </c>
      <c r="X18" s="4" t="str">
        <f t="shared" si="0"/>
        <v>BasSw</v>
      </c>
      <c r="Y18" s="4" t="str">
        <v>obj_00415</v>
      </c>
      <c r="Z18" s="4" t="str">
        <v>obj_00407</v>
      </c>
      <c r="AA18" s="4" t="str">
        <f>IFERROR(_xll.qlRateHelperQuoteName(Y18,Trigger),"")</f>
        <v>EUR3E6E6Y_RepoQuote</v>
      </c>
      <c r="AB18" s="70">
        <f>IFERROR(_xll.qlRateHelperRate(Y18,Trigger),"")</f>
        <v>3.3565999999999999E-3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42362</v>
      </c>
      <c r="AE18" s="5">
        <f>IFERROR(_xll.qlRateHelperPillarDate(Y18,Trigger),"")</f>
        <v>44554</v>
      </c>
      <c r="AF18" s="70">
        <v>3.3594301474950908E-3</v>
      </c>
      <c r="AG18" s="77">
        <v>0.98000881654304339</v>
      </c>
      <c r="AH18" s="167">
        <v>44554</v>
      </c>
      <c r="AI18" s="168">
        <v>3.3594301474975398E-3</v>
      </c>
      <c r="AJ18" s="170">
        <f t="shared" si="1"/>
        <v>-2.4489958672102574E-15</v>
      </c>
      <c r="AK18" s="80">
        <v>0.98000881654285599</v>
      </c>
      <c r="AL18" s="161">
        <f t="shared" si="2"/>
        <v>-1.8740564655672642E-13</v>
      </c>
      <c r="AQ18" s="168"/>
      <c r="AR18" s="168"/>
      <c r="AS18" s="168"/>
    </row>
    <row r="19" spans="1:45" ht="11.25" customHeight="1" x14ac:dyDescent="0.2">
      <c r="A19" s="59" t="s">
        <v>93</v>
      </c>
      <c r="B19" s="116" t="b">
        <v>1</v>
      </c>
      <c r="C19" s="62" t="str">
        <f>_xll.qlIMMNextCode(C18,B19,Trigger)</f>
        <v>M9</v>
      </c>
      <c r="D19" s="123"/>
      <c r="E19" s="156">
        <f>_xll.qlIMMdate(C19,,Trigger)</f>
        <v>43635</v>
      </c>
      <c r="F19" s="156">
        <f>_xll.qlIMMNextDate(E19,,Trigger)</f>
        <v>43726</v>
      </c>
      <c r="G19" s="61" t="str">
        <f t="shared" si="6"/>
        <v>Euribor3M</v>
      </c>
      <c r="H19" s="119" t="str">
        <f t="shared" si="7"/>
        <v>FEIM9_RepoQuote</v>
      </c>
      <c r="I19" s="125">
        <f t="shared" si="8"/>
        <v>0</v>
      </c>
      <c r="J19" s="64" t="str">
        <f>_xll.qlFuturesRateHelper(,$H19,,$E19,$G19,$I19,FALSE,"customdate",$F19,Permanent,Trigger,ObjectOverwrite)</f>
        <v>obj_004e1#0001</v>
      </c>
      <c r="K19" s="64" t="str">
        <f t="shared" si="13"/>
        <v>obj_004e1#0001</v>
      </c>
      <c r="L19" s="48"/>
      <c r="M19" s="10" t="str">
        <f t="shared" si="14"/>
        <v>FUT</v>
      </c>
      <c r="N19" s="94" t="str">
        <f t="shared" si="15"/>
        <v>obj_004e3#0001</v>
      </c>
      <c r="O19" s="94" t="str">
        <f t="shared" si="16"/>
        <v>obj_004e3#0001</v>
      </c>
      <c r="P19" s="146" t="str">
        <f>IFERROR(_xll.qlRateHelperQuoteName(N19,Trigger),"--")</f>
        <v>FEIZ9_RepoQuote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43817</v>
      </c>
      <c r="V19" s="99">
        <f>IFERROR(_xll.qlRateHelperPillarDate(N19,Trigger),"--")</f>
        <v>43908</v>
      </c>
      <c r="X19" s="4" t="str">
        <f t="shared" si="0"/>
        <v>BasSw</v>
      </c>
      <c r="Y19" s="4" t="str">
        <v>obj_00436</v>
      </c>
      <c r="Z19" s="4" t="str">
        <v>obj_003ed</v>
      </c>
      <c r="AA19" s="4" t="str">
        <f>IFERROR(_xll.qlRateHelperQuoteName(Y19,Trigger),"")</f>
        <v>EUR3E6E7Y_RepoQuote</v>
      </c>
      <c r="AB19" s="70">
        <f>IFERROR(_xll.qlRateHelperRate(Y19,Trigger),"")</f>
        <v>4.7619999999999997E-3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42362</v>
      </c>
      <c r="AE19" s="5">
        <f>IFERROR(_xll.qlRateHelperPillarDate(Y19,Trigger),"")</f>
        <v>44922</v>
      </c>
      <c r="AF19" s="70">
        <v>4.7808199477633387E-3</v>
      </c>
      <c r="AG19" s="77">
        <v>0.96699923052617609</v>
      </c>
      <c r="AH19" s="167">
        <v>44922</v>
      </c>
      <c r="AI19" s="168">
        <v>4.7808199477272096E-3</v>
      </c>
      <c r="AJ19" s="170">
        <f t="shared" si="1"/>
        <v>3.6129085834168961E-14</v>
      </c>
      <c r="AK19" s="80">
        <v>0.96699923052619197</v>
      </c>
      <c r="AL19" s="161">
        <f t="shared" si="2"/>
        <v>1.5876189252139739E-14</v>
      </c>
      <c r="AQ19" s="168"/>
      <c r="AR19" s="168"/>
      <c r="AS19" s="168"/>
    </row>
    <row r="20" spans="1:45" ht="11.25" customHeight="1" x14ac:dyDescent="0.2">
      <c r="A20" s="59" t="s">
        <v>93</v>
      </c>
      <c r="B20" s="116" t="b">
        <v>1</v>
      </c>
      <c r="C20" s="62" t="str">
        <f>_xll.qlIMMNextCode(C19,B20,Trigger)</f>
        <v>U9</v>
      </c>
      <c r="D20" s="123"/>
      <c r="E20" s="156">
        <f>_xll.qlIMMdate(C20,,Trigger)</f>
        <v>43726</v>
      </c>
      <c r="F20" s="156">
        <f>_xll.qlIMMNextDate(E20,,Trigger)</f>
        <v>43817</v>
      </c>
      <c r="G20" s="61" t="str">
        <f t="shared" si="6"/>
        <v>Euribor3M</v>
      </c>
      <c r="H20" s="119" t="str">
        <f t="shared" si="7"/>
        <v>FEIU9_RepoQuote</v>
      </c>
      <c r="I20" s="125">
        <f t="shared" si="8"/>
        <v>0</v>
      </c>
      <c r="J20" s="64" t="str">
        <f>_xll.qlFuturesRateHelper(,$H20,,$E20,$G20,$I20,FALSE,"customdate",$F20,Permanent,Trigger,ObjectOverwrite)</f>
        <v>obj_004e0#0001</v>
      </c>
      <c r="K20" s="64" t="str">
        <f t="shared" si="13"/>
        <v>obj_004e0#0001</v>
      </c>
      <c r="L20" s="48"/>
      <c r="M20" s="10" t="str">
        <f t="shared" si="14"/>
        <v>FUT</v>
      </c>
      <c r="N20" s="94" t="str">
        <f t="shared" si="15"/>
        <v>obj_004ee#0001</v>
      </c>
      <c r="O20" s="94" t="str">
        <f t="shared" si="16"/>
        <v>obj_004ee#0001</v>
      </c>
      <c r="P20" s="146" t="str">
        <f>IFERROR(_xll.qlRateHelperQuoteName(N20,Trigger),"--")</f>
        <v>FEIH0_RepoQuote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43908</v>
      </c>
      <c r="V20" s="99">
        <f>IFERROR(_xll.qlRateHelperPillarDate(N20,Trigger),"--")</f>
        <v>43999</v>
      </c>
      <c r="X20" s="4" t="str">
        <f t="shared" si="0"/>
        <v>BasSw</v>
      </c>
      <c r="Y20" s="4" t="str">
        <v>obj_00440</v>
      </c>
      <c r="Z20" s="4" t="str">
        <v>obj_00420</v>
      </c>
      <c r="AA20" s="4" t="str">
        <f>IFERROR(_xll.qlRateHelperQuoteName(Y20,Trigger),"")</f>
        <v>EUR3E6E8Y_RepoQuote</v>
      </c>
      <c r="AB20" s="70">
        <f>IFERROR(_xll.qlRateHelperRate(Y20,Trigger),"")</f>
        <v>6.1361000000000002E-3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42362</v>
      </c>
      <c r="AE20" s="5">
        <f>IFERROR(_xll.qlRateHelperPillarDate(Y20,Trigger),"")</f>
        <v>45287</v>
      </c>
      <c r="AF20" s="70">
        <v>6.1797682627827092E-3</v>
      </c>
      <c r="AG20" s="77">
        <v>0.95165093447896099</v>
      </c>
      <c r="AH20" s="167">
        <v>45287</v>
      </c>
      <c r="AI20" s="168">
        <v>6.1797682627857901E-3</v>
      </c>
      <c r="AJ20" s="170">
        <f t="shared" si="1"/>
        <v>-3.0808688933348094E-15</v>
      </c>
      <c r="AK20" s="80">
        <v>0.95165093447859095</v>
      </c>
      <c r="AL20" s="161">
        <f t="shared" si="2"/>
        <v>-3.7003733410756467E-13</v>
      </c>
      <c r="AQ20" s="168"/>
      <c r="AR20" s="168"/>
      <c r="AS20" s="168"/>
    </row>
    <row r="21" spans="1:45" ht="11.25" customHeight="1" x14ac:dyDescent="0.2">
      <c r="A21" s="59" t="s">
        <v>93</v>
      </c>
      <c r="B21" s="116" t="b">
        <v>1</v>
      </c>
      <c r="C21" s="62" t="str">
        <f>_xll.qlIMMNextCode(C20,B21,Trigger)</f>
        <v>Z9</v>
      </c>
      <c r="D21" s="123"/>
      <c r="E21" s="156">
        <f>_xll.qlIMMdate(C21,,Trigger)</f>
        <v>43817</v>
      </c>
      <c r="F21" s="156">
        <f>_xll.qlIMMNextDate(E21,,Trigger)</f>
        <v>43908</v>
      </c>
      <c r="G21" s="61" t="str">
        <f t="shared" si="6"/>
        <v>Euribor3M</v>
      </c>
      <c r="H21" s="119" t="str">
        <f t="shared" si="7"/>
        <v>FEIZ9_RepoQuote</v>
      </c>
      <c r="I21" s="125">
        <f t="shared" si="8"/>
        <v>0</v>
      </c>
      <c r="J21" s="64" t="str">
        <f>_xll.qlFuturesRateHelper(,$H21,,$E21,$G21,$I21,FALSE,"customdate",$F21,Permanent,Trigger,ObjectOverwrite)</f>
        <v>obj_004e3#0001</v>
      </c>
      <c r="K21" s="64" t="str">
        <f t="shared" si="13"/>
        <v>obj_004e3#0001</v>
      </c>
      <c r="L21" s="48"/>
      <c r="M21" s="10" t="str">
        <f t="shared" si="14"/>
        <v>FUT</v>
      </c>
      <c r="N21" s="94" t="str">
        <f t="shared" si="15"/>
        <v>obj_004ef#0001</v>
      </c>
      <c r="O21" s="94" t="str">
        <f t="shared" si="16"/>
        <v>obj_004ef#0001</v>
      </c>
      <c r="P21" s="146" t="str">
        <f>IFERROR(_xll.qlRateHelperQuoteName(N21,Trigger),"--")</f>
        <v>FEIM0_RepoQuote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43999</v>
      </c>
      <c r="V21" s="99">
        <f>IFERROR(_xll.qlRateHelperPillarDate(N21,Trigger),"--")</f>
        <v>44090</v>
      </c>
      <c r="X21" s="4" t="str">
        <f t="shared" si="0"/>
        <v>BasSw</v>
      </c>
      <c r="Y21" s="4" t="str">
        <v>obj_003f1</v>
      </c>
      <c r="Z21" s="4" t="str">
        <v>obj_0043c</v>
      </c>
      <c r="AA21" s="4" t="str">
        <f>IFERROR(_xll.qlRateHelperQuoteName(Y21,Trigger),"")</f>
        <v>EUR3E6E9Y_RepoQuote</v>
      </c>
      <c r="AB21" s="70">
        <f>IFERROR(_xll.qlRateHelperRate(Y21,Trigger),"")</f>
        <v>7.4246499999999997E-3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42362</v>
      </c>
      <c r="AE21" s="5">
        <f>IFERROR(_xll.qlRateHelperPillarDate(Y21,Trigger),"")</f>
        <v>45650</v>
      </c>
      <c r="AF21" s="70">
        <v>7.4998519689415425E-3</v>
      </c>
      <c r="AG21" s="77">
        <v>0.934631747152607</v>
      </c>
      <c r="AH21" s="167">
        <v>45650</v>
      </c>
      <c r="AI21" s="168">
        <v>7.49985196894169E-3</v>
      </c>
      <c r="AJ21" s="170">
        <f t="shared" si="1"/>
        <v>-1.474514954580286E-16</v>
      </c>
      <c r="AK21" s="80">
        <v>0.93463174715377095</v>
      </c>
      <c r="AL21" s="161">
        <f t="shared" si="2"/>
        <v>1.1639578190170141E-12</v>
      </c>
      <c r="AQ21" s="168"/>
      <c r="AR21" s="168"/>
      <c r="AS21" s="168"/>
    </row>
    <row r="22" spans="1:45" ht="11.25" customHeight="1" x14ac:dyDescent="0.2">
      <c r="A22" s="59" t="s">
        <v>93</v>
      </c>
      <c r="B22" s="116" t="b">
        <v>1</v>
      </c>
      <c r="C22" s="62" t="str">
        <f>_xll.qlIMMNextCode(C21,B22,Trigger)</f>
        <v>H0</v>
      </c>
      <c r="D22" s="123"/>
      <c r="E22" s="156">
        <f>_xll.qlIMMdate(C22,,Trigger)</f>
        <v>43908</v>
      </c>
      <c r="F22" s="156">
        <f>_xll.qlIMMNextDate(E22,,Trigger)</f>
        <v>43999</v>
      </c>
      <c r="G22" s="61" t="str">
        <f t="shared" si="6"/>
        <v>Euribor3M</v>
      </c>
      <c r="H22" s="119" t="str">
        <f t="shared" si="7"/>
        <v>FEIH0_RepoQuote</v>
      </c>
      <c r="I22" s="125">
        <f t="shared" si="8"/>
        <v>0</v>
      </c>
      <c r="J22" s="64" t="str">
        <f>_xll.qlFuturesRateHelper(,$H22,,$E22,$G22,$I22,FALSE,"customdate",$F22,Permanent,Trigger,ObjectOverwrite)</f>
        <v>obj_004ee#0001</v>
      </c>
      <c r="K22" s="64" t="str">
        <f t="shared" si="13"/>
        <v>obj_004ee#0001</v>
      </c>
      <c r="L22" s="48"/>
      <c r="M22" s="10" t="str">
        <f t="shared" si="14"/>
        <v>FUT</v>
      </c>
      <c r="N22" s="94" t="str">
        <f t="shared" si="15"/>
        <v>obj_004e8#0001</v>
      </c>
      <c r="O22" s="94" t="str">
        <f t="shared" si="16"/>
        <v>obj_004e8#0001</v>
      </c>
      <c r="P22" s="146" t="str">
        <f>IFERROR(_xll.qlRateHelperQuoteName(N22,Trigger),"--")</f>
        <v>FEIU0_RepoQuote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44090</v>
      </c>
      <c r="V22" s="99">
        <f>IFERROR(_xll.qlRateHelperPillarDate(N22,Trigger),"--")</f>
        <v>44181</v>
      </c>
      <c r="X22" s="4" t="str">
        <f t="shared" si="0"/>
        <v>BasSw</v>
      </c>
      <c r="Y22" s="4" t="str">
        <v>obj_003fe</v>
      </c>
      <c r="Z22" s="4" t="str">
        <v>obj_003e0</v>
      </c>
      <c r="AA22" s="4" t="str">
        <f>IFERROR(_xll.qlRateHelperQuoteName(Y22,Trigger),"")</f>
        <v>EUR3E6E10Y_RepoQuote</v>
      </c>
      <c r="AB22" s="70">
        <f>IFERROR(_xll.qlRateHelperRate(Y22,Trigger),"")</f>
        <v>8.5794500000000995E-3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42362</v>
      </c>
      <c r="AE22" s="5">
        <f>IFERROR(_xll.qlRateHelperPillarDate(Y22,Trigger),"")</f>
        <v>46015</v>
      </c>
      <c r="AF22" s="70">
        <v>8.6944925105244715E-3</v>
      </c>
      <c r="AG22" s="77">
        <v>0.91661708571030165</v>
      </c>
      <c r="AH22" s="167">
        <v>46015</v>
      </c>
      <c r="AI22" s="168">
        <v>8.6944925105239806E-3</v>
      </c>
      <c r="AJ22" s="170">
        <f t="shared" si="1"/>
        <v>4.9092674370143641E-16</v>
      </c>
      <c r="AK22" s="80">
        <v>0.91661708571030598</v>
      </c>
      <c r="AL22" s="161">
        <f t="shared" si="2"/>
        <v>4.3298697960381105E-15</v>
      </c>
      <c r="AQ22" s="168"/>
      <c r="AR22" s="168"/>
      <c r="AS22" s="168"/>
    </row>
    <row r="23" spans="1:45" ht="11.25" customHeight="1" x14ac:dyDescent="0.2">
      <c r="A23" s="59" t="s">
        <v>93</v>
      </c>
      <c r="B23" s="116" t="b">
        <v>1</v>
      </c>
      <c r="C23" s="62" t="str">
        <f>_xll.qlIMMNextCode(C22,B23,Trigger)</f>
        <v>M0</v>
      </c>
      <c r="D23" s="123"/>
      <c r="E23" s="156">
        <f>_xll.qlIMMdate(C23,,Trigger)</f>
        <v>43999</v>
      </c>
      <c r="F23" s="156">
        <f>_xll.qlIMMNextDate(E23,,Trigger)</f>
        <v>44090</v>
      </c>
      <c r="G23" s="61" t="str">
        <f t="shared" si="6"/>
        <v>Euribor3M</v>
      </c>
      <c r="H23" s="119" t="str">
        <f t="shared" si="7"/>
        <v>FEIM0_RepoQuote</v>
      </c>
      <c r="I23" s="125">
        <f t="shared" si="8"/>
        <v>0</v>
      </c>
      <c r="J23" s="64" t="str">
        <f>_xll.qlFuturesRateHelper(,$H23,,$E23,$G23,$I23,FALSE,"customdate",$F23,Permanent,Trigger,ObjectOverwrite)</f>
        <v>obj_004ef#0001</v>
      </c>
      <c r="K23" s="64" t="str">
        <f t="shared" si="13"/>
        <v>obj_004ef#0001</v>
      </c>
      <c r="L23" s="48"/>
      <c r="M23" s="10" t="str">
        <f t="shared" si="14"/>
        <v>FUT</v>
      </c>
      <c r="N23" s="94" t="str">
        <f t="shared" si="15"/>
        <v>obj_004ed#0001</v>
      </c>
      <c r="O23" s="94" t="str">
        <f t="shared" si="16"/>
        <v>obj_004ed#0001</v>
      </c>
      <c r="P23" s="146" t="str">
        <f>IFERROR(_xll.qlRateHelperQuoteName(N23,Trigger),"--")</f>
        <v>FEIZ0_RepoQuote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44181</v>
      </c>
      <c r="V23" s="99">
        <f>IFERROR(_xll.qlRateHelperPillarDate(N23,Trigger),"--")</f>
        <v>44272</v>
      </c>
      <c r="X23" s="4" t="str">
        <f t="shared" si="0"/>
        <v>BasSw</v>
      </c>
      <c r="Y23" s="4" t="str">
        <v>obj_00410</v>
      </c>
      <c r="Z23" s="4" t="str">
        <v>obj_0041d</v>
      </c>
      <c r="AA23" s="4" t="str">
        <f>IFERROR(_xll.qlRateHelperQuoteName(Y23,Trigger),"")</f>
        <v>EUR3E6E12Y_RepoQuote</v>
      </c>
      <c r="AB23" s="70">
        <f>IFERROR(_xll.qlRateHelperRate(Y23,Trigger),"")</f>
        <v>1.0563950000000001E-2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42362</v>
      </c>
      <c r="AE23" s="5">
        <f>IFERROR(_xll.qlRateHelperPillarDate(Y23,Trigger),"")</f>
        <v>46745</v>
      </c>
      <c r="AF23" s="70">
        <v>1.0772696349455317E-2</v>
      </c>
      <c r="AG23" s="77">
        <v>0.87860886441437058</v>
      </c>
      <c r="AH23" s="167">
        <v>46745</v>
      </c>
      <c r="AI23" s="168">
        <v>1.07726963494488E-2</v>
      </c>
      <c r="AJ23" s="170">
        <f t="shared" si="1"/>
        <v>6.5173560992448643E-15</v>
      </c>
      <c r="AK23" s="80">
        <v>0.87860886441497399</v>
      </c>
      <c r="AL23" s="161">
        <f t="shared" si="2"/>
        <v>6.0340621388377258E-13</v>
      </c>
      <c r="AQ23" s="168"/>
      <c r="AR23" s="168"/>
      <c r="AS23" s="168"/>
    </row>
    <row r="24" spans="1:45" ht="11.25" customHeight="1" x14ac:dyDescent="0.2">
      <c r="A24" s="59" t="s">
        <v>93</v>
      </c>
      <c r="B24" s="116" t="b">
        <v>1</v>
      </c>
      <c r="C24" s="62" t="str">
        <f>_xll.qlIMMNextCode(C23,B24,Trigger)</f>
        <v>U0</v>
      </c>
      <c r="D24" s="123"/>
      <c r="E24" s="156">
        <f>_xll.qlIMMdate(C24,,Trigger)</f>
        <v>44090</v>
      </c>
      <c r="F24" s="156">
        <f>_xll.qlIMMNextDate(E24,,Trigger)</f>
        <v>44181</v>
      </c>
      <c r="G24" s="61" t="str">
        <f t="shared" si="6"/>
        <v>Euribor3M</v>
      </c>
      <c r="H24" s="119" t="str">
        <f t="shared" si="7"/>
        <v>FEIU0_RepoQuote</v>
      </c>
      <c r="I24" s="125">
        <f t="shared" si="8"/>
        <v>0</v>
      </c>
      <c r="J24" s="64" t="str">
        <f>_xll.qlFuturesRateHelper(,$H24,,$E24,$G24,$I24,FALSE,"customdate",$F24,Permanent,Trigger,ObjectOverwrite)</f>
        <v>obj_004e8#0001</v>
      </c>
      <c r="K24" s="64" t="str">
        <f t="shared" si="13"/>
        <v>obj_004e8#0001</v>
      </c>
      <c r="L24" s="48"/>
      <c r="M24" s="10" t="str">
        <f t="shared" si="14"/>
        <v>FUT</v>
      </c>
      <c r="N24" s="94" t="str">
        <f t="shared" si="15"/>
        <v>obj_004eb#0001</v>
      </c>
      <c r="O24" s="94" t="str">
        <f t="shared" si="16"/>
        <v>obj_004eb#0001</v>
      </c>
      <c r="P24" s="146" t="str">
        <f>IFERROR(_xll.qlRateHelperQuoteName(N24,Trigger),"--")</f>
        <v>FEIH1_RepoQuote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44272</v>
      </c>
      <c r="V24" s="99">
        <f>IFERROR(_xll.qlRateHelperPillarDate(N24,Trigger),"--")</f>
        <v>44363</v>
      </c>
      <c r="X24" s="4" t="str">
        <f t="shared" si="0"/>
        <v>BasSw</v>
      </c>
      <c r="Y24" s="4" t="str">
        <v>obj_003fd</v>
      </c>
      <c r="Z24" s="4" t="str">
        <v>obj_003f7</v>
      </c>
      <c r="AA24" s="4" t="str">
        <f>IFERROR(_xll.qlRateHelperQuoteName(Y24,Trigger),"")</f>
        <v>EUR3E6E15Y_RepoQuote</v>
      </c>
      <c r="AB24" s="70">
        <f>IFERROR(_xll.qlRateHelperRate(Y24,Trigger),"")</f>
        <v>1.2709550000000101E-2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42362</v>
      </c>
      <c r="AE24" s="5">
        <f>IFERROR(_xll.qlRateHelperPillarDate(Y24,Trigger),"")</f>
        <v>47841</v>
      </c>
      <c r="AF24" s="70">
        <v>1.3057865921689227E-2</v>
      </c>
      <c r="AG24" s="77">
        <v>0.82197746775948577</v>
      </c>
      <c r="AH24" s="167">
        <v>47841</v>
      </c>
      <c r="AI24" s="168">
        <v>1.30578659215897E-2</v>
      </c>
      <c r="AJ24" s="170">
        <f t="shared" si="1"/>
        <v>9.9526289987217353E-14</v>
      </c>
      <c r="AK24" s="80">
        <v>0.821977467760035</v>
      </c>
      <c r="AL24" s="161">
        <f t="shared" si="2"/>
        <v>5.4922733028206494E-13</v>
      </c>
      <c r="AQ24" s="168"/>
      <c r="AR24" s="168"/>
      <c r="AS24" s="168"/>
    </row>
    <row r="25" spans="1:45" ht="11.25" customHeight="1" x14ac:dyDescent="0.2">
      <c r="A25" s="59" t="s">
        <v>93</v>
      </c>
      <c r="B25" s="116" t="b">
        <v>1</v>
      </c>
      <c r="C25" s="62" t="str">
        <f>_xll.qlIMMNextCode(C24,B25,Trigger)</f>
        <v>Z0</v>
      </c>
      <c r="D25" s="123"/>
      <c r="E25" s="156">
        <f>_xll.qlIMMdate(C25,,Trigger)</f>
        <v>44181</v>
      </c>
      <c r="F25" s="156">
        <f>_xll.qlIMMNextDate(E25,,Trigger)</f>
        <v>44272</v>
      </c>
      <c r="G25" s="61" t="str">
        <f t="shared" si="6"/>
        <v>Euribor3M</v>
      </c>
      <c r="H25" s="119" t="str">
        <f t="shared" si="7"/>
        <v>FEIZ0_RepoQuote</v>
      </c>
      <c r="I25" s="125">
        <f t="shared" si="8"/>
        <v>0</v>
      </c>
      <c r="J25" s="64" t="str">
        <f>_xll.qlFuturesRateHelper(,$H25,,$E25,$G25,$I25,FALSE,"customdate",$F25,Permanent,Trigger,ObjectOverwrite)</f>
        <v>obj_004ed#0001</v>
      </c>
      <c r="K25" s="64" t="str">
        <f t="shared" si="13"/>
        <v>obj_004ed#0001</v>
      </c>
      <c r="L25" s="48"/>
      <c r="M25" s="10" t="str">
        <f t="shared" si="14"/>
        <v>FUT</v>
      </c>
      <c r="N25" s="94" t="str">
        <f t="shared" si="15"/>
        <v>obj_004e5#0001</v>
      </c>
      <c r="O25" s="94" t="str">
        <f t="shared" si="16"/>
        <v>obj_004e5#0001</v>
      </c>
      <c r="P25" s="146" t="str">
        <f>IFERROR(_xll.qlRateHelperQuoteName(N25,Trigger),"--")</f>
        <v>FEIM1_RepoQuote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44363</v>
      </c>
      <c r="V25" s="99">
        <f>IFERROR(_xll.qlRateHelperPillarDate(N25,Trigger),"--")</f>
        <v>44454</v>
      </c>
      <c r="X25" s="4" t="str">
        <f t="shared" si="0"/>
        <v>BasSw</v>
      </c>
      <c r="Y25" s="4" t="str">
        <v>obj_00418</v>
      </c>
      <c r="Z25" s="4" t="str">
        <v>obj_00439</v>
      </c>
      <c r="AA25" s="4" t="str">
        <f>IFERROR(_xll.qlRateHelperQuoteName(Y25,Trigger),"")</f>
        <v>EUR3E6E20Y_RepoQuote</v>
      </c>
      <c r="AB25" s="70">
        <f>IFERROR(_xll.qlRateHelperRate(Y25,Trigger),"")</f>
        <v>1.448525E-2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42362</v>
      </c>
      <c r="AE25" s="5">
        <f>IFERROR(_xll.qlRateHelperPillarDate(Y25,Trigger),"")</f>
        <v>49667</v>
      </c>
      <c r="AF25" s="70">
        <v>1.4966890981196836E-2</v>
      </c>
      <c r="AG25" s="77">
        <v>0.74128182638487372</v>
      </c>
      <c r="AH25" s="167">
        <v>49667</v>
      </c>
      <c r="AI25" s="168">
        <v>1.4966890981200701E-2</v>
      </c>
      <c r="AJ25" s="170">
        <f t="shared" si="1"/>
        <v>-3.8649639044763262E-15</v>
      </c>
      <c r="AK25" s="80">
        <v>0.74128182638474904</v>
      </c>
      <c r="AL25" s="161">
        <f t="shared" si="2"/>
        <v>-1.2467804566540508E-13</v>
      </c>
      <c r="AQ25" s="168"/>
      <c r="AR25" s="168"/>
      <c r="AS25" s="168"/>
    </row>
    <row r="26" spans="1:45" ht="11.25" customHeight="1" x14ac:dyDescent="0.2">
      <c r="A26" s="59" t="s">
        <v>93</v>
      </c>
      <c r="B26" s="116" t="b">
        <v>1</v>
      </c>
      <c r="C26" s="62" t="str">
        <f>_xll.qlIMMNextCode(C25,B26,Trigger)</f>
        <v>H1</v>
      </c>
      <c r="D26" s="123"/>
      <c r="E26" s="156">
        <f>_xll.qlIMMdate(C26,,Trigger)</f>
        <v>44272</v>
      </c>
      <c r="F26" s="156">
        <f>_xll.qlIMMNextDate(E26,,Trigger)</f>
        <v>44363</v>
      </c>
      <c r="G26" s="61" t="str">
        <f t="shared" si="6"/>
        <v>Euribor3M</v>
      </c>
      <c r="H26" s="119" t="str">
        <f t="shared" si="7"/>
        <v>FEIH1_RepoQuote</v>
      </c>
      <c r="I26" s="125">
        <f t="shared" si="8"/>
        <v>0</v>
      </c>
      <c r="J26" s="64" t="str">
        <f>_xll.qlFuturesRateHelper(,$H26,,$E26,$G26,$I26,FALSE,"customdate",$F26,Permanent,Trigger,ObjectOverwrite)</f>
        <v>obj_004eb#0001</v>
      </c>
      <c r="K26" s="64" t="str">
        <f t="shared" ref="K26:K29" si="17">J26</f>
        <v>obj_004eb#0001</v>
      </c>
      <c r="L26" s="48"/>
      <c r="M26" s="10" t="str">
        <f t="shared" si="14"/>
        <v>FUT</v>
      </c>
      <c r="N26" s="94" t="str">
        <f t="shared" si="15"/>
        <v>obj_004e4#0001</v>
      </c>
      <c r="O26" s="94" t="str">
        <f t="shared" si="16"/>
        <v>obj_004e4#0001</v>
      </c>
      <c r="P26" s="146" t="str">
        <f>IFERROR(_xll.qlRateHelperQuoteName(N26,Trigger),"--")</f>
        <v>FEIU1_RepoQuote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44454</v>
      </c>
      <c r="V26" s="99">
        <f>IFERROR(_xll.qlRateHelperPillarDate(N26,Trigger),"--")</f>
        <v>44545</v>
      </c>
      <c r="X26" s="4" t="str">
        <f t="shared" si="0"/>
        <v>BasSw</v>
      </c>
      <c r="Y26" s="4" t="str">
        <v>obj_00426</v>
      </c>
      <c r="Z26" s="4" t="str">
        <v>obj_00441</v>
      </c>
      <c r="AA26" s="4" t="str">
        <f>IFERROR(_xll.qlRateHelperQuoteName(Y26,Trigger),"")</f>
        <v>EUR3E6E25Y_RepoQuote</v>
      </c>
      <c r="AB26" s="70">
        <f>IFERROR(_xll.qlRateHelperRate(Y26,Trigger),"")</f>
        <v>1.490285E-2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42362</v>
      </c>
      <c r="AE26" s="5">
        <f>IFERROR(_xll.qlRateHelperPillarDate(Y26,Trigger),"")</f>
        <v>51494</v>
      </c>
      <c r="AF26" s="70">
        <v>1.5345232818932093E-2</v>
      </c>
      <c r="AG26" s="77">
        <v>0.68137945040515913</v>
      </c>
      <c r="AH26" s="167">
        <v>51494</v>
      </c>
      <c r="AI26" s="168">
        <v>1.5345232818933199E-2</v>
      </c>
      <c r="AJ26" s="170">
        <f t="shared" si="1"/>
        <v>-1.1067535776732029E-15</v>
      </c>
      <c r="AK26" s="80">
        <v>0.68137945040579295</v>
      </c>
      <c r="AL26" s="161">
        <f t="shared" si="2"/>
        <v>6.3382632475850187E-13</v>
      </c>
      <c r="AQ26" s="168"/>
      <c r="AR26" s="168"/>
      <c r="AS26" s="168"/>
    </row>
    <row r="27" spans="1:45" ht="11.25" customHeight="1" x14ac:dyDescent="0.2">
      <c r="A27" s="59" t="s">
        <v>93</v>
      </c>
      <c r="B27" s="116" t="b">
        <v>1</v>
      </c>
      <c r="C27" s="62" t="str">
        <f>_xll.qlIMMNextCode(C26,B27,Trigger)</f>
        <v>M1</v>
      </c>
      <c r="D27" s="123"/>
      <c r="E27" s="156">
        <f>_xll.qlIMMdate(C27,,Trigger)</f>
        <v>44363</v>
      </c>
      <c r="F27" s="156">
        <f>_xll.qlIMMNextDate(E27,,Trigger)</f>
        <v>44454</v>
      </c>
      <c r="G27" s="61" t="str">
        <f t="shared" si="6"/>
        <v>Euribor3M</v>
      </c>
      <c r="H27" s="119" t="str">
        <f t="shared" si="7"/>
        <v>FEIM1_RepoQuote</v>
      </c>
      <c r="I27" s="125">
        <f t="shared" si="8"/>
        <v>0</v>
      </c>
      <c r="J27" s="64" t="str">
        <f>_xll.qlFuturesRateHelper(,$H27,,$E27,$G27,$I27,FALSE,"customdate",$F27,Permanent,Trigger,ObjectOverwrite)</f>
        <v>obj_004e5#0001</v>
      </c>
      <c r="K27" s="64" t="str">
        <f t="shared" si="17"/>
        <v>obj_004e5#0001</v>
      </c>
      <c r="L27" s="48"/>
      <c r="M27" s="10" t="str">
        <f t="shared" si="14"/>
        <v>FUT</v>
      </c>
      <c r="N27" s="94" t="str">
        <f t="shared" si="15"/>
        <v>obj_004df#0001</v>
      </c>
      <c r="O27" s="94" t="str">
        <f t="shared" si="16"/>
        <v>obj_004df#0001</v>
      </c>
      <c r="P27" s="146" t="str">
        <f>IFERROR(_xll.qlRateHelperQuoteName(N27,Trigger),"--")</f>
        <v>FEIZ1_RepoQuote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44545</v>
      </c>
      <c r="V27" s="99">
        <f>IFERROR(_xll.qlRateHelperPillarDate(N27,Trigger),"--")</f>
        <v>44636</v>
      </c>
      <c r="X27" s="4" t="str">
        <f t="shared" si="0"/>
        <v>BasSw</v>
      </c>
      <c r="Y27" s="4" t="str">
        <v>obj_00434</v>
      </c>
      <c r="Z27" s="4" t="str">
        <v>obj_003f3</v>
      </c>
      <c r="AA27" s="4" t="str">
        <f>IFERROR(_xll.qlRateHelperQuoteName(Y27,Trigger),"")</f>
        <v>EUR3E6E30Y_RepoQuote</v>
      </c>
      <c r="AB27" s="70">
        <f>IFERROR(_xll.qlRateHelperRate(Y27,Trigger),"")</f>
        <v>1.497045E-2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42362</v>
      </c>
      <c r="AE27" s="5">
        <f>IFERROR(_xll.qlRateHelperPillarDate(Y27,Trigger),"")</f>
        <v>53323</v>
      </c>
      <c r="AF27" s="70">
        <v>1.5335686061975841E-2</v>
      </c>
      <c r="AG27" s="77">
        <v>0.63113653194368591</v>
      </c>
      <c r="AH27" s="167">
        <v>53323</v>
      </c>
      <c r="AI27" s="168">
        <v>1.5335686061965E-2</v>
      </c>
      <c r="AJ27" s="170">
        <f t="shared" si="1"/>
        <v>1.0840287001379068E-14</v>
      </c>
      <c r="AK27" s="80">
        <v>0.63113653194239505</v>
      </c>
      <c r="AL27" s="161">
        <f t="shared" si="2"/>
        <v>-1.2908563107316695E-12</v>
      </c>
      <c r="AQ27" s="168"/>
      <c r="AR27" s="168"/>
      <c r="AS27" s="168"/>
    </row>
    <row r="28" spans="1:45" ht="11.25" customHeight="1" x14ac:dyDescent="0.2">
      <c r="A28" s="59" t="s">
        <v>93</v>
      </c>
      <c r="B28" s="116" t="b">
        <v>1</v>
      </c>
      <c r="C28" s="62" t="str">
        <f>_xll.qlIMMNextCode(C27,B28,Trigger)</f>
        <v>U1</v>
      </c>
      <c r="D28" s="123"/>
      <c r="E28" s="156">
        <f>_xll.qlIMMdate(C28,,Trigger)</f>
        <v>44454</v>
      </c>
      <c r="F28" s="156">
        <f>_xll.qlIMMNextDate(E28,,Trigger)</f>
        <v>44545</v>
      </c>
      <c r="G28" s="61" t="str">
        <f t="shared" si="6"/>
        <v>Euribor3M</v>
      </c>
      <c r="H28" s="119" t="str">
        <f t="shared" si="7"/>
        <v>FEIU1_RepoQuote</v>
      </c>
      <c r="I28" s="125">
        <f t="shared" si="8"/>
        <v>0</v>
      </c>
      <c r="J28" s="64" t="str">
        <f>_xll.qlFuturesRateHelper(,$H28,,$E28,$G28,$I28,FALSE,"customdate",$F28,Permanent,Trigger,ObjectOverwrite)</f>
        <v>obj_004e4#0001</v>
      </c>
      <c r="K28" s="64" t="str">
        <f t="shared" si="17"/>
        <v>obj_004e4#0001</v>
      </c>
      <c r="L28" s="48"/>
      <c r="M28" s="135" t="str">
        <f t="shared" ref="M28:M65" si="18">A32</f>
        <v>Sw</v>
      </c>
      <c r="N28" s="136" t="str">
        <f t="shared" ref="N28:N65" si="19">IF(ISBLANK(J32),"--",J32)</f>
        <v>qlSwapRateHelper2(,H34,2,B34,Calendar,D34,E34,F34,G34,I34,C34,Discounting1,PillarDate,,Permanent,Trigger,ObjectOverwrite)</v>
      </c>
      <c r="O28" s="136" t="str">
        <f t="shared" ref="O28:O65" si="20">IF(ISBLANK(K32),"--",K32)</f>
        <v>qlSwapRateHelper2(,H34,2,B34,Calendar,D34,E34,F34,G34,I34,C34,Discounting1,PillarDate,,Permanent,Trigger,ObjectOverwrite)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BasSw</v>
      </c>
      <c r="Y28" s="4" t="str">
        <v>obj_00425</v>
      </c>
      <c r="Z28" s="4" t="str">
        <v>obj_00427</v>
      </c>
      <c r="AA28" s="4" t="str">
        <f>IFERROR(_xll.qlRateHelperQuoteName(Y28,Trigger),"")</f>
        <v>EUR3E6E40Y_RepoQuote</v>
      </c>
      <c r="AB28" s="70">
        <f>IFERROR(_xll.qlRateHelperRate(Y28,Trigger),"")</f>
        <v>1.499675E-2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42362</v>
      </c>
      <c r="AE28" s="5">
        <f>IFERROR(_xll.qlRateHelperPillarDate(Y28,Trigger),"")</f>
        <v>56972</v>
      </c>
      <c r="AF28" s="70">
        <v>1.5248161400457799E-2</v>
      </c>
      <c r="AG28" s="77">
        <v>0.54342389866495489</v>
      </c>
      <c r="AH28" s="167">
        <v>56972</v>
      </c>
      <c r="AI28" s="168">
        <v>1.5248161400459899E-2</v>
      </c>
      <c r="AJ28" s="170">
        <f t="shared" si="1"/>
        <v>-2.1007501294079134E-15</v>
      </c>
      <c r="AK28" s="80">
        <v>0.54342389866413598</v>
      </c>
      <c r="AL28" s="161">
        <f t="shared" si="2"/>
        <v>-8.1890050296351546E-13</v>
      </c>
      <c r="AQ28" s="168"/>
      <c r="AR28" s="168"/>
      <c r="AS28" s="168"/>
    </row>
    <row r="29" spans="1:45" ht="11.25" customHeight="1" x14ac:dyDescent="0.2">
      <c r="A29" s="1" t="s">
        <v>93</v>
      </c>
      <c r="B29" s="117" t="b">
        <v>1</v>
      </c>
      <c r="C29" s="9" t="str">
        <f>_xll.qlIMMNextCode(C28,B29,Trigger)</f>
        <v>Z1</v>
      </c>
      <c r="D29" s="124"/>
      <c r="E29" s="157">
        <f>_xll.qlIMMdate(C29,,Trigger)</f>
        <v>44545</v>
      </c>
      <c r="F29" s="157">
        <f>_xll.qlIMMNextDate(E29,,Trigger)</f>
        <v>44636</v>
      </c>
      <c r="G29" s="7" t="str">
        <f t="shared" si="6"/>
        <v>Euribor3M</v>
      </c>
      <c r="H29" s="120" t="str">
        <f t="shared" si="7"/>
        <v>FEIZ1_RepoQuote</v>
      </c>
      <c r="I29" s="128">
        <f t="shared" si="8"/>
        <v>0</v>
      </c>
      <c r="J29" s="3" t="str">
        <f>_xll.qlFuturesRateHelper(,$H29,,$E29,$G29,$I29,FALSE,"customdate",$F29,Permanent,Trigger,ObjectOverwrite)</f>
        <v>obj_004df#0001</v>
      </c>
      <c r="K29" s="3" t="str">
        <f t="shared" si="17"/>
        <v>obj_004df#0001</v>
      </c>
      <c r="L29" s="48"/>
      <c r="M29" s="71" t="str">
        <f t="shared" si="18"/>
        <v>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BasSw</v>
      </c>
      <c r="Y29" s="4" t="str">
        <v>obj_00402</v>
      </c>
      <c r="Z29" s="4" t="str">
        <v>obj_003fc</v>
      </c>
      <c r="AA29" s="4" t="str">
        <f>IFERROR(_xll.qlRateHelperQuoteName(Y29,Trigger),"")</f>
        <v>EUR3E6E50Y_RepoQuote</v>
      </c>
      <c r="AB29" s="70">
        <f>IFERROR(_xll.qlRateHelperRate(Y29,Trigger),"")</f>
        <v>1.4611749999999901E-2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42362</v>
      </c>
      <c r="AE29" s="5">
        <f>IFERROR(_xll.qlRateHelperPillarDate(Y29,Trigger),"")</f>
        <v>60625</v>
      </c>
      <c r="AF29" s="70">
        <v>1.4641002776451152E-2</v>
      </c>
      <c r="AG29" s="77">
        <v>0.48093484268132597</v>
      </c>
      <c r="AH29" s="167">
        <v>60625</v>
      </c>
      <c r="AI29" s="168">
        <v>1.4641002776440201E-2</v>
      </c>
      <c r="AJ29" s="170">
        <f t="shared" si="1"/>
        <v>1.0951309303841583E-14</v>
      </c>
      <c r="AK29" s="80">
        <v>0.48093484268133102</v>
      </c>
      <c r="AL29" s="161">
        <f t="shared" si="2"/>
        <v>5.0515147620444623E-15</v>
      </c>
      <c r="AQ29" s="168"/>
      <c r="AR29" s="168"/>
      <c r="AS29" s="168"/>
    </row>
    <row r="30" spans="1:45" ht="11.25" customHeight="1" x14ac:dyDescent="0.2">
      <c r="G30" s="50" t="s">
        <v>124</v>
      </c>
      <c r="H30" s="50" t="s">
        <v>125</v>
      </c>
      <c r="L30" s="48"/>
      <c r="M30" s="71" t="str">
        <f t="shared" si="18"/>
        <v>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BasSw</v>
      </c>
      <c r="Y30" s="4" t="str">
        <v>obj_0040c</v>
      </c>
      <c r="Z30" s="4" t="str">
        <v>obj_00405</v>
      </c>
      <c r="AA30" s="4" t="str">
        <f>IFERROR(_xll.qlRateHelperQuoteName(Y30,Trigger),"")</f>
        <v>EUR3E6E60Y_RepoQuote</v>
      </c>
      <c r="AB30" s="70">
        <f>IFERROR(_xll.qlRateHelperRate(Y30,Trigger),"")</f>
        <v>1.4307500000000001E-2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42362</v>
      </c>
      <c r="AE30" s="5">
        <f>IFERROR(_xll.qlRateHelperPillarDate(Y30,Trigger),"")</f>
        <v>64277</v>
      </c>
      <c r="AF30" s="70">
        <v>1.4172119387261662E-2</v>
      </c>
      <c r="AG30" s="77">
        <v>0.42718807923187158</v>
      </c>
      <c r="AH30" s="167">
        <v>64277</v>
      </c>
      <c r="AI30" s="168">
        <v>1.41721193870946E-2</v>
      </c>
      <c r="AJ30" s="170">
        <f t="shared" si="1"/>
        <v>1.6706254435394641E-13</v>
      </c>
      <c r="AK30" s="80">
        <v>0.42718807923130903</v>
      </c>
      <c r="AL30" s="161">
        <f t="shared" si="2"/>
        <v>-5.6255000657756682E-13</v>
      </c>
      <c r="AQ30" s="168"/>
      <c r="AR30" s="168"/>
      <c r="AS30" s="168"/>
    </row>
    <row r="31" spans="1:45" ht="11.25" customHeight="1" x14ac:dyDescent="0.2">
      <c r="A31" s="65" t="s">
        <v>9</v>
      </c>
      <c r="B31" s="65" t="s">
        <v>29</v>
      </c>
      <c r="C31" s="65" t="s">
        <v>112</v>
      </c>
      <c r="D31" s="65" t="s">
        <v>5</v>
      </c>
      <c r="E31" s="65" t="s">
        <v>34</v>
      </c>
      <c r="F31" s="65" t="s">
        <v>113</v>
      </c>
      <c r="G31" s="65" t="s">
        <v>4</v>
      </c>
      <c r="H31" s="65" t="s">
        <v>1</v>
      </c>
      <c r="I31" s="65" t="s">
        <v>111</v>
      </c>
      <c r="J31" s="65" t="s">
        <v>143</v>
      </c>
      <c r="K31" s="65" t="s">
        <v>144</v>
      </c>
      <c r="L31" s="48"/>
      <c r="M31" s="71" t="str">
        <f t="shared" si="18"/>
        <v>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1"/>
        <v>#N/A</v>
      </c>
      <c r="AK31" s="80" t="e">
        <v>#N/A</v>
      </c>
      <c r="AL31" s="161" t="e">
        <f t="shared" si="2"/>
        <v>#N/A</v>
      </c>
      <c r="AS31" s="168"/>
    </row>
    <row r="32" spans="1:45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123</v>
      </c>
      <c r="G32" s="61" t="str">
        <f t="shared" ref="G32:G69" si="21">PROPER(Currency)&amp;FamilyName&amp;Tenor</f>
        <v>Euribor3M</v>
      </c>
      <c r="H32" s="59" t="str">
        <f t="shared" ref="H32:H69" si="22">IF(LCHQuoteOverwrite,Currency&amp;$G$30&amp;$H$30&amp;$B32&amp;ReportQuoteSuffix,Currency&amp;$G$30&amp;$H$30&amp;$B32&amp;QuoteSuffix)</f>
        <v>EURAB3E6M_RepoQuote</v>
      </c>
      <c r="I32" s="126">
        <v>0</v>
      </c>
      <c r="J32" s="58" t="s">
        <v>142</v>
      </c>
      <c r="K32" s="58" t="str">
        <f>J32</f>
        <v>qlSwapRateHelper2(,H34,2,B34,Calendar,D34,E34,F34,G34,I34,C34,Discounting1,PillarDate,,Permanent,Trigger,ObjectOverwrite)</v>
      </c>
      <c r="L32" s="48"/>
      <c r="M32" s="71" t="str">
        <f t="shared" si="18"/>
        <v>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21"/>
        <v>Euribor3M</v>
      </c>
      <c r="H33" s="59" t="str">
        <f t="shared" si="22"/>
        <v>EURAB3E1Y_RepoQuote</v>
      </c>
      <c r="I33" s="127">
        <v>0</v>
      </c>
      <c r="J33" s="64"/>
      <c r="K33" s="64"/>
      <c r="L33" s="48"/>
      <c r="M33" s="71" t="str">
        <f t="shared" si="18"/>
        <v>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21"/>
        <v>Euribor3M</v>
      </c>
      <c r="H34" s="59" t="str">
        <f t="shared" si="22"/>
        <v>EURAB3E15M_RepoQuote</v>
      </c>
      <c r="I34" s="127">
        <v>0</v>
      </c>
      <c r="J34" s="64"/>
      <c r="K34" s="64"/>
      <c r="L34" s="48"/>
      <c r="M34" s="71" t="str">
        <f t="shared" si="18"/>
        <v>Sw</v>
      </c>
      <c r="N34" s="140" t="str">
        <f t="shared" si="19"/>
        <v>--</v>
      </c>
      <c r="O34" s="140" t="str">
        <f t="shared" si="20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21"/>
        <v>Euribor3M</v>
      </c>
      <c r="H35" s="59" t="str">
        <f t="shared" si="22"/>
        <v>EURAB3E18M_RepoQuote</v>
      </c>
      <c r="I35" s="127">
        <v>0</v>
      </c>
      <c r="J35" s="64"/>
      <c r="K35" s="64"/>
      <c r="L35" s="48"/>
      <c r="M35" s="71" t="str">
        <f t="shared" si="18"/>
        <v>Sw</v>
      </c>
      <c r="N35" s="140" t="str">
        <f t="shared" si="19"/>
        <v>--</v>
      </c>
      <c r="O35" s="140" t="str">
        <f t="shared" si="20"/>
        <v>--</v>
      </c>
      <c r="P35" s="149" t="str">
        <f>IFERROR(_xll.qlRateHelperQuoteName(N35,Trigger),"--")</f>
        <v>--</v>
      </c>
      <c r="Q35" s="142" t="str">
        <f>IFERROR(_xll.qlRateHelperQuoteValue($N35,Trigger),"--")</f>
        <v>--</v>
      </c>
      <c r="R35" s="141" t="b">
        <v>0</v>
      </c>
      <c r="S35" s="140">
        <v>10</v>
      </c>
      <c r="T35" s="140">
        <v>1</v>
      </c>
      <c r="U35" s="143" t="str">
        <f>IFERROR(_xll.qlRateHelperEarliestDate(N35,Trigger),"--")</f>
        <v>--</v>
      </c>
      <c r="V35" s="143" t="str">
        <f>IFERROR(_xll.qlRateHelperPillarDate(N35,Trigger),"--")</f>
        <v>--</v>
      </c>
      <c r="X35" s="4" t="str">
        <f t="shared" ref="X35:X66" si="23">IFERROR(INDEX($M$3:$M$103,MATCH(AA35,$P$3:$P$103,0),1),"")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21"/>
        <v>Euribor3M</v>
      </c>
      <c r="H36" s="59" t="str">
        <f t="shared" si="22"/>
        <v>EURAB3E21M_RepoQuote</v>
      </c>
      <c r="I36" s="127">
        <v>0</v>
      </c>
      <c r="J36" s="64"/>
      <c r="K36" s="64"/>
      <c r="L36" s="48"/>
      <c r="M36" s="71" t="str">
        <f t="shared" si="18"/>
        <v>Sw</v>
      </c>
      <c r="N36" s="140" t="str">
        <f t="shared" si="19"/>
        <v>--</v>
      </c>
      <c r="O36" s="140" t="str">
        <f t="shared" si="20"/>
        <v>--</v>
      </c>
      <c r="P36" s="149" t="str">
        <f>IFERROR(_xll.qlRateHelperQuoteName(N36,Trigger),"--")</f>
        <v>--</v>
      </c>
      <c r="Q36" s="142" t="str">
        <f>IFERROR(_xll.qlRateHelperQuoteValue($N36,Trigger),"--")</f>
        <v>--</v>
      </c>
      <c r="R36" s="141" t="b">
        <v>0</v>
      </c>
      <c r="S36" s="140">
        <v>10</v>
      </c>
      <c r="T36" s="140">
        <v>1</v>
      </c>
      <c r="U36" s="143" t="str">
        <f>IFERROR(_xll.qlRateHelperEarliestDate(N36,Trigger),"--")</f>
        <v>--</v>
      </c>
      <c r="V36" s="143" t="str">
        <f>IFERROR(_xll.qlRateHelperPillarDate(N36,Trigger),"--")</f>
        <v>--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21"/>
        <v>Euribor3M</v>
      </c>
      <c r="H37" s="59" t="str">
        <f t="shared" si="22"/>
        <v>EURAB3E2Y_RepoQuote</v>
      </c>
      <c r="I37" s="127">
        <v>0</v>
      </c>
      <c r="J37" s="64"/>
      <c r="K37" s="64"/>
      <c r="L37" s="48"/>
      <c r="M37" s="71" t="str">
        <f t="shared" si="18"/>
        <v>Sw</v>
      </c>
      <c r="N37" s="140" t="str">
        <f t="shared" si="19"/>
        <v>--</v>
      </c>
      <c r="O37" s="140" t="str">
        <f t="shared" si="20"/>
        <v>--</v>
      </c>
      <c r="P37" s="149" t="str">
        <f>IFERROR(_xll.qlRateHelperQuoteName(N37,Trigger),"--")</f>
        <v>--</v>
      </c>
      <c r="Q37" s="142" t="str">
        <f>IFERROR(_xll.qlRateHelperQuoteValue($N37,Trigger),"--")</f>
        <v>--</v>
      </c>
      <c r="R37" s="141" t="b">
        <v>0</v>
      </c>
      <c r="S37" s="140">
        <v>10</v>
      </c>
      <c r="T37" s="140">
        <v>1</v>
      </c>
      <c r="U37" s="143" t="str">
        <f>IFERROR(_xll.qlRateHelperEarliestDate(N37,Trigger),"--")</f>
        <v>--</v>
      </c>
      <c r="V37" s="143" t="str">
        <f>IFERROR(_xll.qlRateHelperPillarDate(N37,Trigger),"--")</f>
        <v>--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21"/>
        <v>Euribor3M</v>
      </c>
      <c r="H38" s="59" t="str">
        <f t="shared" si="22"/>
        <v>EURAB3E3Y_RepoQuote</v>
      </c>
      <c r="I38" s="127">
        <v>0</v>
      </c>
      <c r="J38" s="64"/>
      <c r="K38" s="64"/>
      <c r="L38" s="48"/>
      <c r="M38" s="71" t="str">
        <f t="shared" si="18"/>
        <v>Sw</v>
      </c>
      <c r="N38" s="140" t="str">
        <f t="shared" si="19"/>
        <v>--</v>
      </c>
      <c r="O38" s="140" t="str">
        <f t="shared" si="20"/>
        <v>--</v>
      </c>
      <c r="P38" s="149" t="str">
        <f>IFERROR(_xll.qlRateHelperQuoteName(N38,Trigger),"--")</f>
        <v>--</v>
      </c>
      <c r="Q38" s="142" t="str">
        <f>IFERROR(_xll.qlRateHelperQuoteValue($N38,Trigger),"--")</f>
        <v>--</v>
      </c>
      <c r="R38" s="141" t="b">
        <v>0</v>
      </c>
      <c r="S38" s="140">
        <v>10</v>
      </c>
      <c r="T38" s="140">
        <v>1</v>
      </c>
      <c r="U38" s="143" t="str">
        <f>IFERROR(_xll.qlRateHelperEarliestDate(N38,Trigger),"--")</f>
        <v>--</v>
      </c>
      <c r="V38" s="143" t="str">
        <f>IFERROR(_xll.qlRateHelperPillarDate(N38,Trigger),"--")</f>
        <v>--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21"/>
        <v>Euribor3M</v>
      </c>
      <c r="H39" s="59" t="str">
        <f t="shared" si="22"/>
        <v>EURAB3E4Y_RepoQuote</v>
      </c>
      <c r="I39" s="127">
        <v>0</v>
      </c>
      <c r="J39" s="64"/>
      <c r="K39" s="64"/>
      <c r="L39" s="48"/>
      <c r="M39" s="71" t="str">
        <f t="shared" si="18"/>
        <v>Sw</v>
      </c>
      <c r="N39" s="140" t="str">
        <f t="shared" si="19"/>
        <v>--</v>
      </c>
      <c r="O39" s="140" t="str">
        <f t="shared" si="20"/>
        <v>--</v>
      </c>
      <c r="P39" s="149" t="str">
        <f>IFERROR(_xll.qlRateHelperQuoteName(N39,Trigger),"--")</f>
        <v>--</v>
      </c>
      <c r="Q39" s="142" t="str">
        <f>IFERROR(_xll.qlRateHelperQuoteValue($N39,Trigger),"--")</f>
        <v>--</v>
      </c>
      <c r="R39" s="141" t="b">
        <v>0</v>
      </c>
      <c r="S39" s="140">
        <v>10</v>
      </c>
      <c r="T39" s="140">
        <v>1</v>
      </c>
      <c r="U39" s="143" t="str">
        <f>IFERROR(_xll.qlRateHelperEarliestDate(N39,Trigger),"--")</f>
        <v>--</v>
      </c>
      <c r="V39" s="143" t="str">
        <f>IFERROR(_xll.qlRateHelperPillarDate(N39,Trigger),"--")</f>
        <v>--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21"/>
        <v>Euribor3M</v>
      </c>
      <c r="H40" s="59" t="str">
        <f t="shared" si="22"/>
        <v>EURAB3E5Y_RepoQuote</v>
      </c>
      <c r="I40" s="127">
        <v>0</v>
      </c>
      <c r="J40" s="64"/>
      <c r="K40" s="64"/>
      <c r="L40" s="48"/>
      <c r="M40" s="71" t="str">
        <f t="shared" si="18"/>
        <v>Sw</v>
      </c>
      <c r="N40" s="140" t="str">
        <f t="shared" si="19"/>
        <v>--</v>
      </c>
      <c r="O40" s="140" t="str">
        <f t="shared" si="20"/>
        <v>--</v>
      </c>
      <c r="P40" s="149" t="str">
        <f>IFERROR(_xll.qlRateHelperQuoteName(N40,Trigger),"--")</f>
        <v>--</v>
      </c>
      <c r="Q40" s="142" t="str">
        <f>IFERROR(_xll.qlRateHelperQuoteValue($N40,Trigger),"--")</f>
        <v>--</v>
      </c>
      <c r="R40" s="141" t="b">
        <v>0</v>
      </c>
      <c r="S40" s="140">
        <v>10</v>
      </c>
      <c r="T40" s="140">
        <v>1</v>
      </c>
      <c r="U40" s="143" t="str">
        <f>IFERROR(_xll.qlRateHelperEarliestDate(N40,Trigger),"--")</f>
        <v>--</v>
      </c>
      <c r="V40" s="143" t="str">
        <f>IFERROR(_xll.qlRateHelperPillarDate(N40,Trigger),"--")</f>
        <v>--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21"/>
        <v>Euribor3M</v>
      </c>
      <c r="H41" s="59" t="str">
        <f t="shared" si="22"/>
        <v>EURAB3E6Y_RepoQuote</v>
      </c>
      <c r="I41" s="127">
        <v>0</v>
      </c>
      <c r="J41" s="64"/>
      <c r="K41" s="64"/>
      <c r="M41" s="71" t="str">
        <f t="shared" si="18"/>
        <v>Sw</v>
      </c>
      <c r="N41" s="141" t="str">
        <f t="shared" si="19"/>
        <v>--</v>
      </c>
      <c r="O41" s="141" t="str">
        <f t="shared" si="20"/>
        <v>--</v>
      </c>
      <c r="P41" s="149" t="str">
        <f>IFERROR(_xll.qlRateHelperQuoteName(N41,Trigger),"--")</f>
        <v>--</v>
      </c>
      <c r="Q41" s="142" t="str">
        <f>IFERROR(_xll.qlRateHelperQuoteValue($N41,Trigger),"--")</f>
        <v>--</v>
      </c>
      <c r="R41" s="141" t="b">
        <v>0</v>
      </c>
      <c r="S41" s="141">
        <v>10</v>
      </c>
      <c r="T41" s="141">
        <v>1</v>
      </c>
      <c r="U41" s="143" t="str">
        <f>IFERROR(_xll.qlRateHelperEarliestDate(N41,Trigger),"--")</f>
        <v>--</v>
      </c>
      <c r="V41" s="143" t="str">
        <f>IFERROR(_xll.qlRateHelperPillarDate(N41,Trigger),"--")</f>
        <v>--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21"/>
        <v>Euribor3M</v>
      </c>
      <c r="H42" s="59" t="str">
        <f t="shared" si="22"/>
        <v>EURAB3E7Y_RepoQuote</v>
      </c>
      <c r="I42" s="127">
        <v>0</v>
      </c>
      <c r="J42" s="64"/>
      <c r="K42" s="64"/>
      <c r="M42" s="71" t="str">
        <f t="shared" si="18"/>
        <v>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21"/>
        <v>Euribor3M</v>
      </c>
      <c r="H43" s="59" t="str">
        <f t="shared" si="22"/>
        <v>EURAB3E8Y_RepoQuote</v>
      </c>
      <c r="I43" s="127">
        <v>0</v>
      </c>
      <c r="J43" s="64"/>
      <c r="K43" s="64"/>
      <c r="M43" s="71" t="str">
        <f t="shared" si="18"/>
        <v>Sw</v>
      </c>
      <c r="N43" s="141" t="str">
        <f t="shared" si="19"/>
        <v>--</v>
      </c>
      <c r="O43" s="141" t="str">
        <f t="shared" si="20"/>
        <v>--</v>
      </c>
      <c r="P43" s="149" t="str">
        <f>IFERROR(_xll.qlRateHelperQuoteName(N43,Trigger),"--")</f>
        <v>--</v>
      </c>
      <c r="Q43" s="142" t="str">
        <f>IFERROR(_xll.qlRateHelperQuoteValue($N43,Trigger),"--")</f>
        <v>--</v>
      </c>
      <c r="R43" s="141" t="b">
        <v>0</v>
      </c>
      <c r="S43" s="141">
        <v>10</v>
      </c>
      <c r="T43" s="141">
        <v>1</v>
      </c>
      <c r="U43" s="143" t="str">
        <f>IFERROR(_xll.qlRateHelperEarliestDate(N43,Trigger),"--")</f>
        <v>--</v>
      </c>
      <c r="V43" s="143" t="str">
        <f>IFERROR(_xll.qlRateHelperPillarDate(N43,Trigger),"--")</f>
        <v>--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21"/>
        <v>Euribor3M</v>
      </c>
      <c r="H44" s="59" t="str">
        <f t="shared" si="22"/>
        <v>EURAB3E9Y_RepoQuote</v>
      </c>
      <c r="I44" s="127">
        <v>0</v>
      </c>
      <c r="J44" s="64"/>
      <c r="K44" s="64"/>
      <c r="M44" s="71" t="str">
        <f t="shared" si="18"/>
        <v>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21"/>
        <v>Euribor3M</v>
      </c>
      <c r="H45" s="59" t="str">
        <f t="shared" si="22"/>
        <v>EURAB3E10Y_RepoQuote</v>
      </c>
      <c r="I45" s="127">
        <v>0</v>
      </c>
      <c r="J45" s="64"/>
      <c r="K45" s="64"/>
      <c r="M45" s="71" t="str">
        <f t="shared" si="18"/>
        <v>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96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21"/>
        <v>Euribor3M</v>
      </c>
      <c r="H46" s="59" t="str">
        <f t="shared" si="22"/>
        <v>EURAB3E11Y_RepoQuote</v>
      </c>
      <c r="I46" s="127">
        <v>0</v>
      </c>
      <c r="J46" s="64"/>
      <c r="K46" s="64"/>
      <c r="M46" s="71" t="str">
        <f t="shared" si="18"/>
        <v>Sw</v>
      </c>
      <c r="N46" s="141" t="str">
        <f t="shared" si="19"/>
        <v>--</v>
      </c>
      <c r="O46" s="141" t="str">
        <f t="shared" si="20"/>
        <v>--</v>
      </c>
      <c r="P46" s="149" t="str">
        <f>IFERROR(_xll.qlRateHelperQuoteName(N46,Trigger),"--")</f>
        <v>--</v>
      </c>
      <c r="Q46" s="142" t="str">
        <f>IFERROR(_xll.qlRateHelperQuoteValue($N46,Trigger),"--")</f>
        <v>--</v>
      </c>
      <c r="R46" s="141" t="b">
        <v>0</v>
      </c>
      <c r="S46" s="141">
        <v>10</v>
      </c>
      <c r="T46" s="141">
        <v>1</v>
      </c>
      <c r="U46" s="143" t="str">
        <f>IFERROR(_xll.qlRateHelperEarliestDate(N46,Trigger),"--")</f>
        <v>--</v>
      </c>
      <c r="V46" s="143" t="str">
        <f>IFERROR(_xll.qlRateHelperPillarDate(N46,Trigger),"--")</f>
        <v>--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21"/>
        <v>Euribor3M</v>
      </c>
      <c r="H47" s="59" t="str">
        <f t="shared" si="22"/>
        <v>EURAB3E12Y_RepoQuote</v>
      </c>
      <c r="I47" s="127">
        <v>0</v>
      </c>
      <c r="J47" s="64"/>
      <c r="K47" s="64"/>
      <c r="M47" s="71" t="str">
        <f t="shared" si="18"/>
        <v>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97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21"/>
        <v>Euribor3M</v>
      </c>
      <c r="H48" s="59" t="str">
        <f t="shared" si="22"/>
        <v>EURAB3E13Y_RepoQuote</v>
      </c>
      <c r="I48" s="127">
        <v>0</v>
      </c>
      <c r="J48" s="64"/>
      <c r="K48" s="64"/>
      <c r="M48" s="71" t="str">
        <f t="shared" si="18"/>
        <v>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98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21"/>
        <v>Euribor3M</v>
      </c>
      <c r="H49" s="59" t="str">
        <f t="shared" si="22"/>
        <v>EURAB3E14Y_RepoQuote</v>
      </c>
      <c r="I49" s="127">
        <v>0</v>
      </c>
      <c r="J49" s="64"/>
      <c r="K49" s="64"/>
      <c r="M49" s="71" t="str">
        <f t="shared" si="18"/>
        <v>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21"/>
        <v>Euribor3M</v>
      </c>
      <c r="H50" s="59" t="str">
        <f t="shared" si="22"/>
        <v>EURAB3E15Y_RepoQuote</v>
      </c>
      <c r="I50" s="127">
        <v>0</v>
      </c>
      <c r="J50" s="64"/>
      <c r="K50" s="64"/>
      <c r="M50" s="71" t="str">
        <f t="shared" si="18"/>
        <v>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99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21"/>
        <v>Euribor3M</v>
      </c>
      <c r="H51" s="59" t="str">
        <f t="shared" si="22"/>
        <v>EURAB3E16Y_RepoQuote</v>
      </c>
      <c r="I51" s="127">
        <v>0</v>
      </c>
      <c r="J51" s="64"/>
      <c r="K51" s="64"/>
      <c r="M51" s="71" t="str">
        <f t="shared" si="18"/>
        <v>Sw</v>
      </c>
      <c r="N51" s="141" t="str">
        <f t="shared" si="19"/>
        <v>--</v>
      </c>
      <c r="O51" s="141" t="str">
        <f t="shared" si="20"/>
        <v>--</v>
      </c>
      <c r="P51" s="149" t="str">
        <f>IFERROR(_xll.qlRateHelperQuoteName(N51,Trigger),"--")</f>
        <v>--</v>
      </c>
      <c r="Q51" s="142" t="str">
        <f>IFERROR(_xll.qlRateHelperQuoteValue($N51,Trigger),"--")</f>
        <v>--</v>
      </c>
      <c r="R51" s="141" t="b">
        <v>0</v>
      </c>
      <c r="S51" s="141">
        <v>10</v>
      </c>
      <c r="T51" s="141">
        <v>1</v>
      </c>
      <c r="U51" s="143" t="str">
        <f>IFERROR(_xll.qlRateHelperEarliestDate(N51,Trigger),"--")</f>
        <v>--</v>
      </c>
      <c r="V51" s="143" t="str">
        <f>IFERROR(_xll.qlRateHelperPillarDate(N51,Trigger),"--")</f>
        <v>--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100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21"/>
        <v>Euribor3M</v>
      </c>
      <c r="H52" s="59" t="str">
        <f t="shared" si="22"/>
        <v>EURAB3E17Y_RepoQuote</v>
      </c>
      <c r="I52" s="127">
        <v>0</v>
      </c>
      <c r="J52" s="64"/>
      <c r="K52" s="64"/>
      <c r="M52" s="71" t="str">
        <f t="shared" si="18"/>
        <v>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7" t="e">
        <v>#N/A</v>
      </c>
      <c r="AI52" s="168" t="e">
        <v>#N/A</v>
      </c>
      <c r="AJ52" s="170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101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21"/>
        <v>Euribor3M</v>
      </c>
      <c r="H53" s="59" t="str">
        <f t="shared" si="22"/>
        <v>EURAB3E18Y_RepoQuote</v>
      </c>
      <c r="I53" s="127">
        <v>0</v>
      </c>
      <c r="J53" s="64"/>
      <c r="K53" s="64"/>
      <c r="M53" s="71" t="str">
        <f t="shared" si="18"/>
        <v>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7" t="e">
        <v>#N/A</v>
      </c>
      <c r="AI53" s="168" t="e">
        <v>#N/A</v>
      </c>
      <c r="AJ53" s="170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102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21"/>
        <v>Euribor3M</v>
      </c>
      <c r="H54" s="59" t="str">
        <f t="shared" si="22"/>
        <v>EURAB3E19Y_RepoQuote</v>
      </c>
      <c r="I54" s="127">
        <v>0</v>
      </c>
      <c r="J54" s="64"/>
      <c r="K54" s="64"/>
      <c r="M54" s="71" t="str">
        <f t="shared" si="18"/>
        <v>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7" t="e">
        <v>#N/A</v>
      </c>
      <c r="AI54" s="168" t="e">
        <v>#N/A</v>
      </c>
      <c r="AJ54" s="170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21"/>
        <v>Euribor3M</v>
      </c>
      <c r="H55" s="59" t="str">
        <f t="shared" si="22"/>
        <v>EURAB3E20Y_RepoQuote</v>
      </c>
      <c r="I55" s="127">
        <v>0</v>
      </c>
      <c r="J55" s="64"/>
      <c r="K55" s="64"/>
      <c r="M55" s="71" t="str">
        <f t="shared" si="18"/>
        <v>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7" t="e">
        <v>#N/A</v>
      </c>
      <c r="AI55" s="168" t="e">
        <v>#N/A</v>
      </c>
      <c r="AJ55" s="170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103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21"/>
        <v>Euribor3M</v>
      </c>
      <c r="H56" s="59" t="str">
        <f t="shared" si="22"/>
        <v>EURAB3E21Y_RepoQuote</v>
      </c>
      <c r="I56" s="127">
        <v>0</v>
      </c>
      <c r="J56" s="64"/>
      <c r="K56" s="64"/>
      <c r="M56" s="71" t="str">
        <f t="shared" si="18"/>
        <v>Sw</v>
      </c>
      <c r="N56" s="141" t="str">
        <f t="shared" si="19"/>
        <v>--</v>
      </c>
      <c r="O56" s="141" t="str">
        <f t="shared" si="20"/>
        <v>--</v>
      </c>
      <c r="P56" s="149" t="str">
        <f>IFERROR(_xll.qlRateHelperQuoteName(N56,Trigger),"--")</f>
        <v>--</v>
      </c>
      <c r="Q56" s="142" t="str">
        <f>IFERROR(_xll.qlRateHelperQuoteValue($N56,Trigger),"--")</f>
        <v>--</v>
      </c>
      <c r="R56" s="141" t="b">
        <v>0</v>
      </c>
      <c r="S56" s="141">
        <v>10</v>
      </c>
      <c r="T56" s="141">
        <v>1</v>
      </c>
      <c r="U56" s="143" t="str">
        <f>IFERROR(_xll.qlRateHelperEarliestDate(N56,Trigger),"--")</f>
        <v>--</v>
      </c>
      <c r="V56" s="143" t="str">
        <f>IFERROR(_xll.qlRateHelperPillarDate(N56,Trigger),"--")</f>
        <v>--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7" t="e">
        <v>#N/A</v>
      </c>
      <c r="AI56" s="168" t="e">
        <v>#N/A</v>
      </c>
      <c r="AJ56" s="170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104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21"/>
        <v>Euribor3M</v>
      </c>
      <c r="H57" s="59" t="str">
        <f t="shared" si="22"/>
        <v>EURAB3E22Y_RepoQuote</v>
      </c>
      <c r="I57" s="127">
        <v>0</v>
      </c>
      <c r="J57" s="64"/>
      <c r="K57" s="64"/>
      <c r="M57" s="71" t="str">
        <f t="shared" si="18"/>
        <v>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7" t="e">
        <v>#N/A</v>
      </c>
      <c r="AI57" s="168" t="e">
        <v>#N/A</v>
      </c>
      <c r="AJ57" s="170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105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21"/>
        <v>Euribor3M</v>
      </c>
      <c r="H58" s="59" t="str">
        <f t="shared" si="22"/>
        <v>EURAB3E23Y_RepoQuote</v>
      </c>
      <c r="I58" s="127">
        <v>0</v>
      </c>
      <c r="J58" s="64"/>
      <c r="K58" s="64"/>
      <c r="M58" s="71" t="str">
        <f t="shared" si="18"/>
        <v>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7" t="e">
        <v>#N/A</v>
      </c>
      <c r="AI58" s="168" t="e">
        <v>#N/A</v>
      </c>
      <c r="AJ58" s="170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106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21"/>
        <v>Euribor3M</v>
      </c>
      <c r="H59" s="59" t="str">
        <f t="shared" si="22"/>
        <v>EURAB3E24Y_RepoQuote</v>
      </c>
      <c r="I59" s="127">
        <v>0</v>
      </c>
      <c r="J59" s="64"/>
      <c r="K59" s="64"/>
      <c r="M59" s="71" t="str">
        <f t="shared" si="18"/>
        <v>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7" t="e">
        <v>#N/A</v>
      </c>
      <c r="AI59" s="168" t="e">
        <v>#N/A</v>
      </c>
      <c r="AJ59" s="170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21"/>
        <v>Euribor3M</v>
      </c>
      <c r="H60" s="59" t="str">
        <f t="shared" si="22"/>
        <v>EURAB3E25Y_RepoQuote</v>
      </c>
      <c r="I60" s="127">
        <v>0</v>
      </c>
      <c r="J60" s="64"/>
      <c r="K60" s="64"/>
      <c r="M60" s="71" t="str">
        <f t="shared" si="18"/>
        <v>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7" t="e">
        <v>#N/A</v>
      </c>
      <c r="AI60" s="168" t="e">
        <v>#N/A</v>
      </c>
      <c r="AJ60" s="170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107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21"/>
        <v>Euribor3M</v>
      </c>
      <c r="H61" s="59" t="str">
        <f t="shared" si="22"/>
        <v>EURAB3E26Y_RepoQuote</v>
      </c>
      <c r="I61" s="127">
        <v>0</v>
      </c>
      <c r="J61" s="64"/>
      <c r="K61" s="64"/>
      <c r="M61" s="71" t="str">
        <f t="shared" si="18"/>
        <v>Sw</v>
      </c>
      <c r="N61" s="141" t="str">
        <f t="shared" si="19"/>
        <v>--</v>
      </c>
      <c r="O61" s="141" t="str">
        <f t="shared" si="20"/>
        <v>--</v>
      </c>
      <c r="P61" s="149" t="str">
        <f>IFERROR(_xll.qlRateHelperQuoteName(N61,Trigger),"--")</f>
        <v>--</v>
      </c>
      <c r="Q61" s="142" t="str">
        <f>IFERROR(_xll.qlRateHelperQuoteValue($N61,Trigger),"--")</f>
        <v>--</v>
      </c>
      <c r="R61" s="141" t="b">
        <v>0</v>
      </c>
      <c r="S61" s="141">
        <v>10</v>
      </c>
      <c r="T61" s="141">
        <v>1</v>
      </c>
      <c r="U61" s="143" t="str">
        <f>IFERROR(_xll.qlRateHelperEarliestDate(N61,Trigger),"--")</f>
        <v>--</v>
      </c>
      <c r="V61" s="143" t="str">
        <f>IFERROR(_xll.qlRateHelperPillarDate(N61,Trigger),"--")</f>
        <v>--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7" t="e">
        <v>#N/A</v>
      </c>
      <c r="AI61" s="168" t="e">
        <v>#N/A</v>
      </c>
      <c r="AJ61" s="170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21"/>
        <v>Euribor3M</v>
      </c>
      <c r="H62" s="59" t="str">
        <f t="shared" si="22"/>
        <v>EURAB3E27Y_RepoQuote</v>
      </c>
      <c r="I62" s="127">
        <v>0</v>
      </c>
      <c r="J62" s="64"/>
      <c r="K62" s="64"/>
      <c r="M62" s="71" t="str">
        <f t="shared" si="18"/>
        <v>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7" t="e">
        <v>#N/A</v>
      </c>
      <c r="AI62" s="168" t="e">
        <v>#N/A</v>
      </c>
      <c r="AJ62" s="170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108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21"/>
        <v>Euribor3M</v>
      </c>
      <c r="H63" s="59" t="str">
        <f t="shared" si="22"/>
        <v>EURAB3E28Y_RepoQuote</v>
      </c>
      <c r="I63" s="127">
        <v>0</v>
      </c>
      <c r="J63" s="64"/>
      <c r="K63" s="64"/>
      <c r="M63" s="71" t="str">
        <f t="shared" si="18"/>
        <v>Sw</v>
      </c>
      <c r="N63" s="141" t="str">
        <f t="shared" si="19"/>
        <v>--</v>
      </c>
      <c r="O63" s="141" t="str">
        <f t="shared" si="20"/>
        <v>--</v>
      </c>
      <c r="P63" s="149" t="str">
        <f>IFERROR(_xll.qlRateHelperQuoteName(N63,Trigger),"--")</f>
        <v>--</v>
      </c>
      <c r="Q63" s="142" t="str">
        <f>IFERROR(_xll.qlRateHelperQuoteValue($N63,Trigger),"--")</f>
        <v>--</v>
      </c>
      <c r="R63" s="141" t="b">
        <v>0</v>
      </c>
      <c r="S63" s="141">
        <v>10</v>
      </c>
      <c r="T63" s="141">
        <v>1</v>
      </c>
      <c r="U63" s="143" t="str">
        <f>IFERROR(_xll.qlRateHelperEarliestDate(N63,Trigger),"--")</f>
        <v>--</v>
      </c>
      <c r="V63" s="143" t="str">
        <f>IFERROR(_xll.qlRateHelperPillarDate(N63,Trigger),"--")</f>
        <v>--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7" t="e">
        <v>#N/A</v>
      </c>
      <c r="AI63" s="168" t="e">
        <v>#N/A</v>
      </c>
      <c r="AJ63" s="170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109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21"/>
        <v>Euribor3M</v>
      </c>
      <c r="H64" s="59" t="str">
        <f t="shared" si="22"/>
        <v>EURAB3E29Y_RepoQuote</v>
      </c>
      <c r="I64" s="127">
        <v>0</v>
      </c>
      <c r="J64" s="64"/>
      <c r="K64" s="64"/>
      <c r="M64" s="71" t="str">
        <f t="shared" si="18"/>
        <v>Sw</v>
      </c>
      <c r="N64" s="141" t="str">
        <f t="shared" si="19"/>
        <v>--</v>
      </c>
      <c r="O64" s="141" t="str">
        <f t="shared" si="20"/>
        <v>--</v>
      </c>
      <c r="P64" s="149" t="str">
        <f>IFERROR(_xll.qlRateHelperQuoteName(N64,Trigger),"--")</f>
        <v>--</v>
      </c>
      <c r="Q64" s="142" t="str">
        <f>IFERROR(_xll.qlRateHelperQuoteValue($N64,Trigger),"--")</f>
        <v>--</v>
      </c>
      <c r="R64" s="141" t="b">
        <v>0</v>
      </c>
      <c r="S64" s="141">
        <v>10</v>
      </c>
      <c r="T64" s="141">
        <v>1</v>
      </c>
      <c r="U64" s="143" t="str">
        <f>IFERROR(_xll.qlRateHelperEarliestDate(N64,Trigger),"--")</f>
        <v>--</v>
      </c>
      <c r="V64" s="143" t="str">
        <f>IFERROR(_xll.qlRateHelperPillarDate(N64,Trigger),"--")</f>
        <v>--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7" t="e">
        <v>#N/A</v>
      </c>
      <c r="AI64" s="168" t="e">
        <v>#N/A</v>
      </c>
      <c r="AJ64" s="170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21"/>
        <v>Euribor3M</v>
      </c>
      <c r="H65" s="59" t="str">
        <f t="shared" si="22"/>
        <v>EURAB3E30Y_RepoQuote</v>
      </c>
      <c r="I65" s="127">
        <v>0</v>
      </c>
      <c r="J65" s="64"/>
      <c r="K65" s="64"/>
      <c r="M65" s="72" t="str">
        <f t="shared" si="18"/>
        <v>Sw</v>
      </c>
      <c r="N65" s="144" t="str">
        <f t="shared" si="19"/>
        <v>--</v>
      </c>
      <c r="O65" s="141" t="str">
        <f t="shared" si="20"/>
        <v>--</v>
      </c>
      <c r="P65" s="149" t="str">
        <f>IFERROR(_xll.qlRateHelperQuoteName(N65,Trigger),"--")</f>
        <v>--</v>
      </c>
      <c r="Q65" s="153" t="str">
        <f>IFERROR(_xll.qlRateHelperQuoteValue($N65,Trigger),"--")</f>
        <v>--</v>
      </c>
      <c r="R65" s="144" t="b">
        <v>0</v>
      </c>
      <c r="S65" s="144">
        <v>10</v>
      </c>
      <c r="T65" s="144">
        <v>1</v>
      </c>
      <c r="U65" s="143" t="str">
        <f>IFERROR(_xll.qlRateHelperEarliestDate(N65,Trigger),"--")</f>
        <v>--</v>
      </c>
      <c r="V65" s="143" t="str">
        <f>IFERROR(_xll.qlRateHelperPillarDate(N65,Trigger),"--")</f>
        <v>--</v>
      </c>
      <c r="X65" s="4" t="str">
        <f t="shared" si="23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7" t="e">
        <v>#N/A</v>
      </c>
      <c r="AI65" s="168" t="e">
        <v>#N/A</v>
      </c>
      <c r="AJ65" s="170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21"/>
        <v>Euribor3M</v>
      </c>
      <c r="H66" s="59" t="str">
        <f t="shared" si="22"/>
        <v>EURAB3E35Y_RepoQuote</v>
      </c>
      <c r="I66" s="125">
        <v>0</v>
      </c>
      <c r="J66" s="64"/>
      <c r="K66" s="64"/>
      <c r="M66" s="71" t="str">
        <f t="shared" ref="M66" si="24">A72</f>
        <v>BasSw</v>
      </c>
      <c r="N66" s="141" t="str">
        <f t="shared" ref="N66" si="25">IF(ISBLANK(J72),"--",J72)</f>
        <v>--</v>
      </c>
      <c r="O66" s="137" t="str">
        <f t="shared" ref="O66" si="26">IF(ISBLANK(K72),"--",K72)</f>
        <v>--</v>
      </c>
      <c r="P66" s="148" t="str">
        <f>IFERROR(_xll.qlRateHelperQuoteName(N66,Trigger),"--")</f>
        <v>--</v>
      </c>
      <c r="Q66" s="142" t="str">
        <f>IFERROR(_xll.qlRateHelperQuoteValue($N66,Trigger),"--")</f>
        <v>--</v>
      </c>
      <c r="R66" s="141" t="b">
        <v>0</v>
      </c>
      <c r="S66" s="141">
        <v>10</v>
      </c>
      <c r="T66" s="141">
        <v>1</v>
      </c>
      <c r="U66" s="139" t="str">
        <f>IFERROR(_xll.qlRateHelperEarliestDate(N66,Trigger),"--")</f>
        <v>--</v>
      </c>
      <c r="V66" s="139" t="str">
        <f>IFERROR(_xll.qlRateHelperPillarDate(N66,Trigger),"--")</f>
        <v>--</v>
      </c>
      <c r="X66" s="4" t="str">
        <f t="shared" si="23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7" t="e">
        <v>#N/A</v>
      </c>
      <c r="AI66" s="168" t="e">
        <v>#N/A</v>
      </c>
      <c r="AJ66" s="170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21"/>
        <v>Euribor3M</v>
      </c>
      <c r="H67" s="59" t="str">
        <f t="shared" si="22"/>
        <v>EURAB3E40Y_RepoQuote</v>
      </c>
      <c r="I67" s="125">
        <v>0</v>
      </c>
      <c r="J67" s="64"/>
      <c r="K67" s="64"/>
      <c r="M67" s="71" t="str">
        <f t="shared" ref="M67:M103" si="27">A73</f>
        <v>BasSw</v>
      </c>
      <c r="N67" s="141" t="str">
        <f t="shared" ref="N67:N103" si="28">IF(ISBLANK(J73),"--",J73)</f>
        <v>--</v>
      </c>
      <c r="O67" s="141" t="str">
        <f t="shared" ref="O67:O103" si="29">IF(ISBLANK(K73),"--",K73)</f>
        <v>--</v>
      </c>
      <c r="P67" s="149" t="str">
        <f>IFERROR(_xll.qlRateHelperQuoteName(N67,Trigger),"--")</f>
        <v>--</v>
      </c>
      <c r="Q67" s="142" t="str">
        <f>IFERROR(_xll.qlRateHelperQuoteValue($N67,Trigger),"--")</f>
        <v>--</v>
      </c>
      <c r="R67" s="141" t="b">
        <v>0</v>
      </c>
      <c r="S67" s="141">
        <v>10</v>
      </c>
      <c r="T67" s="141">
        <v>1</v>
      </c>
      <c r="U67" s="143" t="str">
        <f>IFERROR(_xll.qlRateHelperEarliestDate(N67,Trigger),"--")</f>
        <v>--</v>
      </c>
      <c r="V67" s="143" t="str">
        <f>IFERROR(_xll.qlRateHelperPillarDate(N67,Trigger),"--")</f>
        <v>--</v>
      </c>
      <c r="X67" s="4" t="str">
        <f t="shared" ref="X67:X103" si="30">IFERROR(INDEX($M$3:$M$103,MATCH(AA67,$P$3:$P$103,0),1),"")</f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7" t="e">
        <v>#N/A</v>
      </c>
      <c r="AI67" s="168" t="e">
        <v>#N/A</v>
      </c>
      <c r="AJ67" s="170" t="e">
        <f t="shared" ref="AJ67:AJ103" si="31">AF67-AI67</f>
        <v>#N/A</v>
      </c>
      <c r="AK67" s="80" t="e">
        <v>#N/A</v>
      </c>
      <c r="AL67" s="161" t="e">
        <f t="shared" ref="AL67:AL103" si="32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21"/>
        <v>Euribor3M</v>
      </c>
      <c r="H68" s="59" t="str">
        <f t="shared" si="22"/>
        <v>EURAB3E50Y_RepoQuote</v>
      </c>
      <c r="I68" s="125">
        <v>0</v>
      </c>
      <c r="J68" s="64"/>
      <c r="K68" s="64"/>
      <c r="M68" s="71" t="str">
        <f t="shared" si="27"/>
        <v>BasSw</v>
      </c>
      <c r="N68" s="141" t="str">
        <f t="shared" si="28"/>
        <v>--</v>
      </c>
      <c r="O68" s="141" t="str">
        <f t="shared" si="29"/>
        <v>--</v>
      </c>
      <c r="P68" s="149" t="str">
        <f>IFERROR(_xll.qlRateHelperQuoteName(N68,Trigger),"--")</f>
        <v>--</v>
      </c>
      <c r="Q68" s="142" t="str">
        <f>IFERROR(_xll.qlRateHelperQuoteValue($N68,Trigger),"--")</f>
        <v>--</v>
      </c>
      <c r="R68" s="141" t="b">
        <v>0</v>
      </c>
      <c r="S68" s="141">
        <v>10</v>
      </c>
      <c r="T68" s="141">
        <v>1</v>
      </c>
      <c r="U68" s="143" t="str">
        <f>IFERROR(_xll.qlRateHelperEarliestDate(N68,Trigger),"--")</f>
        <v>--</v>
      </c>
      <c r="V68" s="143" t="str">
        <f>IFERROR(_xll.qlRateHelperPillarDate(N68,Trigger),"--")</f>
        <v>--</v>
      </c>
      <c r="X68" s="4" t="str">
        <f t="shared" si="30"/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7" t="e">
        <v>#N/A</v>
      </c>
      <c r="AI68" s="168" t="e">
        <v>#N/A</v>
      </c>
      <c r="AJ68" s="170" t="e">
        <f t="shared" si="31"/>
        <v>#N/A</v>
      </c>
      <c r="AK68" s="80" t="e">
        <v>#N/A</v>
      </c>
      <c r="AL68" s="161" t="e">
        <f t="shared" si="32"/>
        <v>#N/A</v>
      </c>
    </row>
    <row r="69" spans="1:38" ht="11.25" customHeight="1" x14ac:dyDescent="0.2">
      <c r="A69" s="1" t="s">
        <v>25</v>
      </c>
      <c r="B69" s="8" t="s">
        <v>110</v>
      </c>
      <c r="C69" s="7" t="s">
        <v>6</v>
      </c>
      <c r="D69" s="7" t="s">
        <v>8</v>
      </c>
      <c r="E69" s="7" t="s">
        <v>7</v>
      </c>
      <c r="F69" s="7" t="s">
        <v>123</v>
      </c>
      <c r="G69" s="7" t="str">
        <f t="shared" si="21"/>
        <v>Euribor3M</v>
      </c>
      <c r="H69" s="1" t="str">
        <f t="shared" si="22"/>
        <v>EURAB3E60Y_RepoQuote</v>
      </c>
      <c r="I69" s="128">
        <v>0</v>
      </c>
      <c r="J69" s="3"/>
      <c r="K69" s="3"/>
      <c r="M69" s="71" t="str">
        <f t="shared" si="27"/>
        <v>BasSw</v>
      </c>
      <c r="N69" s="141" t="str">
        <f t="shared" si="28"/>
        <v>--</v>
      </c>
      <c r="O69" s="141" t="str">
        <f t="shared" si="29"/>
        <v>--</v>
      </c>
      <c r="P69" s="149" t="str">
        <f>IFERROR(_xll.qlRateHelperQuoteName(N69,Trigger),"--")</f>
        <v>--</v>
      </c>
      <c r="Q69" s="142" t="str">
        <f>IFERROR(_xll.qlRateHelperQuoteValue($N69,Trigger),"--")</f>
        <v>--</v>
      </c>
      <c r="R69" s="141" t="b">
        <v>0</v>
      </c>
      <c r="S69" s="141">
        <v>10</v>
      </c>
      <c r="T69" s="141">
        <v>1</v>
      </c>
      <c r="U69" s="143" t="str">
        <f>IFERROR(_xll.qlRateHelperEarliestDate(N69,Trigger),"--")</f>
        <v>--</v>
      </c>
      <c r="V69" s="143" t="str">
        <f>IFERROR(_xll.qlRateHelperPillarDate(N69,Trigger),"--")</f>
        <v>--</v>
      </c>
      <c r="X69" s="4" t="str">
        <f t="shared" si="30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7" t="e">
        <v>#N/A</v>
      </c>
      <c r="AI69" s="168" t="e">
        <v>#N/A</v>
      </c>
      <c r="AJ69" s="170" t="e">
        <f t="shared" si="31"/>
        <v>#N/A</v>
      </c>
      <c r="AK69" s="80" t="e">
        <v>#N/A</v>
      </c>
      <c r="AL69" s="161" t="e">
        <f t="shared" si="32"/>
        <v>#N/A</v>
      </c>
    </row>
    <row r="70" spans="1:38" ht="11.25" customHeight="1" x14ac:dyDescent="0.2">
      <c r="G70" s="50" t="s">
        <v>124</v>
      </c>
      <c r="H70" s="103" t="s">
        <v>125</v>
      </c>
      <c r="I70" s="103" t="s">
        <v>126</v>
      </c>
      <c r="M70" s="71" t="str">
        <f t="shared" si="27"/>
        <v>BasSw</v>
      </c>
      <c r="N70" s="141" t="str">
        <f t="shared" si="28"/>
        <v>--</v>
      </c>
      <c r="O70" s="141" t="str">
        <f t="shared" si="29"/>
        <v>--</v>
      </c>
      <c r="P70" s="149" t="str">
        <f>IFERROR(_xll.qlRateHelperQuoteName(N70,Trigger),"--")</f>
        <v>--</v>
      </c>
      <c r="Q70" s="142" t="str">
        <f>IFERROR(_xll.qlRateHelperQuoteValue($N70,Trigger),"--")</f>
        <v>--</v>
      </c>
      <c r="R70" s="141" t="b">
        <v>0</v>
      </c>
      <c r="S70" s="141">
        <v>10</v>
      </c>
      <c r="T70" s="141">
        <v>1</v>
      </c>
      <c r="U70" s="143" t="str">
        <f>IFERROR(_xll.qlRateHelperEarliestDate(N70,Trigger),"--")</f>
        <v>--</v>
      </c>
      <c r="V70" s="143" t="str">
        <f>IFERROR(_xll.qlRateHelperPillarDate(N70,Trigger),"--")</f>
        <v>--</v>
      </c>
      <c r="X70" s="4" t="str">
        <f t="shared" si="30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7" t="e">
        <v>#N/A</v>
      </c>
      <c r="AI70" s="168" t="e">
        <v>#N/A</v>
      </c>
      <c r="AJ70" s="170" t="e">
        <f t="shared" si="31"/>
        <v>#N/A</v>
      </c>
      <c r="AK70" s="80" t="e">
        <v>#N/A</v>
      </c>
      <c r="AL70" s="161" t="e">
        <f t="shared" si="32"/>
        <v>#N/A</v>
      </c>
    </row>
    <row r="71" spans="1:38" ht="11.25" customHeight="1" x14ac:dyDescent="0.2">
      <c r="A71" s="65" t="s">
        <v>9</v>
      </c>
      <c r="B71" s="65" t="s">
        <v>29</v>
      </c>
      <c r="C71" s="65" t="s">
        <v>112</v>
      </c>
      <c r="D71" s="65" t="s">
        <v>5</v>
      </c>
      <c r="E71" s="65" t="s">
        <v>34</v>
      </c>
      <c r="F71" s="65" t="s">
        <v>113</v>
      </c>
      <c r="G71" s="65" t="s">
        <v>4</v>
      </c>
      <c r="H71" s="65" t="s">
        <v>1</v>
      </c>
      <c r="I71" s="65" t="s">
        <v>111</v>
      </c>
      <c r="J71" s="65" t="s">
        <v>143</v>
      </c>
      <c r="K71" s="65" t="s">
        <v>144</v>
      </c>
      <c r="M71" s="71" t="str">
        <f t="shared" si="27"/>
        <v>BasSw</v>
      </c>
      <c r="N71" s="141" t="str">
        <f t="shared" si="28"/>
        <v>--</v>
      </c>
      <c r="O71" s="141" t="str">
        <f t="shared" si="29"/>
        <v>--</v>
      </c>
      <c r="P71" s="149" t="str">
        <f>IFERROR(_xll.qlRateHelperQuoteName(N71,Trigger),"--")</f>
        <v>--</v>
      </c>
      <c r="Q71" s="142" t="str">
        <f>IFERROR(_xll.qlRateHelperQuoteValue($N71,Trigger),"--")</f>
        <v>--</v>
      </c>
      <c r="R71" s="141" t="b">
        <v>0</v>
      </c>
      <c r="S71" s="141">
        <v>10</v>
      </c>
      <c r="T71" s="141">
        <v>1</v>
      </c>
      <c r="U71" s="143" t="str">
        <f>IFERROR(_xll.qlRateHelperEarliestDate(N71,Trigger),"--")</f>
        <v>--</v>
      </c>
      <c r="V71" s="143" t="str">
        <f>IFERROR(_xll.qlRateHelperPillarDate(N71,Trigger),"--")</f>
        <v>--</v>
      </c>
      <c r="X71" s="4" t="str">
        <f t="shared" si="30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7" t="e">
        <v>#N/A</v>
      </c>
      <c r="AI71" s="168" t="e">
        <v>#N/A</v>
      </c>
      <c r="AJ71" s="170" t="e">
        <f t="shared" si="31"/>
        <v>#N/A</v>
      </c>
      <c r="AK71" s="80" t="e">
        <v>#N/A</v>
      </c>
      <c r="AL71" s="161" t="e">
        <f t="shared" si="32"/>
        <v>#N/A</v>
      </c>
    </row>
    <row r="72" spans="1:38" ht="11.25" customHeight="1" x14ac:dyDescent="0.2">
      <c r="A72" s="53" t="s">
        <v>116</v>
      </c>
      <c r="B72" s="115" t="s">
        <v>3</v>
      </c>
      <c r="C72" s="55" t="s">
        <v>6</v>
      </c>
      <c r="D72" s="61" t="s">
        <v>8</v>
      </c>
      <c r="E72" s="61" t="s">
        <v>7</v>
      </c>
      <c r="F72" s="61" t="s">
        <v>123</v>
      </c>
      <c r="G72" s="61" t="str">
        <f t="shared" ref="G72:G109" si="33">PROPER(Currency)&amp;FamilyName&amp;Tenor</f>
        <v>Euribor3M</v>
      </c>
      <c r="H72" s="59" t="str">
        <f t="shared" ref="H72:H109" si="34">IF(LCHQuoteOverwrite,Currency&amp;$H$70&amp;$I$70&amp;B72&amp;ReportQuoteSuffix,Currency&amp;$G$70&amp;$H$70&amp;"BASIS"&amp;$B72&amp;QuoteSuffix)</f>
        <v>EUR3E6E6M_RepoQuote</v>
      </c>
      <c r="I72" s="126">
        <v>0</v>
      </c>
      <c r="J72" s="58"/>
      <c r="K72" s="58"/>
      <c r="M72" s="71" t="str">
        <f t="shared" si="27"/>
        <v>BasSw</v>
      </c>
      <c r="N72" s="141" t="str">
        <f t="shared" si="28"/>
        <v>--</v>
      </c>
      <c r="O72" s="141" t="str">
        <f t="shared" si="29"/>
        <v>--</v>
      </c>
      <c r="P72" s="149" t="str">
        <f>IFERROR(_xll.qlRateHelperQuoteName(N72,Trigger),"--")</f>
        <v>--</v>
      </c>
      <c r="Q72" s="142" t="str">
        <f>IFERROR(_xll.qlRateHelperQuoteValue($N72,Trigger),"--")</f>
        <v>--</v>
      </c>
      <c r="R72" s="141" t="b">
        <v>0</v>
      </c>
      <c r="S72" s="141">
        <v>10</v>
      </c>
      <c r="T72" s="141">
        <v>1</v>
      </c>
      <c r="U72" s="143" t="str">
        <f>IFERROR(_xll.qlRateHelperEarliestDate(N72,Trigger),"--")</f>
        <v>--</v>
      </c>
      <c r="V72" s="143" t="str">
        <f>IFERROR(_xll.qlRateHelperPillarDate(N72,Trigger),"--")</f>
        <v>--</v>
      </c>
      <c r="X72" s="4" t="str">
        <f t="shared" si="30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7" t="e">
        <v>#N/A</v>
      </c>
      <c r="AI72" s="168" t="e">
        <v>#N/A</v>
      </c>
      <c r="AJ72" s="170" t="e">
        <f t="shared" si="31"/>
        <v>#N/A</v>
      </c>
      <c r="AK72" s="80" t="e">
        <v>#N/A</v>
      </c>
      <c r="AL72" s="161" t="e">
        <f t="shared" si="32"/>
        <v>#N/A</v>
      </c>
    </row>
    <row r="73" spans="1:38" ht="11.25" customHeight="1" x14ac:dyDescent="0.2">
      <c r="A73" s="59" t="s">
        <v>116</v>
      </c>
      <c r="B73" s="116" t="s">
        <v>28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33"/>
        <v>Euribor3M</v>
      </c>
      <c r="H73" s="59" t="str">
        <f t="shared" si="34"/>
        <v>EUR3E6E1Y_RepoQuote</v>
      </c>
      <c r="I73" s="127">
        <v>0</v>
      </c>
      <c r="J73" s="64"/>
      <c r="K73" s="64"/>
      <c r="M73" s="71" t="str">
        <f t="shared" si="27"/>
        <v>BasSw</v>
      </c>
      <c r="N73" s="141" t="str">
        <f t="shared" si="28"/>
        <v>obj_00438#0001</v>
      </c>
      <c r="O73" s="141" t="str">
        <f t="shared" si="29"/>
        <v>obj_0040d#0001</v>
      </c>
      <c r="P73" s="149" t="str">
        <f>IFERROR(_xll.qlRateHelperQuoteName(N73,Trigger),"--")</f>
        <v>EUR3E6E4Y_RepoQuote</v>
      </c>
      <c r="Q73" s="142">
        <f>IFERROR(_xll.qlRateHelperQuoteValue($N73,Trigger),"--")</f>
        <v>5.7041666500010004E-4</v>
      </c>
      <c r="R73" s="141" t="b">
        <v>1</v>
      </c>
      <c r="S73" s="141">
        <v>10</v>
      </c>
      <c r="T73" s="141">
        <v>1</v>
      </c>
      <c r="U73" s="143">
        <f>IFERROR(_xll.qlRateHelperEarliestDate(N73,Trigger),"--")</f>
        <v>42362</v>
      </c>
      <c r="V73" s="143">
        <f>IFERROR(_xll.qlRateHelperPillarDate(N73,Trigger),"--")</f>
        <v>43823</v>
      </c>
      <c r="X73" s="4" t="str">
        <f t="shared" si="30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7" t="e">
        <v>#N/A</v>
      </c>
      <c r="AI73" s="168" t="e">
        <v>#N/A</v>
      </c>
      <c r="AJ73" s="170" t="e">
        <f t="shared" si="31"/>
        <v>#N/A</v>
      </c>
      <c r="AK73" s="80" t="e">
        <v>#N/A</v>
      </c>
      <c r="AL73" s="161" t="e">
        <f t="shared" si="32"/>
        <v>#N/A</v>
      </c>
    </row>
    <row r="74" spans="1:38" ht="11.25" customHeight="1" x14ac:dyDescent="0.2">
      <c r="A74" s="59" t="s">
        <v>116</v>
      </c>
      <c r="B74" s="116" t="s">
        <v>49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33"/>
        <v>Euribor3M</v>
      </c>
      <c r="H74" s="59" t="str">
        <f t="shared" si="34"/>
        <v>EUR3E6E15M_RepoQuote</v>
      </c>
      <c r="I74" s="127">
        <v>0</v>
      </c>
      <c r="J74" s="64"/>
      <c r="K74" s="64"/>
      <c r="M74" s="71" t="str">
        <f t="shared" si="27"/>
        <v>BasSw</v>
      </c>
      <c r="N74" s="141" t="str">
        <f t="shared" si="28"/>
        <v>obj_003f9#0001</v>
      </c>
      <c r="O74" s="141" t="str">
        <f t="shared" si="29"/>
        <v>obj_003e9#0001</v>
      </c>
      <c r="P74" s="149" t="str">
        <f>IFERROR(_xll.qlRateHelperQuoteName(N74,Trigger),"--")</f>
        <v>EUR3E6E5Y_RepoQuote</v>
      </c>
      <c r="Q74" s="142">
        <f>IFERROR(_xll.qlRateHelperQuoteValue($N74,Trigger),"--")</f>
        <v>1.9550000000000001E-3</v>
      </c>
      <c r="R74" s="141" t="b">
        <v>1</v>
      </c>
      <c r="S74" s="141">
        <v>10</v>
      </c>
      <c r="T74" s="141">
        <v>1</v>
      </c>
      <c r="U74" s="143">
        <f>IFERROR(_xll.qlRateHelperEarliestDate(N74,Trigger),"--")</f>
        <v>42362</v>
      </c>
      <c r="V74" s="143">
        <f>IFERROR(_xll.qlRateHelperPillarDate(N74,Trigger),"--")</f>
        <v>44189</v>
      </c>
      <c r="X74" s="4" t="str">
        <f t="shared" si="30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7" t="e">
        <v>#N/A</v>
      </c>
      <c r="AI74" s="168" t="e">
        <v>#N/A</v>
      </c>
      <c r="AJ74" s="170" t="e">
        <f t="shared" si="31"/>
        <v>#N/A</v>
      </c>
      <c r="AK74" s="80" t="e">
        <v>#N/A</v>
      </c>
      <c r="AL74" s="161" t="e">
        <f t="shared" si="32"/>
        <v>#N/A</v>
      </c>
    </row>
    <row r="75" spans="1:38" ht="11.25" customHeight="1" x14ac:dyDescent="0.2">
      <c r="A75" s="59" t="s">
        <v>116</v>
      </c>
      <c r="B75" s="116" t="s">
        <v>50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33"/>
        <v>Euribor3M</v>
      </c>
      <c r="H75" s="59" t="str">
        <f t="shared" si="34"/>
        <v>EUR3E6E18M_RepoQuote</v>
      </c>
      <c r="I75" s="127">
        <v>0</v>
      </c>
      <c r="J75" s="64"/>
      <c r="K75" s="64"/>
      <c r="M75" s="71" t="str">
        <f t="shared" si="27"/>
        <v>BasSw</v>
      </c>
      <c r="N75" s="141" t="str">
        <f t="shared" si="28"/>
        <v>obj_00415#0001</v>
      </c>
      <c r="O75" s="141" t="str">
        <f t="shared" si="29"/>
        <v>obj_00407#0001</v>
      </c>
      <c r="P75" s="149" t="str">
        <f>IFERROR(_xll.qlRateHelperQuoteName(N75,Trigger),"--")</f>
        <v>EUR3E6E6Y_RepoQuote</v>
      </c>
      <c r="Q75" s="142">
        <f>IFERROR(_xll.qlRateHelperQuoteValue($N75,Trigger),"--")</f>
        <v>3.3565999999999999E-3</v>
      </c>
      <c r="R75" s="141" t="b">
        <v>1</v>
      </c>
      <c r="S75" s="141">
        <v>10</v>
      </c>
      <c r="T75" s="141">
        <v>1</v>
      </c>
      <c r="U75" s="143">
        <f>IFERROR(_xll.qlRateHelperEarliestDate(N75,Trigger),"--")</f>
        <v>42362</v>
      </c>
      <c r="V75" s="143">
        <f>IFERROR(_xll.qlRateHelperPillarDate(N75,Trigger),"--")</f>
        <v>44554</v>
      </c>
      <c r="X75" s="4" t="str">
        <f t="shared" si="30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7" t="e">
        <v>#N/A</v>
      </c>
      <c r="AI75" s="168" t="e">
        <v>#N/A</v>
      </c>
      <c r="AJ75" s="170" t="e">
        <f t="shared" si="31"/>
        <v>#N/A</v>
      </c>
      <c r="AK75" s="80" t="e">
        <v>#N/A</v>
      </c>
      <c r="AL75" s="161" t="e">
        <f t="shared" si="32"/>
        <v>#N/A</v>
      </c>
    </row>
    <row r="76" spans="1:38" ht="11.25" customHeight="1" x14ac:dyDescent="0.2">
      <c r="A76" s="59" t="s">
        <v>116</v>
      </c>
      <c r="B76" s="116" t="s">
        <v>51</v>
      </c>
      <c r="C76" s="61" t="s">
        <v>6</v>
      </c>
      <c r="D76" s="61" t="s">
        <v>8</v>
      </c>
      <c r="E76" s="61" t="s">
        <v>7</v>
      </c>
      <c r="F76" s="61" t="s">
        <v>123</v>
      </c>
      <c r="G76" s="61" t="str">
        <f t="shared" si="33"/>
        <v>Euribor3M</v>
      </c>
      <c r="H76" s="59" t="str">
        <f t="shared" si="34"/>
        <v>EUR3E6E21M_RepoQuote</v>
      </c>
      <c r="I76" s="127">
        <v>0</v>
      </c>
      <c r="J76" s="64"/>
      <c r="K76" s="64"/>
      <c r="M76" s="71" t="str">
        <f t="shared" si="27"/>
        <v>BasSw</v>
      </c>
      <c r="N76" s="141" t="str">
        <f t="shared" si="28"/>
        <v>obj_00436#0001</v>
      </c>
      <c r="O76" s="141" t="str">
        <f t="shared" si="29"/>
        <v>obj_003ed#0001</v>
      </c>
      <c r="P76" s="149" t="str">
        <f>IFERROR(_xll.qlRateHelperQuoteName(N76,Trigger),"--")</f>
        <v>EUR3E6E7Y_RepoQuote</v>
      </c>
      <c r="Q76" s="142">
        <f>IFERROR(_xll.qlRateHelperQuoteValue($N76,Trigger),"--")</f>
        <v>4.7619999999999997E-3</v>
      </c>
      <c r="R76" s="141" t="b">
        <v>1</v>
      </c>
      <c r="S76" s="141">
        <v>10</v>
      </c>
      <c r="T76" s="141">
        <v>1</v>
      </c>
      <c r="U76" s="143">
        <f>IFERROR(_xll.qlRateHelperEarliestDate(N76,Trigger),"--")</f>
        <v>42362</v>
      </c>
      <c r="V76" s="143">
        <f>IFERROR(_xll.qlRateHelperPillarDate(N76,Trigger),"--")</f>
        <v>44922</v>
      </c>
      <c r="X76" s="4" t="str">
        <f t="shared" si="30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7" t="e">
        <v>#N/A</v>
      </c>
      <c r="AI76" s="168" t="e">
        <v>#N/A</v>
      </c>
      <c r="AJ76" s="170" t="e">
        <f t="shared" si="31"/>
        <v>#N/A</v>
      </c>
      <c r="AK76" s="80" t="e">
        <v>#N/A</v>
      </c>
      <c r="AL76" s="161" t="e">
        <f t="shared" si="32"/>
        <v>#N/A</v>
      </c>
    </row>
    <row r="77" spans="1:38" ht="11.25" customHeight="1" x14ac:dyDescent="0.2">
      <c r="A77" s="59" t="s">
        <v>116</v>
      </c>
      <c r="B77" s="116" t="s">
        <v>52</v>
      </c>
      <c r="C77" s="61" t="s">
        <v>6</v>
      </c>
      <c r="D77" s="61" t="s">
        <v>8</v>
      </c>
      <c r="E77" s="61" t="s">
        <v>7</v>
      </c>
      <c r="F77" s="61" t="s">
        <v>123</v>
      </c>
      <c r="G77" s="61" t="str">
        <f t="shared" si="33"/>
        <v>Euribor3M</v>
      </c>
      <c r="H77" s="59" t="str">
        <f t="shared" si="34"/>
        <v>EUR3E6E2Y_RepoQuote</v>
      </c>
      <c r="I77" s="127">
        <v>0</v>
      </c>
      <c r="J77" s="64"/>
      <c r="K77" s="64"/>
      <c r="M77" s="71" t="str">
        <f t="shared" si="27"/>
        <v>BasSw</v>
      </c>
      <c r="N77" s="141" t="str">
        <f t="shared" si="28"/>
        <v>obj_00440#0001</v>
      </c>
      <c r="O77" s="141" t="str">
        <f t="shared" si="29"/>
        <v>obj_00420#0001</v>
      </c>
      <c r="P77" s="149" t="str">
        <f>IFERROR(_xll.qlRateHelperQuoteName(N77,Trigger),"--")</f>
        <v>EUR3E6E8Y_RepoQuote</v>
      </c>
      <c r="Q77" s="142">
        <f>IFERROR(_xll.qlRateHelperQuoteValue($N77,Trigger),"--")</f>
        <v>6.1361000000000002E-3</v>
      </c>
      <c r="R77" s="141" t="b">
        <v>1</v>
      </c>
      <c r="S77" s="141">
        <v>10</v>
      </c>
      <c r="T77" s="141">
        <v>1</v>
      </c>
      <c r="U77" s="143">
        <f>IFERROR(_xll.qlRateHelperEarliestDate(N77,Trigger),"--")</f>
        <v>42362</v>
      </c>
      <c r="V77" s="143">
        <f>IFERROR(_xll.qlRateHelperPillarDate(N77,Trigger),"--")</f>
        <v>45287</v>
      </c>
      <c r="X77" s="4" t="str">
        <f t="shared" si="30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7" t="e">
        <v>#N/A</v>
      </c>
      <c r="AI77" s="168" t="e">
        <v>#N/A</v>
      </c>
      <c r="AJ77" s="170" t="e">
        <f t="shared" si="31"/>
        <v>#N/A</v>
      </c>
      <c r="AK77" s="80" t="e">
        <v>#N/A</v>
      </c>
      <c r="AL77" s="161" t="e">
        <f t="shared" si="32"/>
        <v>#N/A</v>
      </c>
    </row>
    <row r="78" spans="1:38" ht="11.25" customHeight="1" x14ac:dyDescent="0.2">
      <c r="A78" s="59" t="s">
        <v>116</v>
      </c>
      <c r="B78" s="116" t="s">
        <v>53</v>
      </c>
      <c r="C78" s="61" t="s">
        <v>6</v>
      </c>
      <c r="D78" s="61" t="s">
        <v>8</v>
      </c>
      <c r="E78" s="61" t="s">
        <v>7</v>
      </c>
      <c r="F78" s="61" t="s">
        <v>123</v>
      </c>
      <c r="G78" s="61" t="str">
        <f t="shared" si="33"/>
        <v>Euribor3M</v>
      </c>
      <c r="H78" s="59" t="str">
        <f t="shared" si="34"/>
        <v>EUR3E6E3Y_RepoQuote</v>
      </c>
      <c r="I78" s="127">
        <v>0</v>
      </c>
      <c r="J78" s="64"/>
      <c r="K78" s="64"/>
      <c r="M78" s="71" t="str">
        <f t="shared" si="27"/>
        <v>BasSw</v>
      </c>
      <c r="N78" s="141" t="str">
        <f t="shared" si="28"/>
        <v>obj_003f1#0001</v>
      </c>
      <c r="O78" s="141" t="str">
        <f t="shared" si="29"/>
        <v>obj_0043c#0001</v>
      </c>
      <c r="P78" s="149" t="str">
        <f>IFERROR(_xll.qlRateHelperQuoteName(N78,Trigger),"--")</f>
        <v>EUR3E6E9Y_RepoQuote</v>
      </c>
      <c r="Q78" s="142">
        <f>IFERROR(_xll.qlRateHelperQuoteValue($N78,Trigger),"--")</f>
        <v>7.4246499999999997E-3</v>
      </c>
      <c r="R78" s="141" t="b">
        <v>1</v>
      </c>
      <c r="S78" s="141">
        <v>10</v>
      </c>
      <c r="T78" s="141">
        <v>1</v>
      </c>
      <c r="U78" s="143">
        <f>IFERROR(_xll.qlRateHelperEarliestDate(N78,Trigger),"--")</f>
        <v>42362</v>
      </c>
      <c r="V78" s="143">
        <f>IFERROR(_xll.qlRateHelperPillarDate(N78,Trigger),"--")</f>
        <v>45650</v>
      </c>
      <c r="X78" s="4" t="str">
        <f t="shared" si="30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7" t="e">
        <v>#N/A</v>
      </c>
      <c r="AI78" s="168" t="e">
        <v>#N/A</v>
      </c>
      <c r="AJ78" s="170" t="e">
        <f t="shared" si="31"/>
        <v>#N/A</v>
      </c>
      <c r="AK78" s="80" t="e">
        <v>#N/A</v>
      </c>
      <c r="AL78" s="161" t="e">
        <f t="shared" si="32"/>
        <v>#N/A</v>
      </c>
    </row>
    <row r="79" spans="1:38" ht="11.25" customHeight="1" x14ac:dyDescent="0.2">
      <c r="A79" s="59" t="s">
        <v>116</v>
      </c>
      <c r="B79" s="116" t="s">
        <v>54</v>
      </c>
      <c r="C79" s="61" t="s">
        <v>6</v>
      </c>
      <c r="D79" s="61" t="s">
        <v>8</v>
      </c>
      <c r="E79" s="61" t="s">
        <v>7</v>
      </c>
      <c r="F79" s="61" t="s">
        <v>123</v>
      </c>
      <c r="G79" s="61" t="str">
        <f t="shared" si="33"/>
        <v>Euribor3M</v>
      </c>
      <c r="H79" s="59" t="str">
        <f t="shared" si="34"/>
        <v>EUR3E6E4Y_RepoQuote</v>
      </c>
      <c r="I79" s="127">
        <v>0</v>
      </c>
      <c r="J79" s="64" t="str">
        <f>_xll.qlSwapRateHelper2(,$H79,2,$B79,Calendar,$D79,$E79,$F79,$G79,$I79,$C79,Discounting1,PillarDate,,IndexedCoupon,Permanent,Trigger,ObjectOverwrite)</f>
        <v>obj_00438#0001</v>
      </c>
      <c r="K79" s="64" t="str">
        <f>_xll.qlSwapRateHelper2(,$H79,2,$B79,Calendar,$D79,$E79,$F79,$G79,$I79,$C79,Discounting2,PillarDate,,IndexedCoupon,Permanent,Trigger,ObjectOverwrite)</f>
        <v>obj_0040d#0001</v>
      </c>
      <c r="M79" s="71" t="str">
        <f t="shared" si="27"/>
        <v>BasSw</v>
      </c>
      <c r="N79" s="141" t="str">
        <f t="shared" si="28"/>
        <v>obj_003fe#0001</v>
      </c>
      <c r="O79" s="141" t="str">
        <f t="shared" si="29"/>
        <v>obj_003e0#0001</v>
      </c>
      <c r="P79" s="149" t="str">
        <f>IFERROR(_xll.qlRateHelperQuoteName(N79,Trigger),"--")</f>
        <v>EUR3E6E10Y_RepoQuote</v>
      </c>
      <c r="Q79" s="142">
        <f>IFERROR(_xll.qlRateHelperQuoteValue($N79,Trigger),"--")</f>
        <v>8.5794500000000995E-3</v>
      </c>
      <c r="R79" s="141" t="b">
        <v>1</v>
      </c>
      <c r="S79" s="141">
        <v>10</v>
      </c>
      <c r="T79" s="141">
        <v>1</v>
      </c>
      <c r="U79" s="143">
        <f>IFERROR(_xll.qlRateHelperEarliestDate(N79,Trigger),"--")</f>
        <v>42362</v>
      </c>
      <c r="V79" s="143">
        <f>IFERROR(_xll.qlRateHelperPillarDate(N79,Trigger),"--")</f>
        <v>46015</v>
      </c>
      <c r="X79" s="4" t="str">
        <f t="shared" si="30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7" t="e">
        <v>#N/A</v>
      </c>
      <c r="AI79" s="168" t="e">
        <v>#N/A</v>
      </c>
      <c r="AJ79" s="170" t="e">
        <f t="shared" si="31"/>
        <v>#N/A</v>
      </c>
      <c r="AK79" s="80" t="e">
        <v>#N/A</v>
      </c>
      <c r="AL79" s="161" t="e">
        <f t="shared" si="32"/>
        <v>#N/A</v>
      </c>
    </row>
    <row r="80" spans="1:38" ht="11.25" customHeight="1" x14ac:dyDescent="0.2">
      <c r="A80" s="59" t="s">
        <v>116</v>
      </c>
      <c r="B80" s="116" t="s">
        <v>55</v>
      </c>
      <c r="C80" s="61" t="s">
        <v>6</v>
      </c>
      <c r="D80" s="61" t="s">
        <v>8</v>
      </c>
      <c r="E80" s="61" t="s">
        <v>7</v>
      </c>
      <c r="F80" s="61" t="s">
        <v>123</v>
      </c>
      <c r="G80" s="61" t="str">
        <f t="shared" si="33"/>
        <v>Euribor3M</v>
      </c>
      <c r="H80" s="59" t="str">
        <f t="shared" si="34"/>
        <v>EUR3E6E5Y_RepoQuote</v>
      </c>
      <c r="I80" s="127">
        <v>0</v>
      </c>
      <c r="J80" s="64" t="str">
        <f>_xll.qlSwapRateHelper2(,$H80,2,$B80,Calendar,$D80,$E80,$F80,$G80,$I80,$C80,Discounting1,PillarDate,,IndexedCoupon,Permanent,Trigger,ObjectOverwrite)</f>
        <v>obj_003f9#0001</v>
      </c>
      <c r="K80" s="64" t="str">
        <f>_xll.qlSwapRateHelper2(,$H80,2,$B80,Calendar,$D80,$E80,$F80,$G80,$I80,$C80,Discounting2,PillarDate,,IndexedCoupon,Permanent,Trigger,ObjectOverwrite)</f>
        <v>obj_003e9#0001</v>
      </c>
      <c r="M80" s="71" t="str">
        <f t="shared" si="27"/>
        <v>BasSw</v>
      </c>
      <c r="N80" s="141" t="str">
        <f t="shared" si="28"/>
        <v>--</v>
      </c>
      <c r="O80" s="141" t="str">
        <f t="shared" si="29"/>
        <v>--</v>
      </c>
      <c r="P80" s="149" t="str">
        <f>IFERROR(_xll.qlRateHelperQuoteName(N80,Trigger),"--")</f>
        <v>--</v>
      </c>
      <c r="Q80" s="142" t="str">
        <f>IFERROR(_xll.qlRateHelperQuoteValue($N80,Trigger),"--")</f>
        <v>--</v>
      </c>
      <c r="R80" s="141" t="b">
        <v>0</v>
      </c>
      <c r="S80" s="141">
        <v>10</v>
      </c>
      <c r="T80" s="141">
        <v>1</v>
      </c>
      <c r="U80" s="143" t="str">
        <f>IFERROR(_xll.qlRateHelperEarliestDate(N80,Trigger),"--")</f>
        <v>--</v>
      </c>
      <c r="V80" s="143" t="str">
        <f>IFERROR(_xll.qlRateHelperPillarDate(N80,Trigger),"--")</f>
        <v>--</v>
      </c>
      <c r="X80" s="4" t="str">
        <f t="shared" si="30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7" t="e">
        <v>#N/A</v>
      </c>
      <c r="AI80" s="168" t="e">
        <v>#N/A</v>
      </c>
      <c r="AJ80" s="170" t="e">
        <f t="shared" si="31"/>
        <v>#N/A</v>
      </c>
      <c r="AK80" s="80" t="e">
        <v>#N/A</v>
      </c>
      <c r="AL80" s="161" t="e">
        <f t="shared" si="32"/>
        <v>#N/A</v>
      </c>
    </row>
    <row r="81" spans="1:38" x14ac:dyDescent="0.2">
      <c r="A81" s="59" t="s">
        <v>116</v>
      </c>
      <c r="B81" s="116" t="s">
        <v>56</v>
      </c>
      <c r="C81" s="61" t="s">
        <v>6</v>
      </c>
      <c r="D81" s="61" t="s">
        <v>8</v>
      </c>
      <c r="E81" s="61" t="s">
        <v>7</v>
      </c>
      <c r="F81" s="61" t="s">
        <v>123</v>
      </c>
      <c r="G81" s="61" t="str">
        <f t="shared" si="33"/>
        <v>Euribor3M</v>
      </c>
      <c r="H81" s="59" t="str">
        <f t="shared" si="34"/>
        <v>EUR3E6E6Y_RepoQuote</v>
      </c>
      <c r="I81" s="127">
        <v>0</v>
      </c>
      <c r="J81" s="64" t="str">
        <f>_xll.qlSwapRateHelper2(,$H81,2,$B81,Calendar,$D81,$E81,$F81,$G81,$I81,$C81,Discounting1,PillarDate,,IndexedCoupon,Permanent,Trigger,ObjectOverwrite)</f>
        <v>obj_00415#0001</v>
      </c>
      <c r="K81" s="64" t="str">
        <f>_xll.qlSwapRateHelper2(,$H81,2,$B81,Calendar,$D81,$E81,$F81,$G81,$I81,$C81,Discounting2,PillarDate,,IndexedCoupon,Permanent,Trigger,ObjectOverwrite)</f>
        <v>obj_00407#0001</v>
      </c>
      <c r="M81" s="71" t="str">
        <f t="shared" si="27"/>
        <v>BasSw</v>
      </c>
      <c r="N81" s="141" t="str">
        <f t="shared" si="28"/>
        <v>obj_00410#0001</v>
      </c>
      <c r="O81" s="141" t="str">
        <f t="shared" si="29"/>
        <v>obj_0041d#0001</v>
      </c>
      <c r="P81" s="149" t="str">
        <f>IFERROR(_xll.qlRateHelperQuoteName(N81,Trigger),"--")</f>
        <v>EUR3E6E12Y_RepoQuote</v>
      </c>
      <c r="Q81" s="142">
        <f>IFERROR(_xll.qlRateHelperQuoteValue($N81,Trigger),"--")</f>
        <v>1.0563950000000001E-2</v>
      </c>
      <c r="R81" s="141" t="b">
        <v>1</v>
      </c>
      <c r="S81" s="141">
        <v>10</v>
      </c>
      <c r="T81" s="141">
        <v>1</v>
      </c>
      <c r="U81" s="143">
        <f>IFERROR(_xll.qlRateHelperEarliestDate(N81,Trigger),"--")</f>
        <v>42362</v>
      </c>
      <c r="V81" s="143">
        <f>IFERROR(_xll.qlRateHelperPillarDate(N81,Trigger),"--")</f>
        <v>46745</v>
      </c>
      <c r="X81" s="4" t="str">
        <f t="shared" si="30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7" t="e">
        <v>#N/A</v>
      </c>
      <c r="AI81" s="168" t="e">
        <v>#N/A</v>
      </c>
      <c r="AJ81" s="170" t="e">
        <f t="shared" si="31"/>
        <v>#N/A</v>
      </c>
      <c r="AK81" s="80" t="e">
        <v>#N/A</v>
      </c>
      <c r="AL81" s="161" t="e">
        <f t="shared" si="32"/>
        <v>#N/A</v>
      </c>
    </row>
    <row r="82" spans="1:38" x14ac:dyDescent="0.2">
      <c r="A82" s="59" t="s">
        <v>116</v>
      </c>
      <c r="B82" s="116" t="s">
        <v>57</v>
      </c>
      <c r="C82" s="61" t="s">
        <v>6</v>
      </c>
      <c r="D82" s="61" t="s">
        <v>8</v>
      </c>
      <c r="E82" s="61" t="s">
        <v>7</v>
      </c>
      <c r="F82" s="61" t="s">
        <v>123</v>
      </c>
      <c r="G82" s="61" t="str">
        <f t="shared" si="33"/>
        <v>Euribor3M</v>
      </c>
      <c r="H82" s="59" t="str">
        <f t="shared" si="34"/>
        <v>EUR3E6E7Y_RepoQuote</v>
      </c>
      <c r="I82" s="127">
        <v>0</v>
      </c>
      <c r="J82" s="64" t="str">
        <f>_xll.qlSwapRateHelper2(,$H82,2,$B82,Calendar,$D82,$E82,$F82,$G82,$I82,$C82,Discounting1,PillarDate,,IndexedCoupon,Permanent,Trigger,ObjectOverwrite)</f>
        <v>obj_00436#0001</v>
      </c>
      <c r="K82" s="64" t="str">
        <f>_xll.qlSwapRateHelper2(,$H82,2,$B82,Calendar,$D82,$E82,$F82,$G82,$I82,$C82,Discounting2,PillarDate,,IndexedCoupon,Permanent,Trigger,ObjectOverwrite)</f>
        <v>obj_003ed#0001</v>
      </c>
      <c r="M82" s="71" t="str">
        <f t="shared" si="27"/>
        <v>BasSw</v>
      </c>
      <c r="N82" s="141" t="str">
        <f t="shared" si="28"/>
        <v>--</v>
      </c>
      <c r="O82" s="141" t="str">
        <f t="shared" si="29"/>
        <v>--</v>
      </c>
      <c r="P82" s="149" t="str">
        <f>IFERROR(_xll.qlRateHelperQuoteName(N82,Trigger),"--")</f>
        <v>--</v>
      </c>
      <c r="Q82" s="142" t="str">
        <f>IFERROR(_xll.qlRateHelperQuoteValue($N82,Trigger),"--")</f>
        <v>--</v>
      </c>
      <c r="R82" s="141" t="b">
        <v>0</v>
      </c>
      <c r="S82" s="141">
        <v>10</v>
      </c>
      <c r="T82" s="141">
        <v>1</v>
      </c>
      <c r="U82" s="143" t="str">
        <f>IFERROR(_xll.qlRateHelperEarliestDate(N82,Trigger),"--")</f>
        <v>--</v>
      </c>
      <c r="V82" s="143" t="str">
        <f>IFERROR(_xll.qlRateHelperPillarDate(N82,Trigger),"--")</f>
        <v>--</v>
      </c>
      <c r="X82" s="4" t="str">
        <f t="shared" si="30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7" t="e">
        <v>#N/A</v>
      </c>
      <c r="AI82" s="168" t="e">
        <v>#N/A</v>
      </c>
      <c r="AJ82" s="170" t="e">
        <f t="shared" si="31"/>
        <v>#N/A</v>
      </c>
      <c r="AK82" s="80" t="e">
        <v>#N/A</v>
      </c>
      <c r="AL82" s="161" t="e">
        <f t="shared" si="32"/>
        <v>#N/A</v>
      </c>
    </row>
    <row r="83" spans="1:38" x14ac:dyDescent="0.2">
      <c r="A83" s="59" t="s">
        <v>116</v>
      </c>
      <c r="B83" s="116" t="s">
        <v>58</v>
      </c>
      <c r="C83" s="61" t="s">
        <v>6</v>
      </c>
      <c r="D83" s="61" t="s">
        <v>8</v>
      </c>
      <c r="E83" s="61" t="s">
        <v>7</v>
      </c>
      <c r="F83" s="61" t="s">
        <v>123</v>
      </c>
      <c r="G83" s="61" t="str">
        <f t="shared" si="33"/>
        <v>Euribor3M</v>
      </c>
      <c r="H83" s="59" t="str">
        <f t="shared" si="34"/>
        <v>EUR3E6E8Y_RepoQuote</v>
      </c>
      <c r="I83" s="127">
        <v>0</v>
      </c>
      <c r="J83" s="64" t="str">
        <f>_xll.qlSwapRateHelper2(,$H83,2,$B83,Calendar,$D83,$E83,$F83,$G83,$I83,$C83,Discounting1,PillarDate,,IndexedCoupon,Permanent,Trigger,ObjectOverwrite)</f>
        <v>obj_00440#0001</v>
      </c>
      <c r="K83" s="64" t="str">
        <f>_xll.qlSwapRateHelper2(,$H83,2,$B83,Calendar,$D83,$E83,$F83,$G83,$I83,$C83,Discounting2,PillarDate,,IndexedCoupon,Permanent,Trigger,ObjectOverwrite)</f>
        <v>obj_00420#0001</v>
      </c>
      <c r="M83" s="71" t="str">
        <f t="shared" si="27"/>
        <v>BasSw</v>
      </c>
      <c r="N83" s="141" t="str">
        <f t="shared" si="28"/>
        <v>--</v>
      </c>
      <c r="O83" s="141" t="str">
        <f t="shared" si="29"/>
        <v>--</v>
      </c>
      <c r="P83" s="149" t="str">
        <f>IFERROR(_xll.qlRateHelperQuoteName(N83,Trigger),"--")</f>
        <v>--</v>
      </c>
      <c r="Q83" s="142" t="str">
        <f>IFERROR(_xll.qlRateHelperQuoteValue($N83,Trigger),"--")</f>
        <v>--</v>
      </c>
      <c r="R83" s="141" t="b">
        <v>0</v>
      </c>
      <c r="S83" s="141">
        <v>10</v>
      </c>
      <c r="T83" s="141">
        <v>1</v>
      </c>
      <c r="U83" s="143" t="str">
        <f>IFERROR(_xll.qlRateHelperEarliestDate(N83,Trigger),"--")</f>
        <v>--</v>
      </c>
      <c r="V83" s="143" t="str">
        <f>IFERROR(_xll.qlRateHelperPillarDate(N83,Trigger),"--")</f>
        <v>--</v>
      </c>
      <c r="X83" s="4" t="str">
        <f t="shared" si="30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7" t="e">
        <v>#N/A</v>
      </c>
      <c r="AI83" s="168" t="e">
        <v>#N/A</v>
      </c>
      <c r="AJ83" s="170" t="e">
        <f t="shared" si="31"/>
        <v>#N/A</v>
      </c>
      <c r="AK83" s="80" t="e">
        <v>#N/A</v>
      </c>
      <c r="AL83" s="161" t="e">
        <f t="shared" si="32"/>
        <v>#N/A</v>
      </c>
    </row>
    <row r="84" spans="1:38" x14ac:dyDescent="0.2">
      <c r="A84" s="59" t="s">
        <v>116</v>
      </c>
      <c r="B84" s="116" t="s">
        <v>59</v>
      </c>
      <c r="C84" s="61" t="s">
        <v>6</v>
      </c>
      <c r="D84" s="61" t="s">
        <v>8</v>
      </c>
      <c r="E84" s="61" t="s">
        <v>7</v>
      </c>
      <c r="F84" s="61" t="s">
        <v>123</v>
      </c>
      <c r="G84" s="61" t="str">
        <f t="shared" si="33"/>
        <v>Euribor3M</v>
      </c>
      <c r="H84" s="59" t="str">
        <f t="shared" si="34"/>
        <v>EUR3E6E9Y_RepoQuote</v>
      </c>
      <c r="I84" s="127">
        <v>0</v>
      </c>
      <c r="J84" s="64" t="str">
        <f>_xll.qlSwapRateHelper2(,$H84,2,$B84,Calendar,$D84,$E84,$F84,$G84,$I84,$C84,Discounting1,PillarDate,,IndexedCoupon,Permanent,Trigger,ObjectOverwrite)</f>
        <v>obj_003f1#0001</v>
      </c>
      <c r="K84" s="64" t="str">
        <f>_xll.qlSwapRateHelper2(,$H84,2,$B84,Calendar,$D84,$E84,$F84,$G84,$I84,$C84,Discounting2,PillarDate,,IndexedCoupon,Permanent,Trigger,ObjectOverwrite)</f>
        <v>obj_0043c#0001</v>
      </c>
      <c r="M84" s="71" t="str">
        <f t="shared" si="27"/>
        <v>BasSw</v>
      </c>
      <c r="N84" s="141" t="str">
        <f t="shared" si="28"/>
        <v>obj_003fd#0001</v>
      </c>
      <c r="O84" s="141" t="str">
        <f t="shared" si="29"/>
        <v>obj_003f7#0001</v>
      </c>
      <c r="P84" s="149" t="str">
        <f>IFERROR(_xll.qlRateHelperQuoteName(N84,Trigger),"--")</f>
        <v>EUR3E6E15Y_RepoQuote</v>
      </c>
      <c r="Q84" s="142">
        <f>IFERROR(_xll.qlRateHelperQuoteValue($N84,Trigger),"--")</f>
        <v>1.2709550000000101E-2</v>
      </c>
      <c r="R84" s="141" t="b">
        <v>1</v>
      </c>
      <c r="S84" s="141">
        <v>10</v>
      </c>
      <c r="T84" s="141">
        <v>1</v>
      </c>
      <c r="U84" s="143">
        <f>IFERROR(_xll.qlRateHelperEarliestDate(N84,Trigger),"--")</f>
        <v>42362</v>
      </c>
      <c r="V84" s="143">
        <f>IFERROR(_xll.qlRateHelperPillarDate(N84,Trigger),"--")</f>
        <v>47841</v>
      </c>
      <c r="X84" s="4" t="str">
        <f t="shared" si="30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7" t="e">
        <v>#N/A</v>
      </c>
      <c r="AI84" s="168" t="e">
        <v>#N/A</v>
      </c>
      <c r="AJ84" s="170" t="e">
        <f t="shared" si="31"/>
        <v>#N/A</v>
      </c>
      <c r="AK84" s="80" t="e">
        <v>#N/A</v>
      </c>
      <c r="AL84" s="161" t="e">
        <f t="shared" si="32"/>
        <v>#N/A</v>
      </c>
    </row>
    <row r="85" spans="1:38" x14ac:dyDescent="0.2">
      <c r="A85" s="59" t="s">
        <v>116</v>
      </c>
      <c r="B85" s="116" t="s">
        <v>60</v>
      </c>
      <c r="C85" s="61" t="s">
        <v>6</v>
      </c>
      <c r="D85" s="61" t="s">
        <v>8</v>
      </c>
      <c r="E85" s="61" t="s">
        <v>7</v>
      </c>
      <c r="F85" s="61" t="s">
        <v>123</v>
      </c>
      <c r="G85" s="61" t="str">
        <f t="shared" si="33"/>
        <v>Euribor3M</v>
      </c>
      <c r="H85" s="59" t="str">
        <f t="shared" si="34"/>
        <v>EUR3E6E10Y_RepoQuote</v>
      </c>
      <c r="I85" s="127">
        <v>0</v>
      </c>
      <c r="J85" s="64" t="str">
        <f>_xll.qlSwapRateHelper2(,$H85,2,$B85,Calendar,$D85,$E85,$F85,$G85,$I85,$C85,Discounting1,PillarDate,,IndexedCoupon,Permanent,Trigger,ObjectOverwrite)</f>
        <v>obj_003fe#0001</v>
      </c>
      <c r="K85" s="64" t="str">
        <f>_xll.qlSwapRateHelper2(,$H85,2,$B85,Calendar,$D85,$E85,$F85,$G85,$I85,$C85,Discounting2,PillarDate,,IndexedCoupon,Permanent,Trigger,ObjectOverwrite)</f>
        <v>obj_003e0#0001</v>
      </c>
      <c r="M85" s="71" t="str">
        <f t="shared" si="27"/>
        <v>BasSw</v>
      </c>
      <c r="N85" s="141" t="str">
        <f t="shared" si="28"/>
        <v>--</v>
      </c>
      <c r="O85" s="141" t="str">
        <f t="shared" si="29"/>
        <v>--</v>
      </c>
      <c r="P85" s="149" t="str">
        <f>IFERROR(_xll.qlRateHelperQuoteName(N85,Trigger),"--")</f>
        <v>--</v>
      </c>
      <c r="Q85" s="142" t="str">
        <f>IFERROR(_xll.qlRateHelperQuoteValue($N85,Trigger),"--")</f>
        <v>--</v>
      </c>
      <c r="R85" s="141" t="b">
        <v>0</v>
      </c>
      <c r="S85" s="141">
        <v>10</v>
      </c>
      <c r="T85" s="141">
        <v>1</v>
      </c>
      <c r="U85" s="143" t="str">
        <f>IFERROR(_xll.qlRateHelperEarliestDate(N85,Trigger),"--")</f>
        <v>--</v>
      </c>
      <c r="V85" s="143" t="str">
        <f>IFERROR(_xll.qlRateHelperPillarDate(N85,Trigger),"--")</f>
        <v>--</v>
      </c>
      <c r="X85" s="4" t="str">
        <f t="shared" si="30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7" t="e">
        <v>#N/A</v>
      </c>
      <c r="AI85" s="168" t="e">
        <v>#N/A</v>
      </c>
      <c r="AJ85" s="170" t="e">
        <f t="shared" si="31"/>
        <v>#N/A</v>
      </c>
      <c r="AK85" s="80" t="e">
        <v>#N/A</v>
      </c>
      <c r="AL85" s="161" t="e">
        <f t="shared" si="32"/>
        <v>#N/A</v>
      </c>
    </row>
    <row r="86" spans="1:38" x14ac:dyDescent="0.2">
      <c r="A86" s="59" t="s">
        <v>116</v>
      </c>
      <c r="B86" s="116" t="s">
        <v>96</v>
      </c>
      <c r="C86" s="61" t="s">
        <v>6</v>
      </c>
      <c r="D86" s="61" t="s">
        <v>8</v>
      </c>
      <c r="E86" s="61" t="s">
        <v>7</v>
      </c>
      <c r="F86" s="61" t="s">
        <v>123</v>
      </c>
      <c r="G86" s="61" t="str">
        <f t="shared" si="33"/>
        <v>Euribor3M</v>
      </c>
      <c r="H86" s="59" t="str">
        <f t="shared" si="34"/>
        <v>EUR3E6E11Y_RepoQuote</v>
      </c>
      <c r="I86" s="127">
        <v>0</v>
      </c>
      <c r="J86" s="64"/>
      <c r="K86" s="64"/>
      <c r="M86" s="71" t="str">
        <f t="shared" si="27"/>
        <v>BasSw</v>
      </c>
      <c r="N86" s="141" t="str">
        <f t="shared" si="28"/>
        <v>--</v>
      </c>
      <c r="O86" s="141" t="str">
        <f t="shared" si="29"/>
        <v>--</v>
      </c>
      <c r="P86" s="149" t="str">
        <f>IFERROR(_xll.qlRateHelperQuoteName(N86,Trigger),"--")</f>
        <v>--</v>
      </c>
      <c r="Q86" s="142" t="str">
        <f>IFERROR(_xll.qlRateHelperQuoteValue($N86,Trigger),"--")</f>
        <v>--</v>
      </c>
      <c r="R86" s="141" t="b">
        <v>0</v>
      </c>
      <c r="S86" s="141">
        <v>10</v>
      </c>
      <c r="T86" s="141">
        <v>1</v>
      </c>
      <c r="U86" s="143" t="str">
        <f>IFERROR(_xll.qlRateHelperEarliestDate(N86,Trigger),"--")</f>
        <v>--</v>
      </c>
      <c r="V86" s="143" t="str">
        <f>IFERROR(_xll.qlRateHelperPillarDate(N86,Trigger),"--")</f>
        <v>--</v>
      </c>
      <c r="X86" s="4" t="str">
        <f t="shared" si="30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7" t="e">
        <v>#N/A</v>
      </c>
      <c r="AI86" s="168" t="e">
        <v>#N/A</v>
      </c>
      <c r="AJ86" s="170" t="e">
        <f t="shared" si="31"/>
        <v>#N/A</v>
      </c>
      <c r="AK86" s="80" t="e">
        <v>#N/A</v>
      </c>
      <c r="AL86" s="161" t="e">
        <f t="shared" si="32"/>
        <v>#N/A</v>
      </c>
    </row>
    <row r="87" spans="1:38" x14ac:dyDescent="0.2">
      <c r="A87" s="59" t="s">
        <v>116</v>
      </c>
      <c r="B87" s="116" t="s">
        <v>61</v>
      </c>
      <c r="C87" s="61" t="s">
        <v>6</v>
      </c>
      <c r="D87" s="61" t="s">
        <v>8</v>
      </c>
      <c r="E87" s="61" t="s">
        <v>7</v>
      </c>
      <c r="F87" s="61" t="s">
        <v>123</v>
      </c>
      <c r="G87" s="61" t="str">
        <f t="shared" si="33"/>
        <v>Euribor3M</v>
      </c>
      <c r="H87" s="59" t="str">
        <f t="shared" si="34"/>
        <v>EUR3E6E12Y_RepoQuote</v>
      </c>
      <c r="I87" s="127">
        <v>0</v>
      </c>
      <c r="J87" s="64" t="str">
        <f>_xll.qlSwapRateHelper2(,$H87,2,$B87,Calendar,$D87,$E87,$F87,$G87,$I87,$C87,Discounting1,PillarDate,,IndexedCoupon,Permanent,Trigger,ObjectOverwrite)</f>
        <v>obj_00410#0001</v>
      </c>
      <c r="K87" s="64" t="str">
        <f>_xll.qlSwapRateHelper2(,$H87,2,$B87,Calendar,$D87,$E87,$F87,$G87,$I87,$C87,Discounting2,PillarDate,,IndexedCoupon,Permanent,Trigger,ObjectOverwrite)</f>
        <v>obj_0041d#0001</v>
      </c>
      <c r="M87" s="71" t="str">
        <f t="shared" si="27"/>
        <v>BasSw</v>
      </c>
      <c r="N87" s="141" t="str">
        <f t="shared" si="28"/>
        <v>--</v>
      </c>
      <c r="O87" s="141" t="str">
        <f t="shared" si="29"/>
        <v>--</v>
      </c>
      <c r="P87" s="149" t="str">
        <f>IFERROR(_xll.qlRateHelperQuoteName(N87,Trigger),"--")</f>
        <v>--</v>
      </c>
      <c r="Q87" s="142" t="str">
        <f>IFERROR(_xll.qlRateHelperQuoteValue($N87,Trigger),"--")</f>
        <v>--</v>
      </c>
      <c r="R87" s="141" t="b">
        <v>0</v>
      </c>
      <c r="S87" s="141">
        <v>10</v>
      </c>
      <c r="T87" s="141">
        <v>1</v>
      </c>
      <c r="U87" s="143" t="str">
        <f>IFERROR(_xll.qlRateHelperEarliestDate(N87,Trigger),"--")</f>
        <v>--</v>
      </c>
      <c r="V87" s="143" t="str">
        <f>IFERROR(_xll.qlRateHelperPillarDate(N87,Trigger),"--")</f>
        <v>--</v>
      </c>
      <c r="X87" s="4" t="str">
        <f t="shared" si="30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7" t="e">
        <v>#N/A</v>
      </c>
      <c r="AI87" s="168" t="e">
        <v>#N/A</v>
      </c>
      <c r="AJ87" s="170" t="e">
        <f t="shared" si="31"/>
        <v>#N/A</v>
      </c>
      <c r="AK87" s="80" t="e">
        <v>#N/A</v>
      </c>
      <c r="AL87" s="161" t="e">
        <f t="shared" si="32"/>
        <v>#N/A</v>
      </c>
    </row>
    <row r="88" spans="1:38" x14ac:dyDescent="0.2">
      <c r="A88" s="59" t="s">
        <v>116</v>
      </c>
      <c r="B88" s="116" t="s">
        <v>97</v>
      </c>
      <c r="C88" s="61" t="s">
        <v>6</v>
      </c>
      <c r="D88" s="61" t="s">
        <v>8</v>
      </c>
      <c r="E88" s="61" t="s">
        <v>7</v>
      </c>
      <c r="F88" s="61" t="s">
        <v>123</v>
      </c>
      <c r="G88" s="61" t="str">
        <f t="shared" si="33"/>
        <v>Euribor3M</v>
      </c>
      <c r="H88" s="59" t="str">
        <f t="shared" si="34"/>
        <v>EUR3E6E13Y_RepoQuote</v>
      </c>
      <c r="I88" s="127">
        <v>0</v>
      </c>
      <c r="J88" s="64"/>
      <c r="K88" s="64"/>
      <c r="M88" s="71" t="str">
        <f t="shared" si="27"/>
        <v>BasSw</v>
      </c>
      <c r="N88" s="141" t="str">
        <f t="shared" si="28"/>
        <v>--</v>
      </c>
      <c r="O88" s="141" t="str">
        <f t="shared" si="29"/>
        <v>--</v>
      </c>
      <c r="P88" s="149" t="str">
        <f>IFERROR(_xll.qlRateHelperQuoteName(N88,Trigger),"--")</f>
        <v>--</v>
      </c>
      <c r="Q88" s="142" t="str">
        <f>IFERROR(_xll.qlRateHelperQuoteValue($N88,Trigger),"--")</f>
        <v>--</v>
      </c>
      <c r="R88" s="141" t="b">
        <v>0</v>
      </c>
      <c r="S88" s="141">
        <v>10</v>
      </c>
      <c r="T88" s="141">
        <v>1</v>
      </c>
      <c r="U88" s="143" t="str">
        <f>IFERROR(_xll.qlRateHelperEarliestDate(N88,Trigger),"--")</f>
        <v>--</v>
      </c>
      <c r="V88" s="143" t="str">
        <f>IFERROR(_xll.qlRateHelperPillarDate(N88,Trigger),"--")</f>
        <v>--</v>
      </c>
      <c r="X88" s="4" t="str">
        <f t="shared" si="30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7" t="e">
        <v>#N/A</v>
      </c>
      <c r="AI88" s="168" t="e">
        <v>#N/A</v>
      </c>
      <c r="AJ88" s="170" t="e">
        <f t="shared" si="31"/>
        <v>#N/A</v>
      </c>
      <c r="AK88" s="80" t="e">
        <v>#N/A</v>
      </c>
      <c r="AL88" s="161" t="e">
        <f t="shared" si="32"/>
        <v>#N/A</v>
      </c>
    </row>
    <row r="89" spans="1:38" x14ac:dyDescent="0.2">
      <c r="A89" s="59" t="s">
        <v>116</v>
      </c>
      <c r="B89" s="116" t="s">
        <v>98</v>
      </c>
      <c r="C89" s="61" t="s">
        <v>6</v>
      </c>
      <c r="D89" s="61" t="s">
        <v>8</v>
      </c>
      <c r="E89" s="61" t="s">
        <v>7</v>
      </c>
      <c r="F89" s="61" t="s">
        <v>123</v>
      </c>
      <c r="G89" s="61" t="str">
        <f t="shared" si="33"/>
        <v>Euribor3M</v>
      </c>
      <c r="H89" s="59" t="str">
        <f t="shared" si="34"/>
        <v>EUR3E6E14Y_RepoQuote</v>
      </c>
      <c r="I89" s="127">
        <v>0</v>
      </c>
      <c r="J89" s="64"/>
      <c r="K89" s="64"/>
      <c r="M89" s="71" t="str">
        <f t="shared" si="27"/>
        <v>BasSw</v>
      </c>
      <c r="N89" s="141" t="str">
        <f t="shared" si="28"/>
        <v>obj_00418#0001</v>
      </c>
      <c r="O89" s="141" t="str">
        <f t="shared" si="29"/>
        <v>obj_00439#0001</v>
      </c>
      <c r="P89" s="149" t="str">
        <f>IFERROR(_xll.qlRateHelperQuoteName(N89,Trigger),"--")</f>
        <v>EUR3E6E20Y_RepoQuote</v>
      </c>
      <c r="Q89" s="142">
        <f>IFERROR(_xll.qlRateHelperQuoteValue($N89,Trigger),"--")</f>
        <v>1.448525E-2</v>
      </c>
      <c r="R89" s="141" t="b">
        <v>1</v>
      </c>
      <c r="S89" s="141">
        <v>10</v>
      </c>
      <c r="T89" s="141">
        <v>1</v>
      </c>
      <c r="U89" s="143">
        <f>IFERROR(_xll.qlRateHelperEarliestDate(N89,Trigger),"--")</f>
        <v>42362</v>
      </c>
      <c r="V89" s="143">
        <f>IFERROR(_xll.qlRateHelperPillarDate(N89,Trigger),"--")</f>
        <v>49667</v>
      </c>
      <c r="X89" s="4" t="str">
        <f t="shared" si="30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7" t="e">
        <v>#N/A</v>
      </c>
      <c r="AI89" s="168" t="e">
        <v>#N/A</v>
      </c>
      <c r="AJ89" s="170" t="e">
        <f t="shared" si="31"/>
        <v>#N/A</v>
      </c>
      <c r="AK89" s="80" t="e">
        <v>#N/A</v>
      </c>
      <c r="AL89" s="161" t="e">
        <f t="shared" si="32"/>
        <v>#N/A</v>
      </c>
    </row>
    <row r="90" spans="1:38" x14ac:dyDescent="0.2">
      <c r="A90" s="59" t="s">
        <v>116</v>
      </c>
      <c r="B90" s="116" t="s">
        <v>62</v>
      </c>
      <c r="C90" s="61" t="s">
        <v>6</v>
      </c>
      <c r="D90" s="61" t="s">
        <v>8</v>
      </c>
      <c r="E90" s="61" t="s">
        <v>7</v>
      </c>
      <c r="F90" s="61" t="s">
        <v>123</v>
      </c>
      <c r="G90" s="61" t="str">
        <f t="shared" si="33"/>
        <v>Euribor3M</v>
      </c>
      <c r="H90" s="59" t="str">
        <f t="shared" si="34"/>
        <v>EUR3E6E15Y_RepoQuote</v>
      </c>
      <c r="I90" s="127">
        <v>0</v>
      </c>
      <c r="J90" s="64" t="str">
        <f>_xll.qlSwapRateHelper2(,$H90,2,$B90,Calendar,$D90,$E90,$F90,$G90,$I90,$C90,Discounting1,PillarDate,,IndexedCoupon,Permanent,Trigger,ObjectOverwrite)</f>
        <v>obj_003fd#0001</v>
      </c>
      <c r="K90" s="64" t="str">
        <f>_xll.qlSwapRateHelper2(,$H90,2,$B90,Calendar,$D90,$E90,$F90,$G90,$I90,$C90,Discounting2,PillarDate,,IndexedCoupon,Permanent,Trigger,ObjectOverwrite)</f>
        <v>obj_003f7#0001</v>
      </c>
      <c r="L90" s="46" t="s">
        <v>36</v>
      </c>
      <c r="M90" s="71" t="str">
        <f t="shared" si="27"/>
        <v>BasSw</v>
      </c>
      <c r="N90" s="141" t="str">
        <f t="shared" si="28"/>
        <v>--</v>
      </c>
      <c r="O90" s="141" t="str">
        <f t="shared" si="29"/>
        <v>--</v>
      </c>
      <c r="P90" s="149" t="str">
        <f>IFERROR(_xll.qlRateHelperQuoteName(N90,Trigger),"--")</f>
        <v>--</v>
      </c>
      <c r="Q90" s="142" t="str">
        <f>IFERROR(_xll.qlRateHelperQuoteValue($N90,Trigger),"--")</f>
        <v>--</v>
      </c>
      <c r="R90" s="141" t="b">
        <v>0</v>
      </c>
      <c r="S90" s="141">
        <v>10</v>
      </c>
      <c r="T90" s="141">
        <v>1</v>
      </c>
      <c r="U90" s="143" t="str">
        <f>IFERROR(_xll.qlRateHelperEarliestDate(N90,Trigger),"--")</f>
        <v>--</v>
      </c>
      <c r="V90" s="143" t="str">
        <f>IFERROR(_xll.qlRateHelperPillarDate(N90,Trigger),"--")</f>
        <v>--</v>
      </c>
      <c r="X90" s="4" t="str">
        <f t="shared" si="30"/>
        <v/>
      </c>
      <c r="Y90" s="4" t="e">
        <v>#N/A</v>
      </c>
      <c r="Z90" s="4" t="e">
        <v>#N/A</v>
      </c>
      <c r="AA90" s="4" t="str">
        <f>IFERROR(_xll.qlRateHelperQuoteName(Y90,Trigger),"")</f>
        <v/>
      </c>
      <c r="AB90" s="70" t="str">
        <f>IFERROR(_xll.qlRateHelperRate(Y90,Trigger),"")</f>
        <v/>
      </c>
      <c r="AC90" s="104" t="str">
        <f>IF(ISERROR(_xll.qlSwapRateHelperSpread($Y90)),IF(ISERROR(_xll.qlFuturesRateHelperConvexityAdjustment($Y90)),"",_xll.qlFuturesRateHelperConvexityAdjustment($Y90)),_xll.qlSwapRateHelperSpread($Y90))</f>
        <v/>
      </c>
      <c r="AD90" s="5" t="str">
        <f>IFERROR(_xll.qlRateHelperEarliestDate(Y90,Trigger),"")</f>
        <v/>
      </c>
      <c r="AE90" s="5" t="str">
        <f>IFERROR(_xll.qlRateHelperPillarDate(Y90,Trigger),"")</f>
        <v/>
      </c>
      <c r="AF90" s="70" t="e">
        <v>#N/A</v>
      </c>
      <c r="AG90" s="77" t="e">
        <v>#N/A</v>
      </c>
      <c r="AH90" s="167" t="e">
        <v>#N/A</v>
      </c>
      <c r="AI90" s="168" t="e">
        <v>#N/A</v>
      </c>
      <c r="AJ90" s="170" t="e">
        <f t="shared" si="31"/>
        <v>#N/A</v>
      </c>
      <c r="AK90" s="80" t="e">
        <v>#N/A</v>
      </c>
      <c r="AL90" s="161" t="e">
        <f t="shared" si="32"/>
        <v>#N/A</v>
      </c>
    </row>
    <row r="91" spans="1:38" x14ac:dyDescent="0.2">
      <c r="A91" s="59" t="s">
        <v>116</v>
      </c>
      <c r="B91" s="116" t="s">
        <v>99</v>
      </c>
      <c r="C91" s="61" t="s">
        <v>6</v>
      </c>
      <c r="D91" s="61" t="s">
        <v>8</v>
      </c>
      <c r="E91" s="61" t="s">
        <v>7</v>
      </c>
      <c r="F91" s="61" t="s">
        <v>123</v>
      </c>
      <c r="G91" s="61" t="str">
        <f t="shared" si="33"/>
        <v>Euribor3M</v>
      </c>
      <c r="H91" s="59" t="str">
        <f t="shared" si="34"/>
        <v>EUR3E6E16Y_RepoQuote</v>
      </c>
      <c r="I91" s="127">
        <v>0</v>
      </c>
      <c r="J91" s="64"/>
      <c r="K91" s="64"/>
      <c r="M91" s="71" t="str">
        <f t="shared" si="27"/>
        <v>BasSw</v>
      </c>
      <c r="N91" s="141" t="str">
        <f t="shared" si="28"/>
        <v>--</v>
      </c>
      <c r="O91" s="141" t="str">
        <f t="shared" si="29"/>
        <v>--</v>
      </c>
      <c r="P91" s="149" t="str">
        <f>IFERROR(_xll.qlRateHelperQuoteName(N91,Trigger),"--")</f>
        <v>--</v>
      </c>
      <c r="Q91" s="142" t="str">
        <f>IFERROR(_xll.qlRateHelperQuoteValue($N91,Trigger),"--")</f>
        <v>--</v>
      </c>
      <c r="R91" s="141" t="b">
        <v>0</v>
      </c>
      <c r="S91" s="141">
        <v>10</v>
      </c>
      <c r="T91" s="141">
        <v>1</v>
      </c>
      <c r="U91" s="143" t="str">
        <f>IFERROR(_xll.qlRateHelperEarliestDate(N91,Trigger),"--")</f>
        <v>--</v>
      </c>
      <c r="V91" s="143" t="str">
        <f>IFERROR(_xll.qlRateHelperPillarDate(N91,Trigger),"--")</f>
        <v>--</v>
      </c>
      <c r="X91" s="4" t="str">
        <f t="shared" si="30"/>
        <v/>
      </c>
      <c r="Y91" s="4" t="e">
        <v>#N/A</v>
      </c>
      <c r="Z91" s="4" t="e">
        <v>#N/A</v>
      </c>
      <c r="AA91" s="4" t="str">
        <f>IFERROR(_xll.qlRateHelperQuoteName(Y91,Trigger),"")</f>
        <v/>
      </c>
      <c r="AB91" s="70" t="str">
        <f>IFERROR(_xll.qlRateHelperRate(Y91,Trigger),"")</f>
        <v/>
      </c>
      <c r="AC91" s="104" t="str">
        <f>IF(ISERROR(_xll.qlSwapRateHelperSpread($Y91)),IF(ISERROR(_xll.qlFuturesRateHelperConvexityAdjustment($Y91)),"",_xll.qlFuturesRateHelperConvexityAdjustment($Y91)),_xll.qlSwapRateHelperSpread($Y91))</f>
        <v/>
      </c>
      <c r="AD91" s="5" t="str">
        <f>IFERROR(_xll.qlRateHelperEarliestDate(Y91,Trigger),"")</f>
        <v/>
      </c>
      <c r="AE91" s="5" t="str">
        <f>IFERROR(_xll.qlRateHelperPillarDate(Y91,Trigger),"")</f>
        <v/>
      </c>
      <c r="AF91" s="70" t="e">
        <v>#N/A</v>
      </c>
      <c r="AG91" s="77" t="e">
        <v>#N/A</v>
      </c>
      <c r="AH91" s="46" t="e">
        <v>#N/A</v>
      </c>
      <c r="AI91" s="46" t="e">
        <v>#N/A</v>
      </c>
      <c r="AJ91" s="170" t="e">
        <f t="shared" si="31"/>
        <v>#N/A</v>
      </c>
      <c r="AK91" s="46" t="e">
        <v>#N/A</v>
      </c>
      <c r="AL91" s="161" t="e">
        <f t="shared" si="32"/>
        <v>#N/A</v>
      </c>
    </row>
    <row r="92" spans="1:38" x14ac:dyDescent="0.2">
      <c r="A92" s="59" t="s">
        <v>116</v>
      </c>
      <c r="B92" s="116" t="s">
        <v>100</v>
      </c>
      <c r="C92" s="61" t="s">
        <v>6</v>
      </c>
      <c r="D92" s="61" t="s">
        <v>8</v>
      </c>
      <c r="E92" s="61" t="s">
        <v>7</v>
      </c>
      <c r="F92" s="61" t="s">
        <v>123</v>
      </c>
      <c r="G92" s="61" t="str">
        <f t="shared" si="33"/>
        <v>Euribor3M</v>
      </c>
      <c r="H92" s="59" t="str">
        <f t="shared" si="34"/>
        <v>EUR3E6E17Y_RepoQuote</v>
      </c>
      <c r="I92" s="127">
        <v>0</v>
      </c>
      <c r="J92" s="64"/>
      <c r="K92" s="64"/>
      <c r="M92" s="71" t="str">
        <f t="shared" si="27"/>
        <v>BasSw</v>
      </c>
      <c r="N92" s="141" t="str">
        <f t="shared" si="28"/>
        <v>--</v>
      </c>
      <c r="O92" s="141" t="str">
        <f t="shared" si="29"/>
        <v>--</v>
      </c>
      <c r="P92" s="149" t="str">
        <f>IFERROR(_xll.qlRateHelperQuoteName(N92,Trigger),"--")</f>
        <v>--</v>
      </c>
      <c r="Q92" s="142" t="str">
        <f>IFERROR(_xll.qlRateHelperQuoteValue($N92,Trigger),"--")</f>
        <v>--</v>
      </c>
      <c r="R92" s="141" t="b">
        <v>0</v>
      </c>
      <c r="S92" s="141">
        <v>10</v>
      </c>
      <c r="T92" s="141">
        <v>1</v>
      </c>
      <c r="U92" s="143" t="str">
        <f>IFERROR(_xll.qlRateHelperEarliestDate(N92,Trigger),"--")</f>
        <v>--</v>
      </c>
      <c r="V92" s="143" t="str">
        <f>IFERROR(_xll.qlRateHelperPillarDate(N92,Trigger),"--")</f>
        <v>--</v>
      </c>
      <c r="X92" s="4" t="str">
        <f t="shared" si="30"/>
        <v/>
      </c>
      <c r="Y92" s="4" t="e">
        <v>#N/A</v>
      </c>
      <c r="Z92" s="4" t="e">
        <v>#N/A</v>
      </c>
      <c r="AA92" s="4" t="str">
        <f>IFERROR(_xll.qlRateHelperQuoteName(Y92,Trigger),"")</f>
        <v/>
      </c>
      <c r="AB92" s="70" t="str">
        <f>IFERROR(_xll.qlRateHelperRate(Y92,Trigger),"")</f>
        <v/>
      </c>
      <c r="AC92" s="104" t="str">
        <f>IF(ISERROR(_xll.qlSwapRateHelperSpread($Y92)),IF(ISERROR(_xll.qlFuturesRateHelperConvexityAdjustment($Y92)),"",_xll.qlFuturesRateHelperConvexityAdjustment($Y92)),_xll.qlSwapRateHelperSpread($Y92))</f>
        <v/>
      </c>
      <c r="AD92" s="5" t="str">
        <f>IFERROR(_xll.qlRateHelperEarliestDate(Y92,Trigger),"")</f>
        <v/>
      </c>
      <c r="AE92" s="5" t="str">
        <f>IFERROR(_xll.qlRateHelperPillarDate(Y92,Trigger),"")</f>
        <v/>
      </c>
      <c r="AF92" s="70" t="e">
        <v>#N/A</v>
      </c>
      <c r="AG92" s="77" t="e">
        <v>#N/A</v>
      </c>
      <c r="AH92" s="46" t="e">
        <v>#N/A</v>
      </c>
      <c r="AI92" s="46" t="e">
        <v>#N/A</v>
      </c>
      <c r="AJ92" s="170" t="e">
        <f t="shared" si="31"/>
        <v>#N/A</v>
      </c>
      <c r="AK92" s="46" t="e">
        <v>#N/A</v>
      </c>
      <c r="AL92" s="161" t="e">
        <f t="shared" si="32"/>
        <v>#N/A</v>
      </c>
    </row>
    <row r="93" spans="1:38" x14ac:dyDescent="0.2">
      <c r="A93" s="59" t="s">
        <v>116</v>
      </c>
      <c r="B93" s="116" t="s">
        <v>101</v>
      </c>
      <c r="C93" s="61" t="s">
        <v>6</v>
      </c>
      <c r="D93" s="61" t="s">
        <v>8</v>
      </c>
      <c r="E93" s="61" t="s">
        <v>7</v>
      </c>
      <c r="F93" s="61" t="s">
        <v>123</v>
      </c>
      <c r="G93" s="61" t="str">
        <f t="shared" si="33"/>
        <v>Euribor3M</v>
      </c>
      <c r="H93" s="59" t="str">
        <f t="shared" si="34"/>
        <v>EUR3E6E18Y_RepoQuote</v>
      </c>
      <c r="I93" s="127">
        <v>0</v>
      </c>
      <c r="J93" s="64"/>
      <c r="K93" s="64"/>
      <c r="M93" s="71" t="str">
        <f t="shared" si="27"/>
        <v>BasSw</v>
      </c>
      <c r="N93" s="141" t="str">
        <f t="shared" si="28"/>
        <v>--</v>
      </c>
      <c r="O93" s="141" t="str">
        <f t="shared" si="29"/>
        <v>--</v>
      </c>
      <c r="P93" s="149" t="str">
        <f>IFERROR(_xll.qlRateHelperQuoteName(N93,Trigger),"--")</f>
        <v>--</v>
      </c>
      <c r="Q93" s="142" t="str">
        <f>IFERROR(_xll.qlRateHelperQuoteValue($N93,Trigger),"--")</f>
        <v>--</v>
      </c>
      <c r="R93" s="141" t="b">
        <v>0</v>
      </c>
      <c r="S93" s="141">
        <v>10</v>
      </c>
      <c r="T93" s="141">
        <v>1</v>
      </c>
      <c r="U93" s="143" t="str">
        <f>IFERROR(_xll.qlRateHelperEarliestDate(N93,Trigger),"--")</f>
        <v>--</v>
      </c>
      <c r="V93" s="143" t="str">
        <f>IFERROR(_xll.qlRateHelperPillarDate(N93,Trigger),"--")</f>
        <v>--</v>
      </c>
      <c r="X93" s="4" t="str">
        <f t="shared" si="30"/>
        <v/>
      </c>
      <c r="Y93" s="4" t="e">
        <v>#N/A</v>
      </c>
      <c r="Z93" s="4" t="e">
        <v>#N/A</v>
      </c>
      <c r="AA93" s="4" t="str">
        <f>IFERROR(_xll.qlRateHelperQuoteName(Y93,Trigger),"")</f>
        <v/>
      </c>
      <c r="AB93" s="70" t="str">
        <f>IFERROR(_xll.qlRateHelperRate(Y93,Trigger),"")</f>
        <v/>
      </c>
      <c r="AC93" s="104" t="str">
        <f>IF(ISERROR(_xll.qlSwapRateHelperSpread($Y93)),IF(ISERROR(_xll.qlFuturesRateHelperConvexityAdjustment($Y93)),"",_xll.qlFuturesRateHelperConvexityAdjustment($Y93)),_xll.qlSwapRateHelperSpread($Y93))</f>
        <v/>
      </c>
      <c r="AD93" s="5" t="str">
        <f>IFERROR(_xll.qlRateHelperEarliestDate(Y93,Trigger),"")</f>
        <v/>
      </c>
      <c r="AE93" s="5" t="str">
        <f>IFERROR(_xll.qlRateHelperPillarDate(Y93,Trigger),"")</f>
        <v/>
      </c>
      <c r="AF93" s="70" t="e">
        <v>#N/A</v>
      </c>
      <c r="AG93" s="77" t="e">
        <v>#N/A</v>
      </c>
      <c r="AH93" s="46" t="e">
        <v>#N/A</v>
      </c>
      <c r="AI93" s="46" t="e">
        <v>#N/A</v>
      </c>
      <c r="AJ93" s="170" t="e">
        <f t="shared" si="31"/>
        <v>#N/A</v>
      </c>
      <c r="AK93" s="46" t="e">
        <v>#N/A</v>
      </c>
      <c r="AL93" s="161" t="e">
        <f t="shared" si="32"/>
        <v>#N/A</v>
      </c>
    </row>
    <row r="94" spans="1:38" x14ac:dyDescent="0.2">
      <c r="A94" s="59" t="s">
        <v>116</v>
      </c>
      <c r="B94" s="116" t="s">
        <v>102</v>
      </c>
      <c r="C94" s="61" t="s">
        <v>6</v>
      </c>
      <c r="D94" s="61" t="s">
        <v>8</v>
      </c>
      <c r="E94" s="61" t="s">
        <v>7</v>
      </c>
      <c r="F94" s="61" t="s">
        <v>123</v>
      </c>
      <c r="G94" s="61" t="str">
        <f t="shared" si="33"/>
        <v>Euribor3M</v>
      </c>
      <c r="H94" s="59" t="str">
        <f t="shared" si="34"/>
        <v>EUR3E6E19Y_RepoQuote</v>
      </c>
      <c r="I94" s="127">
        <v>0</v>
      </c>
      <c r="J94" s="64"/>
      <c r="K94" s="64"/>
      <c r="M94" s="71" t="str">
        <f t="shared" si="27"/>
        <v>BasSw</v>
      </c>
      <c r="N94" s="141" t="str">
        <f t="shared" si="28"/>
        <v>obj_00426#0001</v>
      </c>
      <c r="O94" s="141" t="str">
        <f t="shared" si="29"/>
        <v>obj_00441#0001</v>
      </c>
      <c r="P94" s="149" t="str">
        <f>IFERROR(_xll.qlRateHelperQuoteName(N94,Trigger),"--")</f>
        <v>EUR3E6E25Y_RepoQuote</v>
      </c>
      <c r="Q94" s="142">
        <f>IFERROR(_xll.qlRateHelperQuoteValue($N94,Trigger),"--")</f>
        <v>1.490285E-2</v>
      </c>
      <c r="R94" s="141" t="b">
        <v>1</v>
      </c>
      <c r="S94" s="141">
        <v>10</v>
      </c>
      <c r="T94" s="141">
        <v>1</v>
      </c>
      <c r="U94" s="143">
        <f>IFERROR(_xll.qlRateHelperEarliestDate(N94,Trigger),"--")</f>
        <v>42362</v>
      </c>
      <c r="V94" s="143">
        <f>IFERROR(_xll.qlRateHelperPillarDate(N94,Trigger),"--")</f>
        <v>51494</v>
      </c>
      <c r="X94" s="4" t="str">
        <f t="shared" si="30"/>
        <v/>
      </c>
      <c r="Y94" s="4" t="e">
        <v>#N/A</v>
      </c>
      <c r="Z94" s="4" t="e">
        <v>#N/A</v>
      </c>
      <c r="AA94" s="4" t="str">
        <f>IFERROR(_xll.qlRateHelperQuoteName(Y94,Trigger),"")</f>
        <v/>
      </c>
      <c r="AB94" s="70" t="str">
        <f>IFERROR(_xll.qlRateHelperRate(Y94,Trigger),"")</f>
        <v/>
      </c>
      <c r="AC94" s="104" t="str">
        <f>IF(ISERROR(_xll.qlSwapRateHelperSpread($Y94)),IF(ISERROR(_xll.qlFuturesRateHelperConvexityAdjustment($Y94)),"",_xll.qlFuturesRateHelperConvexityAdjustment($Y94)),_xll.qlSwapRateHelperSpread($Y94))</f>
        <v/>
      </c>
      <c r="AD94" s="5" t="str">
        <f>IFERROR(_xll.qlRateHelperEarliestDate(Y94,Trigger),"")</f>
        <v/>
      </c>
      <c r="AE94" s="5" t="str">
        <f>IFERROR(_xll.qlRateHelperPillarDate(Y94,Trigger),"")</f>
        <v/>
      </c>
      <c r="AF94" s="70" t="e">
        <v>#N/A</v>
      </c>
      <c r="AG94" s="77" t="e">
        <v>#N/A</v>
      </c>
      <c r="AH94" s="46" t="e">
        <v>#N/A</v>
      </c>
      <c r="AI94" s="46" t="e">
        <v>#N/A</v>
      </c>
      <c r="AJ94" s="170" t="e">
        <f t="shared" si="31"/>
        <v>#N/A</v>
      </c>
      <c r="AK94" s="46" t="e">
        <v>#N/A</v>
      </c>
      <c r="AL94" s="161" t="e">
        <f t="shared" si="32"/>
        <v>#N/A</v>
      </c>
    </row>
    <row r="95" spans="1:38" x14ac:dyDescent="0.2">
      <c r="A95" s="59" t="s">
        <v>116</v>
      </c>
      <c r="B95" s="116" t="s">
        <v>63</v>
      </c>
      <c r="C95" s="61" t="s">
        <v>6</v>
      </c>
      <c r="D95" s="61" t="s">
        <v>8</v>
      </c>
      <c r="E95" s="61" t="s">
        <v>7</v>
      </c>
      <c r="F95" s="61" t="s">
        <v>123</v>
      </c>
      <c r="G95" s="61" t="str">
        <f t="shared" si="33"/>
        <v>Euribor3M</v>
      </c>
      <c r="H95" s="59" t="str">
        <f t="shared" si="34"/>
        <v>EUR3E6E20Y_RepoQuote</v>
      </c>
      <c r="I95" s="127">
        <v>0</v>
      </c>
      <c r="J95" s="64" t="str">
        <f>_xll.qlSwapRateHelper2(,$H95,2,$B95,Calendar,$D95,$E95,$F95,$G95,$I95,$C95,Discounting1,PillarDate,,IndexedCoupon,Permanent,Trigger,ObjectOverwrite)</f>
        <v>obj_00418#0001</v>
      </c>
      <c r="K95" s="64" t="str">
        <f>_xll.qlSwapRateHelper2(,$H95,2,$B95,Calendar,$D95,$E95,$F95,$G95,$I95,$C95,Discounting2,PillarDate,,IndexedCoupon,Permanent,Trigger,ObjectOverwrite)</f>
        <v>obj_00439#0001</v>
      </c>
      <c r="M95" s="71" t="str">
        <f t="shared" si="27"/>
        <v>BasSw</v>
      </c>
      <c r="N95" s="141" t="str">
        <f t="shared" si="28"/>
        <v>--</v>
      </c>
      <c r="O95" s="141" t="str">
        <f t="shared" si="29"/>
        <v>--</v>
      </c>
      <c r="P95" s="149" t="str">
        <f>IFERROR(_xll.qlRateHelperQuoteName(N95,Trigger),"--")</f>
        <v>--</v>
      </c>
      <c r="Q95" s="142" t="str">
        <f>IFERROR(_xll.qlRateHelperQuoteValue($N95,Trigger),"--")</f>
        <v>--</v>
      </c>
      <c r="R95" s="141" t="b">
        <v>0</v>
      </c>
      <c r="S95" s="141">
        <v>10</v>
      </c>
      <c r="T95" s="141">
        <v>1</v>
      </c>
      <c r="U95" s="143" t="str">
        <f>IFERROR(_xll.qlRateHelperEarliestDate(N95,Trigger),"--")</f>
        <v>--</v>
      </c>
      <c r="V95" s="143" t="str">
        <f>IFERROR(_xll.qlRateHelperPillarDate(N95,Trigger),"--")</f>
        <v>--</v>
      </c>
      <c r="X95" s="4" t="str">
        <f t="shared" si="30"/>
        <v/>
      </c>
      <c r="Y95" s="4" t="e">
        <v>#N/A</v>
      </c>
      <c r="Z95" s="4" t="e">
        <v>#N/A</v>
      </c>
      <c r="AA95" s="4" t="str">
        <f>IFERROR(_xll.qlRateHelperQuoteName(Y95,Trigger),"")</f>
        <v/>
      </c>
      <c r="AB95" s="70" t="str">
        <f>IFERROR(_xll.qlRateHelperRate(Y95,Trigger),"")</f>
        <v/>
      </c>
      <c r="AC95" s="104" t="str">
        <f>IF(ISERROR(_xll.qlSwapRateHelperSpread($Y95)),IF(ISERROR(_xll.qlFuturesRateHelperConvexityAdjustment($Y95)),"",_xll.qlFuturesRateHelperConvexityAdjustment($Y95)),_xll.qlSwapRateHelperSpread($Y95))</f>
        <v/>
      </c>
      <c r="AD95" s="5" t="str">
        <f>IFERROR(_xll.qlRateHelperEarliestDate(Y95,Trigger),"")</f>
        <v/>
      </c>
      <c r="AE95" s="5" t="str">
        <f>IFERROR(_xll.qlRateHelperPillarDate(Y95,Trigger),"")</f>
        <v/>
      </c>
      <c r="AF95" s="70" t="e">
        <v>#N/A</v>
      </c>
      <c r="AG95" s="77" t="e">
        <v>#N/A</v>
      </c>
      <c r="AH95" s="46" t="e">
        <v>#N/A</v>
      </c>
      <c r="AI95" s="46" t="e">
        <v>#N/A</v>
      </c>
      <c r="AJ95" s="170" t="e">
        <f t="shared" si="31"/>
        <v>#N/A</v>
      </c>
      <c r="AK95" s="46" t="e">
        <v>#N/A</v>
      </c>
      <c r="AL95" s="161" t="e">
        <f t="shared" si="32"/>
        <v>#N/A</v>
      </c>
    </row>
    <row r="96" spans="1:38" x14ac:dyDescent="0.2">
      <c r="A96" s="59" t="s">
        <v>116</v>
      </c>
      <c r="B96" s="116" t="s">
        <v>103</v>
      </c>
      <c r="C96" s="61" t="s">
        <v>6</v>
      </c>
      <c r="D96" s="61" t="s">
        <v>8</v>
      </c>
      <c r="E96" s="61" t="s">
        <v>7</v>
      </c>
      <c r="F96" s="61" t="s">
        <v>123</v>
      </c>
      <c r="G96" s="61" t="str">
        <f t="shared" si="33"/>
        <v>Euribor3M</v>
      </c>
      <c r="H96" s="59" t="str">
        <f t="shared" si="34"/>
        <v>EUR3E6E21Y_RepoQuote</v>
      </c>
      <c r="I96" s="127">
        <v>0</v>
      </c>
      <c r="J96" s="64"/>
      <c r="K96" s="64"/>
      <c r="M96" s="71" t="str">
        <f t="shared" si="27"/>
        <v>BasSw</v>
      </c>
      <c r="N96" s="141" t="str">
        <f t="shared" si="28"/>
        <v>--</v>
      </c>
      <c r="O96" s="141" t="str">
        <f t="shared" si="29"/>
        <v>--</v>
      </c>
      <c r="P96" s="149" t="str">
        <f>IFERROR(_xll.qlRateHelperQuoteName(N96,Trigger),"--")</f>
        <v>--</v>
      </c>
      <c r="Q96" s="142" t="str">
        <f>IFERROR(_xll.qlRateHelperQuoteValue($N96,Trigger),"--")</f>
        <v>--</v>
      </c>
      <c r="R96" s="141" t="b">
        <v>0</v>
      </c>
      <c r="S96" s="141">
        <v>10</v>
      </c>
      <c r="T96" s="141">
        <v>1</v>
      </c>
      <c r="U96" s="143" t="str">
        <f>IFERROR(_xll.qlRateHelperEarliestDate(N96,Trigger),"--")</f>
        <v>--</v>
      </c>
      <c r="V96" s="143" t="str">
        <f>IFERROR(_xll.qlRateHelperPillarDate(N96,Trigger),"--")</f>
        <v>--</v>
      </c>
      <c r="X96" s="4" t="str">
        <f t="shared" si="30"/>
        <v/>
      </c>
      <c r="Y96" s="4" t="e">
        <v>#N/A</v>
      </c>
      <c r="Z96" s="4" t="e">
        <v>#N/A</v>
      </c>
      <c r="AA96" s="4" t="str">
        <f>IFERROR(_xll.qlRateHelperQuoteName(Y96,Trigger),"")</f>
        <v/>
      </c>
      <c r="AB96" s="70" t="str">
        <f>IFERROR(_xll.qlRateHelperRate(Y96,Trigger),"")</f>
        <v/>
      </c>
      <c r="AC96" s="104" t="str">
        <f>IF(ISERROR(_xll.qlSwapRateHelperSpread($Y96)),IF(ISERROR(_xll.qlFuturesRateHelperConvexityAdjustment($Y96)),"",_xll.qlFuturesRateHelperConvexityAdjustment($Y96)),_xll.qlSwapRateHelperSpread($Y96))</f>
        <v/>
      </c>
      <c r="AD96" s="5" t="str">
        <f>IFERROR(_xll.qlRateHelperEarliestDate(Y96,Trigger),"")</f>
        <v/>
      </c>
      <c r="AE96" s="5" t="str">
        <f>IFERROR(_xll.qlRateHelperPillarDate(Y96,Trigger),"")</f>
        <v/>
      </c>
      <c r="AF96" s="70" t="e">
        <v>#N/A</v>
      </c>
      <c r="AG96" s="77" t="e">
        <v>#N/A</v>
      </c>
      <c r="AH96" s="46" t="e">
        <v>#N/A</v>
      </c>
      <c r="AI96" s="46" t="e">
        <v>#N/A</v>
      </c>
      <c r="AJ96" s="170" t="e">
        <f t="shared" si="31"/>
        <v>#N/A</v>
      </c>
      <c r="AK96" s="46" t="e">
        <v>#N/A</v>
      </c>
      <c r="AL96" s="161" t="e">
        <f t="shared" si="32"/>
        <v>#N/A</v>
      </c>
    </row>
    <row r="97" spans="1:38" x14ac:dyDescent="0.2">
      <c r="A97" s="59" t="s">
        <v>116</v>
      </c>
      <c r="B97" s="116" t="s">
        <v>104</v>
      </c>
      <c r="C97" s="61" t="s">
        <v>6</v>
      </c>
      <c r="D97" s="61" t="s">
        <v>8</v>
      </c>
      <c r="E97" s="61" t="s">
        <v>7</v>
      </c>
      <c r="F97" s="61" t="s">
        <v>123</v>
      </c>
      <c r="G97" s="61" t="str">
        <f t="shared" si="33"/>
        <v>Euribor3M</v>
      </c>
      <c r="H97" s="59" t="str">
        <f t="shared" si="34"/>
        <v>EUR3E6E22Y_RepoQuote</v>
      </c>
      <c r="I97" s="127">
        <v>0</v>
      </c>
      <c r="J97" s="64"/>
      <c r="K97" s="64"/>
      <c r="M97" s="71" t="str">
        <f t="shared" si="27"/>
        <v>BasSw</v>
      </c>
      <c r="N97" s="141" t="str">
        <f t="shared" si="28"/>
        <v>--</v>
      </c>
      <c r="O97" s="141" t="str">
        <f t="shared" si="29"/>
        <v>--</v>
      </c>
      <c r="P97" s="149" t="str">
        <f>IFERROR(_xll.qlRateHelperQuoteName(N97,Trigger),"--")</f>
        <v>--</v>
      </c>
      <c r="Q97" s="142" t="str">
        <f>IFERROR(_xll.qlRateHelperQuoteValue($N97,Trigger),"--")</f>
        <v>--</v>
      </c>
      <c r="R97" s="141" t="b">
        <v>0</v>
      </c>
      <c r="S97" s="141">
        <v>10</v>
      </c>
      <c r="T97" s="141">
        <v>1</v>
      </c>
      <c r="U97" s="143" t="str">
        <f>IFERROR(_xll.qlRateHelperEarliestDate(N97,Trigger),"--")</f>
        <v>--</v>
      </c>
      <c r="V97" s="143" t="str">
        <f>IFERROR(_xll.qlRateHelperPillarDate(N97,Trigger),"--")</f>
        <v>--</v>
      </c>
      <c r="X97" s="4" t="str">
        <f t="shared" si="30"/>
        <v/>
      </c>
      <c r="Y97" s="4" t="e">
        <v>#N/A</v>
      </c>
      <c r="Z97" s="4" t="e">
        <v>#N/A</v>
      </c>
      <c r="AA97" s="4" t="str">
        <f>IFERROR(_xll.qlRateHelperQuoteName(Y97,Trigger),"")</f>
        <v/>
      </c>
      <c r="AB97" s="70" t="str">
        <f>IFERROR(_xll.qlRateHelperRate(Y97,Trigger),"")</f>
        <v/>
      </c>
      <c r="AC97" s="104" t="str">
        <f>IF(ISERROR(_xll.qlSwapRateHelperSpread($Y97)),IF(ISERROR(_xll.qlFuturesRateHelperConvexityAdjustment($Y97)),"",_xll.qlFuturesRateHelperConvexityAdjustment($Y97)),_xll.qlSwapRateHelperSpread($Y97))</f>
        <v/>
      </c>
      <c r="AD97" s="5" t="str">
        <f>IFERROR(_xll.qlRateHelperEarliestDate(Y97,Trigger),"")</f>
        <v/>
      </c>
      <c r="AE97" s="5" t="str">
        <f>IFERROR(_xll.qlRateHelperPillarDate(Y97,Trigger),"")</f>
        <v/>
      </c>
      <c r="AF97" s="70" t="e">
        <v>#N/A</v>
      </c>
      <c r="AG97" s="77" t="e">
        <v>#N/A</v>
      </c>
      <c r="AH97" s="46" t="e">
        <v>#N/A</v>
      </c>
      <c r="AI97" s="46" t="e">
        <v>#N/A</v>
      </c>
      <c r="AJ97" s="170" t="e">
        <f t="shared" si="31"/>
        <v>#N/A</v>
      </c>
      <c r="AK97" s="46" t="e">
        <v>#N/A</v>
      </c>
      <c r="AL97" s="161" t="e">
        <f t="shared" si="32"/>
        <v>#N/A</v>
      </c>
    </row>
    <row r="98" spans="1:38" x14ac:dyDescent="0.2">
      <c r="A98" s="59" t="s">
        <v>116</v>
      </c>
      <c r="B98" s="116" t="s">
        <v>105</v>
      </c>
      <c r="C98" s="61" t="s">
        <v>6</v>
      </c>
      <c r="D98" s="61" t="s">
        <v>8</v>
      </c>
      <c r="E98" s="61" t="s">
        <v>7</v>
      </c>
      <c r="F98" s="61" t="s">
        <v>123</v>
      </c>
      <c r="G98" s="61" t="str">
        <f t="shared" si="33"/>
        <v>Euribor3M</v>
      </c>
      <c r="H98" s="59" t="str">
        <f t="shared" si="34"/>
        <v>EUR3E6E23Y_RepoQuote</v>
      </c>
      <c r="I98" s="127">
        <v>0</v>
      </c>
      <c r="J98" s="64"/>
      <c r="K98" s="64"/>
      <c r="M98" s="71" t="str">
        <f t="shared" si="27"/>
        <v>BasSw</v>
      </c>
      <c r="N98" s="141" t="str">
        <f t="shared" si="28"/>
        <v>--</v>
      </c>
      <c r="O98" s="141" t="str">
        <f t="shared" si="29"/>
        <v>--</v>
      </c>
      <c r="P98" s="149" t="str">
        <f>IFERROR(_xll.qlRateHelperQuoteName(N98,Trigger),"--")</f>
        <v>--</v>
      </c>
      <c r="Q98" s="142" t="str">
        <f>IFERROR(_xll.qlRateHelperQuoteValue($N98,Trigger),"--")</f>
        <v>--</v>
      </c>
      <c r="R98" s="141" t="b">
        <v>0</v>
      </c>
      <c r="S98" s="141">
        <v>10</v>
      </c>
      <c r="T98" s="141">
        <v>1</v>
      </c>
      <c r="U98" s="143" t="str">
        <f>IFERROR(_xll.qlRateHelperEarliestDate(N98,Trigger),"--")</f>
        <v>--</v>
      </c>
      <c r="V98" s="143" t="str">
        <f>IFERROR(_xll.qlRateHelperPillarDate(N98,Trigger),"--")</f>
        <v>--</v>
      </c>
      <c r="X98" s="4" t="str">
        <f t="shared" si="30"/>
        <v/>
      </c>
      <c r="Y98" s="4" t="e">
        <v>#N/A</v>
      </c>
      <c r="Z98" s="4" t="e">
        <v>#N/A</v>
      </c>
      <c r="AA98" s="4" t="str">
        <f>IFERROR(_xll.qlRateHelperQuoteName(Y98,Trigger),"")</f>
        <v/>
      </c>
      <c r="AB98" s="70" t="str">
        <f>IFERROR(_xll.qlRateHelperRate(Y98,Trigger),"")</f>
        <v/>
      </c>
      <c r="AC98" s="104" t="str">
        <f>IF(ISERROR(_xll.qlSwapRateHelperSpread($Y98)),IF(ISERROR(_xll.qlFuturesRateHelperConvexityAdjustment($Y98)),"",_xll.qlFuturesRateHelperConvexityAdjustment($Y98)),_xll.qlSwapRateHelperSpread($Y98))</f>
        <v/>
      </c>
      <c r="AD98" s="5" t="str">
        <f>IFERROR(_xll.qlRateHelperEarliestDate(Y98,Trigger),"")</f>
        <v/>
      </c>
      <c r="AE98" s="5" t="str">
        <f>IFERROR(_xll.qlRateHelperPillarDate(Y98,Trigger),"")</f>
        <v/>
      </c>
      <c r="AF98" s="70" t="e">
        <v>#N/A</v>
      </c>
      <c r="AG98" s="77" t="e">
        <v>#N/A</v>
      </c>
      <c r="AH98" s="46" t="e">
        <v>#N/A</v>
      </c>
      <c r="AI98" s="46" t="e">
        <v>#N/A</v>
      </c>
      <c r="AJ98" s="170" t="e">
        <f t="shared" si="31"/>
        <v>#N/A</v>
      </c>
      <c r="AK98" s="46" t="e">
        <v>#N/A</v>
      </c>
      <c r="AL98" s="161" t="e">
        <f t="shared" si="32"/>
        <v>#N/A</v>
      </c>
    </row>
    <row r="99" spans="1:38" x14ac:dyDescent="0.2">
      <c r="A99" s="59" t="s">
        <v>116</v>
      </c>
      <c r="B99" s="116" t="s">
        <v>106</v>
      </c>
      <c r="C99" s="61" t="s">
        <v>6</v>
      </c>
      <c r="D99" s="61" t="s">
        <v>8</v>
      </c>
      <c r="E99" s="61" t="s">
        <v>7</v>
      </c>
      <c r="F99" s="61" t="s">
        <v>123</v>
      </c>
      <c r="G99" s="61" t="str">
        <f t="shared" si="33"/>
        <v>Euribor3M</v>
      </c>
      <c r="H99" s="59" t="str">
        <f t="shared" si="34"/>
        <v>EUR3E6E24Y_RepoQuote</v>
      </c>
      <c r="I99" s="127">
        <v>0</v>
      </c>
      <c r="J99" s="64"/>
      <c r="K99" s="64"/>
      <c r="M99" s="71" t="str">
        <f t="shared" si="27"/>
        <v>BasSw</v>
      </c>
      <c r="N99" s="141" t="str">
        <f t="shared" si="28"/>
        <v>obj_00434#0001</v>
      </c>
      <c r="O99" s="141" t="str">
        <f t="shared" si="29"/>
        <v>obj_003f3#0001</v>
      </c>
      <c r="P99" s="149" t="str">
        <f>IFERROR(_xll.qlRateHelperQuoteName(N99,Trigger),"--")</f>
        <v>EUR3E6E30Y_RepoQuote</v>
      </c>
      <c r="Q99" s="142">
        <f>IFERROR(_xll.qlRateHelperQuoteValue($N99,Trigger),"--")</f>
        <v>1.497045E-2</v>
      </c>
      <c r="R99" s="141" t="b">
        <v>1</v>
      </c>
      <c r="S99" s="141">
        <v>10</v>
      </c>
      <c r="T99" s="141">
        <v>1</v>
      </c>
      <c r="U99" s="143">
        <f>IFERROR(_xll.qlRateHelperEarliestDate(N99,Trigger),"--")</f>
        <v>42362</v>
      </c>
      <c r="V99" s="143">
        <f>IFERROR(_xll.qlRateHelperPillarDate(N99,Trigger),"--")</f>
        <v>53323</v>
      </c>
      <c r="X99" s="4" t="str">
        <f t="shared" si="30"/>
        <v/>
      </c>
      <c r="Y99" s="4" t="e">
        <v>#N/A</v>
      </c>
      <c r="Z99" s="4" t="e">
        <v>#N/A</v>
      </c>
      <c r="AA99" s="4" t="str">
        <f>IFERROR(_xll.qlRateHelperQuoteName(Y99,Trigger),"")</f>
        <v/>
      </c>
      <c r="AB99" s="70" t="str">
        <f>IFERROR(_xll.qlRateHelperRate(Y99,Trigger),"")</f>
        <v/>
      </c>
      <c r="AC99" s="104" t="str">
        <f>IF(ISERROR(_xll.qlSwapRateHelperSpread($Y99)),IF(ISERROR(_xll.qlFuturesRateHelperConvexityAdjustment($Y99)),"",_xll.qlFuturesRateHelperConvexityAdjustment($Y99)),_xll.qlSwapRateHelperSpread($Y99))</f>
        <v/>
      </c>
      <c r="AD99" s="5" t="str">
        <f>IFERROR(_xll.qlRateHelperEarliestDate(Y99,Trigger),"")</f>
        <v/>
      </c>
      <c r="AE99" s="5" t="str">
        <f>IFERROR(_xll.qlRateHelperPillarDate(Y99,Trigger),"")</f>
        <v/>
      </c>
      <c r="AF99" s="70" t="e">
        <v>#N/A</v>
      </c>
      <c r="AG99" s="77" t="e">
        <v>#N/A</v>
      </c>
      <c r="AH99" s="46" t="e">
        <v>#N/A</v>
      </c>
      <c r="AI99" s="46" t="e">
        <v>#N/A</v>
      </c>
      <c r="AJ99" s="170" t="e">
        <f t="shared" si="31"/>
        <v>#N/A</v>
      </c>
      <c r="AK99" s="46" t="e">
        <v>#N/A</v>
      </c>
      <c r="AL99" s="161" t="e">
        <f t="shared" si="32"/>
        <v>#N/A</v>
      </c>
    </row>
    <row r="100" spans="1:38" x14ac:dyDescent="0.2">
      <c r="A100" s="59" t="s">
        <v>116</v>
      </c>
      <c r="B100" s="116" t="s">
        <v>64</v>
      </c>
      <c r="C100" s="61" t="s">
        <v>6</v>
      </c>
      <c r="D100" s="61" t="s">
        <v>8</v>
      </c>
      <c r="E100" s="61" t="s">
        <v>7</v>
      </c>
      <c r="F100" s="61" t="s">
        <v>123</v>
      </c>
      <c r="G100" s="61" t="str">
        <f t="shared" si="33"/>
        <v>Euribor3M</v>
      </c>
      <c r="H100" s="59" t="str">
        <f t="shared" si="34"/>
        <v>EUR3E6E25Y_RepoQuote</v>
      </c>
      <c r="I100" s="127">
        <v>0</v>
      </c>
      <c r="J100" s="64" t="str">
        <f>_xll.qlSwapRateHelper2(,$H100,2,$B100,Calendar,$D100,$E100,$F100,$G100,$I100,$C100,Discounting1,PillarDate,,IndexedCoupon,Permanent,Trigger,ObjectOverwrite)</f>
        <v>obj_00426#0001</v>
      </c>
      <c r="K100" s="64" t="str">
        <f>_xll.qlSwapRateHelper2(,$H100,2,$B100,Calendar,$D100,$E100,$F100,$G100,$I100,$C100,Discounting2,PillarDate,,IndexedCoupon,Permanent,Trigger,ObjectOverwrite)</f>
        <v>obj_00441#0001</v>
      </c>
      <c r="M100" s="71" t="str">
        <f t="shared" si="27"/>
        <v>BasSw</v>
      </c>
      <c r="N100" s="141" t="str">
        <f t="shared" si="28"/>
        <v>--</v>
      </c>
      <c r="O100" s="141" t="str">
        <f t="shared" si="29"/>
        <v>--</v>
      </c>
      <c r="P100" s="149" t="str">
        <f>IFERROR(_xll.qlRateHelperQuoteName(N100,Trigger),"--")</f>
        <v>--</v>
      </c>
      <c r="Q100" s="142" t="str">
        <f>IFERROR(_xll.qlRateHelperQuoteValue($N100,Trigger),"--")</f>
        <v>--</v>
      </c>
      <c r="R100" s="141" t="b">
        <v>0</v>
      </c>
      <c r="S100" s="141">
        <v>10</v>
      </c>
      <c r="T100" s="141">
        <v>1</v>
      </c>
      <c r="U100" s="143" t="str">
        <f>IFERROR(_xll.qlRateHelperEarliestDate(N100,Trigger),"--")</f>
        <v>--</v>
      </c>
      <c r="V100" s="143" t="str">
        <f>IFERROR(_xll.qlRateHelperPillarDate(N100,Trigger),"--")</f>
        <v>--</v>
      </c>
      <c r="X100" s="4" t="str">
        <f t="shared" si="30"/>
        <v/>
      </c>
      <c r="Y100" s="4" t="e">
        <v>#N/A</v>
      </c>
      <c r="Z100" s="4" t="e">
        <v>#N/A</v>
      </c>
      <c r="AA100" s="4" t="str">
        <f>IFERROR(_xll.qlRateHelperQuoteName(Y100,Trigger),"")</f>
        <v/>
      </c>
      <c r="AB100" s="70" t="str">
        <f>IFERROR(_xll.qlRateHelperRate(Y100,Trigger),"")</f>
        <v/>
      </c>
      <c r="AC100" s="104" t="str">
        <f>IF(ISERROR(_xll.qlSwapRateHelperSpread($Y100)),IF(ISERROR(_xll.qlFuturesRateHelperConvexityAdjustment($Y100)),"",_xll.qlFuturesRateHelperConvexityAdjustment($Y100)),_xll.qlSwapRateHelperSpread($Y100))</f>
        <v/>
      </c>
      <c r="AD100" s="5" t="str">
        <f>IFERROR(_xll.qlRateHelperEarliestDate(Y100,Trigger),"")</f>
        <v/>
      </c>
      <c r="AE100" s="5" t="str">
        <f>IFERROR(_xll.qlRateHelperPillarDate(Y100,Trigger),"")</f>
        <v/>
      </c>
      <c r="AF100" s="70" t="e">
        <v>#N/A</v>
      </c>
      <c r="AG100" s="77" t="e">
        <v>#N/A</v>
      </c>
      <c r="AH100" s="46" t="e">
        <v>#N/A</v>
      </c>
      <c r="AI100" s="46" t="e">
        <v>#N/A</v>
      </c>
      <c r="AJ100" s="170" t="e">
        <f t="shared" si="31"/>
        <v>#N/A</v>
      </c>
      <c r="AK100" s="46" t="e">
        <v>#N/A</v>
      </c>
      <c r="AL100" s="161" t="e">
        <f t="shared" si="32"/>
        <v>#N/A</v>
      </c>
    </row>
    <row r="101" spans="1:38" x14ac:dyDescent="0.2">
      <c r="A101" s="59" t="s">
        <v>116</v>
      </c>
      <c r="B101" s="116" t="s">
        <v>107</v>
      </c>
      <c r="C101" s="61" t="s">
        <v>6</v>
      </c>
      <c r="D101" s="61" t="s">
        <v>8</v>
      </c>
      <c r="E101" s="61" t="s">
        <v>7</v>
      </c>
      <c r="F101" s="61" t="s">
        <v>123</v>
      </c>
      <c r="G101" s="61" t="str">
        <f t="shared" si="33"/>
        <v>Euribor3M</v>
      </c>
      <c r="H101" s="59" t="str">
        <f t="shared" si="34"/>
        <v>EUR3E6E26Y_RepoQuote</v>
      </c>
      <c r="I101" s="127">
        <v>0</v>
      </c>
      <c r="J101" s="64"/>
      <c r="K101" s="64"/>
      <c r="M101" s="71" t="str">
        <f t="shared" si="27"/>
        <v>BasSw</v>
      </c>
      <c r="N101" s="141" t="str">
        <f t="shared" si="28"/>
        <v>obj_00425#0001</v>
      </c>
      <c r="O101" s="141" t="str">
        <f t="shared" si="29"/>
        <v>obj_00427#0001</v>
      </c>
      <c r="P101" s="149" t="str">
        <f>IFERROR(_xll.qlRateHelperQuoteName(N101,Trigger),"--")</f>
        <v>EUR3E6E40Y_RepoQuote</v>
      </c>
      <c r="Q101" s="142">
        <f>IFERROR(_xll.qlRateHelperQuoteValue($N101,Trigger),"--")</f>
        <v>1.499675E-2</v>
      </c>
      <c r="R101" s="141" t="b">
        <v>1</v>
      </c>
      <c r="S101" s="141">
        <v>10</v>
      </c>
      <c r="T101" s="141">
        <v>1</v>
      </c>
      <c r="U101" s="143">
        <f>IFERROR(_xll.qlRateHelperEarliestDate(N101,Trigger),"--")</f>
        <v>42362</v>
      </c>
      <c r="V101" s="143">
        <f>IFERROR(_xll.qlRateHelperPillarDate(N101,Trigger),"--")</f>
        <v>56972</v>
      </c>
      <c r="X101" s="4" t="str">
        <f t="shared" si="30"/>
        <v/>
      </c>
      <c r="Y101" s="4" t="e">
        <v>#N/A</v>
      </c>
      <c r="Z101" s="4" t="e">
        <v>#N/A</v>
      </c>
      <c r="AA101" s="4" t="str">
        <f>IFERROR(_xll.qlRateHelperQuoteName(Y101,Trigger),"")</f>
        <v/>
      </c>
      <c r="AB101" s="70" t="str">
        <f>IFERROR(_xll.qlRateHelperRate(Y101,Trigger),"")</f>
        <v/>
      </c>
      <c r="AC101" s="104" t="str">
        <f>IF(ISERROR(_xll.qlSwapRateHelperSpread($Y101)),IF(ISERROR(_xll.qlFuturesRateHelperConvexityAdjustment($Y101)),"",_xll.qlFuturesRateHelperConvexityAdjustment($Y101)),_xll.qlSwapRateHelperSpread($Y101))</f>
        <v/>
      </c>
      <c r="AD101" s="5" t="str">
        <f>IFERROR(_xll.qlRateHelperEarliestDate(Y101,Trigger),"")</f>
        <v/>
      </c>
      <c r="AE101" s="5" t="str">
        <f>IFERROR(_xll.qlRateHelperPillarDate(Y101,Trigger),"")</f>
        <v/>
      </c>
      <c r="AF101" s="70" t="e">
        <v>#N/A</v>
      </c>
      <c r="AG101" s="77" t="e">
        <v>#N/A</v>
      </c>
      <c r="AH101" s="46" t="e">
        <v>#N/A</v>
      </c>
      <c r="AI101" s="46" t="e">
        <v>#N/A</v>
      </c>
      <c r="AJ101" s="170" t="e">
        <f t="shared" si="31"/>
        <v>#N/A</v>
      </c>
      <c r="AK101" s="46" t="e">
        <v>#N/A</v>
      </c>
      <c r="AL101" s="161" t="e">
        <f t="shared" si="32"/>
        <v>#N/A</v>
      </c>
    </row>
    <row r="102" spans="1:38" x14ac:dyDescent="0.2">
      <c r="A102" s="59" t="s">
        <v>116</v>
      </c>
      <c r="B102" s="116" t="s">
        <v>65</v>
      </c>
      <c r="C102" s="61" t="s">
        <v>6</v>
      </c>
      <c r="D102" s="61" t="s">
        <v>8</v>
      </c>
      <c r="E102" s="61" t="s">
        <v>7</v>
      </c>
      <c r="F102" s="61" t="s">
        <v>123</v>
      </c>
      <c r="G102" s="61" t="str">
        <f t="shared" si="33"/>
        <v>Euribor3M</v>
      </c>
      <c r="H102" s="59" t="str">
        <f t="shared" si="34"/>
        <v>EUR3E6E27Y_RepoQuote</v>
      </c>
      <c r="I102" s="127">
        <v>0</v>
      </c>
      <c r="J102" s="64"/>
      <c r="K102" s="64"/>
      <c r="M102" s="71" t="str">
        <f t="shared" si="27"/>
        <v>BasSw</v>
      </c>
      <c r="N102" s="141" t="str">
        <f t="shared" si="28"/>
        <v>obj_00402#0001</v>
      </c>
      <c r="O102" s="141" t="str">
        <f t="shared" si="29"/>
        <v>obj_003fc#0001</v>
      </c>
      <c r="P102" s="149" t="str">
        <f>IFERROR(_xll.qlRateHelperQuoteName(N102,Trigger),"--")</f>
        <v>EUR3E6E50Y_RepoQuote</v>
      </c>
      <c r="Q102" s="142">
        <f>IFERROR(_xll.qlRateHelperQuoteValue($N102,Trigger),"--")</f>
        <v>1.4611749999999901E-2</v>
      </c>
      <c r="R102" s="141" t="b">
        <v>1</v>
      </c>
      <c r="S102" s="141">
        <v>10</v>
      </c>
      <c r="T102" s="141">
        <v>1</v>
      </c>
      <c r="U102" s="143">
        <f>IFERROR(_xll.qlRateHelperEarliestDate(N102,Trigger),"--")</f>
        <v>42362</v>
      </c>
      <c r="V102" s="143">
        <f>IFERROR(_xll.qlRateHelperPillarDate(N102,Trigger),"--")</f>
        <v>60625</v>
      </c>
      <c r="X102" s="4" t="str">
        <f t="shared" si="30"/>
        <v/>
      </c>
      <c r="Y102" s="4" t="e">
        <v>#N/A</v>
      </c>
      <c r="Z102" s="4" t="e">
        <v>#N/A</v>
      </c>
      <c r="AA102" s="4" t="str">
        <f>IFERROR(_xll.qlRateHelperQuoteName(Y102,Trigger),"")</f>
        <v/>
      </c>
      <c r="AB102" s="70" t="str">
        <f>IFERROR(_xll.qlRateHelperRate(Y102,Trigger),"")</f>
        <v/>
      </c>
      <c r="AC102" s="104" t="str">
        <f>IF(ISERROR(_xll.qlSwapRateHelperSpread($Y102)),IF(ISERROR(_xll.qlFuturesRateHelperConvexityAdjustment($Y102)),"",_xll.qlFuturesRateHelperConvexityAdjustment($Y102)),_xll.qlSwapRateHelperSpread($Y102))</f>
        <v/>
      </c>
      <c r="AD102" s="5" t="str">
        <f>IFERROR(_xll.qlRateHelperEarliestDate(Y102,Trigger),"")</f>
        <v/>
      </c>
      <c r="AE102" s="5" t="str">
        <f>IFERROR(_xll.qlRateHelperPillarDate(Y102,Trigger),"")</f>
        <v/>
      </c>
      <c r="AF102" s="70" t="e">
        <v>#N/A</v>
      </c>
      <c r="AG102" s="77" t="e">
        <v>#N/A</v>
      </c>
      <c r="AH102" s="46" t="e">
        <v>#N/A</v>
      </c>
      <c r="AI102" s="46" t="e">
        <v>#N/A</v>
      </c>
      <c r="AJ102" s="170" t="e">
        <f t="shared" si="31"/>
        <v>#N/A</v>
      </c>
      <c r="AK102" s="46" t="e">
        <v>#N/A</v>
      </c>
      <c r="AL102" s="161" t="e">
        <f t="shared" si="32"/>
        <v>#N/A</v>
      </c>
    </row>
    <row r="103" spans="1:38" x14ac:dyDescent="0.2">
      <c r="A103" s="59" t="s">
        <v>116</v>
      </c>
      <c r="B103" s="116" t="s">
        <v>108</v>
      </c>
      <c r="C103" s="61" t="s">
        <v>6</v>
      </c>
      <c r="D103" s="61" t="s">
        <v>8</v>
      </c>
      <c r="E103" s="61" t="s">
        <v>7</v>
      </c>
      <c r="F103" s="61" t="s">
        <v>123</v>
      </c>
      <c r="G103" s="61" t="str">
        <f t="shared" si="33"/>
        <v>Euribor3M</v>
      </c>
      <c r="H103" s="59" t="str">
        <f t="shared" si="34"/>
        <v>EUR3E6E28Y_RepoQuote</v>
      </c>
      <c r="I103" s="127">
        <v>0</v>
      </c>
      <c r="J103" s="64"/>
      <c r="K103" s="64"/>
      <c r="M103" s="72" t="str">
        <f t="shared" si="27"/>
        <v>BasSw</v>
      </c>
      <c r="N103" s="144" t="str">
        <f t="shared" si="28"/>
        <v>obj_0040c#0001</v>
      </c>
      <c r="O103" s="144" t="str">
        <f t="shared" si="29"/>
        <v>obj_00405#0001</v>
      </c>
      <c r="P103" s="152" t="str">
        <f>IFERROR(_xll.qlRateHelperQuoteName(N103,Trigger),"--")</f>
        <v>EUR3E6E60Y_RepoQuote</v>
      </c>
      <c r="Q103" s="153">
        <f>IFERROR(_xll.qlRateHelperQuoteValue($N103,Trigger),"--")</f>
        <v>1.4307500000000001E-2</v>
      </c>
      <c r="R103" s="144" t="b">
        <v>1</v>
      </c>
      <c r="S103" s="144">
        <v>10</v>
      </c>
      <c r="T103" s="144">
        <v>1</v>
      </c>
      <c r="U103" s="151">
        <f>IFERROR(_xll.qlRateHelperEarliestDate(N103,Trigger),"--")</f>
        <v>42362</v>
      </c>
      <c r="V103" s="151">
        <f>IFERROR(_xll.qlRateHelperPillarDate(N103,Trigger),"--")</f>
        <v>64277</v>
      </c>
      <c r="X103" s="6" t="str">
        <f t="shared" si="30"/>
        <v/>
      </c>
      <c r="Y103" s="6" t="e">
        <v>#N/A</v>
      </c>
      <c r="Z103" s="6" t="e">
        <v>#N/A</v>
      </c>
      <c r="AA103" s="6" t="str">
        <f>IFERROR(_xll.qlRateHelperQuoteName(Y103,Trigger),"")</f>
        <v/>
      </c>
      <c r="AB103" s="79" t="str">
        <f>IFERROR(_xll.qlRateHelperRate(Y103,Trigger),"")</f>
        <v/>
      </c>
      <c r="AC103" s="105" t="str">
        <f>IF(ISERROR(_xll.qlSwapRateHelperSpread($Y103)),IF(ISERROR(_xll.qlFuturesRateHelperConvexityAdjustment($Y103)),"",_xll.qlFuturesRateHelperConvexityAdjustment($Y103)),_xll.qlSwapRateHelperSpread($Y103))</f>
        <v/>
      </c>
      <c r="AD103" s="12" t="str">
        <f>IFERROR(_xll.qlRateHelperEarliestDate(Y103,Trigger),"")</f>
        <v/>
      </c>
      <c r="AE103" s="12" t="str">
        <f>IFERROR(_xll.qlRateHelperPillarDate(Y103,Trigger),"")</f>
        <v/>
      </c>
      <c r="AF103" s="79" t="e">
        <v>#N/A</v>
      </c>
      <c r="AG103" s="78" t="e">
        <v>#N/A</v>
      </c>
      <c r="AH103" s="46" t="e">
        <v>#N/A</v>
      </c>
      <c r="AI103" s="46" t="e">
        <v>#N/A</v>
      </c>
      <c r="AJ103" s="170" t="e">
        <f t="shared" si="31"/>
        <v>#N/A</v>
      </c>
      <c r="AK103" s="46" t="e">
        <v>#N/A</v>
      </c>
      <c r="AL103" s="161" t="e">
        <f t="shared" si="32"/>
        <v>#N/A</v>
      </c>
    </row>
    <row r="104" spans="1:38" x14ac:dyDescent="0.2">
      <c r="A104" s="59" t="s">
        <v>116</v>
      </c>
      <c r="B104" s="116" t="s">
        <v>109</v>
      </c>
      <c r="C104" s="61" t="s">
        <v>6</v>
      </c>
      <c r="D104" s="61" t="s">
        <v>8</v>
      </c>
      <c r="E104" s="61" t="s">
        <v>7</v>
      </c>
      <c r="F104" s="61" t="s">
        <v>123</v>
      </c>
      <c r="G104" s="61" t="str">
        <f t="shared" si="33"/>
        <v>Euribor3M</v>
      </c>
      <c r="H104" s="59" t="str">
        <f t="shared" si="34"/>
        <v>EUR3E6E29Y_RepoQuote</v>
      </c>
      <c r="I104" s="127">
        <v>0</v>
      </c>
      <c r="J104" s="64"/>
      <c r="K104" s="64"/>
      <c r="M104" s="160"/>
    </row>
    <row r="105" spans="1:38" x14ac:dyDescent="0.2">
      <c r="A105" s="59" t="s">
        <v>116</v>
      </c>
      <c r="B105" s="116" t="s">
        <v>66</v>
      </c>
      <c r="C105" s="61" t="s">
        <v>6</v>
      </c>
      <c r="D105" s="61" t="s">
        <v>8</v>
      </c>
      <c r="E105" s="61" t="s">
        <v>7</v>
      </c>
      <c r="F105" s="61" t="s">
        <v>123</v>
      </c>
      <c r="G105" s="61" t="str">
        <f t="shared" si="33"/>
        <v>Euribor3M</v>
      </c>
      <c r="H105" s="59" t="str">
        <f t="shared" si="34"/>
        <v>EUR3E6E30Y_RepoQuote</v>
      </c>
      <c r="I105" s="127">
        <v>0</v>
      </c>
      <c r="J105" s="64" t="str">
        <f>_xll.qlSwapRateHelper2(,$H105,2,$B105,Calendar,$D105,$E105,$F105,$G105,$I105,$C105,Discounting1,PillarDate,,IndexedCoupon,Permanent,Trigger,ObjectOverwrite)</f>
        <v>obj_00434#0001</v>
      </c>
      <c r="K105" s="64" t="str">
        <f>_xll.qlSwapRateHelper2(,$H105,2,$B105,Calendar,$D105,$E105,$F105,$G105,$I105,$C105,Discounting2,PillarDate,,IndexedCoupon,Permanent,Trigger,ObjectOverwrite)</f>
        <v>obj_003f3#0001</v>
      </c>
      <c r="M105" s="160"/>
    </row>
    <row r="106" spans="1:38" x14ac:dyDescent="0.2">
      <c r="A106" s="59" t="s">
        <v>116</v>
      </c>
      <c r="B106" s="116" t="s">
        <v>67</v>
      </c>
      <c r="C106" s="61" t="s">
        <v>6</v>
      </c>
      <c r="D106" s="61" t="s">
        <v>8</v>
      </c>
      <c r="E106" s="61" t="s">
        <v>7</v>
      </c>
      <c r="F106" s="61" t="s">
        <v>123</v>
      </c>
      <c r="G106" s="61" t="str">
        <f t="shared" si="33"/>
        <v>Euribor3M</v>
      </c>
      <c r="H106" s="59" t="str">
        <f t="shared" si="34"/>
        <v>EUR3E6E35Y_RepoQuote</v>
      </c>
      <c r="I106" s="127">
        <v>0</v>
      </c>
      <c r="J106" s="64"/>
      <c r="K106" s="64"/>
      <c r="M106" s="160"/>
    </row>
    <row r="107" spans="1:38" x14ac:dyDescent="0.2">
      <c r="A107" s="59" t="s">
        <v>116</v>
      </c>
      <c r="B107" s="116" t="s">
        <v>68</v>
      </c>
      <c r="C107" s="61" t="s">
        <v>6</v>
      </c>
      <c r="D107" s="61" t="s">
        <v>8</v>
      </c>
      <c r="E107" s="61" t="s">
        <v>7</v>
      </c>
      <c r="F107" s="61" t="s">
        <v>123</v>
      </c>
      <c r="G107" s="61" t="str">
        <f t="shared" si="33"/>
        <v>Euribor3M</v>
      </c>
      <c r="H107" s="59" t="str">
        <f t="shared" si="34"/>
        <v>EUR3E6E40Y_RepoQuote</v>
      </c>
      <c r="I107" s="127">
        <v>0</v>
      </c>
      <c r="J107" s="64" t="str">
        <f>_xll.qlSwapRateHelper2(,$H107,2,$B107,Calendar,$D107,$E107,$F107,$G107,$I107,$C107,Discounting1,PillarDate,,IndexedCoupon,Permanent,Trigger,ObjectOverwrite)</f>
        <v>obj_00425#0001</v>
      </c>
      <c r="K107" s="64" t="str">
        <f>_xll.qlSwapRateHelper2(,$H107,2,$B107,Calendar,$D107,$E107,$F107,$G107,$I107,$C107,Discounting2,PillarDate,,IndexedCoupon,Permanent,Trigger,ObjectOverwrite)</f>
        <v>obj_00427#0001</v>
      </c>
      <c r="M107" s="160"/>
    </row>
    <row r="108" spans="1:38" x14ac:dyDescent="0.2">
      <c r="A108" s="59" t="s">
        <v>116</v>
      </c>
      <c r="B108" s="116" t="s">
        <v>69</v>
      </c>
      <c r="C108" s="61" t="s">
        <v>6</v>
      </c>
      <c r="D108" s="61" t="s">
        <v>8</v>
      </c>
      <c r="E108" s="61" t="s">
        <v>7</v>
      </c>
      <c r="F108" s="61" t="s">
        <v>123</v>
      </c>
      <c r="G108" s="61" t="str">
        <f t="shared" si="33"/>
        <v>Euribor3M</v>
      </c>
      <c r="H108" s="59" t="str">
        <f t="shared" si="34"/>
        <v>EUR3E6E50Y_RepoQuote</v>
      </c>
      <c r="I108" s="127">
        <v>0</v>
      </c>
      <c r="J108" s="64" t="str">
        <f>_xll.qlSwapRateHelper2(,$H108,2,$B108,Calendar,$D108,$E108,$F108,$G108,$I108,$C108,Discounting1,PillarDate,,IndexedCoupon,Permanent,Trigger,ObjectOverwrite)</f>
        <v>obj_00402#0001</v>
      </c>
      <c r="K108" s="64" t="str">
        <f>_xll.qlSwapRateHelper2(,$H108,2,$B108,Calendar,$D108,$E108,$F108,$G108,$I108,$C108,Discounting2,PillarDate,,IndexedCoupon,Permanent,Trigger,ObjectOverwrite)</f>
        <v>obj_003fc#0001</v>
      </c>
    </row>
    <row r="109" spans="1:38" x14ac:dyDescent="0.2">
      <c r="A109" s="1" t="s">
        <v>116</v>
      </c>
      <c r="B109" s="117" t="s">
        <v>110</v>
      </c>
      <c r="C109" s="7" t="s">
        <v>6</v>
      </c>
      <c r="D109" s="7" t="s">
        <v>8</v>
      </c>
      <c r="E109" s="7" t="s">
        <v>7</v>
      </c>
      <c r="F109" s="7" t="s">
        <v>123</v>
      </c>
      <c r="G109" s="7" t="str">
        <f t="shared" si="33"/>
        <v>Euribor3M</v>
      </c>
      <c r="H109" s="1" t="str">
        <f t="shared" si="34"/>
        <v>EUR3E6E60Y_RepoQuote</v>
      </c>
      <c r="I109" s="130">
        <v>0</v>
      </c>
      <c r="J109" s="3" t="str">
        <f>_xll.qlSwapRateHelper2(,$H109,2,$B109,Calendar,$D109,$E109,$F109,$G109,$I109,$C109,Discounting1,PillarDate,,IndexedCoupon,Permanent,Trigger,ObjectOverwrite)</f>
        <v>obj_0040c#0001</v>
      </c>
      <c r="K109" s="3" t="str">
        <f>_xll.qlSwapRateHelper2(,$H109,2,$B109,Calendar,$D109,$E109,$F109,$G109,$I109,$C109,Discounting2,PillarDate,,IndexedCoupon,Permanent,Trigger,ObjectOverwrite)</f>
        <v>obj_00405#0001</v>
      </c>
    </row>
  </sheetData>
  <mergeCells count="1">
    <mergeCell ref="AN2:AO2"/>
  </mergeCells>
  <dataValidations count="4">
    <dataValidation type="list" allowBlank="1" showInputMessage="1" showErrorMessage="1" sqref="D32:D69 D72:D109">
      <formula1>"Annual,Semiannual,EveryFourthMonth,Quarterly,Bimonthly,Monthly,Biweekly,Weekly,Daily,Once,NoFrequency"</formula1>
    </dataValidation>
    <dataValidation type="list" allowBlank="1" showInputMessage="1" showErrorMessage="1" sqref="E32:E69 E72:E109">
      <formula1>"Following,Modified Following,Preceding,Modified Preceding,Unadjusted,Half-Month Modified Following"</formula1>
    </dataValidation>
    <dataValidation type="list" allowBlank="1" showInputMessage="1" showErrorMessage="1" sqref="F32:F69 F72:F10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204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17.28515625" style="46" bestFit="1" customWidth="1"/>
    <col min="42" max="42" width="8" style="46" bestFit="1" customWidth="1"/>
    <col min="43" max="44" width="10.7109375" style="46" customWidth="1"/>
    <col min="45" max="45" width="17.28515625" style="46" bestFit="1" customWidth="1"/>
    <col min="46" max="46" width="13.140625" style="46" bestFit="1" customWidth="1"/>
    <col min="47" max="47" width="21.42578125" style="46" bestFit="1" customWidth="1"/>
    <col min="48" max="48" width="12" style="46" bestFit="1" customWidth="1"/>
    <col min="49" max="49" width="17.28515625" style="46" bestFit="1" customWidth="1"/>
    <col min="50" max="50" width="12" style="46" bestFit="1" customWidth="1"/>
    <col min="51" max="52" width="15.140625" style="46" bestFit="1" customWidth="1"/>
    <col min="53" max="53" width="6" style="46" bestFit="1" customWidth="1"/>
    <col min="54" max="54" width="8" style="46" bestFit="1" customWidth="1"/>
    <col min="55" max="55" width="13.140625" style="46" bestFit="1" customWidth="1"/>
    <col min="56" max="56" width="11" style="46" bestFit="1" customWidth="1"/>
    <col min="57" max="57" width="8" style="46" bestFit="1" customWidth="1"/>
    <col min="58" max="58" width="5" style="46" bestFit="1" customWidth="1"/>
    <col min="59" max="59" width="20.28515625" style="46" bestFit="1" customWidth="1"/>
    <col min="60" max="60" width="19.28515625" style="46" bestFit="1" customWidth="1"/>
    <col min="61" max="64" width="5" style="46" bestFit="1" customWidth="1"/>
    <col min="65" max="16384" width="9.140625" style="46"/>
  </cols>
  <sheetData>
    <row r="1" spans="1:45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EUR6M</v>
      </c>
      <c r="Y1" s="66"/>
      <c r="Z1" s="66"/>
      <c r="AA1" s="66"/>
      <c r="AB1" s="69"/>
      <c r="AC1" s="69"/>
      <c r="AD1" s="66"/>
      <c r="AE1" s="66"/>
      <c r="AF1" s="176" t="s">
        <v>138</v>
      </c>
      <c r="AG1" s="176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145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>
        <f t="array" ref="AF2:AF59">_xll.qlPiecewiseYieldCurveData(YieldCurve1_6M,Trigger)</f>
        <v>-4.1573776921220696E-4</v>
      </c>
      <c r="AG2" s="77">
        <f t="array" ref="AG2:AG59">_xll.qlPiecewiseYieldCurveData(YieldCurve2_6M,Trigger)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5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Euribor6M</v>
      </c>
      <c r="H3" s="121" t="str">
        <f>IF(LCHQuoteOverwrite,Currency&amp;$B3&amp;"D"&amp;ReportQuoteSuffix,Currency&amp;$B3&amp;"D"&amp;QuoteSuffix)</f>
        <v>EUR6MD_RepoQuote</v>
      </c>
      <c r="I3" s="124"/>
      <c r="J3" s="3" t="str">
        <f>_xll.qlDepositRateHelper(,H3,G3,Permanent,Trigger,ObjectOverwrite)</f>
        <v>obj_004ba#0001</v>
      </c>
      <c r="K3" s="3" t="str">
        <f>J3</f>
        <v>obj_004ba#0001</v>
      </c>
      <c r="L3" s="49"/>
      <c r="M3" s="11" t="str">
        <f>A3</f>
        <v>Dp</v>
      </c>
      <c r="N3" s="95" t="str">
        <f>IF(ISBLANK(J3),"--",J3)</f>
        <v>obj_004ba#0001</v>
      </c>
      <c r="O3" s="95" t="str">
        <f>IF(ISBLANK(K3),"--",K3)</f>
        <v>obj_004ba#0001</v>
      </c>
      <c r="P3" s="147" t="str">
        <f>IFERROR(_xll.qlRateHelperQuoteName(N3,Trigger),"--")</f>
        <v>EUR6MD_RepoQuote</v>
      </c>
      <c r="Q3" s="101">
        <f>IFERROR(_xll.qlRateHelperQuoteValue($N3,Trigger),"--")</f>
        <v>-4.0999999999999999E-4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42362</v>
      </c>
      <c r="V3" s="102">
        <f>IFERROR(_xll.qlRateHelperPillarDate(N3,Trigger),"--")</f>
        <v>42545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obj_004ba</v>
      </c>
      <c r="Z3" s="4" t="str">
        <f t="array" ref="Z3:Z59">_xll.qlRateHelperSelection(_xll.ohFilter(RateHelpers1,IncludeFlag),_xll.ohFilter(Priority,IncludeFlag),$AO$3,$AO$4,$AO$5,$AO$6,_xll.ohFilter(MinDistance,IncludeFlag),Trigger)</f>
        <v>obj_004ba</v>
      </c>
      <c r="AA3" s="4" t="str">
        <f>IFERROR(_xll.qlRateHelperQuoteName(Y3,Trigger),"")</f>
        <v>EUR6MD_RepoQuote</v>
      </c>
      <c r="AB3" s="70">
        <f>IFERROR(_xll.qlRateHelperRate(Y3,Trigger),"")</f>
        <v>-4.0999999999999999E-4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42362</v>
      </c>
      <c r="AE3" s="5">
        <f>IFERROR(_xll.qlRateHelperPillarDate(Y3,Trigger),"")</f>
        <v>42545</v>
      </c>
      <c r="AF3" s="70">
        <v>-4.1573776921220696E-4</v>
      </c>
      <c r="AG3" s="77">
        <v>1.0002107386058732</v>
      </c>
      <c r="AH3" s="167">
        <f t="array" ref="AH3:AH59">_xll.ohFilter([1]REP00100!$C$2:$C$1000,([1]REP00100!$A$2:$A$1000="EUR_EURIBOR_6M_EOD"))</f>
        <v>42545</v>
      </c>
      <c r="AI3" s="168">
        <f t="array" ref="AI3:AI59">_xll.ohFilter([1]REP00100!$E$2:$E$1000,([1]REP00100!$A$2:$A$1000="EUR_EURIBOR_6M_EOD"))</f>
        <v>-4.1573776928979003E-4</v>
      </c>
      <c r="AJ3" s="170">
        <f>AF3-AI3</f>
        <v>7.7583068008174605E-14</v>
      </c>
      <c r="AK3" s="80">
        <f t="array" ref="AK3:AK59">_xll.ohFilter([1]REP00101!$F$2:$F$1000,([1]REP00101!$A$2:$A$1000="EUR_EURIBOR_6M_EOD"))</f>
        <v>1.0002107386058701</v>
      </c>
      <c r="AL3" s="161">
        <f t="shared" ref="AL3:AL27" si="0">AG3-AK3</f>
        <v>3.1086244689504383E-15</v>
      </c>
      <c r="AN3" s="107" t="s">
        <v>85</v>
      </c>
      <c r="AO3" s="108">
        <v>0</v>
      </c>
      <c r="AQ3" s="224"/>
      <c r="AR3" s="224"/>
      <c r="AS3" s="168"/>
    </row>
    <row r="4" spans="1:45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:O4" si="2">IF(ISBLANK(J6),"--",J6)</f>
        <v>obj_004b7#0001</v>
      </c>
      <c r="O4" s="131" t="str">
        <f t="shared" si="2"/>
        <v>obj_004b7#0001</v>
      </c>
      <c r="P4" s="145" t="str">
        <f>IFERROR(_xll.qlRateHelperQuoteName(N4,Trigger),"--")</f>
        <v>EUR1x7F_RepoQuote</v>
      </c>
      <c r="Q4" s="133">
        <f>IFERROR(_xll.qlRateHelperQuoteValue($N4,Trigger),"--")</f>
        <v>-4.0000000000000002E-4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42394</v>
      </c>
      <c r="V4" s="134">
        <f>IFERROR(_xll.qlRateHelperPillarDate(N4,Trigger),"--")</f>
        <v>42576</v>
      </c>
      <c r="X4" s="4" t="str">
        <f t="shared" ref="X4:X59" si="3">IFERROR(INDEX($M$3:$M$59,MATCH(AA4,$P$3:$P$59,0),1),"")</f>
        <v>FRA</v>
      </c>
      <c r="Y4" s="4" t="str">
        <v>obj_004b7</v>
      </c>
      <c r="Z4" s="4" t="str">
        <v>obj_004b7</v>
      </c>
      <c r="AA4" s="4" t="str">
        <f>IFERROR(_xll.qlRateHelperQuoteName(Y4,Trigger),"")</f>
        <v>EUR1x7F_RepoQuote</v>
      </c>
      <c r="AB4" s="70">
        <f>IFERROR(_xll.qlRateHelperRate(Y4,Trigger),"")</f>
        <v>-4.0000000000000002E-4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42394</v>
      </c>
      <c r="AE4" s="5">
        <f>IFERROR(_xll.qlRateHelperPillarDate(Y4,Trigger),"")</f>
        <v>42576</v>
      </c>
      <c r="AF4" s="70">
        <v>-4.0719286756509047E-4</v>
      </c>
      <c r="AG4" s="77">
        <v>1.0002409979651987</v>
      </c>
      <c r="AH4" s="167">
        <v>42576</v>
      </c>
      <c r="AI4" s="168">
        <v>-4.0719286757736001E-4</v>
      </c>
      <c r="AJ4" s="170">
        <f t="shared" ref="AJ4:AJ59" si="4">AF4-AI4</f>
        <v>1.2269536515258084E-14</v>
      </c>
      <c r="AK4" s="80">
        <v>1.0002409979652001</v>
      </c>
      <c r="AL4" s="161">
        <f t="shared" si="0"/>
        <v>0</v>
      </c>
      <c r="AN4" s="107" t="s">
        <v>86</v>
      </c>
      <c r="AO4" s="108">
        <v>0</v>
      </c>
      <c r="AQ4" s="224"/>
      <c r="AR4" s="224"/>
      <c r="AS4" s="168"/>
    </row>
    <row r="5" spans="1:45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143</v>
      </c>
      <c r="K5" s="65" t="s">
        <v>145</v>
      </c>
      <c r="L5" s="48"/>
      <c r="M5" s="10" t="str">
        <f t="shared" ref="M5:M21" si="5">A7</f>
        <v>FRA</v>
      </c>
      <c r="N5" s="94" t="str">
        <f t="shared" ref="N5:N21" si="6">IF(ISBLANK(J7),"--",J7)</f>
        <v>obj_00447#0001</v>
      </c>
      <c r="O5" s="94" t="str">
        <f t="shared" ref="O5:O21" si="7">IF(ISBLANK(K7),"--",K7)</f>
        <v>obj_00447#0001</v>
      </c>
      <c r="P5" s="146" t="str">
        <f>IFERROR(_xll.qlRateHelperQuoteName(N5,Trigger),"--")</f>
        <v>EUR2x8F_RepoQuote</v>
      </c>
      <c r="Q5" s="98">
        <f>IFERROR(_xll.qlRateHelperQuoteValue($N5,Trigger),"--")</f>
        <v>-5.5000000000000003E-4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42424</v>
      </c>
      <c r="V5" s="99">
        <f>IFERROR(_xll.qlRateHelperPillarDate(N5,Trigger),"--")</f>
        <v>42606</v>
      </c>
      <c r="X5" s="4" t="str">
        <f t="shared" si="3"/>
        <v>FRA</v>
      </c>
      <c r="Y5" s="4" t="str">
        <v>obj_00447</v>
      </c>
      <c r="Z5" s="4" t="str">
        <v>obj_00447</v>
      </c>
      <c r="AA5" s="4" t="str">
        <f>IFERROR(_xll.qlRateHelperQuoteName(Y5,Trigger),"")</f>
        <v>EUR2x8F_RepoQuote</v>
      </c>
      <c r="AB5" s="70">
        <f>IFERROR(_xll.qlRateHelperRate(Y5,Trigger),"")</f>
        <v>-5.5000000000000003E-4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42424</v>
      </c>
      <c r="AE5" s="5">
        <f>IFERROR(_xll.qlRateHelperPillarDate(Y5,Trigger),"")</f>
        <v>42606</v>
      </c>
      <c r="AF5" s="70">
        <v>-5.207788926472447E-4</v>
      </c>
      <c r="AG5" s="77">
        <v>1.0003510523101879</v>
      </c>
      <c r="AH5" s="167">
        <v>42606</v>
      </c>
      <c r="AI5" s="168">
        <v>-5.2077889266773005E-4</v>
      </c>
      <c r="AJ5" s="170">
        <f t="shared" si="4"/>
        <v>2.0485349527810115E-14</v>
      </c>
      <c r="AK5" s="80">
        <v>1.0003510523101899</v>
      </c>
      <c r="AL5" s="161">
        <f t="shared" si="0"/>
        <v>-1.9984014443252818E-15</v>
      </c>
      <c r="AM5" s="80"/>
      <c r="AN5" s="107" t="s">
        <v>87</v>
      </c>
      <c r="AO5" s="108">
        <v>0</v>
      </c>
      <c r="AQ5" s="224"/>
      <c r="AR5" s="224"/>
      <c r="AS5" s="168"/>
    </row>
    <row r="6" spans="1:45" ht="11.25" customHeight="1" x14ac:dyDescent="0.2">
      <c r="A6" s="53" t="s">
        <v>92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Euribor6M</v>
      </c>
      <c r="H6" s="118" t="str">
        <f t="shared" ref="H6" si="10">IF(LCHQuoteOverwrite,Currency&amp;B6&amp;C6&amp;ReportQuoteSuffix,Currency&amp;B6&amp;C6&amp;QuoteSuffix)</f>
        <v>EUR1x7F_RepoQuote</v>
      </c>
      <c r="I6" s="129"/>
      <c r="J6" s="58" t="str">
        <f>_xll.qlFraRateHelper(,H6,B6&amp;"M",G6,PillarDate,,Permanent,Trigger,ObjectOverwrite)</f>
        <v>obj_004b7#0001</v>
      </c>
      <c r="K6" s="58" t="str">
        <f>J6</f>
        <v>obj_004b7#0001</v>
      </c>
      <c r="L6" s="48"/>
      <c r="M6" s="10" t="str">
        <f t="shared" si="5"/>
        <v>FRA</v>
      </c>
      <c r="N6" s="94" t="str">
        <f t="shared" si="6"/>
        <v>obj_00444#0001</v>
      </c>
      <c r="O6" s="94" t="str">
        <f t="shared" si="7"/>
        <v>obj_00444#0001</v>
      </c>
      <c r="P6" s="146" t="str">
        <f>IFERROR(_xll.qlRateHelperQuoteName(N6,Trigger),"--")</f>
        <v>EUR3x9F_RepoQuote</v>
      </c>
      <c r="Q6" s="98">
        <f>IFERROR(_xll.qlRateHelperQuoteValue($N6,Trigger),"--")</f>
        <v>-6.4000000000000005E-4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42453</v>
      </c>
      <c r="V6" s="99">
        <f>IFERROR(_xll.qlRateHelperPillarDate(N6,Trigger),"--")</f>
        <v>42639</v>
      </c>
      <c r="X6" s="4" t="str">
        <f t="shared" si="3"/>
        <v>FRA</v>
      </c>
      <c r="Y6" s="4" t="str">
        <v>obj_00444</v>
      </c>
      <c r="Z6" s="4" t="str">
        <v>obj_00444</v>
      </c>
      <c r="AA6" s="4" t="str">
        <f>IFERROR(_xll.qlRateHelperQuoteName(Y6,Trigger),"")</f>
        <v>EUR3x9F_RepoQuote</v>
      </c>
      <c r="AB6" s="70">
        <f>IFERROR(_xll.qlRateHelperRate(Y6,Trigger),"")</f>
        <v>-6.4000000000000005E-4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42453</v>
      </c>
      <c r="AE6" s="5">
        <f>IFERROR(_xll.qlRateHelperPillarDate(Y6,Trigger),"")</f>
        <v>42639</v>
      </c>
      <c r="AF6" s="70">
        <v>-5.7124338674511264E-4</v>
      </c>
      <c r="AG6" s="77">
        <v>1.0004367443996187</v>
      </c>
      <c r="AH6" s="167">
        <v>42639</v>
      </c>
      <c r="AI6" s="168">
        <v>-5.7124338676843003E-4</v>
      </c>
      <c r="AJ6" s="170">
        <f t="shared" si="4"/>
        <v>2.3317394022559501E-14</v>
      </c>
      <c r="AK6" s="80">
        <v>1.00043674439962</v>
      </c>
      <c r="AL6" s="161">
        <f t="shared" si="0"/>
        <v>0</v>
      </c>
      <c r="AN6" s="107" t="s">
        <v>88</v>
      </c>
      <c r="AO6" s="109" t="s">
        <v>89</v>
      </c>
      <c r="AQ6" s="224"/>
      <c r="AR6" s="224"/>
      <c r="AS6" s="168"/>
    </row>
    <row r="7" spans="1:45" ht="11.25" customHeight="1" x14ac:dyDescent="0.2">
      <c r="A7" s="59" t="s">
        <v>92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Euribor6M</v>
      </c>
      <c r="H7" s="119" t="str">
        <f t="shared" ref="H7:H23" si="12">IF(LCHQuoteOverwrite,Currency&amp;B7&amp;C7&amp;ReportQuoteSuffix,Currency&amp;B7&amp;C7&amp;QuoteSuffix)</f>
        <v>EUR2x8F_RepoQuote</v>
      </c>
      <c r="I7" s="123"/>
      <c r="J7" s="64" t="str">
        <f>_xll.qlFraRateHelper(,H7,B7&amp;"M",G7,PillarDate,,Permanent,Trigger,ObjectOverwrite)</f>
        <v>obj_00447#0001</v>
      </c>
      <c r="K7" s="64" t="str">
        <f t="shared" ref="K7:K17" si="13">J7</f>
        <v>obj_00447#0001</v>
      </c>
      <c r="L7" s="48"/>
      <c r="M7" s="10" t="str">
        <f t="shared" si="5"/>
        <v>FRA</v>
      </c>
      <c r="N7" s="94" t="str">
        <f t="shared" si="6"/>
        <v>obj_00448#0001</v>
      </c>
      <c r="O7" s="94" t="str">
        <f t="shared" si="7"/>
        <v>obj_00448#0001</v>
      </c>
      <c r="P7" s="146" t="str">
        <f>IFERROR(_xll.qlRateHelperQuoteName(N7,Trigger),"--")</f>
        <v>EUR4x10F_RepoQuote</v>
      </c>
      <c r="Q7" s="98">
        <f>IFERROR(_xll.qlRateHelperQuoteValue($N7,Trigger),"--")</f>
        <v>-6.4000000000000005E-4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42485</v>
      </c>
      <c r="V7" s="99">
        <f>IFERROR(_xll.qlRateHelperPillarDate(N7,Trigger),"--")</f>
        <v>42667</v>
      </c>
      <c r="X7" s="4" t="str">
        <f t="shared" si="3"/>
        <v>FRA</v>
      </c>
      <c r="Y7" s="4" t="str">
        <v>obj_00448</v>
      </c>
      <c r="Z7" s="4" t="str">
        <v>obj_00448</v>
      </c>
      <c r="AA7" s="4" t="str">
        <f>IFERROR(_xll.qlRateHelperQuoteName(Y7,Trigger),"")</f>
        <v>EUR4x10F_RepoQuote</v>
      </c>
      <c r="AB7" s="70">
        <f>IFERROR(_xll.qlRateHelperRate(Y7,Trigger),"")</f>
        <v>-6.4000000000000005E-4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42485</v>
      </c>
      <c r="AE7" s="5">
        <f>IFERROR(_xll.qlRateHelperPillarDate(Y7,Trigger),"")</f>
        <v>42667</v>
      </c>
      <c r="AF7" s="70">
        <v>-5.5379540382319368E-4</v>
      </c>
      <c r="AG7" s="77">
        <v>1.0004663396155027</v>
      </c>
      <c r="AH7" s="167">
        <v>42667</v>
      </c>
      <c r="AI7" s="168">
        <v>-5.5379540385464996E-4</v>
      </c>
      <c r="AJ7" s="170">
        <f t="shared" si="4"/>
        <v>3.1456282890973686E-14</v>
      </c>
      <c r="AK7" s="80">
        <v>1.0004663396150599</v>
      </c>
      <c r="AL7" s="161">
        <f t="shared" si="0"/>
        <v>4.4275694222051243E-13</v>
      </c>
      <c r="AQ7" s="224"/>
      <c r="AR7" s="224"/>
      <c r="AS7" s="168"/>
    </row>
    <row r="8" spans="1:45" ht="11.25" customHeight="1" x14ac:dyDescent="0.2">
      <c r="A8" s="59" t="s">
        <v>92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Euribor6M</v>
      </c>
      <c r="H8" s="119" t="str">
        <f t="shared" si="12"/>
        <v>EUR3x9F_RepoQuote</v>
      </c>
      <c r="I8" s="123"/>
      <c r="J8" s="64" t="str">
        <f>_xll.qlFraRateHelper(,H8,B8&amp;"M",G8,PillarDate,,Permanent,Trigger,ObjectOverwrite)</f>
        <v>obj_00444#0001</v>
      </c>
      <c r="K8" s="64" t="str">
        <f t="shared" si="13"/>
        <v>obj_00444#0001</v>
      </c>
      <c r="L8" s="48"/>
      <c r="M8" s="10" t="str">
        <f t="shared" si="5"/>
        <v>FRA</v>
      </c>
      <c r="N8" s="94" t="str">
        <f t="shared" si="6"/>
        <v>obj_00449#0001</v>
      </c>
      <c r="O8" s="94" t="str">
        <f t="shared" si="7"/>
        <v>obj_00449#0001</v>
      </c>
      <c r="P8" s="146" t="str">
        <f>IFERROR(_xll.qlRateHelperQuoteName(N8,Trigger),"--")</f>
        <v>EUR5x11F_RepoQuote</v>
      </c>
      <c r="Q8" s="98">
        <f>IFERROR(_xll.qlRateHelperQuoteValue($N8,Trigger),"--")</f>
        <v>-6.8999999999999997E-4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42514</v>
      </c>
      <c r="V8" s="99">
        <f>IFERROR(_xll.qlRateHelperPillarDate(N8,Trigger),"--")</f>
        <v>42698</v>
      </c>
      <c r="X8" s="4" t="str">
        <f t="shared" si="3"/>
        <v>FRA</v>
      </c>
      <c r="Y8" s="4" t="str">
        <v>obj_00449</v>
      </c>
      <c r="Z8" s="4" t="str">
        <v>obj_00449</v>
      </c>
      <c r="AA8" s="4" t="str">
        <f>IFERROR(_xll.qlRateHelperQuoteName(Y8,Trigger),"")</f>
        <v>EUR5x11F_RepoQuote</v>
      </c>
      <c r="AB8" s="70">
        <f>IFERROR(_xll.qlRateHelperRate(Y8,Trigger),"")</f>
        <v>-6.8999999999999997E-4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42514</v>
      </c>
      <c r="AE8" s="5">
        <f>IFERROR(_xll.qlRateHelperPillarDate(Y8,Trigger),"")</f>
        <v>42698</v>
      </c>
      <c r="AF8" s="70">
        <v>-5.7032441817880559E-4</v>
      </c>
      <c r="AG8" s="77">
        <v>1.0005282755249845</v>
      </c>
      <c r="AH8" s="167">
        <v>42698</v>
      </c>
      <c r="AI8" s="168">
        <v>-5.7032441821425E-4</v>
      </c>
      <c r="AJ8" s="170">
        <f t="shared" si="4"/>
        <v>3.5444412162244365E-14</v>
      </c>
      <c r="AK8" s="80">
        <v>1.00052827552498</v>
      </c>
      <c r="AL8" s="161">
        <f t="shared" si="0"/>
        <v>4.4408920985006262E-15</v>
      </c>
      <c r="AQ8" s="224"/>
      <c r="AR8" s="224"/>
      <c r="AS8" s="168"/>
    </row>
    <row r="9" spans="1:45" ht="11.25" customHeight="1" x14ac:dyDescent="0.2">
      <c r="A9" s="59" t="s">
        <v>92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Euribor6M</v>
      </c>
      <c r="H9" s="119" t="str">
        <f t="shared" si="12"/>
        <v>EUR4x10F_RepoQuote</v>
      </c>
      <c r="I9" s="123"/>
      <c r="J9" s="64" t="str">
        <f>_xll.qlFraRateHelper(,H9,B9&amp;"M",G9,PillarDate,,Permanent,Trigger,ObjectOverwrite)</f>
        <v>obj_00448#0001</v>
      </c>
      <c r="K9" s="64" t="str">
        <f t="shared" si="13"/>
        <v>obj_00448#0001</v>
      </c>
      <c r="L9" s="48"/>
      <c r="M9" s="10" t="str">
        <f t="shared" si="5"/>
        <v>FRA</v>
      </c>
      <c r="N9" s="94" t="str">
        <f t="shared" si="6"/>
        <v>obj_00445#0001</v>
      </c>
      <c r="O9" s="94" t="str">
        <f t="shared" si="7"/>
        <v>obj_00445#0001</v>
      </c>
      <c r="P9" s="146" t="str">
        <f>IFERROR(_xll.qlRateHelperQuoteName(N9,Trigger),"--")</f>
        <v>EUR6x12F_RepoQuote</v>
      </c>
      <c r="Q9" s="98">
        <f>IFERROR(_xll.qlRateHelperQuoteValue($N9,Trigger),"--")</f>
        <v>-6.7874999999999999E-4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42545</v>
      </c>
      <c r="V9" s="99">
        <f>IFERROR(_xll.qlRateHelperPillarDate(N9,Trigger),"--")</f>
        <v>42731</v>
      </c>
      <c r="X9" s="4" t="str">
        <f t="shared" si="3"/>
        <v>FRA</v>
      </c>
      <c r="Y9" s="4" t="str">
        <v>obj_00445</v>
      </c>
      <c r="Z9" s="4" t="str">
        <v>obj_00445</v>
      </c>
      <c r="AA9" s="4" t="str">
        <f>IFERROR(_xll.qlRateHelperQuoteName(Y9,Trigger),"")</f>
        <v>EUR6x12F_RepoQuote</v>
      </c>
      <c r="AB9" s="70">
        <f>IFERROR(_xll.qlRateHelperRate(Y9,Trigger),"")</f>
        <v>-6.7874999999999999E-4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42545</v>
      </c>
      <c r="AE9" s="5">
        <f>IFERROR(_xll.qlRateHelperPillarDate(Y9,Trigger),"")</f>
        <v>42731</v>
      </c>
      <c r="AF9" s="70">
        <v>-5.5238510570784511E-4</v>
      </c>
      <c r="AG9" s="77">
        <v>1.00056162306006</v>
      </c>
      <c r="AH9" s="167">
        <v>42731</v>
      </c>
      <c r="AI9" s="168">
        <v>-5.5238510574566002E-4</v>
      </c>
      <c r="AJ9" s="170">
        <f t="shared" si="4"/>
        <v>3.7814911792166672E-14</v>
      </c>
      <c r="AK9" s="80">
        <v>1.00056162306006</v>
      </c>
      <c r="AL9" s="161">
        <f t="shared" si="0"/>
        <v>0</v>
      </c>
      <c r="AQ9" s="224"/>
      <c r="AR9" s="224"/>
      <c r="AS9" s="168"/>
    </row>
    <row r="10" spans="1:45" ht="11.25" customHeight="1" x14ac:dyDescent="0.2">
      <c r="A10" s="59" t="s">
        <v>92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Euribor6M</v>
      </c>
      <c r="H10" s="119" t="str">
        <f t="shared" si="12"/>
        <v>EUR5x11F_RepoQuote</v>
      </c>
      <c r="I10" s="123"/>
      <c r="J10" s="64" t="str">
        <f>_xll.qlFraRateHelper(,H10,B10&amp;"M",G10,PillarDate,,Permanent,Trigger,ObjectOverwrite)</f>
        <v>obj_00449#0001</v>
      </c>
      <c r="K10" s="64" t="str">
        <f t="shared" si="13"/>
        <v>obj_00449#0001</v>
      </c>
      <c r="L10" s="48"/>
      <c r="M10" s="10" t="str">
        <f t="shared" si="5"/>
        <v>FRA</v>
      </c>
      <c r="N10" s="94" t="str">
        <f t="shared" si="6"/>
        <v>--</v>
      </c>
      <c r="O10" s="94" t="str">
        <f t="shared" si="7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3"/>
        <v>FRA</v>
      </c>
      <c r="Y10" s="4" t="str">
        <v>obj_00446</v>
      </c>
      <c r="Z10" s="4" t="str">
        <v>obj_00446</v>
      </c>
      <c r="AA10" s="4" t="str">
        <f>IFERROR(_xll.qlRateHelperQuoteName(Y10,Trigger),"")</f>
        <v>EUR12x18F_RepoQuote</v>
      </c>
      <c r="AB10" s="70">
        <f>IFERROR(_xll.qlRateHelperRate(Y10,Trigger),"")</f>
        <v>-4.8224999999999999E-4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42731</v>
      </c>
      <c r="AE10" s="5">
        <f>IFERROR(_xll.qlRateHelperPillarDate(Y10,Trigger),"")</f>
        <v>42912</v>
      </c>
      <c r="AF10" s="70">
        <v>-5.3284343568493525E-4</v>
      </c>
      <c r="AG10" s="77">
        <v>1.0008050461014959</v>
      </c>
      <c r="AH10" s="167">
        <v>42912</v>
      </c>
      <c r="AI10" s="168">
        <v>-5.3284343573654002E-4</v>
      </c>
      <c r="AJ10" s="170">
        <f t="shared" si="4"/>
        <v>5.1604770803792555E-14</v>
      </c>
      <c r="AK10" s="80">
        <v>1.00080504612972</v>
      </c>
      <c r="AL10" s="161">
        <f t="shared" si="0"/>
        <v>-2.822408973202073E-11</v>
      </c>
      <c r="AQ10" s="224"/>
      <c r="AR10" s="224"/>
      <c r="AS10" s="168"/>
    </row>
    <row r="11" spans="1:45" ht="11.25" customHeight="1" x14ac:dyDescent="0.2">
      <c r="A11" s="59" t="s">
        <v>92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Euribor6M</v>
      </c>
      <c r="H11" s="119" t="str">
        <f t="shared" si="12"/>
        <v>EUR6x12F_RepoQuote</v>
      </c>
      <c r="I11" s="123"/>
      <c r="J11" s="64" t="str">
        <f>_xll.qlFraRateHelper(,H11,B11&amp;"M",G11,PillarDate,,Permanent,Trigger,ObjectOverwrite)</f>
        <v>obj_00445#0001</v>
      </c>
      <c r="K11" s="64" t="str">
        <f t="shared" si="13"/>
        <v>obj_00445#0001</v>
      </c>
      <c r="L11" s="48"/>
      <c r="M11" s="10" t="str">
        <f t="shared" si="5"/>
        <v>FRA</v>
      </c>
      <c r="N11" s="94" t="str">
        <f t="shared" si="6"/>
        <v>--</v>
      </c>
      <c r="O11" s="94" t="str">
        <f t="shared" si="7"/>
        <v>--</v>
      </c>
      <c r="P11" s="146" t="str">
        <f>IFERROR(_xll.qlRateHelperQuoteName(N11,Trigger),"--")</f>
        <v>--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 t="str">
        <f>IFERROR(_xll.qlRateHelperEarliestDate(N11,Trigger),"--")</f>
        <v>--</v>
      </c>
      <c r="V11" s="99" t="str">
        <f>IFERROR(_xll.qlRateHelperPillarDate(N11,Trigger),"--")</f>
        <v>--</v>
      </c>
      <c r="X11" s="4" t="str">
        <f t="shared" si="3"/>
        <v>Sw</v>
      </c>
      <c r="Y11" s="4" t="str">
        <v>obj_0047b</v>
      </c>
      <c r="Z11" s="4" t="str">
        <v>obj_0047b</v>
      </c>
      <c r="AA11" s="4" t="str">
        <f>IFERROR(_xll.qlRateHelperQuoteName(Y11,Trigger),"")</f>
        <v>EURAB6E2Y_RepoQuote</v>
      </c>
      <c r="AB11" s="70">
        <f>IFERROR(_xll.qlRateHelperRate(Y11,Trigger),"")</f>
        <v>-2.8899999999999998E-4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42362</v>
      </c>
      <c r="AE11" s="5">
        <f>IFERROR(_xll.qlRateHelperPillarDate(Y11,Trigger),"")</f>
        <v>43096</v>
      </c>
      <c r="AF11" s="70">
        <v>-2.9055727776523967E-4</v>
      </c>
      <c r="AG11" s="77">
        <v>1.0005849496245491</v>
      </c>
      <c r="AH11" s="167">
        <v>43096</v>
      </c>
      <c r="AI11" s="168">
        <v>-2.9055727737218998E-4</v>
      </c>
      <c r="AJ11" s="170">
        <f t="shared" si="4"/>
        <v>-3.9304968784889538E-13</v>
      </c>
      <c r="AK11" s="80">
        <v>1.0005849496527699</v>
      </c>
      <c r="AL11" s="161">
        <f t="shared" si="0"/>
        <v>-2.8220759062946854E-11</v>
      </c>
      <c r="AQ11" s="224"/>
      <c r="AR11" s="224"/>
      <c r="AS11" s="168"/>
    </row>
    <row r="12" spans="1:45" ht="11.25" customHeight="1" x14ac:dyDescent="0.2">
      <c r="A12" s="59" t="s">
        <v>92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Euribor6M</v>
      </c>
      <c r="H12" s="119" t="str">
        <f t="shared" si="12"/>
        <v>EUR7x13F_RepoQuote</v>
      </c>
      <c r="I12" s="123"/>
      <c r="J12" s="64"/>
      <c r="K12" s="64"/>
      <c r="L12" s="48" t="s">
        <v>36</v>
      </c>
      <c r="M12" s="10" t="str">
        <f t="shared" si="5"/>
        <v>FRA</v>
      </c>
      <c r="N12" s="94" t="str">
        <f t="shared" si="6"/>
        <v>--</v>
      </c>
      <c r="O12" s="94" t="str">
        <f t="shared" si="7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3"/>
        <v>Sw</v>
      </c>
      <c r="Y12" s="4" t="str">
        <v>obj_0046d</v>
      </c>
      <c r="Z12" s="4" t="str">
        <v>obj_0046d</v>
      </c>
      <c r="AA12" s="4" t="str">
        <f>IFERROR(_xll.qlRateHelperQuoteName(Y12,Trigger),"")</f>
        <v>EURAB6E3Y_RepoQuote</v>
      </c>
      <c r="AB12" s="70">
        <f>IFERROR(_xll.qlRateHelperRate(Y12,Trigger),"")</f>
        <v>5.3600000000000002E-4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42362</v>
      </c>
      <c r="AE12" s="5">
        <f>IFERROR(_xll.qlRateHelperPillarDate(Y12,Trigger),"")</f>
        <v>43458</v>
      </c>
      <c r="AF12" s="70">
        <v>5.2619420779787527E-4</v>
      </c>
      <c r="AG12" s="77">
        <v>0.99841183015221735</v>
      </c>
      <c r="AH12" s="167">
        <v>43458</v>
      </c>
      <c r="AI12" s="168">
        <v>5.2619420734372E-4</v>
      </c>
      <c r="AJ12" s="170">
        <f t="shared" si="4"/>
        <v>4.5415526808006978E-13</v>
      </c>
      <c r="AK12" s="80">
        <v>0.99841198536673603</v>
      </c>
      <c r="AL12" s="161">
        <f t="shared" si="0"/>
        <v>-1.5521451868227842E-7</v>
      </c>
      <c r="AQ12" s="224"/>
      <c r="AR12" s="224"/>
      <c r="AS12" s="168"/>
    </row>
    <row r="13" spans="1:45" ht="11.25" customHeight="1" x14ac:dyDescent="0.2">
      <c r="A13" s="59" t="s">
        <v>92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Euribor6M</v>
      </c>
      <c r="H13" s="119" t="str">
        <f t="shared" si="12"/>
        <v>EUR8x14F_RepoQuote</v>
      </c>
      <c r="I13" s="123"/>
      <c r="J13" s="64"/>
      <c r="K13" s="64"/>
      <c r="L13" s="48"/>
      <c r="M13" s="10" t="str">
        <f t="shared" si="5"/>
        <v>FRA</v>
      </c>
      <c r="N13" s="94" t="str">
        <f t="shared" si="6"/>
        <v>--</v>
      </c>
      <c r="O13" s="94" t="str">
        <f t="shared" si="7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3"/>
        <v>Sw</v>
      </c>
      <c r="Y13" s="4" t="str">
        <v>obj_00479</v>
      </c>
      <c r="Z13" s="4" t="str">
        <v>obj_00479</v>
      </c>
      <c r="AA13" s="4" t="str">
        <f>IFERROR(_xll.qlRateHelperQuoteName(Y13,Trigger),"")</f>
        <v>EURAB6E4Y_RepoQuote</v>
      </c>
      <c r="AB13" s="70">
        <f>IFERROR(_xll.qlRateHelperRate(Y13,Trigger),"")</f>
        <v>1.7765000000000001E-3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42362</v>
      </c>
      <c r="AE13" s="5">
        <f>IFERROR(_xll.qlRateHelperPillarDate(Y13,Trigger),"")</f>
        <v>43823</v>
      </c>
      <c r="AF13" s="70">
        <v>1.7653048828953502E-3</v>
      </c>
      <c r="AG13" s="77">
        <v>0.99294264637672403</v>
      </c>
      <c r="AH13" s="167">
        <v>43823</v>
      </c>
      <c r="AI13" s="168">
        <v>1.76530488286909E-3</v>
      </c>
      <c r="AJ13" s="170">
        <f t="shared" si="4"/>
        <v>2.6260243979336906E-14</v>
      </c>
      <c r="AK13" s="80">
        <v>0.99294308765037598</v>
      </c>
      <c r="AL13" s="161">
        <f t="shared" si="0"/>
        <v>-4.412736519521232E-7</v>
      </c>
      <c r="AQ13" s="224"/>
      <c r="AR13" s="224"/>
      <c r="AS13" s="168"/>
    </row>
    <row r="14" spans="1:45" ht="11.25" customHeight="1" x14ac:dyDescent="0.2">
      <c r="A14" s="59" t="s">
        <v>92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Euribor6M</v>
      </c>
      <c r="H14" s="119" t="str">
        <f t="shared" si="12"/>
        <v>EUR9x15F_RepoQuote</v>
      </c>
      <c r="I14" s="123"/>
      <c r="J14" s="64"/>
      <c r="K14" s="64"/>
      <c r="L14" s="48"/>
      <c r="M14" s="10" t="str">
        <f t="shared" si="5"/>
        <v>FRA</v>
      </c>
      <c r="N14" s="94" t="str">
        <f t="shared" si="6"/>
        <v>--</v>
      </c>
      <c r="O14" s="94" t="str">
        <f t="shared" si="7"/>
        <v>--</v>
      </c>
      <c r="P14" s="146" t="str">
        <f>IFERROR(_xll.qlRateHelperQuoteName(N14,Trigger),"--")</f>
        <v>--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 t="str">
        <f>IFERROR(_xll.qlRateHelperEarliestDate(N14,Trigger),"--")</f>
        <v>--</v>
      </c>
      <c r="V14" s="99" t="str">
        <f>IFERROR(_xll.qlRateHelperPillarDate(N14,Trigger),"--")</f>
        <v>--</v>
      </c>
      <c r="X14" s="4" t="str">
        <f t="shared" si="3"/>
        <v>Sw</v>
      </c>
      <c r="Y14" s="4" t="str">
        <v>obj_0048b</v>
      </c>
      <c r="Z14" s="4" t="str">
        <v>obj_0048b</v>
      </c>
      <c r="AA14" s="4" t="str">
        <f>IFERROR(_xll.qlRateHelperQuoteName(Y14,Trigger),"")</f>
        <v>EURAB6E5Y_RepoQuote</v>
      </c>
      <c r="AB14" s="70">
        <f>IFERROR(_xll.qlRateHelperRate(Y14,Trigger),"")</f>
        <v>3.173E-3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42362</v>
      </c>
      <c r="AE14" s="5">
        <f>IFERROR(_xll.qlRateHelperPillarDate(Y14,Trigger),"")</f>
        <v>44189</v>
      </c>
      <c r="AF14" s="70">
        <v>3.1617979786409019E-3</v>
      </c>
      <c r="AG14" s="77">
        <v>0.98427458679980551</v>
      </c>
      <c r="AH14" s="167">
        <v>44189</v>
      </c>
      <c r="AI14" s="168">
        <v>3.1617979786131298E-3</v>
      </c>
      <c r="AJ14" s="170">
        <f t="shared" si="4"/>
        <v>2.7772055488650693E-14</v>
      </c>
      <c r="AK14" s="80">
        <v>0.98427526681605904</v>
      </c>
      <c r="AL14" s="161">
        <f t="shared" si="0"/>
        <v>-6.8001625352920314E-7</v>
      </c>
      <c r="AQ14" s="224"/>
      <c r="AR14" s="224"/>
      <c r="AS14" s="168"/>
    </row>
    <row r="15" spans="1:45" ht="11.25" customHeight="1" x14ac:dyDescent="0.2">
      <c r="A15" s="59" t="s">
        <v>92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Euribor6M</v>
      </c>
      <c r="H15" s="119" t="str">
        <f t="shared" si="12"/>
        <v>EUR10x16F_RepoQuote</v>
      </c>
      <c r="I15" s="123"/>
      <c r="J15" s="64"/>
      <c r="K15" s="64"/>
      <c r="L15" s="48"/>
      <c r="M15" s="10" t="str">
        <f t="shared" si="5"/>
        <v>FRA</v>
      </c>
      <c r="N15" s="94" t="str">
        <f t="shared" si="6"/>
        <v>obj_00446#0001</v>
      </c>
      <c r="O15" s="94" t="str">
        <f t="shared" si="7"/>
        <v>obj_00446#0001</v>
      </c>
      <c r="P15" s="146" t="str">
        <f>IFERROR(_xll.qlRateHelperQuoteName(N15,Trigger),"--")</f>
        <v>EUR12x18F_RepoQuote</v>
      </c>
      <c r="Q15" s="98">
        <f>IFERROR(_xll.qlRateHelperQuoteValue($N15,Trigger),"--")</f>
        <v>-4.8224999999999999E-4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42731</v>
      </c>
      <c r="V15" s="99">
        <f>IFERROR(_xll.qlRateHelperPillarDate(N15,Trigger),"--")</f>
        <v>42912</v>
      </c>
      <c r="X15" s="4" t="str">
        <f t="shared" si="3"/>
        <v>Sw</v>
      </c>
      <c r="Y15" s="4" t="str">
        <v>obj_00487</v>
      </c>
      <c r="Z15" s="4" t="str">
        <v>obj_00487</v>
      </c>
      <c r="AA15" s="4" t="str">
        <f>IFERROR(_xll.qlRateHelperQuoteName(Y15,Trigger),"")</f>
        <v>EURAB6E6Y_RepoQuote</v>
      </c>
      <c r="AB15" s="70">
        <f>IFERROR(_xll.qlRateHelperRate(Y15,Trigger),"")</f>
        <v>4.5739999999999999E-3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42362</v>
      </c>
      <c r="AE15" s="5">
        <f>IFERROR(_xll.qlRateHelperPillarDate(Y15,Trigger),"")</f>
        <v>44554</v>
      </c>
      <c r="AF15" s="70">
        <v>4.5698699304081462E-3</v>
      </c>
      <c r="AG15" s="77">
        <v>0.97289802742678766</v>
      </c>
      <c r="AH15" s="167">
        <v>44554</v>
      </c>
      <c r="AI15" s="168">
        <v>4.56986993037772E-3</v>
      </c>
      <c r="AJ15" s="170">
        <f t="shared" si="4"/>
        <v>3.0426182406895208E-14</v>
      </c>
      <c r="AK15" s="80">
        <v>0.97289882247633896</v>
      </c>
      <c r="AL15" s="161">
        <f t="shared" si="0"/>
        <v>-7.9504955130538235E-7</v>
      </c>
      <c r="AQ15" s="224"/>
      <c r="AR15" s="224"/>
      <c r="AS15" s="168"/>
    </row>
    <row r="16" spans="1:45" ht="11.25" customHeight="1" x14ac:dyDescent="0.2">
      <c r="A16" s="59" t="s">
        <v>92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Euribor6M</v>
      </c>
      <c r="H16" s="119" t="str">
        <f t="shared" si="12"/>
        <v>EUR11x17F_RepoQuote</v>
      </c>
      <c r="I16" s="123"/>
      <c r="J16" s="64"/>
      <c r="K16" s="64"/>
      <c r="L16" s="48"/>
      <c r="M16" s="10" t="str">
        <f t="shared" si="5"/>
        <v>FRA</v>
      </c>
      <c r="N16" s="94" t="str">
        <f t="shared" si="6"/>
        <v>--</v>
      </c>
      <c r="O16" s="94" t="str">
        <f t="shared" si="7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3"/>
        <v>Sw</v>
      </c>
      <c r="Y16" s="4" t="str">
        <v>obj_0046c</v>
      </c>
      <c r="Z16" s="4" t="str">
        <v>obj_0046c</v>
      </c>
      <c r="AA16" s="4" t="str">
        <f>IFERROR(_xll.qlRateHelperQuoteName(Y16,Trigger),"")</f>
        <v>EURAB6E7Y_RepoQuote</v>
      </c>
      <c r="AB16" s="70">
        <f>IFERROR(_xll.qlRateHelperRate(Y16,Trigger),"")</f>
        <v>5.9659999999999999E-3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42362</v>
      </c>
      <c r="AE16" s="5">
        <f>IFERROR(_xll.qlRateHelperPillarDate(Y16,Trigger),"")</f>
        <v>44922</v>
      </c>
      <c r="AF16" s="70">
        <v>5.9767426976051388E-3</v>
      </c>
      <c r="AG16" s="77">
        <v>0.958909608674406</v>
      </c>
      <c r="AH16" s="167">
        <v>44922</v>
      </c>
      <c r="AI16" s="168">
        <v>5.9767426975724297E-3</v>
      </c>
      <c r="AJ16" s="170">
        <f t="shared" si="4"/>
        <v>3.2709078501280686E-14</v>
      </c>
      <c r="AK16" s="80">
        <v>0.95891047721269496</v>
      </c>
      <c r="AL16" s="161">
        <f t="shared" si="0"/>
        <v>-8.6853828895616658E-7</v>
      </c>
      <c r="AQ16" s="224"/>
      <c r="AR16" s="224"/>
      <c r="AS16" s="168"/>
    </row>
    <row r="17" spans="1:83" ht="11.25" customHeight="1" x14ac:dyDescent="0.2">
      <c r="A17" s="59" t="s">
        <v>92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Euribor6M</v>
      </c>
      <c r="H17" s="119" t="str">
        <f t="shared" si="12"/>
        <v>EUR12x18F_RepoQuote</v>
      </c>
      <c r="I17" s="123"/>
      <c r="J17" s="64" t="str">
        <f>_xll.qlFraRateHelper(,H17,B17&amp;"M",G17,PillarDate,,Permanent,Trigger,ObjectOverwrite)</f>
        <v>obj_00446#0001</v>
      </c>
      <c r="K17" s="64" t="str">
        <f t="shared" si="13"/>
        <v>obj_00446#0001</v>
      </c>
      <c r="L17" s="48"/>
      <c r="M17" s="10" t="str">
        <f t="shared" si="5"/>
        <v>FRA</v>
      </c>
      <c r="N17" s="94" t="str">
        <f t="shared" si="6"/>
        <v>--</v>
      </c>
      <c r="O17" s="94" t="str">
        <f t="shared" si="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3"/>
        <v>Sw</v>
      </c>
      <c r="Y17" s="4" t="str">
        <v>obj_00481</v>
      </c>
      <c r="Z17" s="4" t="str">
        <v>obj_00481</v>
      </c>
      <c r="AA17" s="4" t="str">
        <f>IFERROR(_xll.qlRateHelperQuoteName(Y17,Trigger),"")</f>
        <v>EURAB6E8Y_RepoQuote</v>
      </c>
      <c r="AB17" s="70">
        <f>IFERROR(_xll.qlRateHelperRate(Y17,Trigger),"")</f>
        <v>7.3134999999999997E-3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42362</v>
      </c>
      <c r="AE17" s="5">
        <f>IFERROR(_xll.qlRateHelperPillarDate(Y17,Trigger),"")</f>
        <v>45287</v>
      </c>
      <c r="AF17" s="70">
        <v>7.3478233158748452E-3</v>
      </c>
      <c r="AG17" s="77">
        <v>0.94277277577667873</v>
      </c>
      <c r="AH17" s="167">
        <v>45287</v>
      </c>
      <c r="AI17" s="168">
        <v>7.3478233158384802E-3</v>
      </c>
      <c r="AJ17" s="170">
        <f t="shared" si="4"/>
        <v>3.6365008226901807E-14</v>
      </c>
      <c r="AK17" s="80">
        <v>0.94277339299297302</v>
      </c>
      <c r="AL17" s="161">
        <f t="shared" si="0"/>
        <v>-6.1721629429634106E-7</v>
      </c>
      <c r="AO17" s="214"/>
      <c r="AP17" s="214"/>
      <c r="AQ17" s="225"/>
      <c r="AR17" s="225"/>
      <c r="AS17" s="168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</row>
    <row r="18" spans="1:83" ht="11.25" customHeight="1" x14ac:dyDescent="0.2">
      <c r="A18" s="59" t="s">
        <v>92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Euribor6M</v>
      </c>
      <c r="H18" s="119" t="str">
        <f t="shared" si="12"/>
        <v>EUR13x19F_RepoQuote</v>
      </c>
      <c r="I18" s="123"/>
      <c r="J18" s="64"/>
      <c r="K18" s="64"/>
      <c r="L18" s="48"/>
      <c r="M18" s="10" t="str">
        <f t="shared" si="5"/>
        <v>FRA</v>
      </c>
      <c r="N18" s="94" t="str">
        <f t="shared" si="6"/>
        <v>--</v>
      </c>
      <c r="O18" s="94" t="str">
        <f t="shared" si="7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3"/>
        <v>Sw</v>
      </c>
      <c r="Y18" s="4" t="str">
        <v>obj_00482</v>
      </c>
      <c r="Z18" s="4" t="str">
        <v>obj_00482</v>
      </c>
      <c r="AA18" s="4" t="str">
        <f>IFERROR(_xll.qlRateHelperQuoteName(Y18,Trigger),"")</f>
        <v>EURAB6E9Y_RepoQuote</v>
      </c>
      <c r="AB18" s="70">
        <f>IFERROR(_xll.qlRateHelperRate(Y18,Trigger),"")</f>
        <v>8.5622500000000004E-3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42362</v>
      </c>
      <c r="AE18" s="5">
        <f>IFERROR(_xll.qlRateHelperPillarDate(Y18,Trigger),"")</f>
        <v>45650</v>
      </c>
      <c r="AF18" s="70">
        <v>8.6253149569388201E-3</v>
      </c>
      <c r="AG18" s="77">
        <v>0.92519277135145872</v>
      </c>
      <c r="AH18" s="167">
        <v>45650</v>
      </c>
      <c r="AI18" s="168">
        <v>8.62531495689829E-3</v>
      </c>
      <c r="AJ18" s="170">
        <f t="shared" si="4"/>
        <v>4.0530079292722121E-14</v>
      </c>
      <c r="AK18" s="80">
        <v>0.92519218579738005</v>
      </c>
      <c r="AL18" s="161">
        <f t="shared" si="0"/>
        <v>5.8555407866922593E-7</v>
      </c>
      <c r="AO18" s="215"/>
      <c r="AP18" s="216"/>
      <c r="AQ18" s="225"/>
      <c r="AR18" s="225"/>
      <c r="AS18" s="168"/>
      <c r="AT18" s="217"/>
      <c r="AU18" s="218"/>
      <c r="AV18" s="217"/>
      <c r="AW18" s="215"/>
      <c r="AX18" s="217"/>
      <c r="AY18" s="219"/>
      <c r="AZ18" s="220"/>
      <c r="BA18" s="220"/>
      <c r="BB18" s="221"/>
      <c r="BC18" s="220"/>
      <c r="BD18" s="220"/>
      <c r="BE18" s="220"/>
      <c r="BF18" s="220"/>
      <c r="BG18" s="220"/>
      <c r="BH18" s="218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</row>
    <row r="19" spans="1:83" ht="11.25" customHeight="1" x14ac:dyDescent="0.2">
      <c r="A19" s="59" t="s">
        <v>92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Euribor6M</v>
      </c>
      <c r="H19" s="119" t="str">
        <f t="shared" si="12"/>
        <v>EUR14x20F_RepoQuote</v>
      </c>
      <c r="I19" s="123"/>
      <c r="J19" s="64"/>
      <c r="K19" s="64"/>
      <c r="L19" s="48"/>
      <c r="M19" s="10" t="str">
        <f t="shared" si="5"/>
        <v>FRA</v>
      </c>
      <c r="N19" s="94" t="str">
        <f t="shared" si="6"/>
        <v>--</v>
      </c>
      <c r="O19" s="94" t="str">
        <f t="shared" si="7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3"/>
        <v>Sw</v>
      </c>
      <c r="Y19" s="4" t="str">
        <v>obj_00489</v>
      </c>
      <c r="Z19" s="4" t="str">
        <v>obj_00489</v>
      </c>
      <c r="AA19" s="4" t="str">
        <f>IFERROR(_xll.qlRateHelperQuoteName(Y19,Trigger),"")</f>
        <v>EURAB6E10Y_RepoQuote</v>
      </c>
      <c r="AB19" s="70">
        <f>IFERROR(_xll.qlRateHelperRate(Y19,Trigger),"")</f>
        <v>9.6692500000000008E-3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42362</v>
      </c>
      <c r="AE19" s="5">
        <f>IFERROR(_xll.qlRateHelperPillarDate(Y19,Trigger),"")</f>
        <v>46015</v>
      </c>
      <c r="AF19" s="70">
        <v>9.7695180521956138E-3</v>
      </c>
      <c r="AG19" s="77">
        <v>0.90679869092962417</v>
      </c>
      <c r="AH19" s="167">
        <v>46015</v>
      </c>
      <c r="AI19" s="168">
        <v>9.7695180521519404E-3</v>
      </c>
      <c r="AJ19" s="170">
        <f t="shared" si="4"/>
        <v>4.3673398231192095E-14</v>
      </c>
      <c r="AK19" s="80">
        <v>0.90679675309321295</v>
      </c>
      <c r="AL19" s="161">
        <f t="shared" si="0"/>
        <v>1.9378364112254687E-6</v>
      </c>
      <c r="AO19" s="215"/>
      <c r="AP19" s="216"/>
      <c r="AQ19" s="225"/>
      <c r="AR19" s="225"/>
      <c r="AS19" s="168"/>
      <c r="AT19" s="217"/>
      <c r="AU19" s="218"/>
      <c r="AV19" s="217"/>
      <c r="AW19" s="215"/>
      <c r="AX19" s="217"/>
      <c r="AY19" s="219"/>
      <c r="AZ19" s="220"/>
      <c r="BA19" s="220"/>
      <c r="BB19" s="221"/>
      <c r="BC19" s="220"/>
      <c r="BD19" s="220"/>
      <c r="BE19" s="220"/>
      <c r="BF19" s="220"/>
      <c r="BG19" s="220"/>
      <c r="BH19" s="218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</row>
    <row r="20" spans="1:83" ht="11.25" customHeight="1" x14ac:dyDescent="0.2">
      <c r="A20" s="59" t="s">
        <v>92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Euribor6M</v>
      </c>
      <c r="H20" s="119" t="str">
        <f t="shared" si="12"/>
        <v>EUR15x21F_RepoQuote</v>
      </c>
      <c r="I20" s="123"/>
      <c r="J20" s="64"/>
      <c r="K20" s="64"/>
      <c r="L20" s="48"/>
      <c r="M20" s="10" t="str">
        <f t="shared" si="5"/>
        <v>FRA</v>
      </c>
      <c r="N20" s="94" t="str">
        <f t="shared" si="6"/>
        <v>--</v>
      </c>
      <c r="O20" s="94" t="str">
        <f t="shared" si="7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3"/>
        <v>Sw</v>
      </c>
      <c r="Y20" s="4" t="str">
        <v>obj_0047e</v>
      </c>
      <c r="Z20" s="4" t="str">
        <v>obj_0047e</v>
      </c>
      <c r="AA20" s="4" t="str">
        <f>IFERROR(_xll.qlRateHelperQuoteName(Y20,Trigger),"")</f>
        <v>EURAB6E12Y_RepoQuote</v>
      </c>
      <c r="AB20" s="70">
        <f>IFERROR(_xll.qlRateHelperRate(Y20,Trigger),"")</f>
        <v>1.155425E-2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42362</v>
      </c>
      <c r="AE20" s="5">
        <f>IFERROR(_xll.qlRateHelperPillarDate(Y20,Trigger),"")</f>
        <v>46745</v>
      </c>
      <c r="AF20" s="70">
        <v>1.1741686460786988E-2</v>
      </c>
      <c r="AG20" s="77">
        <v>0.86844417262572726</v>
      </c>
      <c r="AH20" s="167">
        <v>46745</v>
      </c>
      <c r="AI20" s="168">
        <v>1.17416864607602E-2</v>
      </c>
      <c r="AJ20" s="170">
        <f t="shared" si="4"/>
        <v>2.6787599916033855E-14</v>
      </c>
      <c r="AK20" s="80">
        <v>0.86843477489962495</v>
      </c>
      <c r="AL20" s="161">
        <f t="shared" si="0"/>
        <v>9.3977261023114878E-6</v>
      </c>
      <c r="AO20" s="215"/>
      <c r="AP20" s="216"/>
      <c r="AQ20" s="225"/>
      <c r="AR20" s="225"/>
      <c r="AS20" s="168"/>
      <c r="AT20" s="217"/>
      <c r="AU20" s="218"/>
      <c r="AV20" s="217"/>
      <c r="AW20" s="215"/>
      <c r="AX20" s="217"/>
      <c r="AY20" s="219"/>
      <c r="AZ20" s="220"/>
      <c r="BA20" s="220"/>
      <c r="BB20" s="221"/>
      <c r="BC20" s="220"/>
      <c r="BD20" s="220"/>
      <c r="BE20" s="220"/>
      <c r="BF20" s="220"/>
      <c r="BG20" s="220"/>
      <c r="BH20" s="218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</row>
    <row r="21" spans="1:83" ht="11.25" customHeight="1" x14ac:dyDescent="0.2">
      <c r="A21" s="59" t="s">
        <v>92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Euribor6M</v>
      </c>
      <c r="H21" s="119" t="str">
        <f t="shared" si="12"/>
        <v>EUR16x22F_RepoQuote</v>
      </c>
      <c r="I21" s="123"/>
      <c r="J21" s="64"/>
      <c r="K21" s="64"/>
      <c r="L21" s="48"/>
      <c r="M21" s="10" t="str">
        <f t="shared" si="5"/>
        <v>FRA</v>
      </c>
      <c r="N21" s="94" t="str">
        <f t="shared" si="6"/>
        <v>--</v>
      </c>
      <c r="O21" s="94" t="str">
        <f t="shared" si="7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3"/>
        <v>Sw</v>
      </c>
      <c r="Y21" s="4" t="str">
        <v>obj_00485</v>
      </c>
      <c r="Z21" s="4" t="str">
        <v>obj_00485</v>
      </c>
      <c r="AA21" s="4" t="str">
        <f>IFERROR(_xll.qlRateHelperQuoteName(Y21,Trigger),"")</f>
        <v>EURAB6E15Y_RepoQuote</v>
      </c>
      <c r="AB21" s="70">
        <f>IFERROR(_xll.qlRateHelperRate(Y21,Trigger),"")</f>
        <v>1.356425E-2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42362</v>
      </c>
      <c r="AE21" s="5">
        <f>IFERROR(_xll.qlRateHelperPillarDate(Y21,Trigger),"")</f>
        <v>47841</v>
      </c>
      <c r="AF21" s="70">
        <v>1.3879355155035227E-2</v>
      </c>
      <c r="AG21" s="77">
        <v>0.8119263119587159</v>
      </c>
      <c r="AH21" s="167">
        <v>47841</v>
      </c>
      <c r="AI21" s="168">
        <v>1.3879355155946601E-2</v>
      </c>
      <c r="AJ21" s="170">
        <f t="shared" si="4"/>
        <v>-9.1137340729741112E-13</v>
      </c>
      <c r="AK21" s="80">
        <v>0.811892651602798</v>
      </c>
      <c r="AL21" s="161">
        <f t="shared" si="0"/>
        <v>3.3660355917897178E-5</v>
      </c>
      <c r="AO21" s="215"/>
      <c r="AP21" s="216"/>
      <c r="AQ21" s="225"/>
      <c r="AR21" s="225"/>
      <c r="AS21" s="168"/>
      <c r="AT21" s="217"/>
      <c r="AU21" s="218"/>
      <c r="AV21" s="217"/>
      <c r="AW21" s="215"/>
      <c r="AX21" s="217"/>
      <c r="AY21" s="219"/>
      <c r="AZ21" s="220"/>
      <c r="BA21" s="220"/>
      <c r="BB21" s="221"/>
      <c r="BC21" s="220"/>
      <c r="BD21" s="220"/>
      <c r="BE21" s="220"/>
      <c r="BF21" s="220"/>
      <c r="BG21" s="220"/>
      <c r="BH21" s="218"/>
      <c r="BI21" s="218"/>
      <c r="BJ21" s="218"/>
      <c r="BK21" s="218"/>
      <c r="BL21" s="218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</row>
    <row r="22" spans="1:83" ht="11.25" customHeight="1" x14ac:dyDescent="0.2">
      <c r="A22" s="59" t="s">
        <v>92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Euribor6M</v>
      </c>
      <c r="H22" s="119" t="str">
        <f t="shared" si="12"/>
        <v>EUR17x23F_RepoQuote</v>
      </c>
      <c r="I22" s="123"/>
      <c r="J22" s="64"/>
      <c r="K22" s="64"/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3"/>
        <v>Sw</v>
      </c>
      <c r="Y22" s="4" t="str">
        <v>obj_0047f</v>
      </c>
      <c r="Z22" s="4" t="str">
        <v>obj_0047f</v>
      </c>
      <c r="AA22" s="4" t="str">
        <f>IFERROR(_xll.qlRateHelperQuoteName(Y22,Trigger),"")</f>
        <v>EURAB6E20Y_RepoQuote</v>
      </c>
      <c r="AB22" s="70">
        <f>IFERROR(_xll.qlRateHelperRate(Y22,Trigger),"")</f>
        <v>1.5186750000000001E-2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42362</v>
      </c>
      <c r="AE22" s="5">
        <f>IFERROR(_xll.qlRateHelperPillarDate(Y22,Trigger),"")</f>
        <v>49667</v>
      </c>
      <c r="AF22" s="70">
        <v>1.5621041133962107E-2</v>
      </c>
      <c r="AG22" s="77">
        <v>0.73175096292483199</v>
      </c>
      <c r="AH22" s="167">
        <v>49667</v>
      </c>
      <c r="AI22" s="168">
        <v>1.56210411333642E-2</v>
      </c>
      <c r="AJ22" s="170">
        <f t="shared" si="4"/>
        <v>5.979071404649261E-13</v>
      </c>
      <c r="AK22" s="80">
        <v>0.73165774769579695</v>
      </c>
      <c r="AL22" s="161">
        <f t="shared" si="0"/>
        <v>9.321522903504853E-5</v>
      </c>
      <c r="AO22" s="215"/>
      <c r="AP22" s="222"/>
      <c r="AQ22" s="225"/>
      <c r="AR22" s="225"/>
      <c r="AS22" s="168"/>
      <c r="AT22" s="217"/>
      <c r="AU22" s="218"/>
      <c r="AV22" s="217"/>
      <c r="AW22" s="215"/>
      <c r="AX22" s="217"/>
      <c r="AY22" s="219"/>
      <c r="AZ22" s="220"/>
      <c r="BA22" s="220"/>
      <c r="BB22" s="221"/>
      <c r="BC22" s="220"/>
      <c r="BD22" s="220"/>
      <c r="BE22" s="220"/>
      <c r="BF22" s="220"/>
      <c r="BG22" s="220"/>
      <c r="BH22" s="218"/>
      <c r="BI22" s="218"/>
      <c r="BJ22" s="218"/>
      <c r="BK22" s="218"/>
      <c r="BL22" s="218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</row>
    <row r="23" spans="1:83" ht="11.25" customHeight="1" x14ac:dyDescent="0.2">
      <c r="A23" s="1" t="s">
        <v>92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Euribor6M</v>
      </c>
      <c r="H23" s="120" t="str">
        <f t="shared" si="12"/>
        <v>EUR18x24F_RepoQuote</v>
      </c>
      <c r="I23" s="124"/>
      <c r="J23" s="3"/>
      <c r="K23" s="3"/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3"/>
        <v>Sw</v>
      </c>
      <c r="Y23" s="4" t="str">
        <v>obj_0046b</v>
      </c>
      <c r="Z23" s="4" t="str">
        <v>obj_0046b</v>
      </c>
      <c r="AA23" s="4" t="str">
        <f>IFERROR(_xll.qlRateHelperQuoteName(Y23,Trigger),"")</f>
        <v>EURAB6E25Y_RepoQuote</v>
      </c>
      <c r="AB23" s="70">
        <f>IFERROR(_xll.qlRateHelperRate(Y23,Trigger),"")</f>
        <v>1.551425E-2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42362</v>
      </c>
      <c r="AE23" s="5">
        <f>IFERROR(_xll.qlRateHelperPillarDate(Y23,Trigger),"")</f>
        <v>51494</v>
      </c>
      <c r="AF23" s="70">
        <v>1.5899468217790175E-2</v>
      </c>
      <c r="AG23" s="77">
        <v>0.67210931640655103</v>
      </c>
      <c r="AH23" s="167">
        <v>51494</v>
      </c>
      <c r="AI23" s="168">
        <v>1.5899468217751098E-2</v>
      </c>
      <c r="AJ23" s="170">
        <f t="shared" si="4"/>
        <v>3.9076381019853557E-14</v>
      </c>
      <c r="AK23" s="80">
        <v>0.67201691024285604</v>
      </c>
      <c r="AL23" s="161">
        <f t="shared" si="0"/>
        <v>9.2406163694991328E-5</v>
      </c>
      <c r="AO23" s="215"/>
      <c r="AP23" s="222"/>
      <c r="AQ23" s="225"/>
      <c r="AR23" s="225"/>
      <c r="AS23" s="168"/>
      <c r="AT23" s="217"/>
      <c r="AU23" s="218"/>
      <c r="AV23" s="217"/>
      <c r="AW23" s="215"/>
      <c r="AX23" s="217"/>
      <c r="AY23" s="219"/>
      <c r="AZ23" s="220"/>
      <c r="BA23" s="220"/>
      <c r="BB23" s="221"/>
      <c r="BC23" s="220"/>
      <c r="BD23" s="220"/>
      <c r="BE23" s="220"/>
      <c r="BF23" s="220"/>
      <c r="BG23" s="220"/>
      <c r="BH23" s="218"/>
      <c r="BI23" s="218"/>
      <c r="BJ23" s="218"/>
      <c r="BK23" s="218"/>
      <c r="BL23" s="218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</row>
    <row r="24" spans="1:83" ht="11.25" customHeight="1" x14ac:dyDescent="0.2">
      <c r="B24" s="46"/>
      <c r="C24" s="46"/>
      <c r="D24" s="46"/>
      <c r="E24" s="46"/>
      <c r="F24" s="46"/>
      <c r="G24" s="46" t="s">
        <v>124</v>
      </c>
      <c r="H24" s="46" t="s">
        <v>126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3"/>
        <v>Sw</v>
      </c>
      <c r="Y24" s="4" t="str">
        <v>obj_00488</v>
      </c>
      <c r="Z24" s="4" t="str">
        <v>obj_00488</v>
      </c>
      <c r="AA24" s="4" t="str">
        <f>IFERROR(_xll.qlRateHelperQuoteName(Y24,Trigger),"")</f>
        <v>EURAB6E30Y_RepoQuote</v>
      </c>
      <c r="AB24" s="70">
        <f>IFERROR(_xll.qlRateHelperRate(Y24,Trigger),"")</f>
        <v>1.552425E-2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42362</v>
      </c>
      <c r="AE24" s="5">
        <f>IFERROR(_xll.qlRateHelperPillarDate(Y24,Trigger),"")</f>
        <v>53323</v>
      </c>
      <c r="AF24" s="70">
        <v>1.5826422530158105E-2</v>
      </c>
      <c r="AG24" s="77">
        <v>0.6220048762890511</v>
      </c>
      <c r="AH24" s="167">
        <v>53323</v>
      </c>
      <c r="AI24" s="168">
        <v>1.5826422530569099E-2</v>
      </c>
      <c r="AJ24" s="170">
        <f t="shared" si="4"/>
        <v>-4.1099415537537709E-13</v>
      </c>
      <c r="AK24" s="80">
        <v>0.62191925298168504</v>
      </c>
      <c r="AL24" s="161">
        <f t="shared" si="0"/>
        <v>8.5623307366056167E-5</v>
      </c>
      <c r="AO24" s="215"/>
      <c r="AP24" s="222"/>
      <c r="AQ24" s="225"/>
      <c r="AR24" s="225"/>
      <c r="AS24" s="168"/>
      <c r="AT24" s="217"/>
      <c r="AU24" s="218"/>
      <c r="AV24" s="217"/>
      <c r="AW24" s="215"/>
      <c r="AX24" s="217"/>
      <c r="AY24" s="219"/>
      <c r="AZ24" s="220"/>
      <c r="BA24" s="220"/>
      <c r="BB24" s="221"/>
      <c r="BC24" s="220"/>
      <c r="BD24" s="220"/>
      <c r="BE24" s="220"/>
      <c r="BF24" s="220"/>
      <c r="BG24" s="220"/>
      <c r="BH24" s="218"/>
      <c r="BI24" s="218"/>
      <c r="BJ24" s="218"/>
      <c r="BK24" s="218"/>
      <c r="BL24" s="218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</row>
    <row r="25" spans="1:83" ht="11.25" customHeight="1" x14ac:dyDescent="0.2">
      <c r="A25" s="65" t="s">
        <v>9</v>
      </c>
      <c r="B25" s="65" t="s">
        <v>29</v>
      </c>
      <c r="C25" s="65" t="s">
        <v>112</v>
      </c>
      <c r="D25" s="65" t="s">
        <v>5</v>
      </c>
      <c r="E25" s="65" t="s">
        <v>34</v>
      </c>
      <c r="F25" s="65" t="s">
        <v>113</v>
      </c>
      <c r="G25" s="65" t="s">
        <v>4</v>
      </c>
      <c r="H25" s="65" t="s">
        <v>1</v>
      </c>
      <c r="I25" s="65" t="s">
        <v>111</v>
      </c>
      <c r="J25" s="65" t="s">
        <v>143</v>
      </c>
      <c r="K25" s="65" t="s">
        <v>145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3"/>
        <v>Sw</v>
      </c>
      <c r="Y25" s="4" t="str">
        <v>obj_00478</v>
      </c>
      <c r="Z25" s="4" t="str">
        <v>obj_00478</v>
      </c>
      <c r="AA25" s="4" t="str">
        <f>IFERROR(_xll.qlRateHelperQuoteName(Y25,Trigger),"")</f>
        <v>EURAB6E40Y_RepoQuote</v>
      </c>
      <c r="AB25" s="70">
        <f>IFERROR(_xll.qlRateHelperRate(Y25,Trigger),"")</f>
        <v>1.5471749999999999E-2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42362</v>
      </c>
      <c r="AE25" s="5">
        <f>IFERROR(_xll.qlRateHelperPillarDate(Y25,Trigger),"")</f>
        <v>56972</v>
      </c>
      <c r="AF25" s="70">
        <v>1.56507486966911E-2</v>
      </c>
      <c r="AG25" s="77">
        <v>0.53481946187944662</v>
      </c>
      <c r="AH25" s="167">
        <v>56972</v>
      </c>
      <c r="AI25" s="168">
        <v>1.56507486968601E-2</v>
      </c>
      <c r="AJ25" s="170">
        <f t="shared" si="4"/>
        <v>-1.690002304766125E-13</v>
      </c>
      <c r="AK25" s="80">
        <v>0.53474473141133705</v>
      </c>
      <c r="AL25" s="161">
        <f t="shared" si="0"/>
        <v>7.4730468109573955E-5</v>
      </c>
      <c r="AO25" s="215"/>
      <c r="AP25" s="222"/>
      <c r="AQ25" s="225"/>
      <c r="AR25" s="225"/>
      <c r="AS25" s="168"/>
      <c r="AT25" s="217"/>
      <c r="AU25" s="218"/>
      <c r="AV25" s="217"/>
      <c r="AW25" s="215"/>
      <c r="AX25" s="217"/>
      <c r="AY25" s="219"/>
      <c r="AZ25" s="220"/>
      <c r="BA25" s="220"/>
      <c r="BB25" s="221"/>
      <c r="BC25" s="220"/>
      <c r="BD25" s="220"/>
      <c r="BE25" s="220"/>
      <c r="BF25" s="220"/>
      <c r="BG25" s="220"/>
      <c r="BH25" s="218"/>
      <c r="BI25" s="218"/>
      <c r="BJ25" s="218"/>
      <c r="BK25" s="218"/>
      <c r="BL25" s="218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</row>
    <row r="26" spans="1:83" ht="11.25" customHeight="1" x14ac:dyDescent="0.2">
      <c r="A26" s="53" t="s">
        <v>25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123</v>
      </c>
      <c r="G26" s="55" t="str">
        <f t="shared" ref="G26:G63" si="18">PROPER(Currency)&amp;FamilyName&amp;$G$1</f>
        <v>Euribor6M</v>
      </c>
      <c r="H26" s="53" t="str">
        <f t="shared" ref="H26:H63" si="19">IF(LCHQuoteOverwrite,Currency&amp;$G$24&amp;$H$24&amp;$B26&amp;ReportQuoteSuffix,Currency&amp;$G$24&amp;$H$24&amp;$B26&amp;QuoteSuffix)</f>
        <v>EURAB6E6M_RepoQuote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3"/>
        <v>Sw</v>
      </c>
      <c r="Y26" s="4" t="str">
        <v>obj_00474</v>
      </c>
      <c r="Z26" s="4" t="str">
        <v>obj_00474</v>
      </c>
      <c r="AA26" s="4" t="str">
        <f>IFERROR(_xll.qlRateHelperQuoteName(Y26,Trigger),"")</f>
        <v>EURAB6E50Y_RepoQuote</v>
      </c>
      <c r="AB26" s="70">
        <f>IFERROR(_xll.qlRateHelperRate(Y26,Trigger),"")</f>
        <v>1.503175E-2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42362</v>
      </c>
      <c r="AE26" s="5">
        <f>IFERROR(_xll.qlRateHelperPillarDate(Y26,Trigger),"")</f>
        <v>60625</v>
      </c>
      <c r="AF26" s="70">
        <v>1.4980875462679765E-2</v>
      </c>
      <c r="AG26" s="77">
        <v>0.47289700732534479</v>
      </c>
      <c r="AH26" s="167">
        <v>60625</v>
      </c>
      <c r="AI26" s="168">
        <v>1.49808754624071E-2</v>
      </c>
      <c r="AJ26" s="170">
        <f t="shared" si="4"/>
        <v>2.7266557067751052E-13</v>
      </c>
      <c r="AK26" s="80">
        <v>0.47282210844954498</v>
      </c>
      <c r="AL26" s="161">
        <f t="shared" si="0"/>
        <v>7.4898875799811471E-5</v>
      </c>
      <c r="AO26" s="215"/>
      <c r="AP26" s="222"/>
      <c r="AQ26" s="225"/>
      <c r="AR26" s="225"/>
      <c r="AS26" s="168"/>
      <c r="AT26" s="217"/>
      <c r="AU26" s="218"/>
      <c r="AV26" s="217"/>
      <c r="AW26" s="215"/>
      <c r="AX26" s="217"/>
      <c r="AY26" s="219"/>
      <c r="AZ26" s="220"/>
      <c r="BA26" s="220"/>
      <c r="BB26" s="221"/>
      <c r="BC26" s="220"/>
      <c r="BD26" s="220"/>
      <c r="BE26" s="220"/>
      <c r="BF26" s="220"/>
      <c r="BG26" s="220"/>
      <c r="BH26" s="218"/>
      <c r="BI26" s="218"/>
      <c r="BJ26" s="218"/>
      <c r="BK26" s="218"/>
      <c r="BL26" s="218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</row>
    <row r="27" spans="1:83" ht="11.25" customHeight="1" x14ac:dyDescent="0.2">
      <c r="A27" s="59" t="s">
        <v>25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18"/>
        <v>Euribor6M</v>
      </c>
      <c r="H27" s="59" t="str">
        <f t="shared" si="19"/>
        <v>EURAB6E1Y_RepoQuote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obj_0047b#0001</v>
      </c>
      <c r="O27" s="94" t="str">
        <f t="shared" si="21"/>
        <v>obj_00476#0001</v>
      </c>
      <c r="P27" s="146" t="str">
        <f>IFERROR(_xll.qlRateHelperQuoteName(N27,Trigger),"--")</f>
        <v>EURAB6E2Y_RepoQuote</v>
      </c>
      <c r="Q27" s="98">
        <f>IFERROR(_xll.qlRateHelperQuoteValue($N27,Trigger),"--")</f>
        <v>-2.8899999999999998E-4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42362</v>
      </c>
      <c r="V27" s="99">
        <f>IFERROR(_xll.qlRateHelperPillarDate(N27,Trigger),"--")</f>
        <v>43096</v>
      </c>
      <c r="X27" s="4" t="str">
        <f t="shared" si="3"/>
        <v>Sw</v>
      </c>
      <c r="Y27" s="4" t="str">
        <v>obj_00480</v>
      </c>
      <c r="Z27" s="4" t="str">
        <v>obj_00480</v>
      </c>
      <c r="AA27" s="4" t="str">
        <f>IFERROR(_xll.qlRateHelperQuoteName(Y27,Trigger),"")</f>
        <v>EURAB6E60Y_RepoQuote</v>
      </c>
      <c r="AB27" s="70">
        <f>IFERROR(_xll.qlRateHelperRate(Y27,Trigger),"")</f>
        <v>1.47075E-2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42362</v>
      </c>
      <c r="AE27" s="5">
        <f>IFERROR(_xll.qlRateHelperPillarDate(Y27,Trigger),"")</f>
        <v>64277</v>
      </c>
      <c r="AF27" s="70">
        <v>1.4495350374122589E-2</v>
      </c>
      <c r="AG27" s="77">
        <v>0.41905545235765401</v>
      </c>
      <c r="AH27" s="167">
        <v>64277</v>
      </c>
      <c r="AI27" s="168">
        <v>1.4495350373892201E-2</v>
      </c>
      <c r="AJ27" s="170">
        <f t="shared" si="4"/>
        <v>2.3038862484447975E-13</v>
      </c>
      <c r="AK27" s="80">
        <v>0.41896684131359202</v>
      </c>
      <c r="AL27" s="161">
        <f t="shared" si="0"/>
        <v>8.8611044061992494E-5</v>
      </c>
      <c r="AO27" s="215"/>
      <c r="AP27" s="222"/>
      <c r="AQ27" s="225"/>
      <c r="AR27" s="225"/>
      <c r="AS27" s="168"/>
      <c r="AT27" s="217"/>
      <c r="AU27" s="218"/>
      <c r="AV27" s="217"/>
      <c r="AW27" s="215"/>
      <c r="AX27" s="217"/>
      <c r="AY27" s="219"/>
      <c r="AZ27" s="220"/>
      <c r="BA27" s="220"/>
      <c r="BB27" s="221"/>
      <c r="BC27" s="220"/>
      <c r="BD27" s="220"/>
      <c r="BE27" s="220"/>
      <c r="BF27" s="220"/>
      <c r="BG27" s="220"/>
      <c r="BH27" s="218"/>
      <c r="BI27" s="218"/>
      <c r="BJ27" s="218"/>
      <c r="BK27" s="218"/>
      <c r="BL27" s="218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</row>
    <row r="28" spans="1:83" ht="11.25" customHeight="1" x14ac:dyDescent="0.2">
      <c r="A28" s="59" t="s">
        <v>25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18"/>
        <v>Euribor6M</v>
      </c>
      <c r="H28" s="59" t="str">
        <f t="shared" si="19"/>
        <v>EURAB6E15M_RepoQuote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obj_0046d#0001</v>
      </c>
      <c r="O28" s="94" t="str">
        <f t="shared" si="22"/>
        <v>obj_00490#0001</v>
      </c>
      <c r="P28" s="146" t="str">
        <f>IFERROR(_xll.qlRateHelperQuoteName(N28,Trigger),"--")</f>
        <v>EURAB6E3Y_RepoQuote</v>
      </c>
      <c r="Q28" s="98">
        <f>IFERROR(_xll.qlRateHelperQuoteValue($N28,Trigger),"--")</f>
        <v>5.3600000000000002E-4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42362</v>
      </c>
      <c r="V28" s="99">
        <f>IFERROR(_xll.qlRateHelperPillarDate(N28,Trigger),"--")</f>
        <v>43458</v>
      </c>
      <c r="X28" s="4" t="str">
        <f t="shared" si="3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4"/>
        <v>#N/A</v>
      </c>
      <c r="AK28" s="80" t="e">
        <v>#N/A</v>
      </c>
      <c r="AL28" s="161" t="e">
        <f t="shared" ref="AL28:AL59" si="23">AG28-AK28</f>
        <v>#N/A</v>
      </c>
      <c r="AO28" s="215"/>
      <c r="AP28" s="222"/>
      <c r="AQ28" s="222"/>
      <c r="AR28" s="215"/>
      <c r="AS28" s="215"/>
      <c r="AT28" s="217"/>
      <c r="AU28" s="218"/>
      <c r="AV28" s="217"/>
      <c r="AW28" s="215"/>
      <c r="AX28" s="217"/>
      <c r="AY28" s="219"/>
      <c r="AZ28" s="220"/>
      <c r="BA28" s="220"/>
      <c r="BB28" s="221"/>
      <c r="BC28" s="220"/>
      <c r="BD28" s="220"/>
      <c r="BE28" s="220"/>
      <c r="BF28" s="220"/>
      <c r="BG28" s="220"/>
      <c r="BH28" s="218"/>
      <c r="BI28" s="218"/>
      <c r="BJ28" s="218"/>
      <c r="BK28" s="218"/>
      <c r="BL28" s="218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</row>
    <row r="29" spans="1:83" ht="11.25" customHeight="1" x14ac:dyDescent="0.2">
      <c r="A29" s="59" t="s">
        <v>25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18"/>
        <v>Euribor6M</v>
      </c>
      <c r="H29" s="59" t="str">
        <f t="shared" si="19"/>
        <v>EURAB6E18M_RepoQuote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4">IF(ISBLANK(J33),"--",J33)</f>
        <v>obj_00479#0001</v>
      </c>
      <c r="O29" s="94" t="str">
        <f t="shared" si="24"/>
        <v>obj_00484#0001</v>
      </c>
      <c r="P29" s="146" t="str">
        <f>IFERROR(_xll.qlRateHelperQuoteName(N29,Trigger),"--")</f>
        <v>EURAB6E4Y_RepoQuote</v>
      </c>
      <c r="Q29" s="98">
        <f>IFERROR(_xll.qlRateHelperQuoteValue($N29,Trigger),"--")</f>
        <v>1.7765000000000001E-3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42362</v>
      </c>
      <c r="V29" s="99">
        <f>IFERROR(_xll.qlRateHelperPillarDate(N29,Trigger),"--")</f>
        <v>43823</v>
      </c>
      <c r="X29" s="4" t="str">
        <f t="shared" si="3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4"/>
        <v>#N/A</v>
      </c>
      <c r="AK29" s="80" t="e">
        <v>#N/A</v>
      </c>
      <c r="AL29" s="161" t="e">
        <f t="shared" si="23"/>
        <v>#N/A</v>
      </c>
      <c r="AO29" s="215"/>
      <c r="AP29" s="222"/>
      <c r="AQ29" s="222"/>
      <c r="AR29" s="215"/>
      <c r="AS29" s="215"/>
      <c r="AT29" s="217"/>
      <c r="AU29" s="218"/>
      <c r="AV29" s="217"/>
      <c r="AW29" s="215"/>
      <c r="AX29" s="217"/>
      <c r="AY29" s="219"/>
      <c r="AZ29" s="220"/>
      <c r="BA29" s="220"/>
      <c r="BB29" s="221"/>
      <c r="BC29" s="220"/>
      <c r="BD29" s="220"/>
      <c r="BE29" s="220"/>
      <c r="BF29" s="220"/>
      <c r="BG29" s="220"/>
      <c r="BH29" s="218"/>
      <c r="BI29" s="218"/>
      <c r="BJ29" s="218"/>
      <c r="BK29" s="218"/>
      <c r="BL29" s="218"/>
      <c r="BM29" s="211"/>
      <c r="BN29" s="211"/>
      <c r="BO29" s="211"/>
      <c r="BP29" s="211"/>
      <c r="BQ29" s="211"/>
      <c r="BR29" s="211"/>
      <c r="BS29" s="211"/>
      <c r="BT29" s="211"/>
      <c r="BU29" s="211"/>
      <c r="BV29" s="211"/>
      <c r="BW29" s="211"/>
      <c r="BX29" s="211"/>
      <c r="BY29" s="211"/>
      <c r="BZ29" s="211"/>
      <c r="CA29" s="211"/>
      <c r="CB29" s="211"/>
      <c r="CC29" s="211"/>
      <c r="CD29" s="211"/>
      <c r="CE29" s="211"/>
    </row>
    <row r="30" spans="1:83" ht="11.25" customHeight="1" x14ac:dyDescent="0.2">
      <c r="A30" s="59" t="s">
        <v>25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18"/>
        <v>Euribor6M</v>
      </c>
      <c r="H30" s="59" t="str">
        <f t="shared" si="19"/>
        <v>EURAB6E21M_RepoQuote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5">IF(ISBLANK(J34),"--",J34)</f>
        <v>obj_0048b#0001</v>
      </c>
      <c r="O30" s="94" t="str">
        <f t="shared" si="25"/>
        <v>obj_0048d#0001</v>
      </c>
      <c r="P30" s="146" t="str">
        <f>IFERROR(_xll.qlRateHelperQuoteName(N30,Trigger),"--")</f>
        <v>EURAB6E5Y_RepoQuote</v>
      </c>
      <c r="Q30" s="98">
        <f>IFERROR(_xll.qlRateHelperQuoteValue($N30,Trigger),"--")</f>
        <v>3.173E-3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42362</v>
      </c>
      <c r="V30" s="99">
        <f>IFERROR(_xll.qlRateHelperPillarDate(N30,Trigger),"--")</f>
        <v>44189</v>
      </c>
      <c r="X30" s="4" t="str">
        <f t="shared" si="3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4"/>
        <v>#N/A</v>
      </c>
      <c r="AK30" s="80" t="e">
        <v>#N/A</v>
      </c>
      <c r="AL30" s="161" t="e">
        <f t="shared" si="23"/>
        <v>#N/A</v>
      </c>
      <c r="AO30" s="215"/>
      <c r="AP30" s="222"/>
      <c r="AQ30" s="222"/>
      <c r="AR30" s="215"/>
      <c r="AS30" s="215"/>
      <c r="AT30" s="217"/>
      <c r="AU30" s="218"/>
      <c r="AV30" s="217"/>
      <c r="AW30" s="215"/>
      <c r="AX30" s="217"/>
      <c r="AY30" s="219"/>
      <c r="AZ30" s="220"/>
      <c r="BA30" s="220"/>
      <c r="BB30" s="221"/>
      <c r="BC30" s="220"/>
      <c r="BD30" s="220"/>
      <c r="BE30" s="220"/>
      <c r="BF30" s="220"/>
      <c r="BG30" s="220"/>
      <c r="BH30" s="218"/>
      <c r="BI30" s="218"/>
      <c r="BJ30" s="218"/>
      <c r="BK30" s="218"/>
      <c r="BL30" s="218"/>
      <c r="BM30" s="211"/>
      <c r="BN30" s="211"/>
      <c r="BO30" s="211"/>
      <c r="BP30" s="211"/>
      <c r="BQ30" s="211"/>
      <c r="BR30" s="211"/>
      <c r="BS30" s="211"/>
      <c r="BT30" s="211"/>
      <c r="BU30" s="211"/>
      <c r="BV30" s="211"/>
      <c r="BW30" s="211"/>
      <c r="BX30" s="211"/>
      <c r="BY30" s="211"/>
      <c r="BZ30" s="211"/>
      <c r="CA30" s="211"/>
      <c r="CB30" s="211"/>
      <c r="CC30" s="211"/>
      <c r="CD30" s="211"/>
      <c r="CE30" s="211"/>
    </row>
    <row r="31" spans="1:83" ht="11.25" customHeight="1" x14ac:dyDescent="0.2">
      <c r="A31" s="59" t="s">
        <v>25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18"/>
        <v>Euribor6M</v>
      </c>
      <c r="H31" s="59" t="str">
        <f t="shared" si="19"/>
        <v>EURAB6E2Y_RepoQuote</v>
      </c>
      <c r="I31" s="127">
        <v>0</v>
      </c>
      <c r="J31" s="64" t="str">
        <f>_xll.qlSwapRateHelper2(,$H31,2,$B31,Calendar,$D31,$E31,$F31,$G31,$I31,$C31,Discounting1,PillarDate,,IndexedCoupon,Permanent,Trigger,ObjectOverwrite)</f>
        <v>obj_0047b#0001</v>
      </c>
      <c r="K31" s="64" t="str">
        <f>_xll.qlSwapRateHelper2(,$H31,2,$B31,Calendar,$D31,$E31,$F31,$G31,$I31,$C31,Discounting2,PillarDate,,IndexedCoupon,Permanent,Trigger,ObjectOverwrite)</f>
        <v>obj_00476#0001</v>
      </c>
      <c r="L31" s="48"/>
      <c r="M31" s="10" t="str">
        <f t="shared" si="14"/>
        <v>Sw</v>
      </c>
      <c r="N31" s="94" t="str">
        <f t="shared" ref="N31:O31" si="26">IF(ISBLANK(J35),"--",J35)</f>
        <v>obj_00487#0001</v>
      </c>
      <c r="O31" s="94" t="str">
        <f t="shared" si="26"/>
        <v>obj_0046e#0001</v>
      </c>
      <c r="P31" s="146" t="str">
        <f>IFERROR(_xll.qlRateHelperQuoteName(N31,Trigger),"--")</f>
        <v>EURAB6E6Y_RepoQuote</v>
      </c>
      <c r="Q31" s="98">
        <f>IFERROR(_xll.qlRateHelperQuoteValue($N31,Trigger),"--")</f>
        <v>4.5739999999999999E-3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42362</v>
      </c>
      <c r="V31" s="99">
        <f>IFERROR(_xll.qlRateHelperPillarDate(N31,Trigger),"--")</f>
        <v>44554</v>
      </c>
      <c r="X31" s="4" t="str">
        <f t="shared" si="3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4"/>
        <v>#N/A</v>
      </c>
      <c r="AK31" s="80" t="e">
        <v>#N/A</v>
      </c>
      <c r="AL31" s="161" t="e">
        <f t="shared" si="23"/>
        <v>#N/A</v>
      </c>
      <c r="AO31" s="215"/>
      <c r="AP31" s="222"/>
      <c r="AQ31" s="222"/>
      <c r="AR31" s="215"/>
      <c r="AS31" s="215"/>
      <c r="AT31" s="217"/>
      <c r="AU31" s="218"/>
      <c r="AV31" s="217"/>
      <c r="AW31" s="215"/>
      <c r="AX31" s="217"/>
      <c r="AY31" s="219"/>
      <c r="AZ31" s="220"/>
      <c r="BA31" s="220"/>
      <c r="BB31" s="221"/>
      <c r="BC31" s="220"/>
      <c r="BD31" s="220"/>
      <c r="BE31" s="220"/>
      <c r="BF31" s="220"/>
      <c r="BG31" s="220"/>
      <c r="BH31" s="218"/>
      <c r="BI31" s="218"/>
      <c r="BJ31" s="218"/>
      <c r="BK31" s="218"/>
      <c r="BL31" s="218"/>
      <c r="BM31" s="211"/>
      <c r="BN31" s="211"/>
      <c r="BO31" s="211"/>
      <c r="BP31" s="211"/>
      <c r="BQ31" s="211"/>
      <c r="BR31" s="211"/>
      <c r="BS31" s="211"/>
      <c r="BT31" s="211"/>
      <c r="BU31" s="211"/>
      <c r="BV31" s="211"/>
      <c r="BW31" s="211"/>
      <c r="BX31" s="211"/>
      <c r="BY31" s="211"/>
      <c r="BZ31" s="211"/>
      <c r="CA31" s="211"/>
      <c r="CB31" s="211"/>
      <c r="CC31" s="211"/>
      <c r="CD31" s="211"/>
      <c r="CE31" s="211"/>
    </row>
    <row r="32" spans="1:83" ht="11.25" customHeight="1" x14ac:dyDescent="0.2">
      <c r="A32" s="59" t="s">
        <v>25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18"/>
        <v>Euribor6M</v>
      </c>
      <c r="H32" s="59" t="str">
        <f t="shared" si="19"/>
        <v>EURAB6E3Y_RepoQuote</v>
      </c>
      <c r="I32" s="127">
        <v>0</v>
      </c>
      <c r="J32" s="64" t="str">
        <f>_xll.qlSwapRateHelper2(,$H32,2,$B32,Calendar,$D32,$E32,$F32,$G32,$I32,$C32,Discounting1,PillarDate,,IndexedCoupon,Permanent,Trigger,ObjectOverwrite)</f>
        <v>obj_0046d#0001</v>
      </c>
      <c r="K32" s="64" t="str">
        <f>_xll.qlSwapRateHelper2(,$H32,2,$B32,Calendar,$D32,$E32,$F32,$G32,$I32,$C32,Discounting2,PillarDate,,IndexedCoupon,Permanent,Trigger,ObjectOverwrite)</f>
        <v>obj_00490#0001</v>
      </c>
      <c r="L32" s="48"/>
      <c r="M32" s="10" t="str">
        <f t="shared" si="14"/>
        <v>Sw</v>
      </c>
      <c r="N32" s="94" t="str">
        <f t="shared" ref="N32:O32" si="27">IF(ISBLANK(J36),"--",J36)</f>
        <v>obj_0046c#0001</v>
      </c>
      <c r="O32" s="94" t="str">
        <f t="shared" si="27"/>
        <v>obj_00475#0001</v>
      </c>
      <c r="P32" s="146" t="str">
        <f>IFERROR(_xll.qlRateHelperQuoteName(N32,Trigger),"--")</f>
        <v>EURAB6E7Y_RepoQuote</v>
      </c>
      <c r="Q32" s="98">
        <f>IFERROR(_xll.qlRateHelperQuoteValue($N32,Trigger),"--")</f>
        <v>5.9659999999999999E-3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42362</v>
      </c>
      <c r="V32" s="99">
        <f>IFERROR(_xll.qlRateHelperPillarDate(N32,Trigger),"--")</f>
        <v>44922</v>
      </c>
      <c r="X32" s="4" t="str">
        <f t="shared" si="3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4"/>
        <v>#N/A</v>
      </c>
      <c r="AK32" s="80" t="e">
        <v>#N/A</v>
      </c>
      <c r="AL32" s="161" t="e">
        <f t="shared" si="23"/>
        <v>#N/A</v>
      </c>
      <c r="AO32" s="215"/>
      <c r="AP32" s="222"/>
      <c r="AQ32" s="222"/>
      <c r="AR32" s="215"/>
      <c r="AS32" s="215"/>
      <c r="AT32" s="217"/>
      <c r="AU32" s="218"/>
      <c r="AV32" s="217"/>
      <c r="AW32" s="215"/>
      <c r="AX32" s="217"/>
      <c r="AY32" s="219"/>
      <c r="AZ32" s="220"/>
      <c r="BA32" s="220"/>
      <c r="BB32" s="221"/>
      <c r="BC32" s="220"/>
      <c r="BD32" s="220"/>
      <c r="BE32" s="220"/>
      <c r="BF32" s="220"/>
      <c r="BG32" s="220"/>
      <c r="BH32" s="218"/>
      <c r="BI32" s="218"/>
      <c r="BJ32" s="218"/>
      <c r="BK32" s="218"/>
      <c r="BL32" s="218"/>
      <c r="BM32" s="211"/>
      <c r="BN32" s="211"/>
      <c r="BO32" s="211"/>
      <c r="BP32" s="211"/>
      <c r="BQ32" s="211"/>
      <c r="BR32" s="211"/>
      <c r="BS32" s="211"/>
      <c r="BT32" s="211"/>
      <c r="BU32" s="211"/>
      <c r="BV32" s="211"/>
      <c r="BW32" s="211"/>
      <c r="BX32" s="211"/>
      <c r="BY32" s="211"/>
      <c r="BZ32" s="211"/>
      <c r="CA32" s="211"/>
      <c r="CB32" s="211"/>
      <c r="CC32" s="211"/>
      <c r="CD32" s="211"/>
      <c r="CE32" s="211"/>
    </row>
    <row r="33" spans="1:83" ht="11.25" customHeight="1" x14ac:dyDescent="0.2">
      <c r="A33" s="59" t="s">
        <v>25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18"/>
        <v>Euribor6M</v>
      </c>
      <c r="H33" s="59" t="str">
        <f t="shared" si="19"/>
        <v>EURAB6E4Y_RepoQuote</v>
      </c>
      <c r="I33" s="127">
        <v>0</v>
      </c>
      <c r="J33" s="64" t="str">
        <f>_xll.qlSwapRateHelper2(,$H33,2,$B33,Calendar,$D33,$E33,$F33,$G33,$I33,$C33,Discounting1,PillarDate,,IndexedCoupon,Permanent,Trigger,ObjectOverwrite)</f>
        <v>obj_00479#0001</v>
      </c>
      <c r="K33" s="64" t="str">
        <f>_xll.qlSwapRateHelper2(,$H33,2,$B33,Calendar,$D33,$E33,$F33,$G33,$I33,$C33,Discounting2,PillarDate,,IndexedCoupon,Permanent,Trigger,ObjectOverwrite)</f>
        <v>obj_00484#0001</v>
      </c>
      <c r="L33" s="48"/>
      <c r="M33" s="10" t="str">
        <f t="shared" si="14"/>
        <v>Sw</v>
      </c>
      <c r="N33" s="94" t="str">
        <f t="shared" ref="N33:O33" si="28">IF(ISBLANK(J37),"--",J37)</f>
        <v>obj_00481#0001</v>
      </c>
      <c r="O33" s="94" t="str">
        <f t="shared" si="28"/>
        <v>obj_0048a#0001</v>
      </c>
      <c r="P33" s="146" t="str">
        <f>IFERROR(_xll.qlRateHelperQuoteName(N33,Trigger),"--")</f>
        <v>EURAB6E8Y_RepoQuote</v>
      </c>
      <c r="Q33" s="98">
        <f>IFERROR(_xll.qlRateHelperQuoteValue($N33,Trigger),"--")</f>
        <v>7.3134999999999997E-3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42362</v>
      </c>
      <c r="V33" s="99">
        <f>IFERROR(_xll.qlRateHelperPillarDate(N33,Trigger),"--")</f>
        <v>45287</v>
      </c>
      <c r="X33" s="4" t="str">
        <f t="shared" si="3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4"/>
        <v>#N/A</v>
      </c>
      <c r="AK33" s="80" t="e">
        <v>#N/A</v>
      </c>
      <c r="AL33" s="161" t="e">
        <f t="shared" si="23"/>
        <v>#N/A</v>
      </c>
      <c r="AO33" s="215"/>
      <c r="AP33" s="222"/>
      <c r="AQ33" s="222"/>
      <c r="AR33" s="215"/>
      <c r="AS33" s="215"/>
      <c r="AT33" s="217"/>
      <c r="AU33" s="218"/>
      <c r="AV33" s="217"/>
      <c r="AW33" s="215"/>
      <c r="AX33" s="217"/>
      <c r="AY33" s="219"/>
      <c r="AZ33" s="220"/>
      <c r="BA33" s="220"/>
      <c r="BB33" s="221"/>
      <c r="BC33" s="220"/>
      <c r="BD33" s="220"/>
      <c r="BE33" s="220"/>
      <c r="BF33" s="220"/>
      <c r="BG33" s="220"/>
      <c r="BH33" s="218"/>
      <c r="BI33" s="218"/>
      <c r="BJ33" s="218"/>
      <c r="BK33" s="218"/>
      <c r="BL33" s="218"/>
      <c r="BM33" s="211"/>
      <c r="BN33" s="211"/>
      <c r="BO33" s="211"/>
      <c r="BP33" s="211"/>
      <c r="BQ33" s="211"/>
      <c r="BR33" s="211"/>
      <c r="BS33" s="211"/>
      <c r="BT33" s="211"/>
      <c r="BU33" s="211"/>
      <c r="BV33" s="211"/>
      <c r="BW33" s="211"/>
      <c r="BX33" s="211"/>
      <c r="BY33" s="211"/>
      <c r="BZ33" s="211"/>
      <c r="CA33" s="211"/>
      <c r="CB33" s="211"/>
      <c r="CC33" s="211"/>
      <c r="CD33" s="211"/>
      <c r="CE33" s="211"/>
    </row>
    <row r="34" spans="1:83" ht="11.25" customHeight="1" x14ac:dyDescent="0.2">
      <c r="A34" s="59" t="s">
        <v>25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18"/>
        <v>Euribor6M</v>
      </c>
      <c r="H34" s="59" t="str">
        <f t="shared" si="19"/>
        <v>EURAB6E5Y_RepoQuote</v>
      </c>
      <c r="I34" s="127">
        <v>0</v>
      </c>
      <c r="J34" s="64" t="str">
        <f>_xll.qlSwapRateHelper2(,$H34,2,$B34,Calendar,$D34,$E34,$F34,$G34,$I34,$C34,Discounting1,PillarDate,,IndexedCoupon,Permanent,Trigger,ObjectOverwrite)</f>
        <v>obj_0048b#0001</v>
      </c>
      <c r="K34" s="64" t="str">
        <f>_xll.qlSwapRateHelper2(,$H34,2,$B34,Calendar,$D34,$E34,$F34,$G34,$I34,$C34,Discounting2,PillarDate,,IndexedCoupon,Permanent,Trigger,ObjectOverwrite)</f>
        <v>obj_0048d#0001</v>
      </c>
      <c r="L34" s="48"/>
      <c r="M34" s="10" t="str">
        <f t="shared" si="14"/>
        <v>Sw</v>
      </c>
      <c r="N34" s="94" t="str">
        <f t="shared" ref="N34:O34" si="29">IF(ISBLANK(J38),"--",J38)</f>
        <v>obj_00482#0001</v>
      </c>
      <c r="O34" s="94" t="str">
        <f t="shared" si="29"/>
        <v>obj_00486#0001</v>
      </c>
      <c r="P34" s="146" t="str">
        <f>IFERROR(_xll.qlRateHelperQuoteName(N34,Trigger),"--")</f>
        <v>EURAB6E9Y_RepoQuote</v>
      </c>
      <c r="Q34" s="98">
        <f>IFERROR(_xll.qlRateHelperQuoteValue($N34,Trigger),"--")</f>
        <v>8.5622500000000004E-3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42362</v>
      </c>
      <c r="V34" s="99">
        <f>IFERROR(_xll.qlRateHelperPillarDate(N34,Trigger),"--")</f>
        <v>45650</v>
      </c>
      <c r="X34" s="4" t="str">
        <f t="shared" si="3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4"/>
        <v>#N/A</v>
      </c>
      <c r="AK34" s="80" t="e">
        <v>#N/A</v>
      </c>
      <c r="AL34" s="161" t="e">
        <f t="shared" si="23"/>
        <v>#N/A</v>
      </c>
      <c r="AO34" s="215"/>
      <c r="AP34" s="222"/>
      <c r="AQ34" s="222"/>
      <c r="AR34" s="215"/>
      <c r="AS34" s="215"/>
      <c r="AT34" s="217"/>
      <c r="AU34" s="218"/>
      <c r="AV34" s="217"/>
      <c r="AW34" s="215"/>
      <c r="AX34" s="217"/>
      <c r="AY34" s="219"/>
      <c r="AZ34" s="220"/>
      <c r="BA34" s="220"/>
      <c r="BB34" s="221"/>
      <c r="BC34" s="220"/>
      <c r="BD34" s="220"/>
      <c r="BE34" s="220"/>
      <c r="BF34" s="220"/>
      <c r="BG34" s="220"/>
      <c r="BH34" s="218"/>
      <c r="BI34" s="218"/>
      <c r="BJ34" s="218"/>
      <c r="BK34" s="218"/>
      <c r="BL34" s="218"/>
      <c r="BM34" s="211"/>
      <c r="BN34" s="211"/>
      <c r="BO34" s="211"/>
      <c r="BP34" s="211"/>
      <c r="BQ34" s="211"/>
      <c r="BR34" s="211"/>
      <c r="BS34" s="211"/>
      <c r="BT34" s="211"/>
      <c r="BU34" s="211"/>
      <c r="BV34" s="211"/>
      <c r="BW34" s="211"/>
      <c r="BX34" s="211"/>
      <c r="BY34" s="211"/>
      <c r="BZ34" s="211"/>
      <c r="CA34" s="211"/>
      <c r="CB34" s="211"/>
      <c r="CC34" s="211"/>
      <c r="CD34" s="211"/>
      <c r="CE34" s="211"/>
    </row>
    <row r="35" spans="1:83" ht="11.25" customHeight="1" x14ac:dyDescent="0.2">
      <c r="A35" s="59" t="s">
        <v>25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18"/>
        <v>Euribor6M</v>
      </c>
      <c r="H35" s="59" t="str">
        <f t="shared" si="19"/>
        <v>EURAB6E6Y_RepoQuote</v>
      </c>
      <c r="I35" s="127">
        <v>0</v>
      </c>
      <c r="J35" s="64" t="str">
        <f>_xll.qlSwapRateHelper2(,$H35,2,$B35,Calendar,$D35,$E35,$F35,$G35,$I35,$C35,Discounting1,PillarDate,,IndexedCoupon,Permanent,Trigger,ObjectOverwrite)</f>
        <v>obj_00487#0001</v>
      </c>
      <c r="K35" s="64" t="str">
        <f>_xll.qlSwapRateHelper2(,$H35,2,$B35,Calendar,$D35,$E35,$F35,$G35,$I35,$C35,Discounting2,PillarDate,,IndexedCoupon,Permanent,Trigger,ObjectOverwrite)</f>
        <v>obj_0046e#0001</v>
      </c>
      <c r="L35" s="48"/>
      <c r="M35" s="10" t="str">
        <f t="shared" si="14"/>
        <v>Sw</v>
      </c>
      <c r="N35" s="94" t="str">
        <f t="shared" ref="N35:O35" si="30">IF(ISBLANK(J39),"--",J39)</f>
        <v>obj_00489#0001</v>
      </c>
      <c r="O35" s="94" t="str">
        <f t="shared" si="30"/>
        <v>obj_00483#0001</v>
      </c>
      <c r="P35" s="146" t="str">
        <f>IFERROR(_xll.qlRateHelperQuoteName(N35,Trigger),"--")</f>
        <v>EURAB6E10Y_RepoQuote</v>
      </c>
      <c r="Q35" s="98">
        <f>IFERROR(_xll.qlRateHelperQuoteValue($N35,Trigger),"--")</f>
        <v>9.6692500000000008E-3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42362</v>
      </c>
      <c r="V35" s="99">
        <f>IFERROR(_xll.qlRateHelperPillarDate(N35,Trigger),"--")</f>
        <v>46015</v>
      </c>
      <c r="X35" s="4" t="str">
        <f t="shared" si="3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4"/>
        <v>#N/A</v>
      </c>
      <c r="AK35" s="80" t="e">
        <v>#N/A</v>
      </c>
      <c r="AL35" s="161" t="e">
        <f t="shared" si="23"/>
        <v>#N/A</v>
      </c>
      <c r="AO35" s="215"/>
      <c r="AP35" s="222"/>
      <c r="AQ35" s="222"/>
      <c r="AR35" s="215"/>
      <c r="AS35" s="215"/>
      <c r="AT35" s="217"/>
      <c r="AU35" s="218"/>
      <c r="AV35" s="217"/>
      <c r="AW35" s="215"/>
      <c r="AX35" s="217"/>
      <c r="AY35" s="219"/>
      <c r="AZ35" s="220"/>
      <c r="BA35" s="220"/>
      <c r="BB35" s="221"/>
      <c r="BC35" s="220"/>
      <c r="BD35" s="220"/>
      <c r="BE35" s="220"/>
      <c r="BF35" s="220"/>
      <c r="BG35" s="220"/>
      <c r="BH35" s="218"/>
      <c r="BI35" s="218"/>
      <c r="BJ35" s="218"/>
      <c r="BK35" s="218"/>
      <c r="BL35" s="218"/>
      <c r="BM35" s="211"/>
      <c r="BN35" s="211"/>
      <c r="BO35" s="211"/>
      <c r="BP35" s="211"/>
      <c r="BQ35" s="211"/>
      <c r="BR35" s="211"/>
      <c r="BS35" s="211"/>
      <c r="BT35" s="211"/>
      <c r="BU35" s="211"/>
      <c r="BV35" s="211"/>
      <c r="BW35" s="211"/>
      <c r="BX35" s="211"/>
      <c r="BY35" s="211"/>
      <c r="BZ35" s="211"/>
      <c r="CA35" s="211"/>
      <c r="CB35" s="211"/>
      <c r="CC35" s="211"/>
      <c r="CD35" s="211"/>
      <c r="CE35" s="211"/>
    </row>
    <row r="36" spans="1:83" ht="11.25" customHeight="1" x14ac:dyDescent="0.2">
      <c r="A36" s="59" t="s">
        <v>25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18"/>
        <v>Euribor6M</v>
      </c>
      <c r="H36" s="59" t="str">
        <f t="shared" si="19"/>
        <v>EURAB6E7Y_RepoQuote</v>
      </c>
      <c r="I36" s="127">
        <v>0</v>
      </c>
      <c r="J36" s="64" t="str">
        <f>_xll.qlSwapRateHelper2(,$H36,2,$B36,Calendar,$D36,$E36,$F36,$G36,$I36,$C36,Discounting1,PillarDate,,IndexedCoupon,Permanent,Trigger,ObjectOverwrite)</f>
        <v>obj_0046c#0001</v>
      </c>
      <c r="K36" s="64" t="str">
        <f>_xll.qlSwapRateHelper2(,$H36,2,$B36,Calendar,$D36,$E36,$F36,$G36,$I36,$C36,Discounting2,PillarDate,,IndexedCoupon,Permanent,Trigger,ObjectOverwrite)</f>
        <v>obj_00475#0001</v>
      </c>
      <c r="L36" s="48"/>
      <c r="M36" s="10" t="str">
        <f t="shared" si="14"/>
        <v>Sw</v>
      </c>
      <c r="N36" s="94" t="str">
        <f t="shared" ref="N36:O36" si="31">IF(ISBLANK(J40),"--",J40)</f>
        <v>--</v>
      </c>
      <c r="O36" s="94" t="str">
        <f t="shared" si="31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4"/>
        <v>#N/A</v>
      </c>
      <c r="AK36" s="80" t="e">
        <v>#N/A</v>
      </c>
      <c r="AL36" s="161" t="e">
        <f t="shared" si="23"/>
        <v>#N/A</v>
      </c>
      <c r="AO36" s="215"/>
      <c r="AP36" s="222"/>
      <c r="AQ36" s="222"/>
      <c r="AR36" s="215"/>
      <c r="AS36" s="215"/>
      <c r="AT36" s="217"/>
      <c r="AU36" s="218"/>
      <c r="AV36" s="217"/>
      <c r="AW36" s="215"/>
      <c r="AX36" s="217"/>
      <c r="AY36" s="219"/>
      <c r="AZ36" s="220"/>
      <c r="BA36" s="220"/>
      <c r="BB36" s="221"/>
      <c r="BC36" s="220"/>
      <c r="BD36" s="220"/>
      <c r="BE36" s="220"/>
      <c r="BF36" s="220"/>
      <c r="BG36" s="220"/>
      <c r="BH36" s="218"/>
      <c r="BI36" s="218"/>
      <c r="BJ36" s="218"/>
      <c r="BK36" s="218"/>
      <c r="BL36" s="218"/>
      <c r="BM36" s="211"/>
      <c r="BN36" s="211"/>
      <c r="BO36" s="211"/>
      <c r="BP36" s="211"/>
      <c r="BQ36" s="211"/>
      <c r="BR36" s="211"/>
      <c r="BS36" s="211"/>
      <c r="BT36" s="211"/>
      <c r="BU36" s="211"/>
      <c r="BV36" s="211"/>
      <c r="BW36" s="211"/>
      <c r="BX36" s="211"/>
      <c r="BY36" s="211"/>
      <c r="BZ36" s="211"/>
      <c r="CA36" s="211"/>
      <c r="CB36" s="211"/>
      <c r="CC36" s="211"/>
      <c r="CD36" s="211"/>
      <c r="CE36" s="211"/>
    </row>
    <row r="37" spans="1:83" ht="11.25" customHeight="1" x14ac:dyDescent="0.2">
      <c r="A37" s="59" t="s">
        <v>25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18"/>
        <v>Euribor6M</v>
      </c>
      <c r="H37" s="59" t="str">
        <f t="shared" si="19"/>
        <v>EURAB6E8Y_RepoQuote</v>
      </c>
      <c r="I37" s="127">
        <v>0</v>
      </c>
      <c r="J37" s="64" t="str">
        <f>_xll.qlSwapRateHelper2(,$H37,2,$B37,Calendar,$D37,$E37,$F37,$G37,$I37,$C37,Discounting1,PillarDate,,IndexedCoupon,Permanent,Trigger,ObjectOverwrite)</f>
        <v>obj_00481#0001</v>
      </c>
      <c r="K37" s="64" t="str">
        <f>_xll.qlSwapRateHelper2(,$H37,2,$B37,Calendar,$D37,$E37,$F37,$G37,$I37,$C37,Discounting2,PillarDate,,IndexedCoupon,Permanent,Trigger,ObjectOverwrite)</f>
        <v>obj_0048a#0001</v>
      </c>
      <c r="L37" s="48"/>
      <c r="M37" s="10" t="str">
        <f t="shared" si="14"/>
        <v>Sw</v>
      </c>
      <c r="N37" s="94" t="str">
        <f t="shared" ref="N37:O37" si="32">IF(ISBLANK(J41),"--",J41)</f>
        <v>obj_0047e#0001</v>
      </c>
      <c r="O37" s="94" t="str">
        <f t="shared" si="32"/>
        <v>obj_0048f#0001</v>
      </c>
      <c r="P37" s="146" t="str">
        <f>IFERROR(_xll.qlRateHelperQuoteName(N37,Trigger),"--")</f>
        <v>EURAB6E12Y_RepoQuote</v>
      </c>
      <c r="Q37" s="98">
        <f>IFERROR(_xll.qlRateHelperQuoteValue($N37,Trigger),"--")</f>
        <v>1.155425E-2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42362</v>
      </c>
      <c r="V37" s="99">
        <f>IFERROR(_xll.qlRateHelperPillarDate(N37,Trigger),"--")</f>
        <v>46745</v>
      </c>
      <c r="X37" s="4" t="str">
        <f t="shared" si="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4"/>
        <v>#N/A</v>
      </c>
      <c r="AK37" s="80" t="e">
        <v>#N/A</v>
      </c>
      <c r="AL37" s="161" t="e">
        <f t="shared" si="23"/>
        <v>#N/A</v>
      </c>
      <c r="AO37" s="215"/>
      <c r="AP37" s="222"/>
      <c r="AQ37" s="222"/>
      <c r="AR37" s="215"/>
      <c r="AS37" s="215"/>
      <c r="AT37" s="217"/>
      <c r="AU37" s="218"/>
      <c r="AV37" s="217"/>
      <c r="AW37" s="215"/>
      <c r="AX37" s="217"/>
      <c r="AY37" s="219"/>
      <c r="AZ37" s="220"/>
      <c r="BA37" s="220"/>
      <c r="BB37" s="221"/>
      <c r="BC37" s="220"/>
      <c r="BD37" s="220"/>
      <c r="BE37" s="220"/>
      <c r="BF37" s="220"/>
      <c r="BG37" s="220"/>
      <c r="BH37" s="218"/>
      <c r="BI37" s="218"/>
      <c r="BJ37" s="218"/>
      <c r="BK37" s="218"/>
      <c r="BL37" s="218"/>
      <c r="BM37" s="211"/>
      <c r="BN37" s="211"/>
      <c r="BO37" s="211"/>
      <c r="BP37" s="211"/>
      <c r="BQ37" s="211"/>
      <c r="BR37" s="211"/>
      <c r="BS37" s="211"/>
      <c r="BT37" s="211"/>
      <c r="BU37" s="211"/>
      <c r="BV37" s="211"/>
      <c r="BW37" s="211"/>
      <c r="BX37" s="211"/>
      <c r="BY37" s="211"/>
      <c r="BZ37" s="211"/>
      <c r="CA37" s="211"/>
      <c r="CB37" s="211"/>
      <c r="CC37" s="211"/>
      <c r="CD37" s="211"/>
      <c r="CE37" s="211"/>
    </row>
    <row r="38" spans="1:83" ht="11.25" customHeight="1" x14ac:dyDescent="0.2">
      <c r="A38" s="59" t="s">
        <v>25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18"/>
        <v>Euribor6M</v>
      </c>
      <c r="H38" s="59" t="str">
        <f t="shared" si="19"/>
        <v>EURAB6E9Y_RepoQuote</v>
      </c>
      <c r="I38" s="127">
        <v>0</v>
      </c>
      <c r="J38" s="64" t="str">
        <f>_xll.qlSwapRateHelper2(,$H38,2,$B38,Calendar,$D38,$E38,$F38,$G38,$I38,$C38,Discounting1,PillarDate,,IndexedCoupon,Permanent,Trigger,ObjectOverwrite)</f>
        <v>obj_00482#0001</v>
      </c>
      <c r="K38" s="64" t="str">
        <f>_xll.qlSwapRateHelper2(,$H38,2,$B38,Calendar,$D38,$E38,$F38,$G38,$I38,$C38,Discounting2,PillarDate,,IndexedCoupon,Permanent,Trigger,ObjectOverwrite)</f>
        <v>obj_00486#0001</v>
      </c>
      <c r="L38" s="48"/>
      <c r="M38" s="10" t="str">
        <f t="shared" si="14"/>
        <v>Sw</v>
      </c>
      <c r="N38" s="94" t="str">
        <f t="shared" ref="N38:O38" si="33">IF(ISBLANK(J42),"--",J42)</f>
        <v>--</v>
      </c>
      <c r="O38" s="94" t="str">
        <f t="shared" si="33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4"/>
        <v>#N/A</v>
      </c>
      <c r="AK38" s="80" t="e">
        <v>#N/A</v>
      </c>
      <c r="AL38" s="161" t="e">
        <f t="shared" si="23"/>
        <v>#N/A</v>
      </c>
      <c r="AO38" s="215"/>
      <c r="AP38" s="222"/>
      <c r="AQ38" s="222"/>
      <c r="AR38" s="215"/>
      <c r="AS38" s="215"/>
      <c r="AT38" s="217"/>
      <c r="AU38" s="218"/>
      <c r="AV38" s="217"/>
      <c r="AW38" s="215"/>
      <c r="AX38" s="217"/>
      <c r="AY38" s="219"/>
      <c r="AZ38" s="220"/>
      <c r="BA38" s="220"/>
      <c r="BB38" s="221"/>
      <c r="BC38" s="220"/>
      <c r="BD38" s="220"/>
      <c r="BE38" s="220"/>
      <c r="BF38" s="220"/>
      <c r="BG38" s="220"/>
      <c r="BH38" s="218"/>
      <c r="BI38" s="218"/>
      <c r="BJ38" s="218"/>
      <c r="BK38" s="218"/>
      <c r="BL38" s="218"/>
      <c r="BM38" s="211"/>
      <c r="BN38" s="211"/>
      <c r="BO38" s="211"/>
      <c r="BP38" s="211"/>
      <c r="BQ38" s="211"/>
      <c r="BR38" s="211"/>
      <c r="BS38" s="211"/>
      <c r="BT38" s="211"/>
      <c r="BU38" s="211"/>
      <c r="BV38" s="211"/>
      <c r="BW38" s="211"/>
      <c r="BX38" s="211"/>
      <c r="BY38" s="211"/>
      <c r="BZ38" s="211"/>
      <c r="CA38" s="211"/>
      <c r="CB38" s="211"/>
      <c r="CC38" s="211"/>
      <c r="CD38" s="211"/>
      <c r="CE38" s="211"/>
    </row>
    <row r="39" spans="1:83" ht="11.25" customHeight="1" x14ac:dyDescent="0.2">
      <c r="A39" s="59" t="s">
        <v>25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18"/>
        <v>Euribor6M</v>
      </c>
      <c r="H39" s="59" t="str">
        <f t="shared" si="19"/>
        <v>EURAB6E10Y_RepoQuote</v>
      </c>
      <c r="I39" s="127">
        <v>0</v>
      </c>
      <c r="J39" s="64" t="str">
        <f>_xll.qlSwapRateHelper2(,$H39,2,$B39,Calendar,$D39,$E39,$F39,$G39,$I39,$C39,Discounting1,PillarDate,,IndexedCoupon,Permanent,Trigger,ObjectOverwrite)</f>
        <v>obj_00489#0001</v>
      </c>
      <c r="K39" s="64" t="str">
        <f>_xll.qlSwapRateHelper2(,$H39,2,$B39,Calendar,$D39,$E39,$F39,$G39,$I39,$C39,Discounting2,PillarDate,,IndexedCoupon,Permanent,Trigger,ObjectOverwrite)</f>
        <v>obj_00483#0001</v>
      </c>
      <c r="L39" s="48"/>
      <c r="M39" s="10" t="str">
        <f t="shared" si="14"/>
        <v>Sw</v>
      </c>
      <c r="N39" s="94" t="str">
        <f t="shared" ref="N39:O39" si="34">IF(ISBLANK(J43),"--",J43)</f>
        <v>--</v>
      </c>
      <c r="O39" s="94" t="str">
        <f t="shared" si="34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4"/>
        <v>#N/A</v>
      </c>
      <c r="AK39" s="80" t="e">
        <v>#N/A</v>
      </c>
      <c r="AL39" s="161" t="e">
        <f t="shared" si="23"/>
        <v>#N/A</v>
      </c>
      <c r="AO39" s="215"/>
      <c r="AP39" s="222"/>
      <c r="AQ39" s="222"/>
      <c r="AR39" s="215"/>
      <c r="AS39" s="215"/>
      <c r="AT39" s="217"/>
      <c r="AU39" s="218"/>
      <c r="AV39" s="217"/>
      <c r="AW39" s="215"/>
      <c r="AX39" s="217"/>
      <c r="AY39" s="219"/>
      <c r="AZ39" s="220"/>
      <c r="BA39" s="220"/>
      <c r="BB39" s="221"/>
      <c r="BC39" s="220"/>
      <c r="BD39" s="220"/>
      <c r="BE39" s="220"/>
      <c r="BF39" s="220"/>
      <c r="BG39" s="220"/>
      <c r="BH39" s="218"/>
      <c r="BI39" s="218"/>
      <c r="BJ39" s="218"/>
      <c r="BK39" s="218"/>
      <c r="BL39" s="218"/>
      <c r="BM39" s="211"/>
      <c r="BN39" s="211"/>
      <c r="BO39" s="211"/>
      <c r="BP39" s="211"/>
      <c r="BQ39" s="211"/>
      <c r="BR39" s="211"/>
      <c r="BS39" s="211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</row>
    <row r="40" spans="1:83" ht="11.25" customHeight="1" x14ac:dyDescent="0.2">
      <c r="A40" s="59" t="s">
        <v>25</v>
      </c>
      <c r="B40" s="60" t="s">
        <v>96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18"/>
        <v>Euribor6M</v>
      </c>
      <c r="H40" s="59" t="str">
        <f t="shared" si="19"/>
        <v>EURAB6E11Y_RepoQuote</v>
      </c>
      <c r="I40" s="127">
        <v>0</v>
      </c>
      <c r="J40" s="64"/>
      <c r="K40" s="64"/>
      <c r="L40" s="48"/>
      <c r="M40" s="10" t="str">
        <f t="shared" si="14"/>
        <v>Sw</v>
      </c>
      <c r="N40" s="94" t="str">
        <f t="shared" ref="N40:O40" si="35">IF(ISBLANK(J44),"--",J44)</f>
        <v>obj_00485#0001</v>
      </c>
      <c r="O40" s="94" t="str">
        <f t="shared" si="35"/>
        <v>obj_0047a#0001</v>
      </c>
      <c r="P40" s="146" t="str">
        <f>IFERROR(_xll.qlRateHelperQuoteName(N40,Trigger),"--")</f>
        <v>EURAB6E15Y_RepoQuote</v>
      </c>
      <c r="Q40" s="98">
        <f>IFERROR(_xll.qlRateHelperQuoteValue($N40,Trigger),"--")</f>
        <v>1.356425E-2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42362</v>
      </c>
      <c r="V40" s="99">
        <f>IFERROR(_xll.qlRateHelperPillarDate(N40,Trigger),"--")</f>
        <v>47841</v>
      </c>
      <c r="X40" s="4" t="str">
        <f t="shared" si="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4"/>
        <v>#N/A</v>
      </c>
      <c r="AK40" s="80" t="e">
        <v>#N/A</v>
      </c>
      <c r="AL40" s="161" t="e">
        <f t="shared" si="23"/>
        <v>#N/A</v>
      </c>
      <c r="AO40" s="215"/>
      <c r="AP40" s="222"/>
      <c r="AQ40" s="222"/>
      <c r="AR40" s="215"/>
      <c r="AS40" s="215"/>
      <c r="AT40" s="217"/>
      <c r="AU40" s="218"/>
      <c r="AV40" s="217"/>
      <c r="AW40" s="215"/>
      <c r="AX40" s="217"/>
      <c r="AY40" s="219"/>
      <c r="AZ40" s="220"/>
      <c r="BA40" s="220"/>
      <c r="BB40" s="221"/>
      <c r="BC40" s="220"/>
      <c r="BD40" s="220"/>
      <c r="BE40" s="220"/>
      <c r="BF40" s="220"/>
      <c r="BG40" s="220"/>
      <c r="BH40" s="218"/>
      <c r="BI40" s="218"/>
      <c r="BJ40" s="218"/>
      <c r="BK40" s="218"/>
      <c r="BL40" s="218"/>
      <c r="BM40" s="211"/>
      <c r="BN40" s="211"/>
      <c r="BO40" s="211"/>
      <c r="BP40" s="211"/>
      <c r="BQ40" s="211"/>
      <c r="BR40" s="211"/>
      <c r="BS40" s="211"/>
      <c r="BT40" s="211"/>
      <c r="BU40" s="211"/>
      <c r="BV40" s="211"/>
      <c r="BW40" s="211"/>
      <c r="BX40" s="211"/>
      <c r="BY40" s="211"/>
      <c r="BZ40" s="211"/>
      <c r="CA40" s="211"/>
      <c r="CB40" s="211"/>
      <c r="CC40" s="211"/>
      <c r="CD40" s="211"/>
      <c r="CE40" s="211"/>
    </row>
    <row r="41" spans="1:83" ht="11.25" customHeight="1" x14ac:dyDescent="0.2">
      <c r="A41" s="59" t="s">
        <v>25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8"/>
        <v>Euribor6M</v>
      </c>
      <c r="H41" s="59" t="str">
        <f t="shared" si="19"/>
        <v>EURAB6E12Y_RepoQuote</v>
      </c>
      <c r="I41" s="127">
        <v>0</v>
      </c>
      <c r="J41" s="64" t="str">
        <f>_xll.qlSwapRateHelper2(,$H41,2,$B41,Calendar,$D41,$E41,$F41,$G41,$I41,$C41,Discounting1,PillarDate,,IndexedCoupon,Permanent,Trigger,ObjectOverwrite)</f>
        <v>obj_0047e#0001</v>
      </c>
      <c r="K41" s="64" t="str">
        <f>_xll.qlSwapRateHelper2(,$H41,2,$B41,Calendar,$D41,$E41,$F41,$G41,$I41,$C41,Discounting2,PillarDate,,IndexedCoupon,Permanent,Trigger,ObjectOverwrite)</f>
        <v>obj_0048f#0001</v>
      </c>
      <c r="M41" s="10" t="str">
        <f t="shared" si="14"/>
        <v>Sw</v>
      </c>
      <c r="N41" s="94" t="str">
        <f t="shared" ref="N41:O41" si="36">IF(ISBLANK(J45),"--",J45)</f>
        <v>--</v>
      </c>
      <c r="O41" s="94" t="str">
        <f t="shared" si="36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4"/>
        <v>#N/A</v>
      </c>
      <c r="AK41" s="80" t="e">
        <v>#N/A</v>
      </c>
      <c r="AL41" s="161" t="e">
        <f t="shared" si="23"/>
        <v>#N/A</v>
      </c>
      <c r="AO41" s="215"/>
      <c r="AP41" s="222"/>
      <c r="AQ41" s="222"/>
      <c r="AR41" s="215"/>
      <c r="AS41" s="215"/>
      <c r="AT41" s="217"/>
      <c r="AU41" s="218"/>
      <c r="AV41" s="217"/>
      <c r="AW41" s="215"/>
      <c r="AX41" s="217"/>
      <c r="AY41" s="219"/>
      <c r="AZ41" s="220"/>
      <c r="BA41" s="220"/>
      <c r="BB41" s="221"/>
      <c r="BC41" s="220"/>
      <c r="BD41" s="220"/>
      <c r="BE41" s="220"/>
      <c r="BF41" s="220"/>
      <c r="BG41" s="220"/>
      <c r="BH41" s="218"/>
      <c r="BI41" s="218"/>
      <c r="BJ41" s="218"/>
      <c r="BK41" s="218"/>
      <c r="BL41" s="218"/>
      <c r="BM41" s="211"/>
      <c r="BN41" s="211"/>
      <c r="BO41" s="211"/>
      <c r="BP41" s="211"/>
      <c r="BQ41" s="211"/>
      <c r="BR41" s="211"/>
      <c r="BS41" s="211"/>
      <c r="BT41" s="211"/>
      <c r="BU41" s="211"/>
      <c r="BV41" s="211"/>
      <c r="BW41" s="211"/>
      <c r="BX41" s="211"/>
      <c r="BY41" s="211"/>
      <c r="BZ41" s="211"/>
      <c r="CA41" s="211"/>
      <c r="CB41" s="211"/>
      <c r="CC41" s="211"/>
      <c r="CD41" s="211"/>
      <c r="CE41" s="211"/>
    </row>
    <row r="42" spans="1:83" ht="11.25" customHeight="1" x14ac:dyDescent="0.2">
      <c r="A42" s="59" t="s">
        <v>25</v>
      </c>
      <c r="B42" s="60" t="s">
        <v>97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8"/>
        <v>Euribor6M</v>
      </c>
      <c r="H42" s="59" t="str">
        <f t="shared" si="19"/>
        <v>EURAB6E13Y_RepoQuote</v>
      </c>
      <c r="I42" s="127">
        <v>0</v>
      </c>
      <c r="J42" s="64"/>
      <c r="K42" s="64"/>
      <c r="M42" s="10" t="str">
        <f t="shared" si="14"/>
        <v>Sw</v>
      </c>
      <c r="N42" s="94" t="str">
        <f t="shared" ref="N42:O42" si="37">IF(ISBLANK(J46),"--",J46)</f>
        <v>--</v>
      </c>
      <c r="O42" s="94" t="str">
        <f t="shared" si="37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4"/>
        <v>#N/A</v>
      </c>
      <c r="AK42" s="80" t="e">
        <v>#N/A</v>
      </c>
      <c r="AL42" s="161" t="e">
        <f t="shared" si="23"/>
        <v>#N/A</v>
      </c>
      <c r="AO42" s="215"/>
      <c r="AP42" s="222"/>
      <c r="AQ42" s="222"/>
      <c r="AR42" s="215"/>
      <c r="AS42" s="215"/>
      <c r="AT42" s="217"/>
      <c r="AU42" s="218"/>
      <c r="AV42" s="217"/>
      <c r="AW42" s="215"/>
      <c r="AX42" s="217"/>
      <c r="AY42" s="219"/>
      <c r="AZ42" s="220"/>
      <c r="BA42" s="220"/>
      <c r="BB42" s="221"/>
      <c r="BC42" s="220"/>
      <c r="BD42" s="220"/>
      <c r="BE42" s="220"/>
      <c r="BF42" s="220"/>
      <c r="BG42" s="220"/>
      <c r="BH42" s="218"/>
      <c r="BI42" s="218"/>
      <c r="BJ42" s="218"/>
      <c r="BK42" s="218"/>
      <c r="BL42" s="218"/>
      <c r="BM42" s="211"/>
      <c r="BN42" s="211"/>
      <c r="BO42" s="211"/>
      <c r="BP42" s="211"/>
      <c r="BQ42" s="211"/>
      <c r="BR42" s="211"/>
      <c r="BS42" s="211"/>
      <c r="BT42" s="211"/>
      <c r="BU42" s="211"/>
      <c r="BV42" s="211"/>
      <c r="BW42" s="211"/>
      <c r="BX42" s="211"/>
      <c r="BY42" s="211"/>
      <c r="BZ42" s="211"/>
      <c r="CA42" s="211"/>
      <c r="CB42" s="211"/>
      <c r="CC42" s="211"/>
      <c r="CD42" s="211"/>
      <c r="CE42" s="211"/>
    </row>
    <row r="43" spans="1:83" ht="11.25" customHeight="1" x14ac:dyDescent="0.2">
      <c r="A43" s="59" t="s">
        <v>25</v>
      </c>
      <c r="B43" s="60" t="s">
        <v>98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8"/>
        <v>Euribor6M</v>
      </c>
      <c r="H43" s="59" t="str">
        <f t="shared" si="19"/>
        <v>EURAB6E14Y_RepoQuote</v>
      </c>
      <c r="I43" s="127">
        <v>0</v>
      </c>
      <c r="J43" s="64"/>
      <c r="K43" s="64"/>
      <c r="M43" s="10" t="str">
        <f t="shared" si="14"/>
        <v>Sw</v>
      </c>
      <c r="N43" s="94" t="str">
        <f t="shared" ref="N43:O43" si="38">IF(ISBLANK(J47),"--",J47)</f>
        <v>--</v>
      </c>
      <c r="O43" s="94" t="str">
        <f t="shared" si="38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4"/>
        <v>#N/A</v>
      </c>
      <c r="AK43" s="80" t="e">
        <v>#N/A</v>
      </c>
      <c r="AL43" s="161" t="e">
        <f t="shared" si="23"/>
        <v>#N/A</v>
      </c>
      <c r="AO43" s="215"/>
      <c r="AP43" s="222"/>
      <c r="AQ43" s="222"/>
      <c r="AR43" s="215"/>
      <c r="AS43" s="215"/>
      <c r="AT43" s="217"/>
      <c r="AU43" s="218"/>
      <c r="AV43" s="217"/>
      <c r="AW43" s="215"/>
      <c r="AX43" s="217"/>
      <c r="AY43" s="219"/>
      <c r="AZ43" s="220"/>
      <c r="BA43" s="220"/>
      <c r="BB43" s="221"/>
      <c r="BC43" s="220"/>
      <c r="BD43" s="220"/>
      <c r="BE43" s="220"/>
      <c r="BF43" s="220"/>
      <c r="BG43" s="220"/>
      <c r="BH43" s="218"/>
      <c r="BI43" s="218"/>
      <c r="BJ43" s="218"/>
      <c r="BK43" s="218"/>
      <c r="BL43" s="218"/>
      <c r="BM43" s="211"/>
      <c r="BN43" s="211"/>
      <c r="BO43" s="211"/>
      <c r="BP43" s="211"/>
      <c r="BQ43" s="211"/>
      <c r="BR43" s="211"/>
      <c r="BS43" s="211"/>
      <c r="BT43" s="211"/>
      <c r="BU43" s="211"/>
      <c r="BV43" s="211"/>
      <c r="BW43" s="211"/>
      <c r="BX43" s="211"/>
      <c r="BY43" s="211"/>
      <c r="BZ43" s="211"/>
      <c r="CA43" s="211"/>
      <c r="CB43" s="211"/>
      <c r="CC43" s="211"/>
      <c r="CD43" s="211"/>
      <c r="CE43" s="211"/>
    </row>
    <row r="44" spans="1:83" ht="11.25" customHeight="1" x14ac:dyDescent="0.2">
      <c r="A44" s="59" t="s">
        <v>25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8"/>
        <v>Euribor6M</v>
      </c>
      <c r="H44" s="59" t="str">
        <f t="shared" si="19"/>
        <v>EURAB6E15Y_RepoQuote</v>
      </c>
      <c r="I44" s="127">
        <v>0</v>
      </c>
      <c r="J44" s="64" t="str">
        <f>_xll.qlSwapRateHelper2(,$H44,2,$B44,Calendar,$D44,$E44,$F44,$G44,$I44,$C44,Discounting1,PillarDate,,IndexedCoupon,Permanent,Trigger,ObjectOverwrite)</f>
        <v>obj_00485#0001</v>
      </c>
      <c r="K44" s="64" t="str">
        <f>_xll.qlSwapRateHelper2(,$H44,2,$B44,Calendar,$D44,$E44,$F44,$G44,$I44,$C44,Discounting2,PillarDate,,IndexedCoupon,Permanent,Trigger,ObjectOverwrite)</f>
        <v>obj_0047a#0001</v>
      </c>
      <c r="M44" s="10" t="str">
        <f t="shared" si="14"/>
        <v>Sw</v>
      </c>
      <c r="N44" s="94" t="str">
        <f t="shared" ref="N44:O44" si="39">IF(ISBLANK(J48),"--",J48)</f>
        <v>--</v>
      </c>
      <c r="O44" s="94" t="str">
        <f t="shared" si="3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4"/>
        <v>#N/A</v>
      </c>
      <c r="AK44" s="80" t="e">
        <v>#N/A</v>
      </c>
      <c r="AL44" s="161" t="e">
        <f t="shared" si="23"/>
        <v>#N/A</v>
      </c>
      <c r="AO44" s="215"/>
      <c r="AP44" s="222"/>
      <c r="AQ44" s="222"/>
      <c r="AR44" s="215"/>
      <c r="AS44" s="215"/>
      <c r="AT44" s="217"/>
      <c r="AU44" s="218"/>
      <c r="AV44" s="217"/>
      <c r="AW44" s="215"/>
      <c r="AX44" s="217"/>
      <c r="AY44" s="219"/>
      <c r="AZ44" s="220"/>
      <c r="BA44" s="220"/>
      <c r="BB44" s="221"/>
      <c r="BC44" s="220"/>
      <c r="BD44" s="220"/>
      <c r="BE44" s="220"/>
      <c r="BF44" s="220"/>
      <c r="BG44" s="220"/>
      <c r="BH44" s="218"/>
      <c r="BI44" s="218"/>
      <c r="BJ44" s="218"/>
      <c r="BK44" s="218"/>
      <c r="BL44" s="218"/>
      <c r="BM44" s="211"/>
      <c r="BN44" s="211"/>
      <c r="BO44" s="211"/>
      <c r="BP44" s="211"/>
      <c r="BQ44" s="211"/>
      <c r="BR44" s="211"/>
      <c r="BS44" s="211"/>
      <c r="BT44" s="211"/>
      <c r="BU44" s="211"/>
      <c r="BV44" s="211"/>
      <c r="BW44" s="211"/>
      <c r="BX44" s="211"/>
      <c r="BY44" s="211"/>
      <c r="BZ44" s="211"/>
      <c r="CA44" s="211"/>
      <c r="CB44" s="211"/>
      <c r="CC44" s="211"/>
      <c r="CD44" s="211"/>
      <c r="CE44" s="211"/>
    </row>
    <row r="45" spans="1:83" ht="11.25" customHeight="1" x14ac:dyDescent="0.2">
      <c r="A45" s="59" t="s">
        <v>25</v>
      </c>
      <c r="B45" s="60" t="s">
        <v>99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8"/>
        <v>Euribor6M</v>
      </c>
      <c r="H45" s="59" t="str">
        <f t="shared" si="19"/>
        <v>EURAB6E16Y_RepoQuote</v>
      </c>
      <c r="I45" s="127">
        <v>0</v>
      </c>
      <c r="J45" s="64"/>
      <c r="K45" s="64"/>
      <c r="M45" s="10" t="str">
        <f t="shared" si="14"/>
        <v>Sw</v>
      </c>
      <c r="N45" s="94" t="str">
        <f t="shared" ref="N45:O45" si="40">IF(ISBLANK(J49),"--",J49)</f>
        <v>obj_0047f#0001</v>
      </c>
      <c r="O45" s="94" t="str">
        <f t="shared" si="40"/>
        <v>obj_0048e#0001</v>
      </c>
      <c r="P45" s="146" t="str">
        <f>IFERROR(_xll.qlRateHelperQuoteName(N45,Trigger),"--")</f>
        <v>EURAB6E20Y_RepoQuote</v>
      </c>
      <c r="Q45" s="98">
        <f>IFERROR(_xll.qlRateHelperQuoteValue($N45,Trigger),"--")</f>
        <v>1.5186750000000001E-2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42362</v>
      </c>
      <c r="V45" s="99">
        <f>IFERROR(_xll.qlRateHelperPillarDate(N45,Trigger),"--")</f>
        <v>49667</v>
      </c>
      <c r="X45" s="4" t="str">
        <f t="shared" si="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4"/>
        <v>#N/A</v>
      </c>
      <c r="AK45" s="80" t="e">
        <v>#N/A</v>
      </c>
      <c r="AL45" s="161" t="e">
        <f t="shared" si="23"/>
        <v>#N/A</v>
      </c>
      <c r="AO45" s="215"/>
      <c r="AP45" s="222"/>
      <c r="AQ45" s="222"/>
      <c r="AR45" s="215"/>
      <c r="AS45" s="215"/>
      <c r="AT45" s="217"/>
      <c r="AU45" s="218"/>
      <c r="AV45" s="217"/>
      <c r="AW45" s="215"/>
      <c r="AX45" s="217"/>
      <c r="AY45" s="219"/>
      <c r="AZ45" s="220"/>
      <c r="BA45" s="220"/>
      <c r="BB45" s="221"/>
      <c r="BC45" s="220"/>
      <c r="BD45" s="220"/>
      <c r="BE45" s="220"/>
      <c r="BF45" s="220"/>
      <c r="BG45" s="220"/>
      <c r="BH45" s="218"/>
      <c r="BI45" s="218"/>
      <c r="BJ45" s="218"/>
      <c r="BK45" s="218"/>
      <c r="BL45" s="218"/>
      <c r="BM45" s="211"/>
      <c r="BN45" s="211"/>
      <c r="BO45" s="211"/>
      <c r="BP45" s="211"/>
      <c r="BQ45" s="211"/>
      <c r="BR45" s="211"/>
      <c r="BS45" s="211"/>
      <c r="BT45" s="211"/>
      <c r="BU45" s="211"/>
      <c r="BV45" s="211"/>
      <c r="BW45" s="211"/>
      <c r="BX45" s="211"/>
      <c r="BY45" s="211"/>
      <c r="BZ45" s="211"/>
      <c r="CA45" s="211"/>
      <c r="CB45" s="211"/>
      <c r="CC45" s="211"/>
      <c r="CD45" s="211"/>
      <c r="CE45" s="211"/>
    </row>
    <row r="46" spans="1:83" ht="11.25" customHeight="1" x14ac:dyDescent="0.2">
      <c r="A46" s="59" t="s">
        <v>25</v>
      </c>
      <c r="B46" s="60" t="s">
        <v>100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8"/>
        <v>Euribor6M</v>
      </c>
      <c r="H46" s="59" t="str">
        <f t="shared" si="19"/>
        <v>EURAB6E17Y_RepoQuote</v>
      </c>
      <c r="I46" s="127">
        <v>0</v>
      </c>
      <c r="J46" s="64"/>
      <c r="K46" s="64"/>
      <c r="M46" s="10" t="str">
        <f t="shared" si="14"/>
        <v>Sw</v>
      </c>
      <c r="N46" s="94" t="str">
        <f t="shared" ref="N46:O46" si="41">IF(ISBLANK(J50),"--",J50)</f>
        <v>--</v>
      </c>
      <c r="O46" s="94" t="str">
        <f t="shared" si="41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4"/>
        <v>#N/A</v>
      </c>
      <c r="AK46" s="80" t="e">
        <v>#N/A</v>
      </c>
      <c r="AL46" s="161" t="e">
        <f t="shared" si="23"/>
        <v>#N/A</v>
      </c>
      <c r="AO46" s="215"/>
      <c r="AP46" s="222"/>
      <c r="AQ46" s="222"/>
      <c r="AR46" s="215"/>
      <c r="AS46" s="215"/>
      <c r="AT46" s="217"/>
      <c r="AU46" s="218"/>
      <c r="AV46" s="217"/>
      <c r="AW46" s="215"/>
      <c r="AX46" s="217"/>
      <c r="AY46" s="219"/>
      <c r="AZ46" s="220"/>
      <c r="BA46" s="220"/>
      <c r="BB46" s="221"/>
      <c r="BC46" s="220"/>
      <c r="BD46" s="220"/>
      <c r="BE46" s="220"/>
      <c r="BF46" s="220"/>
      <c r="BG46" s="220"/>
      <c r="BH46" s="218"/>
      <c r="BI46" s="218"/>
      <c r="BJ46" s="218"/>
      <c r="BK46" s="218"/>
      <c r="BL46" s="218"/>
      <c r="BM46" s="211"/>
      <c r="BN46" s="211"/>
      <c r="BO46" s="211"/>
      <c r="BP46" s="211"/>
      <c r="BQ46" s="211"/>
      <c r="BR46" s="211"/>
      <c r="BS46" s="211"/>
      <c r="BT46" s="211"/>
      <c r="BU46" s="211"/>
      <c r="BV46" s="211"/>
      <c r="BW46" s="211"/>
      <c r="BX46" s="211"/>
      <c r="BY46" s="211"/>
      <c r="BZ46" s="211"/>
      <c r="CA46" s="211"/>
      <c r="CB46" s="211"/>
      <c r="CC46" s="211"/>
      <c r="CD46" s="211"/>
      <c r="CE46" s="211"/>
    </row>
    <row r="47" spans="1:83" ht="11.25" customHeight="1" x14ac:dyDescent="0.2">
      <c r="A47" s="59" t="s">
        <v>25</v>
      </c>
      <c r="B47" s="60" t="s">
        <v>101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8"/>
        <v>Euribor6M</v>
      </c>
      <c r="H47" s="59" t="str">
        <f t="shared" si="19"/>
        <v>EURAB6E18Y_RepoQuote</v>
      </c>
      <c r="I47" s="127">
        <v>0</v>
      </c>
      <c r="J47" s="64"/>
      <c r="K47" s="64"/>
      <c r="M47" s="10" t="str">
        <f t="shared" si="14"/>
        <v>Sw</v>
      </c>
      <c r="N47" s="94" t="str">
        <f t="shared" ref="N47:O47" si="42">IF(ISBLANK(J51),"--",J51)</f>
        <v>--</v>
      </c>
      <c r="O47" s="94" t="str">
        <f t="shared" si="42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4"/>
        <v>#N/A</v>
      </c>
      <c r="AK47" s="80" t="e">
        <v>#N/A</v>
      </c>
      <c r="AL47" s="161" t="e">
        <f t="shared" si="23"/>
        <v>#N/A</v>
      </c>
      <c r="AO47" s="215"/>
      <c r="AP47" s="222"/>
      <c r="AQ47" s="222"/>
      <c r="AR47" s="215"/>
      <c r="AS47" s="215"/>
      <c r="AT47" s="217"/>
      <c r="AU47" s="218"/>
      <c r="AV47" s="217"/>
      <c r="AW47" s="215"/>
      <c r="AX47" s="217"/>
      <c r="AY47" s="219"/>
      <c r="AZ47" s="220"/>
      <c r="BA47" s="220"/>
      <c r="BB47" s="221"/>
      <c r="BC47" s="220"/>
      <c r="BD47" s="220"/>
      <c r="BE47" s="220"/>
      <c r="BF47" s="220"/>
      <c r="BG47" s="220"/>
      <c r="BH47" s="218"/>
      <c r="BI47" s="218"/>
      <c r="BJ47" s="218"/>
      <c r="BK47" s="218"/>
      <c r="BL47" s="218"/>
      <c r="BM47" s="211"/>
      <c r="BN47" s="211"/>
      <c r="BO47" s="211"/>
      <c r="BP47" s="211"/>
      <c r="BQ47" s="211"/>
      <c r="BR47" s="211"/>
      <c r="BS47" s="211"/>
      <c r="BT47" s="211"/>
      <c r="BU47" s="211"/>
      <c r="BV47" s="211"/>
      <c r="BW47" s="211"/>
      <c r="BX47" s="211"/>
      <c r="BY47" s="211"/>
      <c r="BZ47" s="211"/>
      <c r="CA47" s="211"/>
      <c r="CB47" s="211"/>
      <c r="CC47" s="211"/>
      <c r="CD47" s="211"/>
      <c r="CE47" s="211"/>
    </row>
    <row r="48" spans="1:83" ht="11.25" customHeight="1" x14ac:dyDescent="0.2">
      <c r="A48" s="59" t="s">
        <v>25</v>
      </c>
      <c r="B48" s="60" t="s">
        <v>102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8"/>
        <v>Euribor6M</v>
      </c>
      <c r="H48" s="59" t="str">
        <f t="shared" si="19"/>
        <v>EURAB6E19Y_RepoQuote</v>
      </c>
      <c r="I48" s="127">
        <v>0</v>
      </c>
      <c r="J48" s="64"/>
      <c r="K48" s="64"/>
      <c r="M48" s="10" t="str">
        <f t="shared" si="14"/>
        <v>Sw</v>
      </c>
      <c r="N48" s="94" t="str">
        <f t="shared" ref="N48:O48" si="43">IF(ISBLANK(J52),"--",J52)</f>
        <v>--</v>
      </c>
      <c r="O48" s="94" t="str">
        <f t="shared" si="43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0" t="e">
        <f t="shared" si="4"/>
        <v>#N/A</v>
      </c>
      <c r="AK48" s="46" t="e">
        <v>#N/A</v>
      </c>
      <c r="AL48" s="161" t="e">
        <f t="shared" si="23"/>
        <v>#N/A</v>
      </c>
      <c r="AO48" s="215"/>
      <c r="AP48" s="222"/>
      <c r="AQ48" s="222"/>
      <c r="AR48" s="215"/>
      <c r="AS48" s="215"/>
      <c r="AT48" s="217"/>
      <c r="AU48" s="218"/>
      <c r="AV48" s="217"/>
      <c r="AW48" s="215"/>
      <c r="AX48" s="217"/>
      <c r="AY48" s="219"/>
      <c r="AZ48" s="220"/>
      <c r="BA48" s="220"/>
      <c r="BB48" s="221"/>
      <c r="BC48" s="220"/>
      <c r="BD48" s="220"/>
      <c r="BE48" s="220"/>
      <c r="BF48" s="220"/>
      <c r="BG48" s="220"/>
      <c r="BH48" s="218"/>
      <c r="BI48" s="218"/>
      <c r="BJ48" s="218"/>
      <c r="BK48" s="218"/>
      <c r="BL48" s="218"/>
      <c r="BM48" s="211"/>
      <c r="BN48" s="211"/>
      <c r="BO48" s="211"/>
      <c r="BP48" s="211"/>
      <c r="BQ48" s="211"/>
      <c r="BR48" s="211"/>
      <c r="BS48" s="211"/>
      <c r="BT48" s="211"/>
      <c r="BU48" s="211"/>
      <c r="BV48" s="211"/>
      <c r="BW48" s="211"/>
      <c r="BX48" s="211"/>
      <c r="BY48" s="211"/>
      <c r="BZ48" s="211"/>
      <c r="CA48" s="211"/>
      <c r="CB48" s="211"/>
      <c r="CC48" s="211"/>
      <c r="CD48" s="211"/>
      <c r="CE48" s="211"/>
    </row>
    <row r="49" spans="1:83" ht="11.25" customHeight="1" x14ac:dyDescent="0.2">
      <c r="A49" s="59" t="s">
        <v>25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8"/>
        <v>Euribor6M</v>
      </c>
      <c r="H49" s="59" t="str">
        <f t="shared" si="19"/>
        <v>EURAB6E20Y_RepoQuote</v>
      </c>
      <c r="I49" s="127">
        <v>0</v>
      </c>
      <c r="J49" s="64" t="str">
        <f>_xll.qlSwapRateHelper2(,$H49,2,$B49,Calendar,$D49,$E49,$F49,$G49,$I49,$C49,Discounting1,PillarDate,,IndexedCoupon,Permanent,Trigger,ObjectOverwrite)</f>
        <v>obj_0047f#0001</v>
      </c>
      <c r="K49" s="64" t="str">
        <f>_xll.qlSwapRateHelper2(,$H49,2,$B49,Calendar,$D49,$E49,$F49,$G49,$I49,$C49,Discounting2,PillarDate,,IndexedCoupon,Permanent,Trigger,ObjectOverwrite)</f>
        <v>obj_0048e#0001</v>
      </c>
      <c r="M49" s="10" t="str">
        <f t="shared" si="14"/>
        <v>Sw</v>
      </c>
      <c r="N49" s="94" t="str">
        <f t="shared" ref="N49:O49" si="44">IF(ISBLANK(J53),"--",J53)</f>
        <v>--</v>
      </c>
      <c r="O49" s="94" t="str">
        <f t="shared" si="44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0" t="e">
        <f t="shared" si="4"/>
        <v>#N/A</v>
      </c>
      <c r="AK49" s="46" t="e">
        <v>#N/A</v>
      </c>
      <c r="AL49" s="161" t="e">
        <f t="shared" si="23"/>
        <v>#N/A</v>
      </c>
      <c r="AO49" s="215"/>
      <c r="AP49" s="222"/>
      <c r="AQ49" s="222"/>
      <c r="AR49" s="215"/>
      <c r="AS49" s="215"/>
      <c r="AT49" s="217"/>
      <c r="AU49" s="218"/>
      <c r="AV49" s="217"/>
      <c r="AW49" s="215"/>
      <c r="AX49" s="217"/>
      <c r="AY49" s="219"/>
      <c r="AZ49" s="220"/>
      <c r="BA49" s="220"/>
      <c r="BB49" s="221"/>
      <c r="BC49" s="220"/>
      <c r="BD49" s="220"/>
      <c r="BE49" s="220"/>
      <c r="BF49" s="220"/>
      <c r="BG49" s="220"/>
      <c r="BH49" s="218"/>
      <c r="BI49" s="218"/>
      <c r="BJ49" s="218"/>
      <c r="BK49" s="218"/>
      <c r="BL49" s="218"/>
      <c r="BM49" s="211"/>
      <c r="BN49" s="211"/>
      <c r="BO49" s="211"/>
      <c r="BP49" s="211"/>
      <c r="BQ49" s="211"/>
      <c r="BR49" s="211"/>
      <c r="BS49" s="211"/>
      <c r="BT49" s="211"/>
      <c r="BU49" s="211"/>
      <c r="BV49" s="211"/>
      <c r="BW49" s="211"/>
      <c r="BX49" s="211"/>
      <c r="BY49" s="211"/>
      <c r="BZ49" s="211"/>
      <c r="CA49" s="211"/>
      <c r="CB49" s="211"/>
      <c r="CC49" s="211"/>
      <c r="CD49" s="211"/>
      <c r="CE49" s="211"/>
    </row>
    <row r="50" spans="1:83" ht="11.25" customHeight="1" x14ac:dyDescent="0.2">
      <c r="A50" s="59" t="s">
        <v>25</v>
      </c>
      <c r="B50" s="60" t="s">
        <v>103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8"/>
        <v>Euribor6M</v>
      </c>
      <c r="H50" s="59" t="str">
        <f t="shared" si="19"/>
        <v>EURAB6E21Y_RepoQuote</v>
      </c>
      <c r="I50" s="127">
        <v>0</v>
      </c>
      <c r="J50" s="64"/>
      <c r="K50" s="64"/>
      <c r="M50" s="10" t="str">
        <f t="shared" si="14"/>
        <v>Sw</v>
      </c>
      <c r="N50" s="94" t="str">
        <f t="shared" ref="N50:O50" si="45">IF(ISBLANK(J54),"--",J54)</f>
        <v>obj_0046b#0001</v>
      </c>
      <c r="O50" s="94" t="str">
        <f t="shared" si="45"/>
        <v>obj_00477#0001</v>
      </c>
      <c r="P50" s="146" t="str">
        <f>IFERROR(_xll.qlRateHelperQuoteName(N50,Trigger),"--")</f>
        <v>EURAB6E25Y_RepoQuote</v>
      </c>
      <c r="Q50" s="98">
        <f>IFERROR(_xll.qlRateHelperQuoteValue($N50,Trigger),"--")</f>
        <v>1.551425E-2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42362</v>
      </c>
      <c r="V50" s="99">
        <f>IFERROR(_xll.qlRateHelperPillarDate(N50,Trigger),"--")</f>
        <v>51494</v>
      </c>
      <c r="X50" s="4" t="str">
        <f t="shared" si="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0" t="e">
        <f t="shared" si="4"/>
        <v>#N/A</v>
      </c>
      <c r="AK50" s="46" t="e">
        <v>#N/A</v>
      </c>
      <c r="AL50" s="161" t="e">
        <f t="shared" si="23"/>
        <v>#N/A</v>
      </c>
      <c r="AO50" s="215"/>
      <c r="AP50" s="222"/>
      <c r="AQ50" s="222"/>
      <c r="AR50" s="215"/>
      <c r="AS50" s="215"/>
      <c r="AT50" s="217"/>
      <c r="AU50" s="218"/>
      <c r="AV50" s="217"/>
      <c r="AW50" s="215"/>
      <c r="AX50" s="217"/>
      <c r="AY50" s="219"/>
      <c r="AZ50" s="220"/>
      <c r="BA50" s="220"/>
      <c r="BB50" s="221"/>
      <c r="BC50" s="220"/>
      <c r="BD50" s="220"/>
      <c r="BE50" s="220"/>
      <c r="BF50" s="220"/>
      <c r="BG50" s="220"/>
      <c r="BH50" s="218"/>
      <c r="BI50" s="218"/>
      <c r="BJ50" s="218"/>
      <c r="BK50" s="218"/>
      <c r="BL50" s="218"/>
      <c r="BM50" s="211"/>
      <c r="BN50" s="211"/>
      <c r="BO50" s="211"/>
      <c r="BP50" s="211"/>
      <c r="BQ50" s="211"/>
      <c r="BR50" s="211"/>
      <c r="BS50" s="211"/>
      <c r="BT50" s="211"/>
      <c r="BU50" s="211"/>
      <c r="BV50" s="211"/>
      <c r="BW50" s="211"/>
      <c r="BX50" s="211"/>
      <c r="BY50" s="211"/>
      <c r="BZ50" s="211"/>
      <c r="CA50" s="211"/>
      <c r="CB50" s="211"/>
      <c r="CC50" s="211"/>
      <c r="CD50" s="211"/>
      <c r="CE50" s="211"/>
    </row>
    <row r="51" spans="1:83" ht="11.25" customHeight="1" x14ac:dyDescent="0.2">
      <c r="A51" s="59" t="s">
        <v>25</v>
      </c>
      <c r="B51" s="60" t="s">
        <v>104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8"/>
        <v>Euribor6M</v>
      </c>
      <c r="H51" s="59" t="str">
        <f t="shared" si="19"/>
        <v>EURAB6E22Y_RepoQuote</v>
      </c>
      <c r="I51" s="127">
        <v>0</v>
      </c>
      <c r="J51" s="64"/>
      <c r="K51" s="64"/>
      <c r="M51" s="10" t="str">
        <f t="shared" si="14"/>
        <v>Sw</v>
      </c>
      <c r="N51" s="94" t="str">
        <f t="shared" ref="N51:O51" si="46">IF(ISBLANK(J55),"--",J55)</f>
        <v>--</v>
      </c>
      <c r="O51" s="94" t="str">
        <f t="shared" si="46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0" t="e">
        <f t="shared" si="4"/>
        <v>#N/A</v>
      </c>
      <c r="AK51" s="46" t="e">
        <v>#N/A</v>
      </c>
      <c r="AL51" s="161" t="e">
        <f t="shared" si="23"/>
        <v>#N/A</v>
      </c>
      <c r="AO51" s="215"/>
      <c r="AP51" s="222"/>
      <c r="AQ51" s="222"/>
      <c r="AR51" s="215"/>
      <c r="AS51" s="215"/>
      <c r="AT51" s="217"/>
      <c r="AU51" s="218"/>
      <c r="AV51" s="217"/>
      <c r="AW51" s="215"/>
      <c r="AX51" s="217"/>
      <c r="AY51" s="219"/>
      <c r="AZ51" s="220"/>
      <c r="BA51" s="220"/>
      <c r="BB51" s="221"/>
      <c r="BC51" s="220"/>
      <c r="BD51" s="220"/>
      <c r="BE51" s="220"/>
      <c r="BF51" s="220"/>
      <c r="BG51" s="220"/>
      <c r="BH51" s="218"/>
      <c r="BI51" s="218"/>
      <c r="BJ51" s="218"/>
      <c r="BK51" s="218"/>
      <c r="BL51" s="218"/>
      <c r="BM51" s="211"/>
      <c r="BN51" s="211"/>
      <c r="BO51" s="211"/>
      <c r="BP51" s="211"/>
      <c r="BQ51" s="211"/>
      <c r="BR51" s="211"/>
      <c r="BS51" s="211"/>
      <c r="BT51" s="211"/>
      <c r="BU51" s="211"/>
      <c r="BV51" s="211"/>
      <c r="BW51" s="211"/>
      <c r="BX51" s="211"/>
      <c r="BY51" s="211"/>
      <c r="BZ51" s="211"/>
      <c r="CA51" s="211"/>
      <c r="CB51" s="211"/>
      <c r="CC51" s="211"/>
      <c r="CD51" s="211"/>
      <c r="CE51" s="211"/>
    </row>
    <row r="52" spans="1:83" ht="11.25" customHeight="1" x14ac:dyDescent="0.2">
      <c r="A52" s="59" t="s">
        <v>25</v>
      </c>
      <c r="B52" s="60" t="s">
        <v>105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8"/>
        <v>Euribor6M</v>
      </c>
      <c r="H52" s="59" t="str">
        <f t="shared" si="19"/>
        <v>EURAB6E23Y_RepoQuote</v>
      </c>
      <c r="I52" s="127">
        <v>0</v>
      </c>
      <c r="J52" s="64"/>
      <c r="K52" s="64"/>
      <c r="M52" s="10" t="str">
        <f t="shared" si="14"/>
        <v>Sw</v>
      </c>
      <c r="N52" s="94" t="str">
        <f t="shared" ref="N52:O52" si="47">IF(ISBLANK(J56),"--",J56)</f>
        <v>--</v>
      </c>
      <c r="O52" s="94" t="str">
        <f t="shared" si="47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0" t="e">
        <f t="shared" si="4"/>
        <v>#N/A</v>
      </c>
      <c r="AK52" s="46" t="e">
        <v>#N/A</v>
      </c>
      <c r="AL52" s="161" t="e">
        <f t="shared" si="23"/>
        <v>#N/A</v>
      </c>
      <c r="AO52" s="215"/>
      <c r="AP52" s="222"/>
      <c r="AQ52" s="222"/>
      <c r="AR52" s="215"/>
      <c r="AS52" s="215"/>
      <c r="AT52" s="217"/>
      <c r="AU52" s="218"/>
      <c r="AV52" s="217"/>
      <c r="AW52" s="215"/>
      <c r="AX52" s="217"/>
      <c r="AY52" s="219"/>
      <c r="AZ52" s="220"/>
      <c r="BA52" s="220"/>
      <c r="BB52" s="221"/>
      <c r="BC52" s="220"/>
      <c r="BD52" s="220"/>
      <c r="BE52" s="220"/>
      <c r="BF52" s="220"/>
      <c r="BG52" s="220"/>
      <c r="BH52" s="218"/>
      <c r="BI52" s="218"/>
      <c r="BJ52" s="218"/>
      <c r="BK52" s="218"/>
      <c r="BL52" s="218"/>
      <c r="BM52" s="211"/>
      <c r="BN52" s="211"/>
      <c r="BO52" s="211"/>
      <c r="BP52" s="211"/>
      <c r="BQ52" s="211"/>
      <c r="BR52" s="211"/>
      <c r="BS52" s="211"/>
      <c r="BT52" s="211"/>
      <c r="BU52" s="211"/>
      <c r="BV52" s="211"/>
      <c r="BW52" s="211"/>
      <c r="BX52" s="211"/>
      <c r="BY52" s="211"/>
      <c r="BZ52" s="211"/>
      <c r="CA52" s="211"/>
      <c r="CB52" s="211"/>
      <c r="CC52" s="211"/>
      <c r="CD52" s="211"/>
      <c r="CE52" s="211"/>
    </row>
    <row r="53" spans="1:83" ht="11.25" customHeight="1" x14ac:dyDescent="0.2">
      <c r="A53" s="59" t="s">
        <v>25</v>
      </c>
      <c r="B53" s="60" t="s">
        <v>106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8"/>
        <v>Euribor6M</v>
      </c>
      <c r="H53" s="59" t="str">
        <f t="shared" si="19"/>
        <v>EURAB6E24Y_RepoQuote</v>
      </c>
      <c r="I53" s="127">
        <v>0</v>
      </c>
      <c r="J53" s="64"/>
      <c r="K53" s="64"/>
      <c r="M53" s="10" t="str">
        <f t="shared" si="14"/>
        <v>Sw</v>
      </c>
      <c r="N53" s="94" t="str">
        <f t="shared" ref="N53:O53" si="48">IF(ISBLANK(J57),"--",J57)</f>
        <v>--</v>
      </c>
      <c r="O53" s="94" t="str">
        <f t="shared" si="48"/>
        <v>--</v>
      </c>
      <c r="P53" s="146" t="str">
        <f>IFERROR(_xll.qlRateHelperQuoteName(N53,Trigger),"--")</f>
        <v>--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 t="str">
        <f>IFERROR(_xll.qlRateHelperEarliestDate(N53,Trigger),"--")</f>
        <v>--</v>
      </c>
      <c r="V53" s="99" t="str">
        <f>IFERROR(_xll.qlRateHelperPillarDate(N53,Trigger),"--")</f>
        <v>--</v>
      </c>
      <c r="X53" s="4" t="str">
        <f t="shared" si="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0" t="e">
        <f t="shared" si="4"/>
        <v>#N/A</v>
      </c>
      <c r="AK53" s="46" t="e">
        <v>#N/A</v>
      </c>
      <c r="AL53" s="161" t="e">
        <f t="shared" si="23"/>
        <v>#N/A</v>
      </c>
      <c r="AO53" s="215"/>
      <c r="AP53" s="222"/>
      <c r="AQ53" s="222"/>
      <c r="AR53" s="215"/>
      <c r="AS53" s="215"/>
      <c r="AT53" s="217"/>
      <c r="AU53" s="218"/>
      <c r="AV53" s="217"/>
      <c r="AW53" s="215"/>
      <c r="AX53" s="217"/>
      <c r="AY53" s="219"/>
      <c r="AZ53" s="220"/>
      <c r="BA53" s="220"/>
      <c r="BB53" s="221"/>
      <c r="BC53" s="220"/>
      <c r="BD53" s="220"/>
      <c r="BE53" s="220"/>
      <c r="BF53" s="220"/>
      <c r="BG53" s="220"/>
      <c r="BH53" s="218"/>
      <c r="BI53" s="218"/>
      <c r="BJ53" s="218"/>
      <c r="BK53" s="218"/>
      <c r="BL53" s="218"/>
      <c r="BM53" s="211"/>
      <c r="BN53" s="211"/>
      <c r="BO53" s="211"/>
      <c r="BP53" s="211"/>
      <c r="BQ53" s="211"/>
      <c r="BR53" s="211"/>
      <c r="BS53" s="211"/>
      <c r="BT53" s="211"/>
      <c r="BU53" s="211"/>
      <c r="BV53" s="211"/>
      <c r="BW53" s="211"/>
      <c r="BX53" s="211"/>
      <c r="BY53" s="211"/>
      <c r="BZ53" s="211"/>
      <c r="CA53" s="211"/>
      <c r="CB53" s="211"/>
      <c r="CC53" s="211"/>
      <c r="CD53" s="211"/>
      <c r="CE53" s="211"/>
    </row>
    <row r="54" spans="1:83" ht="11.25" customHeight="1" x14ac:dyDescent="0.2">
      <c r="A54" s="59" t="s">
        <v>25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8"/>
        <v>Euribor6M</v>
      </c>
      <c r="H54" s="59" t="str">
        <f t="shared" si="19"/>
        <v>EURAB6E25Y_RepoQuote</v>
      </c>
      <c r="I54" s="127">
        <v>0</v>
      </c>
      <c r="J54" s="64" t="str">
        <f>_xll.qlSwapRateHelper2(,$H54,2,$B54,Calendar,$D54,$E54,$F54,$G54,$I54,$C54,Discounting1,PillarDate,,IndexedCoupon,Permanent,Trigger,ObjectOverwrite)</f>
        <v>obj_0046b#0001</v>
      </c>
      <c r="K54" s="64" t="str">
        <f>_xll.qlSwapRateHelper2(,$H54,2,$B54,Calendar,$D54,$E54,$F54,$G54,$I54,$C54,Discounting2,PillarDate,,IndexedCoupon,Permanent,Trigger,ObjectOverwrite)</f>
        <v>obj_00477#0001</v>
      </c>
      <c r="M54" s="10" t="str">
        <f t="shared" si="14"/>
        <v>Sw</v>
      </c>
      <c r="N54" s="94" t="str">
        <f t="shared" ref="N54:O54" si="49">IF(ISBLANK(J58),"--",J58)</f>
        <v>--</v>
      </c>
      <c r="O54" s="94" t="str">
        <f t="shared" si="49"/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0" t="e">
        <f t="shared" si="4"/>
        <v>#N/A</v>
      </c>
      <c r="AK54" s="46" t="e">
        <v>#N/A</v>
      </c>
      <c r="AL54" s="161" t="e">
        <f t="shared" si="23"/>
        <v>#N/A</v>
      </c>
      <c r="AO54" s="215"/>
      <c r="AP54" s="222"/>
      <c r="AQ54" s="222"/>
      <c r="AR54" s="215"/>
      <c r="AS54" s="215"/>
      <c r="AT54" s="217"/>
      <c r="AU54" s="218"/>
      <c r="AV54" s="217"/>
      <c r="AW54" s="215"/>
      <c r="AX54" s="217"/>
      <c r="AY54" s="219"/>
      <c r="AZ54" s="220"/>
      <c r="BA54" s="220"/>
      <c r="BB54" s="221"/>
      <c r="BC54" s="220"/>
      <c r="BD54" s="220"/>
      <c r="BE54" s="220"/>
      <c r="BF54" s="220"/>
      <c r="BG54" s="220"/>
      <c r="BH54" s="218"/>
      <c r="BI54" s="218"/>
      <c r="BJ54" s="218"/>
      <c r="BK54" s="218"/>
      <c r="BL54" s="218"/>
      <c r="BM54" s="211"/>
      <c r="BN54" s="211"/>
      <c r="BO54" s="211"/>
      <c r="BP54" s="211"/>
      <c r="BQ54" s="211"/>
      <c r="BR54" s="211"/>
      <c r="BS54" s="211"/>
      <c r="BT54" s="211"/>
      <c r="BU54" s="211"/>
      <c r="BV54" s="211"/>
      <c r="BW54" s="211"/>
      <c r="BX54" s="211"/>
      <c r="BY54" s="211"/>
      <c r="BZ54" s="211"/>
      <c r="CA54" s="211"/>
      <c r="CB54" s="211"/>
      <c r="CC54" s="211"/>
      <c r="CD54" s="211"/>
      <c r="CE54" s="211"/>
    </row>
    <row r="55" spans="1:83" ht="11.25" customHeight="1" x14ac:dyDescent="0.2">
      <c r="A55" s="59" t="s">
        <v>25</v>
      </c>
      <c r="B55" s="60" t="s">
        <v>107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8"/>
        <v>Euribor6M</v>
      </c>
      <c r="H55" s="59" t="str">
        <f t="shared" si="19"/>
        <v>EURAB6E26Y_RepoQuote</v>
      </c>
      <c r="I55" s="127">
        <v>0</v>
      </c>
      <c r="J55" s="64"/>
      <c r="K55" s="64"/>
      <c r="M55" s="10" t="str">
        <f t="shared" si="14"/>
        <v>Sw</v>
      </c>
      <c r="N55" s="94" t="str">
        <f t="shared" ref="N55:O55" si="50">IF(ISBLANK(J59),"--",J59)</f>
        <v>obj_00488#0001</v>
      </c>
      <c r="O55" s="94" t="str">
        <f t="shared" si="50"/>
        <v>obj_0046a#0001</v>
      </c>
      <c r="P55" s="146" t="str">
        <f>IFERROR(_xll.qlRateHelperQuoteName(N55,Trigger),"--")</f>
        <v>EURAB6E30Y_RepoQuote</v>
      </c>
      <c r="Q55" s="98">
        <f>IFERROR(_xll.qlRateHelperQuoteValue($N55,Trigger),"--")</f>
        <v>1.552425E-2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42362</v>
      </c>
      <c r="V55" s="99">
        <f>IFERROR(_xll.qlRateHelperPillarDate(N55,Trigger),"--")</f>
        <v>53323</v>
      </c>
      <c r="X55" s="4" t="str">
        <f t="shared" si="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0" t="e">
        <f t="shared" si="4"/>
        <v>#N/A</v>
      </c>
      <c r="AK55" s="46" t="e">
        <v>#N/A</v>
      </c>
      <c r="AL55" s="161" t="e">
        <f t="shared" si="23"/>
        <v>#N/A</v>
      </c>
      <c r="AO55" s="215"/>
      <c r="AP55" s="222"/>
      <c r="AQ55" s="222"/>
      <c r="AR55" s="215"/>
      <c r="AS55" s="215"/>
      <c r="AT55" s="217"/>
      <c r="AU55" s="218"/>
      <c r="AV55" s="217"/>
      <c r="AW55" s="215"/>
      <c r="AX55" s="217"/>
      <c r="AY55" s="219"/>
      <c r="AZ55" s="220"/>
      <c r="BA55" s="220"/>
      <c r="BB55" s="221"/>
      <c r="BC55" s="220"/>
      <c r="BD55" s="220"/>
      <c r="BE55" s="220"/>
      <c r="BF55" s="220"/>
      <c r="BG55" s="220"/>
      <c r="BH55" s="218"/>
      <c r="BI55" s="218"/>
      <c r="BJ55" s="218"/>
      <c r="BK55" s="218"/>
      <c r="BL55" s="218"/>
      <c r="BM55" s="211"/>
      <c r="BN55" s="211"/>
      <c r="BO55" s="211"/>
      <c r="BP55" s="211"/>
      <c r="BQ55" s="211"/>
      <c r="BR55" s="211"/>
      <c r="BS55" s="211"/>
      <c r="BT55" s="211"/>
      <c r="BU55" s="211"/>
      <c r="BV55" s="211"/>
      <c r="BW55" s="211"/>
      <c r="BX55" s="211"/>
      <c r="BY55" s="211"/>
      <c r="BZ55" s="211"/>
      <c r="CA55" s="211"/>
      <c r="CB55" s="211"/>
      <c r="CC55" s="211"/>
      <c r="CD55" s="211"/>
      <c r="CE55" s="211"/>
    </row>
    <row r="56" spans="1:83" ht="11.25" customHeight="1" x14ac:dyDescent="0.2">
      <c r="A56" s="59" t="s">
        <v>25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18"/>
        <v>Euribor6M</v>
      </c>
      <c r="H56" s="59" t="str">
        <f t="shared" si="19"/>
        <v>EURAB6E27Y_RepoQuote</v>
      </c>
      <c r="I56" s="127">
        <v>0</v>
      </c>
      <c r="J56" s="64"/>
      <c r="K56" s="64"/>
      <c r="M56" s="10" t="str">
        <f t="shared" si="14"/>
        <v>Sw</v>
      </c>
      <c r="N56" s="94" t="str">
        <f t="shared" ref="N56:O56" si="51">IF(ISBLANK(J60),"--",J60)</f>
        <v>--</v>
      </c>
      <c r="O56" s="94" t="str">
        <f t="shared" si="51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0" t="e">
        <f t="shared" si="4"/>
        <v>#N/A</v>
      </c>
      <c r="AK56" s="46" t="e">
        <v>#N/A</v>
      </c>
      <c r="AL56" s="161" t="e">
        <f t="shared" si="23"/>
        <v>#N/A</v>
      </c>
      <c r="AO56" s="215"/>
      <c r="AP56" s="222"/>
      <c r="AQ56" s="222"/>
      <c r="AR56" s="215"/>
      <c r="AS56" s="215"/>
      <c r="AT56" s="217"/>
      <c r="AU56" s="218"/>
      <c r="AV56" s="217"/>
      <c r="AW56" s="215"/>
      <c r="AX56" s="217"/>
      <c r="AY56" s="219"/>
      <c r="AZ56" s="220"/>
      <c r="BA56" s="220"/>
      <c r="BB56" s="221"/>
      <c r="BC56" s="220"/>
      <c r="BD56" s="220"/>
      <c r="BE56" s="220"/>
      <c r="BF56" s="220"/>
      <c r="BG56" s="220"/>
      <c r="BH56" s="218"/>
      <c r="BI56" s="218"/>
      <c r="BJ56" s="218"/>
      <c r="BK56" s="218"/>
      <c r="BL56" s="218"/>
      <c r="BM56" s="211"/>
      <c r="BN56" s="211"/>
      <c r="BO56" s="211"/>
      <c r="BP56" s="211"/>
      <c r="BQ56" s="211"/>
      <c r="BR56" s="211"/>
      <c r="BS56" s="211"/>
      <c r="BT56" s="211"/>
      <c r="BU56" s="211"/>
      <c r="BV56" s="211"/>
      <c r="BW56" s="211"/>
      <c r="BX56" s="211"/>
      <c r="BY56" s="211"/>
      <c r="BZ56" s="211"/>
      <c r="CA56" s="211"/>
      <c r="CB56" s="211"/>
      <c r="CC56" s="211"/>
      <c r="CD56" s="211"/>
      <c r="CE56" s="211"/>
    </row>
    <row r="57" spans="1:83" ht="11.25" customHeight="1" x14ac:dyDescent="0.2">
      <c r="A57" s="59" t="s">
        <v>25</v>
      </c>
      <c r="B57" s="60" t="s">
        <v>108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18"/>
        <v>Euribor6M</v>
      </c>
      <c r="H57" s="59" t="str">
        <f t="shared" si="19"/>
        <v>EURAB6E28Y_RepoQuote</v>
      </c>
      <c r="I57" s="127">
        <v>0</v>
      </c>
      <c r="J57" s="64"/>
      <c r="K57" s="64"/>
      <c r="M57" s="10" t="str">
        <f t="shared" si="14"/>
        <v>Sw</v>
      </c>
      <c r="N57" s="94" t="str">
        <f t="shared" ref="N57:O57" si="52">IF(ISBLANK(J61),"--",J61)</f>
        <v>obj_00478#0001</v>
      </c>
      <c r="O57" s="94" t="str">
        <f t="shared" si="52"/>
        <v>obj_00472#0001</v>
      </c>
      <c r="P57" s="146" t="str">
        <f>IFERROR(_xll.qlRateHelperQuoteName(N57,Trigger),"--")</f>
        <v>EURAB6E40Y_RepoQuote</v>
      </c>
      <c r="Q57" s="98">
        <f>IFERROR(_xll.qlRateHelperQuoteValue($N57,Trigger),"--")</f>
        <v>1.5471749999999999E-2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42362</v>
      </c>
      <c r="V57" s="99">
        <f>IFERROR(_xll.qlRateHelperPillarDate(N57,Trigger),"--")</f>
        <v>56972</v>
      </c>
      <c r="X57" s="4" t="str">
        <f t="shared" si="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0" t="e">
        <f t="shared" si="4"/>
        <v>#N/A</v>
      </c>
      <c r="AK57" s="46" t="e">
        <v>#N/A</v>
      </c>
      <c r="AL57" s="161" t="e">
        <f t="shared" si="23"/>
        <v>#N/A</v>
      </c>
      <c r="AO57" s="215"/>
      <c r="AP57" s="222"/>
      <c r="AQ57" s="222"/>
      <c r="AR57" s="215"/>
      <c r="AS57" s="215"/>
      <c r="AT57" s="217"/>
      <c r="AU57" s="218"/>
      <c r="AV57" s="217"/>
      <c r="AW57" s="215"/>
      <c r="AX57" s="217"/>
      <c r="AY57" s="219"/>
      <c r="AZ57" s="220"/>
      <c r="BA57" s="220"/>
      <c r="BB57" s="221"/>
      <c r="BC57" s="220"/>
      <c r="BD57" s="220"/>
      <c r="BE57" s="220"/>
      <c r="BF57" s="220"/>
      <c r="BG57" s="220"/>
      <c r="BH57" s="218"/>
      <c r="BI57" s="218"/>
      <c r="BJ57" s="218"/>
      <c r="BK57" s="218"/>
      <c r="BL57" s="218"/>
      <c r="BM57" s="211"/>
      <c r="BN57" s="211"/>
      <c r="BO57" s="211"/>
      <c r="BP57" s="211"/>
      <c r="BQ57" s="211"/>
      <c r="BR57" s="211"/>
      <c r="BS57" s="211"/>
      <c r="BT57" s="211"/>
      <c r="BU57" s="211"/>
      <c r="BV57" s="211"/>
      <c r="BW57" s="211"/>
      <c r="BX57" s="211"/>
      <c r="BY57" s="211"/>
      <c r="BZ57" s="211"/>
      <c r="CA57" s="211"/>
      <c r="CB57" s="211"/>
      <c r="CC57" s="211"/>
      <c r="CD57" s="211"/>
      <c r="CE57" s="211"/>
    </row>
    <row r="58" spans="1:83" ht="11.25" customHeight="1" x14ac:dyDescent="0.2">
      <c r="A58" s="59" t="s">
        <v>25</v>
      </c>
      <c r="B58" s="60" t="s">
        <v>109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18"/>
        <v>Euribor6M</v>
      </c>
      <c r="H58" s="59" t="str">
        <f t="shared" si="19"/>
        <v>EURAB6E29Y_RepoQuote</v>
      </c>
      <c r="I58" s="127">
        <v>0</v>
      </c>
      <c r="J58" s="64"/>
      <c r="K58" s="64"/>
      <c r="M58" s="10" t="str">
        <f t="shared" si="14"/>
        <v>Sw</v>
      </c>
      <c r="N58" s="94" t="str">
        <f t="shared" ref="N58:O58" si="53">IF(ISBLANK(J62),"--",J62)</f>
        <v>obj_00474#0001</v>
      </c>
      <c r="O58" s="94" t="str">
        <f t="shared" si="53"/>
        <v>obj_0047d#0001</v>
      </c>
      <c r="P58" s="146" t="str">
        <f>IFERROR(_xll.qlRateHelperQuoteName(N58,Trigger),"--")</f>
        <v>EURAB6E50Y_RepoQuote</v>
      </c>
      <c r="Q58" s="98">
        <f>IFERROR(_xll.qlRateHelperQuoteValue($N58,Trigger),"--")</f>
        <v>1.503175E-2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42362</v>
      </c>
      <c r="V58" s="99">
        <f>IFERROR(_xll.qlRateHelperPillarDate(N58,Trigger),"--")</f>
        <v>60625</v>
      </c>
      <c r="X58" s="4" t="str">
        <f t="shared" si="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0" t="e">
        <f t="shared" si="4"/>
        <v>#N/A</v>
      </c>
      <c r="AK58" s="46" t="e">
        <v>#N/A</v>
      </c>
      <c r="AL58" s="161" t="e">
        <f t="shared" si="23"/>
        <v>#N/A</v>
      </c>
      <c r="AO58" s="215"/>
      <c r="AP58" s="222"/>
      <c r="AQ58" s="222"/>
      <c r="AR58" s="215"/>
      <c r="AS58" s="215"/>
      <c r="AT58" s="217"/>
      <c r="AU58" s="218"/>
      <c r="AV58" s="217"/>
      <c r="AW58" s="215"/>
      <c r="AX58" s="217"/>
      <c r="AY58" s="219"/>
      <c r="AZ58" s="220"/>
      <c r="BA58" s="220"/>
      <c r="BB58" s="221"/>
      <c r="BC58" s="220"/>
      <c r="BD58" s="220"/>
      <c r="BE58" s="220"/>
      <c r="BF58" s="220"/>
      <c r="BG58" s="220"/>
      <c r="BH58" s="218"/>
      <c r="BI58" s="218"/>
      <c r="BJ58" s="218"/>
      <c r="BK58" s="218"/>
      <c r="BL58" s="218"/>
      <c r="BM58" s="211"/>
      <c r="BN58" s="211"/>
      <c r="BO58" s="211"/>
      <c r="BP58" s="211"/>
      <c r="BQ58" s="211"/>
      <c r="BR58" s="211"/>
      <c r="BS58" s="211"/>
      <c r="BT58" s="211"/>
      <c r="BU58" s="211"/>
      <c r="BV58" s="211"/>
      <c r="BW58" s="211"/>
      <c r="BX58" s="211"/>
      <c r="BY58" s="211"/>
      <c r="BZ58" s="211"/>
      <c r="CA58" s="211"/>
      <c r="CB58" s="211"/>
      <c r="CC58" s="211"/>
      <c r="CD58" s="211"/>
      <c r="CE58" s="211"/>
    </row>
    <row r="59" spans="1:83" ht="11.25" customHeight="1" x14ac:dyDescent="0.2">
      <c r="A59" s="59" t="s">
        <v>25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18"/>
        <v>Euribor6M</v>
      </c>
      <c r="H59" s="59" t="str">
        <f t="shared" si="19"/>
        <v>EURAB6E30Y_RepoQuote</v>
      </c>
      <c r="I59" s="127">
        <v>0</v>
      </c>
      <c r="J59" s="64" t="str">
        <f>_xll.qlSwapRateHelper2(,$H59,2,$B59,Calendar,$D59,$E59,$F59,$G59,$I59,$C59,Discounting1,PillarDate,,IndexedCoupon,Permanent,Trigger,ObjectOverwrite)</f>
        <v>obj_00488#0001</v>
      </c>
      <c r="K59" s="64" t="str">
        <f>_xll.qlSwapRateHelper2(,$H59,2,$B59,Calendar,$D59,$E59,$F59,$G59,$I59,$C59,Discounting2,PillarDate,,IndexedCoupon,Permanent,Trigger,ObjectOverwrite)</f>
        <v>obj_0046a#0001</v>
      </c>
      <c r="M59" s="11" t="str">
        <f t="shared" si="14"/>
        <v>Sw</v>
      </c>
      <c r="N59" s="95" t="str">
        <f t="shared" ref="N59:O59" si="54">IF(ISBLANK(J63),"--",J63)</f>
        <v>obj_00480#0001</v>
      </c>
      <c r="O59" s="95" t="str">
        <f t="shared" si="54"/>
        <v>obj_0047c#0001</v>
      </c>
      <c r="P59" s="147" t="str">
        <f>IFERROR(_xll.qlRateHelperQuoteName(N59,Trigger),"--")</f>
        <v>EURAB6E60Y_RepoQuote</v>
      </c>
      <c r="Q59" s="101">
        <f>IFERROR(_xll.qlRateHelperQuoteValue($N59,Trigger),"--")</f>
        <v>1.47075E-2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42362</v>
      </c>
      <c r="V59" s="102">
        <f>IFERROR(_xll.qlRateHelperPillarDate(N59,Trigger),"--")</f>
        <v>64277</v>
      </c>
      <c r="X59" s="6" t="str">
        <f t="shared" si="3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0" t="e">
        <f t="shared" si="4"/>
        <v>#N/A</v>
      </c>
      <c r="AK59" s="46" t="e">
        <v>#N/A</v>
      </c>
      <c r="AL59" s="161" t="e">
        <f t="shared" si="23"/>
        <v>#N/A</v>
      </c>
      <c r="AO59" s="215"/>
      <c r="AP59" s="222"/>
      <c r="AQ59" s="222"/>
      <c r="AR59" s="215"/>
      <c r="AS59" s="215"/>
      <c r="AT59" s="217"/>
      <c r="AU59" s="218"/>
      <c r="AV59" s="217"/>
      <c r="AW59" s="215"/>
      <c r="AX59" s="217"/>
      <c r="AY59" s="219"/>
      <c r="AZ59" s="220"/>
      <c r="BA59" s="220"/>
      <c r="BB59" s="221"/>
      <c r="BC59" s="220"/>
      <c r="BD59" s="220"/>
      <c r="BE59" s="220"/>
      <c r="BF59" s="220"/>
      <c r="BG59" s="220"/>
      <c r="BH59" s="218"/>
      <c r="BI59" s="218"/>
      <c r="BJ59" s="218"/>
      <c r="BK59" s="218"/>
      <c r="BL59" s="218"/>
      <c r="BM59" s="211"/>
      <c r="BN59" s="211"/>
      <c r="BO59" s="211"/>
      <c r="BP59" s="211"/>
      <c r="BQ59" s="211"/>
      <c r="BR59" s="211"/>
      <c r="BS59" s="211"/>
      <c r="BT59" s="211"/>
      <c r="BU59" s="211"/>
      <c r="BV59" s="211"/>
      <c r="BW59" s="211"/>
      <c r="BX59" s="211"/>
      <c r="BY59" s="211"/>
      <c r="BZ59" s="211"/>
      <c r="CA59" s="211"/>
      <c r="CB59" s="211"/>
      <c r="CC59" s="211"/>
      <c r="CD59" s="211"/>
      <c r="CE59" s="211"/>
    </row>
    <row r="60" spans="1:83" ht="11.25" customHeight="1" x14ac:dyDescent="0.2">
      <c r="A60" s="59" t="s">
        <v>25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18"/>
        <v>Euribor6M</v>
      </c>
      <c r="H60" s="59" t="str">
        <f t="shared" si="19"/>
        <v>EURAB6E35Y_RepoQuote</v>
      </c>
      <c r="I60" s="127">
        <v>0</v>
      </c>
      <c r="J60" s="64"/>
      <c r="K60" s="64"/>
      <c r="AO60" s="215"/>
      <c r="AP60" s="222"/>
      <c r="AQ60" s="222"/>
      <c r="AR60" s="215"/>
      <c r="AS60" s="215"/>
      <c r="AT60" s="217"/>
      <c r="AU60" s="218"/>
      <c r="AV60" s="217"/>
      <c r="AW60" s="215"/>
      <c r="AX60" s="217"/>
      <c r="AY60" s="219"/>
      <c r="AZ60" s="220"/>
      <c r="BA60" s="220"/>
      <c r="BB60" s="221"/>
      <c r="BC60" s="220"/>
      <c r="BD60" s="220"/>
      <c r="BE60" s="220"/>
      <c r="BF60" s="220"/>
      <c r="BG60" s="220"/>
      <c r="BH60" s="218"/>
      <c r="BI60" s="218"/>
      <c r="BJ60" s="218"/>
      <c r="BK60" s="218"/>
      <c r="BL60" s="218"/>
      <c r="BM60" s="211"/>
      <c r="BN60" s="211"/>
      <c r="BO60" s="211"/>
      <c r="BP60" s="211"/>
      <c r="BQ60" s="211"/>
      <c r="BR60" s="211"/>
      <c r="BS60" s="211"/>
      <c r="BT60" s="211"/>
      <c r="BU60" s="211"/>
      <c r="BV60" s="211"/>
      <c r="BW60" s="211"/>
      <c r="BX60" s="211"/>
      <c r="BY60" s="211"/>
      <c r="BZ60" s="211"/>
      <c r="CA60" s="211"/>
      <c r="CB60" s="211"/>
      <c r="CC60" s="211"/>
      <c r="CD60" s="211"/>
      <c r="CE60" s="211"/>
    </row>
    <row r="61" spans="1:83" ht="11.25" customHeight="1" x14ac:dyDescent="0.2">
      <c r="A61" s="59" t="s">
        <v>25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18"/>
        <v>Euribor6M</v>
      </c>
      <c r="H61" s="59" t="str">
        <f t="shared" si="19"/>
        <v>EURAB6E40Y_RepoQuote</v>
      </c>
      <c r="I61" s="127">
        <v>0</v>
      </c>
      <c r="J61" s="64" t="str">
        <f>_xll.qlSwapRateHelper2(,$H61,2,$B61,Calendar,$D61,$E61,$F61,$G61,$I61,$C61,Discounting1,PillarDate,,IndexedCoupon,Permanent,Trigger,ObjectOverwrite)</f>
        <v>obj_00478#0001</v>
      </c>
      <c r="K61" s="64" t="str">
        <f>_xll.qlSwapRateHelper2(,$H61,2,$B61,Calendar,$D61,$E61,$F61,$G61,$I61,$C61,Discounting2,PillarDate,,IndexedCoupon,Permanent,Trigger,ObjectOverwrite)</f>
        <v>obj_00472#0001</v>
      </c>
      <c r="AO61" s="215"/>
      <c r="AP61" s="222"/>
      <c r="AQ61" s="222"/>
      <c r="AR61" s="215"/>
      <c r="AS61" s="215"/>
      <c r="AT61" s="217"/>
      <c r="AU61" s="218"/>
      <c r="AV61" s="217"/>
      <c r="AW61" s="215"/>
      <c r="AX61" s="217"/>
      <c r="AY61" s="219"/>
      <c r="AZ61" s="220"/>
      <c r="BA61" s="220"/>
      <c r="BB61" s="221"/>
      <c r="BC61" s="220"/>
      <c r="BD61" s="220"/>
      <c r="BE61" s="220"/>
      <c r="BF61" s="220"/>
      <c r="BG61" s="220"/>
      <c r="BH61" s="218"/>
      <c r="BI61" s="218"/>
      <c r="BJ61" s="218"/>
      <c r="BK61" s="218"/>
      <c r="BL61" s="218"/>
      <c r="BM61" s="211"/>
      <c r="BN61" s="211"/>
      <c r="BO61" s="211"/>
      <c r="BP61" s="211"/>
      <c r="BQ61" s="211"/>
      <c r="BR61" s="211"/>
      <c r="BS61" s="211"/>
      <c r="BT61" s="211"/>
      <c r="BU61" s="211"/>
      <c r="BV61" s="211"/>
      <c r="BW61" s="211"/>
      <c r="BX61" s="211"/>
      <c r="BY61" s="211"/>
      <c r="BZ61" s="211"/>
      <c r="CA61" s="211"/>
      <c r="CB61" s="211"/>
      <c r="CC61" s="211"/>
      <c r="CD61" s="211"/>
      <c r="CE61" s="211"/>
    </row>
    <row r="62" spans="1:83" ht="11.25" customHeight="1" x14ac:dyDescent="0.2">
      <c r="A62" s="59" t="s">
        <v>25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18"/>
        <v>Euribor6M</v>
      </c>
      <c r="H62" s="59" t="str">
        <f t="shared" si="19"/>
        <v>EURAB6E50Y_RepoQuote</v>
      </c>
      <c r="I62" s="125">
        <v>0</v>
      </c>
      <c r="J62" s="64" t="str">
        <f>_xll.qlSwapRateHelper2(,$H62,2,$B62,Calendar,$D62,$E62,$F62,$G62,$I62,$C62,Discounting1,PillarDate,,IndexedCoupon,Permanent,Trigger,ObjectOverwrite)</f>
        <v>obj_00474#0001</v>
      </c>
      <c r="K62" s="64" t="str">
        <f>_xll.qlSwapRateHelper2(,$H62,2,$B62,Calendar,$D62,$E62,$F62,$G62,$I62,$C62,Discounting2,PillarDate,,IndexedCoupon,Permanent,Trigger,ObjectOverwrite)</f>
        <v>obj_0047d#0001</v>
      </c>
      <c r="AO62" s="215"/>
      <c r="AP62" s="222"/>
      <c r="AQ62" s="222"/>
      <c r="AR62" s="215"/>
      <c r="AS62" s="215"/>
      <c r="AT62" s="217"/>
      <c r="AU62" s="218"/>
      <c r="AV62" s="217"/>
      <c r="AW62" s="215"/>
      <c r="AX62" s="217"/>
      <c r="AY62" s="219"/>
      <c r="AZ62" s="220"/>
      <c r="BA62" s="220"/>
      <c r="BB62" s="221"/>
      <c r="BC62" s="220"/>
      <c r="BD62" s="220"/>
      <c r="BE62" s="220"/>
      <c r="BF62" s="220"/>
      <c r="BG62" s="220"/>
      <c r="BH62" s="218"/>
      <c r="BI62" s="218"/>
      <c r="BJ62" s="218"/>
      <c r="BK62" s="218"/>
      <c r="BL62" s="218"/>
      <c r="BM62" s="211"/>
      <c r="BN62" s="211"/>
      <c r="BO62" s="211"/>
      <c r="BP62" s="211"/>
      <c r="BQ62" s="211"/>
      <c r="BR62" s="211"/>
      <c r="BS62" s="211"/>
      <c r="BT62" s="211"/>
      <c r="BU62" s="211"/>
      <c r="BV62" s="211"/>
      <c r="BW62" s="211"/>
      <c r="BX62" s="211"/>
      <c r="BY62" s="211"/>
      <c r="BZ62" s="211"/>
      <c r="CA62" s="211"/>
      <c r="CB62" s="211"/>
      <c r="CC62" s="211"/>
      <c r="CD62" s="211"/>
      <c r="CE62" s="211"/>
    </row>
    <row r="63" spans="1:83" ht="11.25" customHeight="1" x14ac:dyDescent="0.2">
      <c r="A63" s="1" t="s">
        <v>25</v>
      </c>
      <c r="B63" s="8" t="s">
        <v>110</v>
      </c>
      <c r="C63" s="7" t="s">
        <v>6</v>
      </c>
      <c r="D63" s="7" t="s">
        <v>8</v>
      </c>
      <c r="E63" s="7" t="s">
        <v>7</v>
      </c>
      <c r="F63" s="7" t="s">
        <v>123</v>
      </c>
      <c r="G63" s="7" t="str">
        <f t="shared" si="18"/>
        <v>Euribor6M</v>
      </c>
      <c r="H63" s="1" t="str">
        <f t="shared" si="19"/>
        <v>EURAB6E60Y_RepoQuote</v>
      </c>
      <c r="I63" s="128">
        <v>0</v>
      </c>
      <c r="J63" s="3" t="str">
        <f>_xll.qlSwapRateHelper2(,$H63,2,$B63,Calendar,$D63,$E63,$F63,$G63,$I63,$C63,Discounting1,PillarDate,,IndexedCoupon,Permanent,Trigger,ObjectOverwrite)</f>
        <v>obj_00480#0001</v>
      </c>
      <c r="K63" s="3" t="str">
        <f>_xll.qlSwapRateHelper2(,$H63,2,$B63,Calendar,$D63,$E63,$F63,$G63,$I63,$C63,Discounting2,PillarDate,,IndexedCoupon,Permanent,Trigger,ObjectOverwrite)</f>
        <v>obj_0047c#0001</v>
      </c>
      <c r="AO63" s="215"/>
      <c r="AP63" s="222"/>
      <c r="AQ63" s="222"/>
      <c r="AR63" s="215"/>
      <c r="AS63" s="215"/>
      <c r="AT63" s="217"/>
      <c r="AU63" s="218"/>
      <c r="AV63" s="217"/>
      <c r="AW63" s="215"/>
      <c r="AX63" s="217"/>
      <c r="AY63" s="219"/>
      <c r="AZ63" s="220"/>
      <c r="BA63" s="220"/>
      <c r="BB63" s="221"/>
      <c r="BC63" s="220"/>
      <c r="BD63" s="220"/>
      <c r="BE63" s="220"/>
      <c r="BF63" s="220"/>
      <c r="BG63" s="220"/>
      <c r="BH63" s="218"/>
      <c r="BI63" s="218"/>
      <c r="BJ63" s="218"/>
      <c r="BK63" s="218"/>
      <c r="BL63" s="218"/>
      <c r="BM63" s="211"/>
      <c r="BN63" s="211"/>
      <c r="BO63" s="211"/>
      <c r="BP63" s="211"/>
      <c r="BQ63" s="211"/>
      <c r="BR63" s="211"/>
      <c r="BS63" s="211"/>
      <c r="BT63" s="211"/>
      <c r="BU63" s="211"/>
      <c r="BV63" s="211"/>
      <c r="BW63" s="211"/>
      <c r="BX63" s="211"/>
      <c r="BY63" s="211"/>
      <c r="BZ63" s="211"/>
      <c r="CA63" s="211"/>
      <c r="CB63" s="211"/>
      <c r="CC63" s="211"/>
      <c r="CD63" s="211"/>
      <c r="CE63" s="211"/>
    </row>
    <row r="64" spans="1:83" ht="11.25" customHeight="1" x14ac:dyDescent="0.2">
      <c r="AO64" s="215"/>
      <c r="AP64" s="222"/>
      <c r="AQ64" s="222"/>
      <c r="AR64" s="215"/>
      <c r="AS64" s="215"/>
      <c r="AT64" s="217"/>
      <c r="AU64" s="218"/>
      <c r="AV64" s="217"/>
      <c r="AW64" s="215"/>
      <c r="AX64" s="217"/>
      <c r="AY64" s="219"/>
      <c r="AZ64" s="220"/>
      <c r="BA64" s="220"/>
      <c r="BB64" s="221"/>
      <c r="BC64" s="220"/>
      <c r="BD64" s="220"/>
      <c r="BE64" s="220"/>
      <c r="BF64" s="220"/>
      <c r="BG64" s="220"/>
      <c r="BH64" s="218"/>
      <c r="BI64" s="218"/>
      <c r="BJ64" s="218"/>
      <c r="BK64" s="218"/>
      <c r="BL64" s="218"/>
      <c r="BM64" s="211"/>
      <c r="BN64" s="211"/>
      <c r="BO64" s="211"/>
      <c r="BP64" s="211"/>
      <c r="BQ64" s="211"/>
      <c r="BR64" s="211"/>
      <c r="BS64" s="211"/>
      <c r="BT64" s="211"/>
      <c r="BU64" s="211"/>
      <c r="BV64" s="211"/>
      <c r="BW64" s="211"/>
      <c r="BX64" s="211"/>
      <c r="BY64" s="211"/>
      <c r="BZ64" s="211"/>
      <c r="CA64" s="211"/>
      <c r="CB64" s="211"/>
      <c r="CC64" s="211"/>
      <c r="CD64" s="211"/>
      <c r="CE64" s="211"/>
    </row>
    <row r="65" spans="41:83" ht="11.25" customHeight="1" x14ac:dyDescent="0.2">
      <c r="AO65" s="215"/>
      <c r="AP65" s="222"/>
      <c r="AQ65" s="222"/>
      <c r="AR65" s="215"/>
      <c r="AS65" s="215"/>
      <c r="AT65" s="217"/>
      <c r="AU65" s="218"/>
      <c r="AV65" s="217"/>
      <c r="AW65" s="215"/>
      <c r="AX65" s="217"/>
      <c r="AY65" s="219"/>
      <c r="AZ65" s="220"/>
      <c r="BA65" s="220"/>
      <c r="BB65" s="221"/>
      <c r="BC65" s="220"/>
      <c r="BD65" s="220"/>
      <c r="BE65" s="220"/>
      <c r="BF65" s="220"/>
      <c r="BG65" s="220"/>
      <c r="BH65" s="218"/>
      <c r="BI65" s="218"/>
      <c r="BJ65" s="218"/>
      <c r="BK65" s="218"/>
      <c r="BL65" s="218"/>
      <c r="BM65" s="211"/>
      <c r="BN65" s="211"/>
      <c r="BO65" s="211"/>
      <c r="BP65" s="211"/>
      <c r="BQ65" s="211"/>
      <c r="BR65" s="211"/>
      <c r="BS65" s="211"/>
      <c r="BT65" s="211"/>
      <c r="BU65" s="211"/>
      <c r="BV65" s="211"/>
      <c r="BW65" s="211"/>
      <c r="BX65" s="211"/>
      <c r="BY65" s="211"/>
      <c r="BZ65" s="211"/>
      <c r="CA65" s="211"/>
      <c r="CB65" s="211"/>
      <c r="CC65" s="211"/>
      <c r="CD65" s="211"/>
      <c r="CE65" s="211"/>
    </row>
    <row r="66" spans="41:83" ht="11.25" customHeight="1" x14ac:dyDescent="0.2">
      <c r="AO66" s="215"/>
      <c r="AP66" s="222"/>
      <c r="AQ66" s="222"/>
      <c r="AR66" s="215"/>
      <c r="AS66" s="215"/>
      <c r="AT66" s="217"/>
      <c r="AU66" s="218"/>
      <c r="AV66" s="217"/>
      <c r="AW66" s="215"/>
      <c r="AX66" s="217"/>
      <c r="AY66" s="219"/>
      <c r="AZ66" s="220"/>
      <c r="BA66" s="220"/>
      <c r="BB66" s="221"/>
      <c r="BC66" s="220"/>
      <c r="BD66" s="220"/>
      <c r="BE66" s="220"/>
      <c r="BF66" s="220"/>
      <c r="BG66" s="220"/>
      <c r="BH66" s="218"/>
      <c r="BI66" s="218"/>
      <c r="BJ66" s="218"/>
      <c r="BK66" s="218"/>
      <c r="BL66" s="218"/>
      <c r="BM66" s="211"/>
      <c r="BN66" s="211"/>
      <c r="BO66" s="211"/>
      <c r="BP66" s="211"/>
      <c r="BQ66" s="211"/>
      <c r="BR66" s="211"/>
      <c r="BS66" s="211"/>
      <c r="BT66" s="211"/>
      <c r="BU66" s="211"/>
      <c r="BV66" s="211"/>
      <c r="BW66" s="211"/>
      <c r="BX66" s="211"/>
      <c r="BY66" s="211"/>
      <c r="BZ66" s="211"/>
      <c r="CA66" s="211"/>
      <c r="CB66" s="211"/>
      <c r="CC66" s="211"/>
      <c r="CD66" s="211"/>
      <c r="CE66" s="211"/>
    </row>
    <row r="67" spans="41:83" ht="11.25" customHeight="1" x14ac:dyDescent="0.2">
      <c r="AO67" s="215"/>
      <c r="AP67" s="222"/>
      <c r="AQ67" s="222"/>
      <c r="AR67" s="215"/>
      <c r="AS67" s="215"/>
      <c r="AT67" s="217"/>
      <c r="AU67" s="218"/>
      <c r="AV67" s="217"/>
      <c r="AW67" s="215"/>
      <c r="AX67" s="217"/>
      <c r="AY67" s="219"/>
      <c r="AZ67" s="220"/>
      <c r="BA67" s="220"/>
      <c r="BB67" s="221"/>
      <c r="BC67" s="220"/>
      <c r="BD67" s="220"/>
      <c r="BE67" s="220"/>
      <c r="BF67" s="220"/>
      <c r="BG67" s="220"/>
      <c r="BH67" s="218"/>
      <c r="BI67" s="218"/>
      <c r="BJ67" s="218"/>
      <c r="BK67" s="218"/>
      <c r="BL67" s="218"/>
      <c r="BM67" s="211"/>
      <c r="BN67" s="211"/>
      <c r="BO67" s="211"/>
      <c r="BP67" s="211"/>
      <c r="BQ67" s="211"/>
      <c r="BR67" s="211"/>
      <c r="BS67" s="211"/>
      <c r="BT67" s="211"/>
      <c r="BU67" s="211"/>
      <c r="BV67" s="211"/>
      <c r="BW67" s="211"/>
      <c r="BX67" s="211"/>
      <c r="BY67" s="211"/>
      <c r="BZ67" s="211"/>
      <c r="CA67" s="211"/>
      <c r="CB67" s="211"/>
      <c r="CC67" s="211"/>
      <c r="CD67" s="211"/>
      <c r="CE67" s="211"/>
    </row>
    <row r="68" spans="41:83" ht="11.25" customHeight="1" x14ac:dyDescent="0.2">
      <c r="AO68" s="215"/>
      <c r="AP68" s="222"/>
      <c r="AQ68" s="222"/>
      <c r="AR68" s="215"/>
      <c r="AS68" s="215"/>
      <c r="AT68" s="217"/>
      <c r="AU68" s="218"/>
      <c r="AV68" s="217"/>
      <c r="AW68" s="215"/>
      <c r="AX68" s="217"/>
      <c r="AY68" s="219"/>
      <c r="AZ68" s="220"/>
      <c r="BA68" s="220"/>
      <c r="BB68" s="221"/>
      <c r="BC68" s="220"/>
      <c r="BD68" s="220"/>
      <c r="BE68" s="220"/>
      <c r="BF68" s="220"/>
      <c r="BG68" s="220"/>
      <c r="BH68" s="218"/>
      <c r="BI68" s="218"/>
      <c r="BJ68" s="218"/>
      <c r="BK68" s="218"/>
      <c r="BL68" s="218"/>
      <c r="BM68" s="211"/>
      <c r="BN68" s="211"/>
      <c r="BO68" s="211"/>
      <c r="BP68" s="211"/>
      <c r="BQ68" s="211"/>
      <c r="BR68" s="211"/>
      <c r="BS68" s="211"/>
      <c r="BT68" s="211"/>
      <c r="BU68" s="211"/>
      <c r="BV68" s="211"/>
      <c r="BW68" s="211"/>
      <c r="BX68" s="211"/>
      <c r="BY68" s="211"/>
      <c r="BZ68" s="211"/>
      <c r="CA68" s="211"/>
      <c r="CB68" s="211"/>
      <c r="CC68" s="211"/>
      <c r="CD68" s="211"/>
      <c r="CE68" s="211"/>
    </row>
    <row r="69" spans="41:83" ht="11.25" customHeight="1" x14ac:dyDescent="0.2">
      <c r="AO69" s="215"/>
      <c r="AP69" s="222"/>
      <c r="AQ69" s="222"/>
      <c r="AR69" s="215"/>
      <c r="AS69" s="215"/>
      <c r="AT69" s="217"/>
      <c r="AU69" s="218"/>
      <c r="AV69" s="217"/>
      <c r="AW69" s="215"/>
      <c r="AX69" s="217"/>
      <c r="AY69" s="219"/>
      <c r="AZ69" s="220"/>
      <c r="BA69" s="220"/>
      <c r="BB69" s="221"/>
      <c r="BC69" s="220"/>
      <c r="BD69" s="220"/>
      <c r="BE69" s="220"/>
      <c r="BF69" s="220"/>
      <c r="BG69" s="220"/>
      <c r="BH69" s="218"/>
      <c r="BI69" s="218"/>
      <c r="BJ69" s="218"/>
      <c r="BK69" s="218"/>
      <c r="BL69" s="218"/>
      <c r="BM69" s="211"/>
      <c r="BN69" s="211"/>
      <c r="BO69" s="211"/>
      <c r="BP69" s="211"/>
      <c r="BQ69" s="211"/>
      <c r="BR69" s="211"/>
      <c r="BS69" s="211"/>
      <c r="BT69" s="211"/>
      <c r="BU69" s="211"/>
      <c r="BV69" s="211"/>
      <c r="BW69" s="211"/>
      <c r="BX69" s="211"/>
      <c r="BY69" s="211"/>
      <c r="BZ69" s="211"/>
      <c r="CA69" s="211"/>
      <c r="CB69" s="211"/>
      <c r="CC69" s="211"/>
      <c r="CD69" s="211"/>
      <c r="CE69" s="211"/>
    </row>
    <row r="70" spans="41:83" ht="11.25" customHeight="1" x14ac:dyDescent="0.2">
      <c r="AO70" s="215"/>
      <c r="AP70" s="222"/>
      <c r="AQ70" s="222"/>
      <c r="AR70" s="215"/>
      <c r="AS70" s="215"/>
      <c r="AT70" s="217"/>
      <c r="AU70" s="218"/>
      <c r="AV70" s="217"/>
      <c r="AW70" s="215"/>
      <c r="AX70" s="217"/>
      <c r="AY70" s="219"/>
      <c r="AZ70" s="220"/>
      <c r="BA70" s="220"/>
      <c r="BB70" s="221"/>
      <c r="BC70" s="220"/>
      <c r="BD70" s="220"/>
      <c r="BE70" s="220"/>
      <c r="BF70" s="220"/>
      <c r="BG70" s="220"/>
      <c r="BH70" s="218"/>
      <c r="BI70" s="218"/>
      <c r="BJ70" s="218"/>
      <c r="BK70" s="218"/>
      <c r="BL70" s="218"/>
      <c r="BM70" s="211"/>
      <c r="BN70" s="211"/>
      <c r="BO70" s="211"/>
      <c r="BP70" s="211"/>
      <c r="BQ70" s="211"/>
      <c r="BR70" s="211"/>
      <c r="BS70" s="211"/>
      <c r="BT70" s="211"/>
      <c r="BU70" s="211"/>
      <c r="BV70" s="211"/>
      <c r="BW70" s="211"/>
      <c r="BX70" s="211"/>
      <c r="BY70" s="211"/>
      <c r="BZ70" s="211"/>
      <c r="CA70" s="211"/>
      <c r="CB70" s="211"/>
      <c r="CC70" s="211"/>
      <c r="CD70" s="211"/>
      <c r="CE70" s="211"/>
    </row>
    <row r="71" spans="41:83" ht="11.25" customHeight="1" x14ac:dyDescent="0.2">
      <c r="AO71" s="215"/>
      <c r="AP71" s="222"/>
      <c r="AQ71" s="222"/>
      <c r="AR71" s="215"/>
      <c r="AS71" s="215"/>
      <c r="AT71" s="217"/>
      <c r="AU71" s="218"/>
      <c r="AV71" s="217"/>
      <c r="AW71" s="215"/>
      <c r="AX71" s="217"/>
      <c r="AY71" s="219"/>
      <c r="AZ71" s="220"/>
      <c r="BA71" s="220"/>
      <c r="BB71" s="221"/>
      <c r="BC71" s="220"/>
      <c r="BD71" s="220"/>
      <c r="BE71" s="220"/>
      <c r="BF71" s="220"/>
      <c r="BG71" s="220"/>
      <c r="BH71" s="218"/>
      <c r="BI71" s="218"/>
      <c r="BJ71" s="218"/>
      <c r="BK71" s="218"/>
      <c r="BL71" s="218"/>
      <c r="BM71" s="211"/>
      <c r="BN71" s="211"/>
      <c r="BO71" s="211"/>
      <c r="BP71" s="211"/>
      <c r="BQ71" s="211"/>
      <c r="BR71" s="211"/>
      <c r="BS71" s="211"/>
      <c r="BT71" s="211"/>
      <c r="BU71" s="211"/>
      <c r="BV71" s="211"/>
      <c r="BW71" s="211"/>
      <c r="BX71" s="211"/>
      <c r="BY71" s="211"/>
      <c r="BZ71" s="211"/>
      <c r="CA71" s="211"/>
      <c r="CB71" s="211"/>
      <c r="CC71" s="211"/>
      <c r="CD71" s="211"/>
      <c r="CE71" s="211"/>
    </row>
    <row r="72" spans="41:83" ht="11.25" customHeight="1" x14ac:dyDescent="0.2">
      <c r="AO72" s="215"/>
      <c r="AP72" s="222"/>
      <c r="AQ72" s="222"/>
      <c r="AR72" s="215"/>
      <c r="AS72" s="215"/>
      <c r="AT72" s="217"/>
      <c r="AU72" s="218"/>
      <c r="AV72" s="217"/>
      <c r="AW72" s="215"/>
      <c r="AX72" s="217"/>
      <c r="AY72" s="219"/>
      <c r="AZ72" s="220"/>
      <c r="BA72" s="220"/>
      <c r="BB72" s="221"/>
      <c r="BC72" s="220"/>
      <c r="BD72" s="220"/>
      <c r="BE72" s="220"/>
      <c r="BF72" s="220"/>
      <c r="BG72" s="220"/>
      <c r="BH72" s="218"/>
      <c r="BI72" s="218"/>
      <c r="BJ72" s="218"/>
      <c r="BK72" s="218"/>
      <c r="BL72" s="218"/>
      <c r="BM72" s="211"/>
      <c r="BN72" s="211"/>
      <c r="BO72" s="211"/>
      <c r="BP72" s="211"/>
      <c r="BQ72" s="211"/>
      <c r="BR72" s="211"/>
      <c r="BS72" s="211"/>
      <c r="BT72" s="211"/>
      <c r="BU72" s="211"/>
      <c r="BV72" s="211"/>
      <c r="BW72" s="211"/>
      <c r="BX72" s="211"/>
      <c r="BY72" s="211"/>
      <c r="BZ72" s="211"/>
      <c r="CA72" s="211"/>
      <c r="CB72" s="211"/>
      <c r="CC72" s="211"/>
      <c r="CD72" s="211"/>
      <c r="CE72" s="211"/>
    </row>
    <row r="73" spans="41:83" ht="11.25" customHeight="1" x14ac:dyDescent="0.2">
      <c r="AO73" s="215"/>
      <c r="AP73" s="222"/>
      <c r="AQ73" s="222"/>
      <c r="AR73" s="215"/>
      <c r="AS73" s="215"/>
      <c r="AT73" s="217"/>
      <c r="AU73" s="218"/>
      <c r="AV73" s="217"/>
      <c r="AW73" s="215"/>
      <c r="AX73" s="217"/>
      <c r="AY73" s="219"/>
      <c r="AZ73" s="220"/>
      <c r="BA73" s="220"/>
      <c r="BB73" s="221"/>
      <c r="BC73" s="220"/>
      <c r="BD73" s="220"/>
      <c r="BE73" s="220"/>
      <c r="BF73" s="220"/>
      <c r="BG73" s="220"/>
      <c r="BH73" s="218"/>
      <c r="BI73" s="218"/>
      <c r="BJ73" s="218"/>
      <c r="BK73" s="218"/>
      <c r="BL73" s="218"/>
      <c r="BM73" s="211"/>
      <c r="BN73" s="211"/>
      <c r="BO73" s="211"/>
      <c r="BP73" s="211"/>
      <c r="BQ73" s="211"/>
      <c r="BR73" s="211"/>
      <c r="BS73" s="211"/>
      <c r="BT73" s="211"/>
      <c r="BU73" s="211"/>
      <c r="BV73" s="211"/>
      <c r="BW73" s="211"/>
      <c r="BX73" s="211"/>
      <c r="BY73" s="211"/>
      <c r="BZ73" s="211"/>
      <c r="CA73" s="211"/>
      <c r="CB73" s="211"/>
      <c r="CC73" s="211"/>
      <c r="CD73" s="211"/>
      <c r="CE73" s="211"/>
    </row>
    <row r="74" spans="41:83" ht="11.25" customHeight="1" x14ac:dyDescent="0.2">
      <c r="AO74" s="215"/>
      <c r="AP74" s="222"/>
      <c r="AQ74" s="222"/>
      <c r="AR74" s="215"/>
      <c r="AS74" s="215"/>
      <c r="AT74" s="217"/>
      <c r="AU74" s="218"/>
      <c r="AV74" s="217"/>
      <c r="AW74" s="215"/>
      <c r="AX74" s="217"/>
      <c r="AY74" s="219"/>
      <c r="AZ74" s="220"/>
      <c r="BA74" s="220"/>
      <c r="BB74" s="221"/>
      <c r="BC74" s="220"/>
      <c r="BD74" s="220"/>
      <c r="BE74" s="220"/>
      <c r="BF74" s="220"/>
      <c r="BG74" s="220"/>
      <c r="BH74" s="218"/>
      <c r="BI74" s="218"/>
      <c r="BJ74" s="218"/>
      <c r="BK74" s="218"/>
      <c r="BL74" s="218"/>
      <c r="BM74" s="211"/>
      <c r="BN74" s="211"/>
      <c r="BO74" s="211"/>
      <c r="BP74" s="211"/>
      <c r="BQ74" s="211"/>
      <c r="BR74" s="211"/>
      <c r="BS74" s="211"/>
      <c r="BT74" s="211"/>
      <c r="BU74" s="211"/>
      <c r="BV74" s="211"/>
      <c r="BW74" s="211"/>
      <c r="BX74" s="211"/>
      <c r="BY74" s="211"/>
      <c r="BZ74" s="211"/>
      <c r="CA74" s="211"/>
      <c r="CB74" s="211"/>
      <c r="CC74" s="211"/>
      <c r="CD74" s="211"/>
      <c r="CE74" s="211"/>
    </row>
    <row r="75" spans="41:83" ht="11.25" customHeight="1" x14ac:dyDescent="0.2">
      <c r="AO75" s="215"/>
      <c r="AP75" s="222"/>
      <c r="AQ75" s="222"/>
      <c r="AR75" s="215"/>
      <c r="AS75" s="215"/>
      <c r="AT75" s="217"/>
      <c r="AU75" s="218"/>
      <c r="AV75" s="217"/>
      <c r="AW75" s="215"/>
      <c r="AX75" s="217"/>
      <c r="AY75" s="219"/>
      <c r="AZ75" s="220"/>
      <c r="BA75" s="220"/>
      <c r="BB75" s="221"/>
      <c r="BC75" s="220"/>
      <c r="BD75" s="220"/>
      <c r="BE75" s="220"/>
      <c r="BF75" s="220"/>
      <c r="BG75" s="220"/>
      <c r="BH75" s="218"/>
      <c r="BI75" s="218"/>
      <c r="BJ75" s="218"/>
      <c r="BK75" s="218"/>
      <c r="BL75" s="218"/>
      <c r="BM75" s="211"/>
      <c r="BN75" s="211"/>
      <c r="BO75" s="211"/>
      <c r="BP75" s="211"/>
      <c r="BQ75" s="211"/>
      <c r="BR75" s="211"/>
      <c r="BS75" s="211"/>
      <c r="BT75" s="211"/>
      <c r="BU75" s="211"/>
      <c r="BV75" s="211"/>
      <c r="BW75" s="211"/>
      <c r="BX75" s="211"/>
      <c r="BY75" s="211"/>
      <c r="BZ75" s="211"/>
      <c r="CA75" s="211"/>
      <c r="CB75" s="211"/>
      <c r="CC75" s="211"/>
      <c r="CD75" s="211"/>
      <c r="CE75" s="211"/>
    </row>
    <row r="76" spans="41:83" ht="11.25" customHeight="1" x14ac:dyDescent="0.2">
      <c r="AO76" s="215"/>
      <c r="AP76" s="222"/>
      <c r="AQ76" s="222"/>
      <c r="AR76" s="215"/>
      <c r="AS76" s="215"/>
      <c r="AT76" s="217"/>
      <c r="AU76" s="218"/>
      <c r="AV76" s="217"/>
      <c r="AW76" s="215"/>
      <c r="AX76" s="217"/>
      <c r="AY76" s="219"/>
      <c r="AZ76" s="220"/>
      <c r="BA76" s="220"/>
      <c r="BB76" s="221"/>
      <c r="BC76" s="220"/>
      <c r="BD76" s="220"/>
      <c r="BE76" s="220"/>
      <c r="BF76" s="220"/>
      <c r="BG76" s="220"/>
      <c r="BH76" s="218"/>
      <c r="BI76" s="218"/>
      <c r="BJ76" s="218"/>
      <c r="BK76" s="218"/>
      <c r="BL76" s="218"/>
      <c r="BM76" s="211"/>
      <c r="BN76" s="211"/>
      <c r="BO76" s="211"/>
      <c r="BP76" s="211"/>
      <c r="BQ76" s="211"/>
      <c r="BR76" s="211"/>
      <c r="BS76" s="211"/>
      <c r="BT76" s="211"/>
      <c r="BU76" s="211"/>
      <c r="BV76" s="211"/>
      <c r="BW76" s="211"/>
      <c r="BX76" s="211"/>
      <c r="BY76" s="211"/>
      <c r="BZ76" s="211"/>
      <c r="CA76" s="211"/>
      <c r="CB76" s="211"/>
      <c r="CC76" s="211"/>
      <c r="CD76" s="211"/>
      <c r="CE76" s="211"/>
    </row>
    <row r="77" spans="41:83" ht="11.25" customHeight="1" x14ac:dyDescent="0.2">
      <c r="AO77" s="215"/>
      <c r="AP77" s="222"/>
      <c r="AQ77" s="222"/>
      <c r="AR77" s="215"/>
      <c r="AS77" s="215"/>
      <c r="AT77" s="217"/>
      <c r="AU77" s="218"/>
      <c r="AV77" s="217"/>
      <c r="AW77" s="215"/>
      <c r="AX77" s="217"/>
      <c r="AY77" s="219"/>
      <c r="AZ77" s="220"/>
      <c r="BA77" s="220"/>
      <c r="BB77" s="221"/>
      <c r="BC77" s="220"/>
      <c r="BD77" s="220"/>
      <c r="BE77" s="220"/>
      <c r="BF77" s="220"/>
      <c r="BG77" s="220"/>
      <c r="BH77" s="218"/>
      <c r="BI77" s="218"/>
      <c r="BJ77" s="218"/>
      <c r="BK77" s="218"/>
      <c r="BL77" s="218"/>
      <c r="BM77" s="211"/>
      <c r="BN77" s="211"/>
      <c r="BO77" s="211"/>
      <c r="BP77" s="211"/>
      <c r="BQ77" s="211"/>
      <c r="BR77" s="211"/>
      <c r="BS77" s="211"/>
      <c r="BT77" s="211"/>
      <c r="BU77" s="211"/>
      <c r="BV77" s="211"/>
      <c r="BW77" s="211"/>
      <c r="BX77" s="211"/>
      <c r="BY77" s="211"/>
      <c r="BZ77" s="211"/>
      <c r="CA77" s="211"/>
      <c r="CB77" s="211"/>
      <c r="CC77" s="211"/>
      <c r="CD77" s="211"/>
      <c r="CE77" s="211"/>
    </row>
    <row r="78" spans="41:83" ht="11.25" customHeight="1" x14ac:dyDescent="0.2">
      <c r="AO78" s="215"/>
      <c r="AP78" s="222"/>
      <c r="AQ78" s="222"/>
      <c r="AR78" s="215"/>
      <c r="AS78" s="215"/>
      <c r="AT78" s="217"/>
      <c r="AU78" s="218"/>
      <c r="AV78" s="217"/>
      <c r="AW78" s="215"/>
      <c r="AX78" s="217"/>
      <c r="AY78" s="219"/>
      <c r="AZ78" s="220"/>
      <c r="BA78" s="220"/>
      <c r="BB78" s="221"/>
      <c r="BC78" s="220"/>
      <c r="BD78" s="220"/>
      <c r="BE78" s="220"/>
      <c r="BF78" s="220"/>
      <c r="BG78" s="220"/>
      <c r="BH78" s="218"/>
      <c r="BI78" s="218"/>
      <c r="BJ78" s="218"/>
      <c r="BK78" s="218"/>
      <c r="BL78" s="218"/>
      <c r="BM78" s="211"/>
      <c r="BN78" s="211"/>
      <c r="BO78" s="211"/>
      <c r="BP78" s="211"/>
      <c r="BQ78" s="211"/>
      <c r="BR78" s="211"/>
      <c r="BS78" s="211"/>
      <c r="BT78" s="211"/>
      <c r="BU78" s="211"/>
      <c r="BV78" s="211"/>
      <c r="BW78" s="211"/>
      <c r="BX78" s="211"/>
      <c r="BY78" s="211"/>
      <c r="BZ78" s="211"/>
      <c r="CA78" s="211"/>
      <c r="CB78" s="211"/>
      <c r="CC78" s="211"/>
      <c r="CD78" s="211"/>
      <c r="CE78" s="211"/>
    </row>
    <row r="79" spans="41:83" ht="11.25" customHeight="1" x14ac:dyDescent="0.2">
      <c r="AO79" s="215"/>
      <c r="AP79" s="222"/>
      <c r="AQ79" s="222"/>
      <c r="AR79" s="215"/>
      <c r="AS79" s="215"/>
      <c r="AT79" s="217"/>
      <c r="AU79" s="218"/>
      <c r="AV79" s="217"/>
      <c r="AW79" s="215"/>
      <c r="AX79" s="217"/>
      <c r="AY79" s="219"/>
      <c r="AZ79" s="220"/>
      <c r="BA79" s="220"/>
      <c r="BB79" s="221"/>
      <c r="BC79" s="220"/>
      <c r="BD79" s="220"/>
      <c r="BE79" s="220"/>
      <c r="BF79" s="220"/>
      <c r="BG79" s="220"/>
      <c r="BH79" s="218"/>
      <c r="BI79" s="218"/>
      <c r="BJ79" s="218"/>
      <c r="BK79" s="218"/>
      <c r="BL79" s="218"/>
      <c r="BM79" s="211"/>
      <c r="BN79" s="211"/>
      <c r="BO79" s="211"/>
      <c r="BP79" s="211"/>
      <c r="BQ79" s="211"/>
      <c r="BR79" s="211"/>
      <c r="BS79" s="211"/>
      <c r="BT79" s="211"/>
      <c r="BU79" s="211"/>
      <c r="BV79" s="211"/>
      <c r="BW79" s="211"/>
      <c r="BX79" s="211"/>
      <c r="BY79" s="211"/>
      <c r="BZ79" s="211"/>
      <c r="CA79" s="211"/>
      <c r="CB79" s="211"/>
      <c r="CC79" s="211"/>
      <c r="CD79" s="211"/>
      <c r="CE79" s="211"/>
    </row>
    <row r="80" spans="41:83" ht="11.25" customHeight="1" x14ac:dyDescent="0.2">
      <c r="AO80" s="215"/>
      <c r="AP80" s="222"/>
      <c r="AQ80" s="222"/>
      <c r="AR80" s="215"/>
      <c r="AS80" s="215"/>
      <c r="AT80" s="217"/>
      <c r="AU80" s="218"/>
      <c r="AV80" s="217"/>
      <c r="AW80" s="215"/>
      <c r="AX80" s="217"/>
      <c r="AY80" s="219"/>
      <c r="AZ80" s="220"/>
      <c r="BA80" s="220"/>
      <c r="BB80" s="221"/>
      <c r="BC80" s="220"/>
      <c r="BD80" s="220"/>
      <c r="BE80" s="220"/>
      <c r="BF80" s="220"/>
      <c r="BG80" s="220"/>
      <c r="BH80" s="218"/>
      <c r="BI80" s="218"/>
      <c r="BJ80" s="218"/>
      <c r="BK80" s="218"/>
      <c r="BL80" s="218"/>
      <c r="BM80" s="211"/>
      <c r="BN80" s="211"/>
      <c r="BO80" s="211"/>
      <c r="BP80" s="211"/>
      <c r="BQ80" s="211"/>
      <c r="BR80" s="211"/>
      <c r="BS80" s="211"/>
      <c r="BT80" s="211"/>
      <c r="BU80" s="211"/>
      <c r="BV80" s="211"/>
      <c r="BW80" s="211"/>
      <c r="BX80" s="211"/>
      <c r="BY80" s="211"/>
      <c r="BZ80" s="211"/>
      <c r="CA80" s="211"/>
      <c r="CB80" s="211"/>
      <c r="CC80" s="211"/>
      <c r="CD80" s="211"/>
      <c r="CE80" s="211"/>
    </row>
    <row r="81" spans="12:83" x14ac:dyDescent="0.2">
      <c r="AO81" s="215"/>
      <c r="AP81" s="222"/>
      <c r="AQ81" s="222"/>
      <c r="AR81" s="215"/>
      <c r="AS81" s="215"/>
      <c r="AT81" s="217"/>
      <c r="AU81" s="218"/>
      <c r="AV81" s="217"/>
      <c r="AW81" s="215"/>
      <c r="AX81" s="217"/>
      <c r="AY81" s="219"/>
      <c r="AZ81" s="220"/>
      <c r="BA81" s="220"/>
      <c r="BB81" s="221"/>
      <c r="BC81" s="220"/>
      <c r="BD81" s="220"/>
      <c r="BE81" s="220"/>
      <c r="BF81" s="220"/>
      <c r="BG81" s="220"/>
      <c r="BH81" s="218"/>
      <c r="BI81" s="218"/>
      <c r="BJ81" s="218"/>
      <c r="BK81" s="218"/>
      <c r="BL81" s="218"/>
      <c r="BM81" s="211"/>
      <c r="BN81" s="211"/>
      <c r="BO81" s="211"/>
      <c r="BP81" s="211"/>
      <c r="BQ81" s="211"/>
      <c r="BR81" s="211"/>
      <c r="BS81" s="211"/>
      <c r="BT81" s="211"/>
      <c r="BU81" s="211"/>
      <c r="BV81" s="211"/>
      <c r="BW81" s="211"/>
      <c r="BX81" s="211"/>
      <c r="BY81" s="211"/>
      <c r="BZ81" s="211"/>
      <c r="CA81" s="211"/>
      <c r="CB81" s="211"/>
      <c r="CC81" s="211"/>
      <c r="CD81" s="211"/>
      <c r="CE81" s="211"/>
    </row>
    <row r="82" spans="12:83" x14ac:dyDescent="0.2">
      <c r="AO82" s="215"/>
      <c r="AP82" s="222"/>
      <c r="AQ82" s="222"/>
      <c r="AR82" s="215"/>
      <c r="AS82" s="215"/>
      <c r="AT82" s="217"/>
      <c r="AU82" s="218"/>
      <c r="AV82" s="217"/>
      <c r="AW82" s="215"/>
      <c r="AX82" s="217"/>
      <c r="AY82" s="219"/>
      <c r="AZ82" s="220"/>
      <c r="BA82" s="220"/>
      <c r="BB82" s="221"/>
      <c r="BC82" s="220"/>
      <c r="BD82" s="220"/>
      <c r="BE82" s="220"/>
      <c r="BF82" s="220"/>
      <c r="BG82" s="220"/>
      <c r="BH82" s="218"/>
      <c r="BI82" s="218"/>
      <c r="BJ82" s="218"/>
      <c r="BK82" s="218"/>
      <c r="BL82" s="218"/>
      <c r="BM82" s="211"/>
      <c r="BN82" s="211"/>
      <c r="BO82" s="211"/>
      <c r="BP82" s="211"/>
      <c r="BQ82" s="211"/>
      <c r="BR82" s="211"/>
      <c r="BS82" s="211"/>
      <c r="BT82" s="211"/>
      <c r="BU82" s="211"/>
      <c r="BV82" s="211"/>
      <c r="BW82" s="211"/>
      <c r="BX82" s="211"/>
      <c r="BY82" s="211"/>
      <c r="BZ82" s="211"/>
      <c r="CA82" s="211"/>
      <c r="CB82" s="211"/>
      <c r="CC82" s="211"/>
      <c r="CD82" s="211"/>
      <c r="CE82" s="211"/>
    </row>
    <row r="83" spans="12:83" x14ac:dyDescent="0.2">
      <c r="AO83" s="215"/>
      <c r="AP83" s="222"/>
      <c r="AQ83" s="222"/>
      <c r="AR83" s="215"/>
      <c r="AS83" s="215"/>
      <c r="AT83" s="217"/>
      <c r="AU83" s="218"/>
      <c r="AV83" s="217"/>
      <c r="AW83" s="215"/>
      <c r="AX83" s="217"/>
      <c r="AY83" s="219"/>
      <c r="AZ83" s="220"/>
      <c r="BA83" s="220"/>
      <c r="BB83" s="221"/>
      <c r="BC83" s="220"/>
      <c r="BD83" s="220"/>
      <c r="BE83" s="220"/>
      <c r="BF83" s="220"/>
      <c r="BG83" s="220"/>
      <c r="BH83" s="218"/>
      <c r="BI83" s="218"/>
      <c r="BJ83" s="218"/>
      <c r="BK83" s="218"/>
      <c r="BL83" s="218"/>
      <c r="BM83" s="211"/>
      <c r="BN83" s="211"/>
      <c r="BO83" s="211"/>
      <c r="BP83" s="211"/>
      <c r="BQ83" s="211"/>
      <c r="BR83" s="211"/>
      <c r="BS83" s="211"/>
      <c r="BT83" s="211"/>
      <c r="BU83" s="211"/>
      <c r="BV83" s="211"/>
      <c r="BW83" s="211"/>
      <c r="BX83" s="211"/>
      <c r="BY83" s="211"/>
      <c r="BZ83" s="211"/>
      <c r="CA83" s="211"/>
      <c r="CB83" s="211"/>
      <c r="CC83" s="211"/>
      <c r="CD83" s="211"/>
      <c r="CE83" s="211"/>
    </row>
    <row r="84" spans="12:83" x14ac:dyDescent="0.2">
      <c r="AO84" s="215"/>
      <c r="AP84" s="222"/>
      <c r="AQ84" s="222"/>
      <c r="AR84" s="215"/>
      <c r="AS84" s="215"/>
      <c r="AT84" s="217"/>
      <c r="AU84" s="218"/>
      <c r="AV84" s="217"/>
      <c r="AW84" s="215"/>
      <c r="AX84" s="217"/>
      <c r="AY84" s="219"/>
      <c r="AZ84" s="220"/>
      <c r="BA84" s="220"/>
      <c r="BB84" s="221"/>
      <c r="BC84" s="220"/>
      <c r="BD84" s="220"/>
      <c r="BE84" s="220"/>
      <c r="BF84" s="220"/>
      <c r="BG84" s="220"/>
      <c r="BH84" s="218"/>
      <c r="BI84" s="218"/>
      <c r="BJ84" s="218"/>
      <c r="BK84" s="218"/>
      <c r="BL84" s="218"/>
      <c r="BM84" s="211"/>
      <c r="BN84" s="211"/>
      <c r="BO84" s="211"/>
      <c r="BP84" s="211"/>
      <c r="BQ84" s="211"/>
      <c r="BR84" s="211"/>
      <c r="BS84" s="211"/>
      <c r="BT84" s="211"/>
      <c r="BU84" s="211"/>
      <c r="BV84" s="211"/>
      <c r="BW84" s="211"/>
      <c r="BX84" s="211"/>
      <c r="BY84" s="211"/>
      <c r="BZ84" s="211"/>
      <c r="CA84" s="211"/>
      <c r="CB84" s="211"/>
      <c r="CC84" s="211"/>
      <c r="CD84" s="211"/>
      <c r="CE84" s="211"/>
    </row>
    <row r="85" spans="12:83" x14ac:dyDescent="0.2">
      <c r="AO85" s="215"/>
      <c r="AP85" s="222"/>
      <c r="AQ85" s="222"/>
      <c r="AR85" s="215"/>
      <c r="AS85" s="215"/>
      <c r="AT85" s="217"/>
      <c r="AU85" s="218"/>
      <c r="AV85" s="217"/>
      <c r="AW85" s="215"/>
      <c r="AX85" s="217"/>
      <c r="AY85" s="219"/>
      <c r="AZ85" s="220"/>
      <c r="BA85" s="220"/>
      <c r="BB85" s="221"/>
      <c r="BC85" s="220"/>
      <c r="BD85" s="220"/>
      <c r="BE85" s="220"/>
      <c r="BF85" s="220"/>
      <c r="BG85" s="220"/>
      <c r="BH85" s="218"/>
      <c r="BI85" s="218"/>
      <c r="BJ85" s="218"/>
      <c r="BK85" s="218"/>
      <c r="BL85" s="218"/>
      <c r="BM85" s="211"/>
      <c r="BN85" s="211"/>
      <c r="BO85" s="211"/>
      <c r="BP85" s="211"/>
      <c r="BQ85" s="211"/>
      <c r="BR85" s="211"/>
      <c r="BS85" s="211"/>
      <c r="BT85" s="211"/>
      <c r="BU85" s="211"/>
      <c r="BV85" s="211"/>
      <c r="BW85" s="211"/>
      <c r="BX85" s="211"/>
      <c r="BY85" s="211"/>
      <c r="BZ85" s="211"/>
      <c r="CA85" s="211"/>
      <c r="CB85" s="211"/>
      <c r="CC85" s="211"/>
      <c r="CD85" s="211"/>
      <c r="CE85" s="211"/>
    </row>
    <row r="86" spans="12:83" x14ac:dyDescent="0.2">
      <c r="AO86" s="215"/>
      <c r="AP86" s="222"/>
      <c r="AQ86" s="222"/>
      <c r="AR86" s="215"/>
      <c r="AS86" s="215"/>
      <c r="AT86" s="217"/>
      <c r="AU86" s="218"/>
      <c r="AV86" s="217"/>
      <c r="AW86" s="215"/>
      <c r="AX86" s="217"/>
      <c r="AY86" s="219"/>
      <c r="AZ86" s="220"/>
      <c r="BA86" s="220"/>
      <c r="BB86" s="221"/>
      <c r="BC86" s="220"/>
      <c r="BD86" s="220"/>
      <c r="BE86" s="220"/>
      <c r="BF86" s="220"/>
      <c r="BG86" s="220"/>
      <c r="BH86" s="218"/>
      <c r="BI86" s="218"/>
      <c r="BJ86" s="218"/>
      <c r="BK86" s="218"/>
      <c r="BL86" s="218"/>
      <c r="BM86" s="211"/>
      <c r="BN86" s="211"/>
      <c r="BO86" s="211"/>
      <c r="BP86" s="211"/>
      <c r="BQ86" s="211"/>
      <c r="BR86" s="211"/>
      <c r="BS86" s="211"/>
      <c r="BT86" s="211"/>
      <c r="BU86" s="211"/>
      <c r="BV86" s="211"/>
      <c r="BW86" s="211"/>
      <c r="BX86" s="211"/>
      <c r="BY86" s="211"/>
      <c r="BZ86" s="211"/>
      <c r="CA86" s="211"/>
      <c r="CB86" s="211"/>
      <c r="CC86" s="211"/>
      <c r="CD86" s="211"/>
      <c r="CE86" s="211"/>
    </row>
    <row r="87" spans="12:83" x14ac:dyDescent="0.2">
      <c r="AO87" s="215"/>
      <c r="AP87" s="222"/>
      <c r="AQ87" s="222"/>
      <c r="AR87" s="215"/>
      <c r="AS87" s="215"/>
      <c r="AT87" s="217"/>
      <c r="AU87" s="218"/>
      <c r="AV87" s="217"/>
      <c r="AW87" s="215"/>
      <c r="AX87" s="217"/>
      <c r="AY87" s="219"/>
      <c r="AZ87" s="220"/>
      <c r="BA87" s="220"/>
      <c r="BB87" s="221"/>
      <c r="BC87" s="220"/>
      <c r="BD87" s="220"/>
      <c r="BE87" s="220"/>
      <c r="BF87" s="220"/>
      <c r="BG87" s="220"/>
      <c r="BH87" s="218"/>
      <c r="BI87" s="218"/>
      <c r="BJ87" s="218"/>
      <c r="BK87" s="218"/>
      <c r="BL87" s="218"/>
      <c r="BM87" s="211"/>
      <c r="BN87" s="211"/>
      <c r="BO87" s="211"/>
      <c r="BP87" s="211"/>
      <c r="BQ87" s="211"/>
      <c r="BR87" s="211"/>
      <c r="BS87" s="211"/>
      <c r="BT87" s="211"/>
      <c r="BU87" s="211"/>
      <c r="BV87" s="211"/>
      <c r="BW87" s="211"/>
      <c r="BX87" s="211"/>
      <c r="BY87" s="211"/>
      <c r="BZ87" s="211"/>
      <c r="CA87" s="211"/>
      <c r="CB87" s="211"/>
      <c r="CC87" s="211"/>
      <c r="CD87" s="211"/>
      <c r="CE87" s="211"/>
    </row>
    <row r="88" spans="12:83" x14ac:dyDescent="0.2">
      <c r="AO88" s="215"/>
      <c r="AP88" s="222"/>
      <c r="AQ88" s="222"/>
      <c r="AR88" s="215"/>
      <c r="AS88" s="215"/>
      <c r="AT88" s="217"/>
      <c r="AU88" s="218"/>
      <c r="AV88" s="217"/>
      <c r="AW88" s="215"/>
      <c r="AX88" s="217"/>
      <c r="AY88" s="219"/>
      <c r="AZ88" s="220"/>
      <c r="BA88" s="220"/>
      <c r="BB88" s="221"/>
      <c r="BC88" s="220"/>
      <c r="BD88" s="220"/>
      <c r="BE88" s="220"/>
      <c r="BF88" s="220"/>
      <c r="BG88" s="220"/>
      <c r="BH88" s="218"/>
      <c r="BI88" s="218"/>
      <c r="BJ88" s="218"/>
      <c r="BK88" s="218"/>
      <c r="BL88" s="218"/>
      <c r="BM88" s="211"/>
      <c r="BN88" s="211"/>
      <c r="BO88" s="211"/>
      <c r="BP88" s="211"/>
      <c r="BQ88" s="211"/>
      <c r="BR88" s="211"/>
      <c r="BS88" s="211"/>
      <c r="BT88" s="211"/>
      <c r="BU88" s="211"/>
      <c r="BV88" s="211"/>
      <c r="BW88" s="211"/>
      <c r="BX88" s="211"/>
      <c r="BY88" s="211"/>
      <c r="BZ88" s="211"/>
      <c r="CA88" s="211"/>
      <c r="CB88" s="211"/>
      <c r="CC88" s="211"/>
      <c r="CD88" s="211"/>
      <c r="CE88" s="211"/>
    </row>
    <row r="89" spans="12:83" x14ac:dyDescent="0.2">
      <c r="AO89" s="215"/>
      <c r="AP89" s="222"/>
      <c r="AQ89" s="222"/>
      <c r="AR89" s="215"/>
      <c r="AS89" s="215"/>
      <c r="AT89" s="217"/>
      <c r="AU89" s="218"/>
      <c r="AV89" s="217"/>
      <c r="AW89" s="215"/>
      <c r="AX89" s="217"/>
      <c r="AY89" s="219"/>
      <c r="AZ89" s="220"/>
      <c r="BA89" s="220"/>
      <c r="BB89" s="221"/>
      <c r="BC89" s="220"/>
      <c r="BD89" s="220"/>
      <c r="BE89" s="220"/>
      <c r="BF89" s="220"/>
      <c r="BG89" s="220"/>
      <c r="BH89" s="218"/>
      <c r="BI89" s="218"/>
      <c r="BJ89" s="218"/>
      <c r="BK89" s="218"/>
      <c r="BL89" s="218"/>
      <c r="BM89" s="211"/>
      <c r="BN89" s="211"/>
      <c r="BO89" s="211"/>
      <c r="BP89" s="211"/>
      <c r="BQ89" s="211"/>
      <c r="BR89" s="211"/>
      <c r="BS89" s="211"/>
      <c r="BT89" s="211"/>
      <c r="BU89" s="211"/>
      <c r="BV89" s="211"/>
      <c r="BW89" s="211"/>
      <c r="BX89" s="211"/>
      <c r="BY89" s="211"/>
      <c r="BZ89" s="211"/>
      <c r="CA89" s="211"/>
      <c r="CB89" s="211"/>
      <c r="CC89" s="211"/>
      <c r="CD89" s="211"/>
      <c r="CE89" s="211"/>
    </row>
    <row r="90" spans="12:83" x14ac:dyDescent="0.2">
      <c r="L90" s="46" t="s">
        <v>36</v>
      </c>
      <c r="AO90" s="215"/>
      <c r="AP90" s="222"/>
      <c r="AQ90" s="222"/>
      <c r="AR90" s="215"/>
      <c r="AS90" s="215"/>
      <c r="AT90" s="217"/>
      <c r="AU90" s="218"/>
      <c r="AV90" s="217"/>
      <c r="AW90" s="215"/>
      <c r="AX90" s="217"/>
      <c r="AY90" s="219"/>
      <c r="AZ90" s="220"/>
      <c r="BA90" s="220"/>
      <c r="BB90" s="221"/>
      <c r="BC90" s="220"/>
      <c r="BD90" s="220"/>
      <c r="BE90" s="220"/>
      <c r="BF90" s="220"/>
      <c r="BG90" s="220"/>
      <c r="BH90" s="218"/>
      <c r="BI90" s="218"/>
      <c r="BJ90" s="218"/>
      <c r="BK90" s="218"/>
      <c r="BL90" s="218"/>
      <c r="BM90" s="211"/>
      <c r="BN90" s="211"/>
      <c r="BO90" s="211"/>
      <c r="BP90" s="211"/>
      <c r="BQ90" s="211"/>
      <c r="BR90" s="211"/>
      <c r="BS90" s="211"/>
      <c r="BT90" s="211"/>
      <c r="BU90" s="211"/>
      <c r="BV90" s="211"/>
      <c r="BW90" s="211"/>
      <c r="BX90" s="211"/>
      <c r="BY90" s="211"/>
      <c r="BZ90" s="211"/>
      <c r="CA90" s="211"/>
      <c r="CB90" s="211"/>
      <c r="CC90" s="211"/>
      <c r="CD90" s="211"/>
      <c r="CE90" s="211"/>
    </row>
    <row r="91" spans="12:83" x14ac:dyDescent="0.2">
      <c r="AO91" s="215"/>
      <c r="AP91" s="222"/>
      <c r="AQ91" s="222"/>
      <c r="AR91" s="215"/>
      <c r="AS91" s="215"/>
      <c r="AT91" s="217"/>
      <c r="AU91" s="218"/>
      <c r="AV91" s="217"/>
      <c r="AW91" s="215"/>
      <c r="AX91" s="217"/>
      <c r="AY91" s="219"/>
      <c r="AZ91" s="220"/>
      <c r="BA91" s="220"/>
      <c r="BB91" s="221"/>
      <c r="BC91" s="220"/>
      <c r="BD91" s="220"/>
      <c r="BE91" s="220"/>
      <c r="BF91" s="220"/>
      <c r="BG91" s="220"/>
      <c r="BH91" s="218"/>
      <c r="BI91" s="218"/>
      <c r="BJ91" s="218"/>
      <c r="BK91" s="218"/>
      <c r="BL91" s="218"/>
      <c r="BM91" s="211"/>
      <c r="BN91" s="211"/>
      <c r="BO91" s="211"/>
      <c r="BP91" s="211"/>
      <c r="BQ91" s="211"/>
      <c r="BR91" s="211"/>
      <c r="BS91" s="211"/>
      <c r="BT91" s="211"/>
      <c r="BU91" s="211"/>
      <c r="BV91" s="211"/>
      <c r="BW91" s="211"/>
      <c r="BX91" s="211"/>
      <c r="BY91" s="211"/>
      <c r="BZ91" s="211"/>
      <c r="CA91" s="211"/>
      <c r="CB91" s="211"/>
      <c r="CC91" s="211"/>
      <c r="CD91" s="211"/>
      <c r="CE91" s="211"/>
    </row>
    <row r="92" spans="12:83" x14ac:dyDescent="0.2">
      <c r="AO92" s="215"/>
      <c r="AP92" s="222"/>
      <c r="AQ92" s="222"/>
      <c r="AR92" s="215"/>
      <c r="AS92" s="215"/>
      <c r="AT92" s="217"/>
      <c r="AU92" s="218"/>
      <c r="AV92" s="217"/>
      <c r="AW92" s="215"/>
      <c r="AX92" s="217"/>
      <c r="AY92" s="219"/>
      <c r="AZ92" s="220"/>
      <c r="BA92" s="220"/>
      <c r="BB92" s="221"/>
      <c r="BC92" s="220"/>
      <c r="BD92" s="220"/>
      <c r="BE92" s="220"/>
      <c r="BF92" s="220"/>
      <c r="BG92" s="220"/>
      <c r="BH92" s="218"/>
      <c r="BI92" s="218"/>
      <c r="BJ92" s="218"/>
      <c r="BK92" s="218"/>
      <c r="BL92" s="218"/>
      <c r="BM92" s="211"/>
      <c r="BN92" s="211"/>
      <c r="BO92" s="211"/>
      <c r="BP92" s="211"/>
      <c r="BQ92" s="211"/>
      <c r="BR92" s="211"/>
      <c r="BS92" s="211"/>
      <c r="BT92" s="211"/>
      <c r="BU92" s="211"/>
      <c r="BV92" s="211"/>
      <c r="BW92" s="211"/>
      <c r="BX92" s="211"/>
      <c r="BY92" s="211"/>
      <c r="BZ92" s="211"/>
      <c r="CA92" s="211"/>
      <c r="CB92" s="211"/>
      <c r="CC92" s="211"/>
      <c r="CD92" s="211"/>
      <c r="CE92" s="211"/>
    </row>
    <row r="93" spans="12:83" x14ac:dyDescent="0.2">
      <c r="AO93" s="215"/>
      <c r="AP93" s="222"/>
      <c r="AQ93" s="222"/>
      <c r="AR93" s="215"/>
      <c r="AS93" s="215"/>
      <c r="AT93" s="217"/>
      <c r="AU93" s="218"/>
      <c r="AV93" s="217"/>
      <c r="AW93" s="215"/>
      <c r="AX93" s="217"/>
      <c r="AY93" s="219"/>
      <c r="AZ93" s="220"/>
      <c r="BA93" s="220"/>
      <c r="BB93" s="221"/>
      <c r="BC93" s="220"/>
      <c r="BD93" s="220"/>
      <c r="BE93" s="220"/>
      <c r="BF93" s="220"/>
      <c r="BG93" s="220"/>
      <c r="BH93" s="218"/>
      <c r="BI93" s="218"/>
      <c r="BJ93" s="218"/>
      <c r="BK93" s="218"/>
      <c r="BL93" s="218"/>
      <c r="BM93" s="211"/>
      <c r="BN93" s="211"/>
      <c r="BO93" s="211"/>
      <c r="BP93" s="211"/>
      <c r="BQ93" s="211"/>
      <c r="BR93" s="211"/>
      <c r="BS93" s="211"/>
      <c r="BT93" s="211"/>
      <c r="BU93" s="211"/>
      <c r="BV93" s="211"/>
      <c r="BW93" s="211"/>
      <c r="BX93" s="211"/>
      <c r="BY93" s="211"/>
      <c r="BZ93" s="211"/>
      <c r="CA93" s="211"/>
      <c r="CB93" s="211"/>
      <c r="CC93" s="211"/>
      <c r="CD93" s="211"/>
      <c r="CE93" s="211"/>
    </row>
    <row r="94" spans="12:83" x14ac:dyDescent="0.2">
      <c r="AO94" s="215"/>
      <c r="AP94" s="222"/>
      <c r="AQ94" s="222"/>
      <c r="AR94" s="215"/>
      <c r="AS94" s="215"/>
      <c r="AT94" s="217"/>
      <c r="AU94" s="218"/>
      <c r="AV94" s="217"/>
      <c r="AW94" s="215"/>
      <c r="AX94" s="217"/>
      <c r="AY94" s="219"/>
      <c r="AZ94" s="220"/>
      <c r="BA94" s="220"/>
      <c r="BB94" s="221"/>
      <c r="BC94" s="220"/>
      <c r="BD94" s="220"/>
      <c r="BE94" s="220"/>
      <c r="BF94" s="220"/>
      <c r="BG94" s="220"/>
      <c r="BH94" s="218"/>
      <c r="BI94" s="218"/>
      <c r="BJ94" s="218"/>
      <c r="BK94" s="218"/>
      <c r="BL94" s="218"/>
      <c r="BM94" s="211"/>
      <c r="BN94" s="211"/>
      <c r="BO94" s="211"/>
      <c r="BP94" s="211"/>
      <c r="BQ94" s="211"/>
      <c r="BR94" s="211"/>
      <c r="BS94" s="211"/>
      <c r="BT94" s="211"/>
      <c r="BU94" s="211"/>
      <c r="BV94" s="211"/>
      <c r="BW94" s="211"/>
      <c r="BX94" s="211"/>
      <c r="BY94" s="211"/>
      <c r="BZ94" s="211"/>
      <c r="CA94" s="211"/>
      <c r="CB94" s="211"/>
      <c r="CC94" s="211"/>
      <c r="CD94" s="211"/>
      <c r="CE94" s="211"/>
    </row>
    <row r="95" spans="12:83" x14ac:dyDescent="0.2">
      <c r="AO95" s="215"/>
      <c r="AP95" s="222"/>
      <c r="AQ95" s="222"/>
      <c r="AR95" s="215"/>
      <c r="AS95" s="215"/>
      <c r="AT95" s="217"/>
      <c r="AU95" s="218"/>
      <c r="AV95" s="217"/>
      <c r="AW95" s="215"/>
      <c r="AX95" s="217"/>
      <c r="AY95" s="219"/>
      <c r="AZ95" s="220"/>
      <c r="BA95" s="220"/>
      <c r="BB95" s="221"/>
      <c r="BC95" s="220"/>
      <c r="BD95" s="220"/>
      <c r="BE95" s="220"/>
      <c r="BF95" s="220"/>
      <c r="BG95" s="220"/>
      <c r="BH95" s="218"/>
      <c r="BI95" s="218"/>
      <c r="BJ95" s="218"/>
      <c r="BK95" s="218"/>
      <c r="BL95" s="218"/>
      <c r="BM95" s="211"/>
      <c r="BN95" s="211"/>
      <c r="BO95" s="211"/>
      <c r="BP95" s="211"/>
      <c r="BQ95" s="211"/>
      <c r="BR95" s="211"/>
      <c r="BS95" s="211"/>
      <c r="BT95" s="211"/>
      <c r="BU95" s="211"/>
      <c r="BV95" s="211"/>
      <c r="BW95" s="211"/>
      <c r="BX95" s="211"/>
      <c r="BY95" s="211"/>
      <c r="BZ95" s="211"/>
      <c r="CA95" s="211"/>
      <c r="CB95" s="211"/>
      <c r="CC95" s="211"/>
      <c r="CD95" s="211"/>
      <c r="CE95" s="211"/>
    </row>
    <row r="96" spans="12:83" x14ac:dyDescent="0.2">
      <c r="AO96" s="215"/>
      <c r="AP96" s="222"/>
      <c r="AQ96" s="222"/>
      <c r="AR96" s="215"/>
      <c r="AS96" s="215"/>
      <c r="AT96" s="217"/>
      <c r="AU96" s="218"/>
      <c r="AV96" s="217"/>
      <c r="AW96" s="215"/>
      <c r="AX96" s="217"/>
      <c r="AY96" s="219"/>
      <c r="AZ96" s="220"/>
      <c r="BA96" s="220"/>
      <c r="BB96" s="221"/>
      <c r="BC96" s="220"/>
      <c r="BD96" s="220"/>
      <c r="BE96" s="220"/>
      <c r="BF96" s="220"/>
      <c r="BG96" s="220"/>
      <c r="BH96" s="218"/>
      <c r="BI96" s="218"/>
      <c r="BJ96" s="218"/>
      <c r="BK96" s="218"/>
      <c r="BL96" s="218"/>
      <c r="BM96" s="211"/>
      <c r="BN96" s="211"/>
      <c r="BO96" s="211"/>
      <c r="BP96" s="211"/>
      <c r="BQ96" s="211"/>
      <c r="BR96" s="211"/>
      <c r="BS96" s="211"/>
      <c r="BT96" s="211"/>
      <c r="BU96" s="211"/>
      <c r="BV96" s="211"/>
      <c r="BW96" s="211"/>
      <c r="BX96" s="211"/>
      <c r="BY96" s="211"/>
      <c r="BZ96" s="211"/>
      <c r="CA96" s="211"/>
      <c r="CB96" s="211"/>
      <c r="CC96" s="211"/>
      <c r="CD96" s="211"/>
      <c r="CE96" s="211"/>
    </row>
    <row r="97" spans="41:83" x14ac:dyDescent="0.2">
      <c r="AO97" s="215"/>
      <c r="AP97" s="222"/>
      <c r="AQ97" s="222"/>
      <c r="AR97" s="215"/>
      <c r="AS97" s="215"/>
      <c r="AT97" s="217"/>
      <c r="AU97" s="218"/>
      <c r="AV97" s="217"/>
      <c r="AW97" s="215"/>
      <c r="AX97" s="217"/>
      <c r="AY97" s="219"/>
      <c r="AZ97" s="220"/>
      <c r="BA97" s="220"/>
      <c r="BB97" s="221"/>
      <c r="BC97" s="220"/>
      <c r="BD97" s="220"/>
      <c r="BE97" s="220"/>
      <c r="BF97" s="220"/>
      <c r="BG97" s="220"/>
      <c r="BH97" s="218"/>
      <c r="BI97" s="218"/>
      <c r="BJ97" s="218"/>
      <c r="BK97" s="218"/>
      <c r="BL97" s="218"/>
      <c r="BM97" s="211"/>
      <c r="BN97" s="211"/>
      <c r="BO97" s="211"/>
      <c r="BP97" s="211"/>
      <c r="BQ97" s="211"/>
      <c r="BR97" s="211"/>
      <c r="BS97" s="211"/>
      <c r="BT97" s="211"/>
      <c r="BU97" s="211"/>
      <c r="BV97" s="211"/>
      <c r="BW97" s="211"/>
      <c r="BX97" s="211"/>
      <c r="BY97" s="211"/>
      <c r="BZ97" s="211"/>
      <c r="CA97" s="211"/>
      <c r="CB97" s="211"/>
      <c r="CC97" s="211"/>
      <c r="CD97" s="211"/>
      <c r="CE97" s="211"/>
    </row>
    <row r="98" spans="41:83" x14ac:dyDescent="0.2">
      <c r="AO98" s="215"/>
      <c r="AP98" s="222"/>
      <c r="AQ98" s="222"/>
      <c r="AR98" s="215"/>
      <c r="AS98" s="215"/>
      <c r="AT98" s="217"/>
      <c r="AU98" s="218"/>
      <c r="AV98" s="217"/>
      <c r="AW98" s="215"/>
      <c r="AX98" s="217"/>
      <c r="AY98" s="219"/>
      <c r="AZ98" s="220"/>
      <c r="BA98" s="220"/>
      <c r="BB98" s="221"/>
      <c r="BC98" s="220"/>
      <c r="BD98" s="220"/>
      <c r="BE98" s="220"/>
      <c r="BF98" s="220"/>
      <c r="BG98" s="220"/>
      <c r="BH98" s="218"/>
      <c r="BI98" s="218"/>
      <c r="BJ98" s="218"/>
      <c r="BK98" s="218"/>
      <c r="BL98" s="218"/>
      <c r="BM98" s="211"/>
      <c r="BN98" s="211"/>
      <c r="BO98" s="211"/>
      <c r="BP98" s="211"/>
      <c r="BQ98" s="211"/>
      <c r="BR98" s="211"/>
      <c r="BS98" s="211"/>
      <c r="BT98" s="211"/>
      <c r="BU98" s="211"/>
      <c r="BV98" s="211"/>
      <c r="BW98" s="211"/>
      <c r="BX98" s="211"/>
      <c r="BY98" s="211"/>
      <c r="BZ98" s="211"/>
      <c r="CA98" s="211"/>
      <c r="CB98" s="211"/>
      <c r="CC98" s="211"/>
      <c r="CD98" s="211"/>
      <c r="CE98" s="211"/>
    </row>
    <row r="99" spans="41:83" x14ac:dyDescent="0.2">
      <c r="AO99" s="215"/>
      <c r="AP99" s="222"/>
      <c r="AQ99" s="222"/>
      <c r="AR99" s="215"/>
      <c r="AS99" s="215"/>
      <c r="AT99" s="217"/>
      <c r="AU99" s="218"/>
      <c r="AV99" s="217"/>
      <c r="AW99" s="215"/>
      <c r="AX99" s="217"/>
      <c r="AY99" s="219"/>
      <c r="AZ99" s="220"/>
      <c r="BA99" s="220"/>
      <c r="BB99" s="221"/>
      <c r="BC99" s="220"/>
      <c r="BD99" s="220"/>
      <c r="BE99" s="220"/>
      <c r="BF99" s="220"/>
      <c r="BG99" s="220"/>
      <c r="BH99" s="218"/>
      <c r="BI99" s="218"/>
      <c r="BJ99" s="218"/>
      <c r="BK99" s="218"/>
      <c r="BL99" s="218"/>
      <c r="BM99" s="211"/>
      <c r="BN99" s="211"/>
      <c r="BO99" s="211"/>
      <c r="BP99" s="211"/>
      <c r="BQ99" s="211"/>
      <c r="BR99" s="211"/>
      <c r="BS99" s="211"/>
      <c r="BT99" s="211"/>
      <c r="BU99" s="211"/>
      <c r="BV99" s="211"/>
      <c r="BW99" s="211"/>
      <c r="BX99" s="211"/>
      <c r="BY99" s="211"/>
      <c r="BZ99" s="211"/>
      <c r="CA99" s="211"/>
      <c r="CB99" s="211"/>
      <c r="CC99" s="211"/>
      <c r="CD99" s="211"/>
      <c r="CE99" s="211"/>
    </row>
    <row r="100" spans="41:83" x14ac:dyDescent="0.2">
      <c r="AO100" s="215"/>
      <c r="AP100" s="222"/>
      <c r="AQ100" s="222"/>
      <c r="AR100" s="215"/>
      <c r="AS100" s="215"/>
      <c r="AT100" s="217"/>
      <c r="AU100" s="218"/>
      <c r="AV100" s="217"/>
      <c r="AW100" s="215"/>
      <c r="AX100" s="217"/>
      <c r="AY100" s="219"/>
      <c r="AZ100" s="220"/>
      <c r="BA100" s="220"/>
      <c r="BB100" s="221"/>
      <c r="BC100" s="220"/>
      <c r="BD100" s="220"/>
      <c r="BE100" s="220"/>
      <c r="BF100" s="220"/>
      <c r="BG100" s="220"/>
      <c r="BH100" s="218"/>
      <c r="BI100" s="218"/>
      <c r="BJ100" s="218"/>
      <c r="BK100" s="218"/>
      <c r="BL100" s="218"/>
      <c r="BM100" s="211"/>
      <c r="BN100" s="211"/>
      <c r="BO100" s="211"/>
      <c r="BP100" s="211"/>
      <c r="BQ100" s="211"/>
      <c r="BR100" s="211"/>
      <c r="BS100" s="211"/>
      <c r="BT100" s="211"/>
      <c r="BU100" s="211"/>
      <c r="BV100" s="211"/>
      <c r="BW100" s="211"/>
      <c r="BX100" s="211"/>
      <c r="BY100" s="211"/>
      <c r="BZ100" s="211"/>
      <c r="CA100" s="211"/>
      <c r="CB100" s="211"/>
      <c r="CC100" s="211"/>
      <c r="CD100" s="211"/>
      <c r="CE100" s="211"/>
    </row>
    <row r="101" spans="41:83" x14ac:dyDescent="0.2">
      <c r="AO101" s="215"/>
      <c r="AP101" s="222"/>
      <c r="AQ101" s="222"/>
      <c r="AR101" s="215"/>
      <c r="AS101" s="215"/>
      <c r="AT101" s="217"/>
      <c r="AU101" s="218"/>
      <c r="AV101" s="217"/>
      <c r="AW101" s="215"/>
      <c r="AX101" s="217"/>
      <c r="AY101" s="219"/>
      <c r="AZ101" s="220"/>
      <c r="BA101" s="220"/>
      <c r="BB101" s="221"/>
      <c r="BC101" s="220"/>
      <c r="BD101" s="220"/>
      <c r="BE101" s="220"/>
      <c r="BF101" s="220"/>
      <c r="BG101" s="220"/>
      <c r="BH101" s="218"/>
      <c r="BI101" s="218"/>
      <c r="BJ101" s="218"/>
      <c r="BK101" s="218"/>
      <c r="BL101" s="218"/>
      <c r="BM101" s="211"/>
      <c r="BN101" s="211"/>
      <c r="BO101" s="211"/>
      <c r="BP101" s="211"/>
      <c r="BQ101" s="211"/>
      <c r="BR101" s="211"/>
      <c r="BS101" s="211"/>
      <c r="BT101" s="211"/>
      <c r="BU101" s="211"/>
      <c r="BV101" s="211"/>
      <c r="BW101" s="211"/>
      <c r="BX101" s="211"/>
      <c r="BY101" s="211"/>
      <c r="BZ101" s="211"/>
      <c r="CA101" s="211"/>
      <c r="CB101" s="211"/>
      <c r="CC101" s="211"/>
      <c r="CD101" s="211"/>
      <c r="CE101" s="211"/>
    </row>
    <row r="102" spans="41:83" x14ac:dyDescent="0.2">
      <c r="AO102" s="215"/>
      <c r="AP102" s="222"/>
      <c r="AQ102" s="222"/>
      <c r="AR102" s="215"/>
      <c r="AS102" s="215"/>
      <c r="AT102" s="217"/>
      <c r="AU102" s="218"/>
      <c r="AV102" s="217"/>
      <c r="AW102" s="215"/>
      <c r="AX102" s="217"/>
      <c r="AY102" s="219"/>
      <c r="AZ102" s="220"/>
      <c r="BA102" s="220"/>
      <c r="BB102" s="221"/>
      <c r="BC102" s="220"/>
      <c r="BD102" s="220"/>
      <c r="BE102" s="220"/>
      <c r="BF102" s="220"/>
      <c r="BG102" s="220"/>
      <c r="BH102" s="218"/>
      <c r="BI102" s="218"/>
      <c r="BJ102" s="218"/>
      <c r="BK102" s="218"/>
      <c r="BL102" s="218"/>
      <c r="BM102" s="211"/>
      <c r="BN102" s="211"/>
      <c r="BO102" s="211"/>
      <c r="BP102" s="211"/>
      <c r="BQ102" s="211"/>
      <c r="BR102" s="211"/>
      <c r="BS102" s="211"/>
      <c r="BT102" s="211"/>
      <c r="BU102" s="211"/>
      <c r="BV102" s="211"/>
      <c r="BW102" s="211"/>
      <c r="BX102" s="211"/>
      <c r="BY102" s="211"/>
      <c r="BZ102" s="211"/>
      <c r="CA102" s="211"/>
      <c r="CB102" s="211"/>
      <c r="CC102" s="211"/>
      <c r="CD102" s="211"/>
      <c r="CE102" s="211"/>
    </row>
    <row r="103" spans="41:83" x14ac:dyDescent="0.2">
      <c r="AO103" s="215"/>
      <c r="AP103" s="222"/>
      <c r="AQ103" s="222"/>
      <c r="AR103" s="215"/>
      <c r="AS103" s="215"/>
      <c r="AT103" s="217"/>
      <c r="AU103" s="218"/>
      <c r="AV103" s="217"/>
      <c r="AW103" s="215"/>
      <c r="AX103" s="217"/>
      <c r="AY103" s="219"/>
      <c r="AZ103" s="220"/>
      <c r="BA103" s="220"/>
      <c r="BB103" s="221"/>
      <c r="BC103" s="220"/>
      <c r="BD103" s="220"/>
      <c r="BE103" s="220"/>
      <c r="BF103" s="220"/>
      <c r="BG103" s="220"/>
      <c r="BH103" s="218"/>
      <c r="BI103" s="218"/>
      <c r="BJ103" s="218"/>
      <c r="BK103" s="218"/>
      <c r="BL103" s="218"/>
      <c r="BM103" s="211"/>
      <c r="BN103" s="211"/>
      <c r="BO103" s="211"/>
      <c r="BP103" s="211"/>
      <c r="BQ103" s="211"/>
      <c r="BR103" s="211"/>
      <c r="BS103" s="211"/>
      <c r="BT103" s="211"/>
      <c r="BU103" s="211"/>
      <c r="BV103" s="211"/>
      <c r="BW103" s="211"/>
      <c r="BX103" s="211"/>
      <c r="BY103" s="211"/>
      <c r="BZ103" s="211"/>
      <c r="CA103" s="211"/>
      <c r="CB103" s="211"/>
      <c r="CC103" s="211"/>
      <c r="CD103" s="211"/>
      <c r="CE103" s="211"/>
    </row>
    <row r="104" spans="41:83" x14ac:dyDescent="0.2">
      <c r="AO104" s="215"/>
      <c r="AP104" s="222"/>
      <c r="AQ104" s="222"/>
      <c r="AR104" s="215"/>
      <c r="AS104" s="215"/>
      <c r="AT104" s="217"/>
      <c r="AU104" s="218"/>
      <c r="AV104" s="217"/>
      <c r="AW104" s="215"/>
      <c r="AX104" s="217"/>
      <c r="AY104" s="219"/>
      <c r="AZ104" s="220"/>
      <c r="BA104" s="220"/>
      <c r="BB104" s="221"/>
      <c r="BC104" s="220"/>
      <c r="BD104" s="220"/>
      <c r="BE104" s="220"/>
      <c r="BF104" s="220"/>
      <c r="BG104" s="220"/>
      <c r="BH104" s="218"/>
      <c r="BI104" s="218"/>
      <c r="BJ104" s="218"/>
      <c r="BK104" s="218"/>
      <c r="BL104" s="218"/>
      <c r="BM104" s="211"/>
      <c r="BN104" s="211"/>
      <c r="BO104" s="211"/>
      <c r="BP104" s="211"/>
      <c r="BQ104" s="211"/>
      <c r="BR104" s="211"/>
      <c r="BS104" s="211"/>
      <c r="BT104" s="211"/>
      <c r="BU104" s="211"/>
      <c r="BV104" s="211"/>
      <c r="BW104" s="211"/>
      <c r="BX104" s="211"/>
      <c r="BY104" s="211"/>
      <c r="BZ104" s="211"/>
      <c r="CA104" s="211"/>
      <c r="CB104" s="211"/>
      <c r="CC104" s="211"/>
      <c r="CD104" s="211"/>
      <c r="CE104" s="211"/>
    </row>
    <row r="105" spans="41:83" x14ac:dyDescent="0.2">
      <c r="AO105" s="215"/>
      <c r="AP105" s="222"/>
      <c r="AQ105" s="222"/>
      <c r="AR105" s="215"/>
      <c r="AS105" s="215"/>
      <c r="AT105" s="217"/>
      <c r="AU105" s="218"/>
      <c r="AV105" s="217"/>
      <c r="AW105" s="215"/>
      <c r="AX105" s="217"/>
      <c r="AY105" s="219"/>
      <c r="AZ105" s="220"/>
      <c r="BA105" s="220"/>
      <c r="BB105" s="221"/>
      <c r="BC105" s="220"/>
      <c r="BD105" s="220"/>
      <c r="BE105" s="220"/>
      <c r="BF105" s="220"/>
      <c r="BG105" s="220"/>
      <c r="BH105" s="218"/>
      <c r="BI105" s="218"/>
      <c r="BJ105" s="218"/>
      <c r="BK105" s="218"/>
      <c r="BL105" s="218"/>
      <c r="BM105" s="211"/>
      <c r="BN105" s="211"/>
      <c r="BO105" s="211"/>
      <c r="BP105" s="211"/>
      <c r="BQ105" s="211"/>
      <c r="BR105" s="211"/>
      <c r="BS105" s="211"/>
      <c r="BT105" s="211"/>
      <c r="BU105" s="211"/>
      <c r="BV105" s="211"/>
      <c r="BW105" s="211"/>
      <c r="BX105" s="211"/>
      <c r="BY105" s="211"/>
      <c r="BZ105" s="211"/>
      <c r="CA105" s="211"/>
      <c r="CB105" s="211"/>
      <c r="CC105" s="211"/>
      <c r="CD105" s="211"/>
      <c r="CE105" s="211"/>
    </row>
    <row r="106" spans="41:83" x14ac:dyDescent="0.2">
      <c r="AO106" s="215"/>
      <c r="AP106" s="222"/>
      <c r="AQ106" s="222"/>
      <c r="AR106" s="215"/>
      <c r="AS106" s="215"/>
      <c r="AT106" s="217"/>
      <c r="AU106" s="218"/>
      <c r="AV106" s="217"/>
      <c r="AW106" s="215"/>
      <c r="AX106" s="217"/>
      <c r="AY106" s="219"/>
      <c r="AZ106" s="220"/>
      <c r="BA106" s="220"/>
      <c r="BB106" s="221"/>
      <c r="BC106" s="220"/>
      <c r="BD106" s="220"/>
      <c r="BE106" s="220"/>
      <c r="BF106" s="220"/>
      <c r="BG106" s="220"/>
      <c r="BH106" s="218"/>
      <c r="BI106" s="218"/>
      <c r="BJ106" s="218"/>
      <c r="BK106" s="218"/>
      <c r="BL106" s="218"/>
      <c r="BM106" s="211"/>
      <c r="BN106" s="211"/>
      <c r="BO106" s="211"/>
      <c r="BP106" s="211"/>
      <c r="BQ106" s="211"/>
      <c r="BR106" s="211"/>
      <c r="BS106" s="211"/>
      <c r="BT106" s="211"/>
      <c r="BU106" s="211"/>
      <c r="BV106" s="211"/>
      <c r="BW106" s="211"/>
      <c r="BX106" s="211"/>
      <c r="BY106" s="211"/>
      <c r="BZ106" s="211"/>
      <c r="CA106" s="211"/>
      <c r="CB106" s="211"/>
      <c r="CC106" s="211"/>
      <c r="CD106" s="211"/>
      <c r="CE106" s="211"/>
    </row>
    <row r="107" spans="41:83" x14ac:dyDescent="0.2">
      <c r="AO107" s="215"/>
      <c r="AP107" s="222"/>
      <c r="AQ107" s="222"/>
      <c r="AR107" s="215"/>
      <c r="AS107" s="215"/>
      <c r="AT107" s="217"/>
      <c r="AU107" s="218"/>
      <c r="AV107" s="217"/>
      <c r="AW107" s="215"/>
      <c r="AX107" s="217"/>
      <c r="AY107" s="219"/>
      <c r="AZ107" s="220"/>
      <c r="BA107" s="220"/>
      <c r="BB107" s="221"/>
      <c r="BC107" s="220"/>
      <c r="BD107" s="220"/>
      <c r="BE107" s="220"/>
      <c r="BF107" s="220"/>
      <c r="BG107" s="220"/>
      <c r="BH107" s="218"/>
      <c r="BI107" s="218"/>
      <c r="BJ107" s="218"/>
      <c r="BK107" s="218"/>
      <c r="BL107" s="218"/>
      <c r="BM107" s="211"/>
      <c r="BN107" s="211"/>
      <c r="BO107" s="211"/>
      <c r="BP107" s="211"/>
      <c r="BQ107" s="211"/>
      <c r="BR107" s="211"/>
      <c r="BS107" s="211"/>
      <c r="BT107" s="211"/>
      <c r="BU107" s="211"/>
      <c r="BV107" s="211"/>
      <c r="BW107" s="211"/>
      <c r="BX107" s="211"/>
      <c r="BY107" s="211"/>
      <c r="BZ107" s="211"/>
      <c r="CA107" s="211"/>
      <c r="CB107" s="211"/>
      <c r="CC107" s="211"/>
      <c r="CD107" s="211"/>
      <c r="CE107" s="211"/>
    </row>
    <row r="108" spans="41:83" x14ac:dyDescent="0.2">
      <c r="AO108" s="215"/>
      <c r="AP108" s="222"/>
      <c r="AQ108" s="222"/>
      <c r="AR108" s="215"/>
      <c r="AS108" s="215"/>
      <c r="AT108" s="217"/>
      <c r="AU108" s="218"/>
      <c r="AV108" s="217"/>
      <c r="AW108" s="215"/>
      <c r="AX108" s="217"/>
      <c r="AY108" s="219"/>
      <c r="AZ108" s="220"/>
      <c r="BA108" s="220"/>
      <c r="BB108" s="221"/>
      <c r="BC108" s="220"/>
      <c r="BD108" s="220"/>
      <c r="BE108" s="220"/>
      <c r="BF108" s="220"/>
      <c r="BG108" s="220"/>
      <c r="BH108" s="218"/>
      <c r="BI108" s="218"/>
      <c r="BJ108" s="218"/>
      <c r="BK108" s="218"/>
      <c r="BL108" s="218"/>
      <c r="BM108" s="211"/>
      <c r="BN108" s="211"/>
      <c r="BO108" s="211"/>
      <c r="BP108" s="211"/>
      <c r="BQ108" s="211"/>
      <c r="BR108" s="211"/>
      <c r="BS108" s="211"/>
      <c r="BT108" s="211"/>
      <c r="BU108" s="211"/>
      <c r="BV108" s="211"/>
      <c r="BW108" s="211"/>
      <c r="BX108" s="211"/>
      <c r="BY108" s="211"/>
      <c r="BZ108" s="211"/>
      <c r="CA108" s="211"/>
      <c r="CB108" s="211"/>
      <c r="CC108" s="211"/>
      <c r="CD108" s="211"/>
      <c r="CE108" s="211"/>
    </row>
    <row r="109" spans="41:83" x14ac:dyDescent="0.2">
      <c r="AO109" s="215"/>
      <c r="AP109" s="222"/>
      <c r="AQ109" s="222"/>
      <c r="AR109" s="215"/>
      <c r="AS109" s="215"/>
      <c r="AT109" s="217"/>
      <c r="AU109" s="218"/>
      <c r="AV109" s="217"/>
      <c r="AW109" s="215"/>
      <c r="AX109" s="217"/>
      <c r="AY109" s="219"/>
      <c r="AZ109" s="220"/>
      <c r="BA109" s="220"/>
      <c r="BB109" s="221"/>
      <c r="BC109" s="220"/>
      <c r="BD109" s="220"/>
      <c r="BE109" s="220"/>
      <c r="BF109" s="220"/>
      <c r="BG109" s="220"/>
      <c r="BH109" s="218"/>
      <c r="BI109" s="218"/>
      <c r="BJ109" s="218"/>
      <c r="BK109" s="218"/>
      <c r="BL109" s="218"/>
      <c r="BM109" s="211"/>
      <c r="BN109" s="211"/>
      <c r="BO109" s="211"/>
      <c r="BP109" s="211"/>
      <c r="BQ109" s="211"/>
      <c r="BR109" s="211"/>
      <c r="BS109" s="211"/>
      <c r="BT109" s="211"/>
      <c r="BU109" s="211"/>
      <c r="BV109" s="211"/>
      <c r="BW109" s="211"/>
      <c r="BX109" s="211"/>
      <c r="BY109" s="211"/>
      <c r="BZ109" s="211"/>
      <c r="CA109" s="211"/>
      <c r="CB109" s="211"/>
      <c r="CC109" s="211"/>
      <c r="CD109" s="211"/>
      <c r="CE109" s="211"/>
    </row>
    <row r="110" spans="41:83" x14ac:dyDescent="0.2">
      <c r="AO110" s="215"/>
      <c r="AP110" s="222"/>
      <c r="AQ110" s="222"/>
      <c r="AR110" s="215"/>
      <c r="AS110" s="215"/>
      <c r="AT110" s="217"/>
      <c r="AU110" s="218"/>
      <c r="AV110" s="217"/>
      <c r="AW110" s="215"/>
      <c r="AX110" s="217"/>
      <c r="AY110" s="219"/>
      <c r="AZ110" s="220"/>
      <c r="BA110" s="220"/>
      <c r="BB110" s="221"/>
      <c r="BC110" s="220"/>
      <c r="BD110" s="220"/>
      <c r="BE110" s="220"/>
      <c r="BF110" s="220"/>
      <c r="BG110" s="220"/>
      <c r="BH110" s="218"/>
      <c r="BI110" s="218"/>
      <c r="BJ110" s="218"/>
      <c r="BK110" s="218"/>
      <c r="BL110" s="218"/>
      <c r="BM110" s="211"/>
      <c r="BN110" s="211"/>
      <c r="BO110" s="211"/>
      <c r="BP110" s="211"/>
      <c r="BQ110" s="211"/>
      <c r="BR110" s="211"/>
      <c r="BS110" s="211"/>
      <c r="BT110" s="211"/>
      <c r="BU110" s="211"/>
      <c r="BV110" s="211"/>
      <c r="BW110" s="211"/>
      <c r="BX110" s="211"/>
      <c r="BY110" s="211"/>
      <c r="BZ110" s="211"/>
      <c r="CA110" s="211"/>
      <c r="CB110" s="211"/>
      <c r="CC110" s="211"/>
      <c r="CD110" s="211"/>
      <c r="CE110" s="211"/>
    </row>
    <row r="111" spans="41:83" x14ac:dyDescent="0.2">
      <c r="AO111" s="215"/>
      <c r="AP111" s="222"/>
      <c r="AQ111" s="222"/>
      <c r="AR111" s="215"/>
      <c r="AS111" s="215"/>
      <c r="AT111" s="217"/>
      <c r="AU111" s="218"/>
      <c r="AV111" s="217"/>
      <c r="AW111" s="215"/>
      <c r="AX111" s="217"/>
      <c r="AY111" s="219"/>
      <c r="AZ111" s="220"/>
      <c r="BA111" s="220"/>
      <c r="BB111" s="221"/>
      <c r="BC111" s="220"/>
      <c r="BD111" s="220"/>
      <c r="BE111" s="220"/>
      <c r="BF111" s="220"/>
      <c r="BG111" s="220"/>
      <c r="BH111" s="218"/>
      <c r="BI111" s="218"/>
      <c r="BJ111" s="218"/>
      <c r="BK111" s="218"/>
      <c r="BL111" s="218"/>
      <c r="BM111" s="211"/>
      <c r="BN111" s="211"/>
      <c r="BO111" s="211"/>
      <c r="BP111" s="211"/>
      <c r="BQ111" s="211"/>
      <c r="BR111" s="211"/>
      <c r="BS111" s="211"/>
      <c r="BT111" s="211"/>
      <c r="BU111" s="211"/>
      <c r="BV111" s="211"/>
      <c r="BW111" s="211"/>
      <c r="BX111" s="211"/>
      <c r="BY111" s="211"/>
      <c r="BZ111" s="211"/>
      <c r="CA111" s="211"/>
      <c r="CB111" s="211"/>
      <c r="CC111" s="211"/>
      <c r="CD111" s="211"/>
      <c r="CE111" s="211"/>
    </row>
    <row r="112" spans="41:83" x14ac:dyDescent="0.2">
      <c r="AO112" s="215"/>
      <c r="AP112" s="222"/>
      <c r="AQ112" s="222"/>
      <c r="AR112" s="215"/>
      <c r="AS112" s="215"/>
      <c r="AT112" s="217"/>
      <c r="AU112" s="218"/>
      <c r="AV112" s="217"/>
      <c r="AW112" s="215"/>
      <c r="AX112" s="217"/>
      <c r="AY112" s="219"/>
      <c r="AZ112" s="220"/>
      <c r="BA112" s="220"/>
      <c r="BB112" s="221"/>
      <c r="BC112" s="220"/>
      <c r="BD112" s="220"/>
      <c r="BE112" s="220"/>
      <c r="BF112" s="220"/>
      <c r="BG112" s="220"/>
      <c r="BH112" s="218"/>
      <c r="BI112" s="218"/>
      <c r="BJ112" s="218"/>
      <c r="BK112" s="218"/>
      <c r="BL112" s="218"/>
      <c r="BM112" s="211"/>
      <c r="BN112" s="211"/>
      <c r="BO112" s="211"/>
      <c r="BP112" s="211"/>
      <c r="BQ112" s="211"/>
      <c r="BR112" s="211"/>
      <c r="BS112" s="211"/>
      <c r="BT112" s="211"/>
      <c r="BU112" s="211"/>
      <c r="BV112" s="211"/>
      <c r="BW112" s="211"/>
      <c r="BX112" s="211"/>
      <c r="BY112" s="211"/>
      <c r="BZ112" s="211"/>
      <c r="CA112" s="211"/>
      <c r="CB112" s="211"/>
      <c r="CC112" s="211"/>
      <c r="CD112" s="211"/>
      <c r="CE112" s="211"/>
    </row>
    <row r="113" spans="41:83" x14ac:dyDescent="0.2">
      <c r="AO113" s="215"/>
      <c r="AP113" s="222"/>
      <c r="AQ113" s="222"/>
      <c r="AR113" s="215"/>
      <c r="AS113" s="215"/>
      <c r="AT113" s="217"/>
      <c r="AU113" s="218"/>
      <c r="AV113" s="217"/>
      <c r="AW113" s="215"/>
      <c r="AX113" s="217"/>
      <c r="AY113" s="219"/>
      <c r="AZ113" s="220"/>
      <c r="BA113" s="220"/>
      <c r="BB113" s="221"/>
      <c r="BC113" s="220"/>
      <c r="BD113" s="220"/>
      <c r="BE113" s="220"/>
      <c r="BF113" s="220"/>
      <c r="BG113" s="220"/>
      <c r="BH113" s="218"/>
      <c r="BI113" s="218"/>
      <c r="BJ113" s="218"/>
      <c r="BK113" s="218"/>
      <c r="BL113" s="218"/>
      <c r="BM113" s="211"/>
      <c r="BN113" s="211"/>
      <c r="BO113" s="211"/>
      <c r="BP113" s="211"/>
      <c r="BQ113" s="211"/>
      <c r="BR113" s="211"/>
      <c r="BS113" s="211"/>
      <c r="BT113" s="211"/>
      <c r="BU113" s="211"/>
      <c r="BV113" s="211"/>
      <c r="BW113" s="211"/>
      <c r="BX113" s="211"/>
      <c r="BY113" s="211"/>
      <c r="BZ113" s="211"/>
      <c r="CA113" s="211"/>
      <c r="CB113" s="211"/>
      <c r="CC113" s="211"/>
      <c r="CD113" s="211"/>
      <c r="CE113" s="211"/>
    </row>
    <row r="114" spans="41:83" x14ac:dyDescent="0.2">
      <c r="AO114" s="215"/>
      <c r="AP114" s="222"/>
      <c r="AQ114" s="222"/>
      <c r="AR114" s="215"/>
      <c r="AS114" s="215"/>
      <c r="AT114" s="217"/>
      <c r="AU114" s="218"/>
      <c r="AV114" s="217"/>
      <c r="AW114" s="215"/>
      <c r="AX114" s="217"/>
      <c r="AY114" s="219"/>
      <c r="AZ114" s="220"/>
      <c r="BA114" s="220"/>
      <c r="BB114" s="221"/>
      <c r="BC114" s="220"/>
      <c r="BD114" s="220"/>
      <c r="BE114" s="220"/>
      <c r="BF114" s="220"/>
      <c r="BG114" s="220"/>
      <c r="BH114" s="218"/>
      <c r="BI114" s="218"/>
      <c r="BJ114" s="218"/>
      <c r="BK114" s="218"/>
      <c r="BL114" s="218"/>
      <c r="BM114" s="211"/>
      <c r="BN114" s="211"/>
      <c r="BO114" s="211"/>
      <c r="BP114" s="211"/>
      <c r="BQ114" s="211"/>
      <c r="BR114" s="211"/>
      <c r="BS114" s="211"/>
      <c r="BT114" s="211"/>
      <c r="BU114" s="211"/>
      <c r="BV114" s="211"/>
      <c r="BW114" s="211"/>
      <c r="BX114" s="211"/>
      <c r="BY114" s="211"/>
      <c r="BZ114" s="211"/>
      <c r="CA114" s="211"/>
      <c r="CB114" s="211"/>
      <c r="CC114" s="211"/>
      <c r="CD114" s="211"/>
      <c r="CE114" s="211"/>
    </row>
    <row r="115" spans="41:83" x14ac:dyDescent="0.2">
      <c r="AO115" s="215"/>
      <c r="AP115" s="222"/>
      <c r="AQ115" s="222"/>
      <c r="AR115" s="215"/>
      <c r="AS115" s="215"/>
      <c r="AT115" s="217"/>
      <c r="AU115" s="218"/>
      <c r="AV115" s="217"/>
      <c r="AW115" s="215"/>
      <c r="AX115" s="217"/>
      <c r="AY115" s="219"/>
      <c r="AZ115" s="220"/>
      <c r="BA115" s="220"/>
      <c r="BB115" s="221"/>
      <c r="BC115" s="220"/>
      <c r="BD115" s="220"/>
      <c r="BE115" s="220"/>
      <c r="BF115" s="220"/>
      <c r="BG115" s="220"/>
      <c r="BH115" s="218"/>
      <c r="BI115" s="218"/>
      <c r="BJ115" s="218"/>
      <c r="BK115" s="218"/>
      <c r="BL115" s="218"/>
      <c r="BM115" s="211"/>
      <c r="BN115" s="211"/>
      <c r="BO115" s="211"/>
      <c r="BP115" s="211"/>
      <c r="BQ115" s="211"/>
      <c r="BR115" s="211"/>
      <c r="BS115" s="211"/>
      <c r="BT115" s="211"/>
      <c r="BU115" s="211"/>
      <c r="BV115" s="211"/>
      <c r="BW115" s="211"/>
      <c r="BX115" s="211"/>
      <c r="BY115" s="211"/>
      <c r="BZ115" s="211"/>
      <c r="CA115" s="211"/>
      <c r="CB115" s="211"/>
      <c r="CC115" s="211"/>
      <c r="CD115" s="211"/>
      <c r="CE115" s="211"/>
    </row>
    <row r="116" spans="41:83" x14ac:dyDescent="0.2">
      <c r="AO116" s="215"/>
      <c r="AP116" s="222"/>
      <c r="AQ116" s="222"/>
      <c r="AR116" s="215"/>
      <c r="AS116" s="215"/>
      <c r="AT116" s="217"/>
      <c r="AU116" s="218"/>
      <c r="AV116" s="217"/>
      <c r="AW116" s="215"/>
      <c r="AX116" s="217"/>
      <c r="AY116" s="219"/>
      <c r="AZ116" s="220"/>
      <c r="BA116" s="220"/>
      <c r="BB116" s="221"/>
      <c r="BC116" s="220"/>
      <c r="BD116" s="220"/>
      <c r="BE116" s="220"/>
      <c r="BF116" s="220"/>
      <c r="BG116" s="220"/>
      <c r="BH116" s="218"/>
      <c r="BI116" s="218"/>
      <c r="BJ116" s="218"/>
      <c r="BK116" s="218"/>
      <c r="BL116" s="218"/>
      <c r="BM116" s="211"/>
      <c r="BN116" s="211"/>
      <c r="BO116" s="211"/>
      <c r="BP116" s="211"/>
      <c r="BQ116" s="211"/>
      <c r="BR116" s="211"/>
      <c r="BS116" s="211"/>
      <c r="BT116" s="211"/>
      <c r="BU116" s="211"/>
      <c r="BV116" s="211"/>
      <c r="BW116" s="211"/>
      <c r="BX116" s="211"/>
      <c r="BY116" s="211"/>
      <c r="BZ116" s="211"/>
      <c r="CA116" s="211"/>
      <c r="CB116" s="211"/>
      <c r="CC116" s="211"/>
      <c r="CD116" s="211"/>
      <c r="CE116" s="211"/>
    </row>
    <row r="117" spans="41:83" x14ac:dyDescent="0.2">
      <c r="AO117" s="215"/>
      <c r="AP117" s="222"/>
      <c r="AQ117" s="222"/>
      <c r="AR117" s="215"/>
      <c r="AS117" s="215"/>
      <c r="AT117" s="217"/>
      <c r="AU117" s="218"/>
      <c r="AV117" s="217"/>
      <c r="AW117" s="215"/>
      <c r="AX117" s="217"/>
      <c r="AY117" s="219"/>
      <c r="AZ117" s="220"/>
      <c r="BA117" s="220"/>
      <c r="BB117" s="221"/>
      <c r="BC117" s="220"/>
      <c r="BD117" s="220"/>
      <c r="BE117" s="220"/>
      <c r="BF117" s="220"/>
      <c r="BG117" s="220"/>
      <c r="BH117" s="218"/>
      <c r="BI117" s="218"/>
      <c r="BJ117" s="218"/>
      <c r="BK117" s="218"/>
      <c r="BL117" s="218"/>
      <c r="BM117" s="211"/>
      <c r="BN117" s="211"/>
      <c r="BO117" s="211"/>
      <c r="BP117" s="211"/>
      <c r="BQ117" s="211"/>
      <c r="BR117" s="211"/>
      <c r="BS117" s="211"/>
      <c r="BT117" s="211"/>
      <c r="BU117" s="211"/>
      <c r="BV117" s="211"/>
      <c r="BW117" s="211"/>
      <c r="BX117" s="211"/>
      <c r="BY117" s="211"/>
      <c r="BZ117" s="211"/>
      <c r="CA117" s="211"/>
      <c r="CB117" s="211"/>
      <c r="CC117" s="211"/>
      <c r="CD117" s="211"/>
      <c r="CE117" s="211"/>
    </row>
    <row r="118" spans="41:83" x14ac:dyDescent="0.2">
      <c r="AO118" s="215"/>
      <c r="AP118" s="222"/>
      <c r="AQ118" s="222"/>
      <c r="AR118" s="215"/>
      <c r="AS118" s="215"/>
      <c r="AT118" s="217"/>
      <c r="AU118" s="218"/>
      <c r="AV118" s="217"/>
      <c r="AW118" s="215"/>
      <c r="AX118" s="217"/>
      <c r="AY118" s="219"/>
      <c r="AZ118" s="220"/>
      <c r="BA118" s="220"/>
      <c r="BB118" s="221"/>
      <c r="BC118" s="220"/>
      <c r="BD118" s="220"/>
      <c r="BE118" s="220"/>
      <c r="BF118" s="220"/>
      <c r="BG118" s="220"/>
      <c r="BH118" s="218"/>
      <c r="BI118" s="218"/>
      <c r="BJ118" s="218"/>
      <c r="BK118" s="218"/>
      <c r="BL118" s="218"/>
      <c r="BM118" s="211"/>
      <c r="BN118" s="211"/>
      <c r="BO118" s="211"/>
      <c r="BP118" s="211"/>
      <c r="BQ118" s="211"/>
      <c r="BR118" s="211"/>
      <c r="BS118" s="211"/>
      <c r="BT118" s="211"/>
      <c r="BU118" s="211"/>
      <c r="BV118" s="211"/>
      <c r="BW118" s="211"/>
      <c r="BX118" s="211"/>
      <c r="BY118" s="211"/>
      <c r="BZ118" s="211"/>
      <c r="CA118" s="211"/>
      <c r="CB118" s="211"/>
      <c r="CC118" s="211"/>
      <c r="CD118" s="211"/>
      <c r="CE118" s="211"/>
    </row>
    <row r="119" spans="41:83" x14ac:dyDescent="0.2">
      <c r="AO119" s="215"/>
      <c r="AP119" s="222"/>
      <c r="AQ119" s="222"/>
      <c r="AR119" s="215"/>
      <c r="AS119" s="215"/>
      <c r="AT119" s="217"/>
      <c r="AU119" s="218"/>
      <c r="AV119" s="217"/>
      <c r="AW119" s="215"/>
      <c r="AX119" s="217"/>
      <c r="AY119" s="219"/>
      <c r="AZ119" s="220"/>
      <c r="BA119" s="220"/>
      <c r="BB119" s="221"/>
      <c r="BC119" s="220"/>
      <c r="BD119" s="220"/>
      <c r="BE119" s="220"/>
      <c r="BF119" s="220"/>
      <c r="BG119" s="220"/>
      <c r="BH119" s="218"/>
      <c r="BI119" s="218"/>
      <c r="BJ119" s="218"/>
      <c r="BK119" s="218"/>
      <c r="BL119" s="218"/>
      <c r="BM119" s="211"/>
      <c r="BN119" s="211"/>
      <c r="BO119" s="211"/>
      <c r="BP119" s="211"/>
      <c r="BQ119" s="211"/>
      <c r="BR119" s="211"/>
      <c r="BS119" s="211"/>
      <c r="BT119" s="211"/>
      <c r="BU119" s="211"/>
      <c r="BV119" s="211"/>
      <c r="BW119" s="211"/>
      <c r="BX119" s="211"/>
      <c r="BY119" s="211"/>
      <c r="BZ119" s="211"/>
      <c r="CA119" s="211"/>
      <c r="CB119" s="211"/>
      <c r="CC119" s="211"/>
      <c r="CD119" s="211"/>
      <c r="CE119" s="211"/>
    </row>
    <row r="120" spans="41:83" x14ac:dyDescent="0.2">
      <c r="AO120" s="215"/>
      <c r="AP120" s="222"/>
      <c r="AQ120" s="222"/>
      <c r="AR120" s="215"/>
      <c r="AS120" s="215"/>
      <c r="AT120" s="217"/>
      <c r="AU120" s="218"/>
      <c r="AV120" s="217"/>
      <c r="AW120" s="215"/>
      <c r="AX120" s="217"/>
      <c r="AY120" s="219"/>
      <c r="AZ120" s="220"/>
      <c r="BA120" s="220"/>
      <c r="BB120" s="221"/>
      <c r="BC120" s="220"/>
      <c r="BD120" s="220"/>
      <c r="BE120" s="220"/>
      <c r="BF120" s="220"/>
      <c r="BG120" s="220"/>
      <c r="BH120" s="218"/>
      <c r="BI120" s="218"/>
      <c r="BJ120" s="218"/>
      <c r="BK120" s="218"/>
      <c r="BL120" s="218"/>
      <c r="BM120" s="211"/>
      <c r="BN120" s="211"/>
      <c r="BO120" s="211"/>
      <c r="BP120" s="211"/>
      <c r="BQ120" s="211"/>
      <c r="BR120" s="211"/>
      <c r="BS120" s="211"/>
      <c r="BT120" s="211"/>
      <c r="BU120" s="211"/>
      <c r="BV120" s="211"/>
      <c r="BW120" s="211"/>
      <c r="BX120" s="211"/>
      <c r="BY120" s="211"/>
      <c r="BZ120" s="211"/>
      <c r="CA120" s="211"/>
      <c r="CB120" s="211"/>
      <c r="CC120" s="211"/>
      <c r="CD120" s="211"/>
      <c r="CE120" s="211"/>
    </row>
    <row r="121" spans="41:83" x14ac:dyDescent="0.2">
      <c r="AO121" s="215"/>
      <c r="AP121" s="222"/>
      <c r="AQ121" s="222"/>
      <c r="AR121" s="215"/>
      <c r="AS121" s="215"/>
      <c r="AT121" s="217"/>
      <c r="AU121" s="218"/>
      <c r="AV121" s="217"/>
      <c r="AW121" s="215"/>
      <c r="AX121" s="217"/>
      <c r="AY121" s="219"/>
      <c r="AZ121" s="220"/>
      <c r="BA121" s="220"/>
      <c r="BB121" s="221"/>
      <c r="BC121" s="220"/>
      <c r="BD121" s="220"/>
      <c r="BE121" s="220"/>
      <c r="BF121" s="220"/>
      <c r="BG121" s="220"/>
      <c r="BH121" s="218"/>
      <c r="BI121" s="218"/>
      <c r="BJ121" s="218"/>
      <c r="BK121" s="218"/>
      <c r="BL121" s="218"/>
      <c r="BM121" s="211"/>
      <c r="BN121" s="211"/>
      <c r="BO121" s="211"/>
      <c r="BP121" s="211"/>
      <c r="BQ121" s="211"/>
      <c r="BR121" s="211"/>
      <c r="BS121" s="211"/>
      <c r="BT121" s="211"/>
      <c r="BU121" s="211"/>
      <c r="BV121" s="211"/>
      <c r="BW121" s="211"/>
      <c r="BX121" s="211"/>
      <c r="BY121" s="211"/>
      <c r="BZ121" s="211"/>
      <c r="CA121" s="211"/>
      <c r="CB121" s="211"/>
      <c r="CC121" s="211"/>
      <c r="CD121" s="211"/>
      <c r="CE121" s="211"/>
    </row>
    <row r="122" spans="41:83" x14ac:dyDescent="0.2">
      <c r="AO122" s="215"/>
      <c r="AP122" s="222"/>
      <c r="AQ122" s="222"/>
      <c r="AR122" s="215"/>
      <c r="AS122" s="215"/>
      <c r="AT122" s="217"/>
      <c r="AU122" s="218"/>
      <c r="AV122" s="217"/>
      <c r="AW122" s="215"/>
      <c r="AX122" s="217"/>
      <c r="AY122" s="219"/>
      <c r="AZ122" s="220"/>
      <c r="BA122" s="220"/>
      <c r="BB122" s="221"/>
      <c r="BC122" s="220"/>
      <c r="BD122" s="220"/>
      <c r="BE122" s="220"/>
      <c r="BF122" s="220"/>
      <c r="BG122" s="220"/>
      <c r="BH122" s="218"/>
      <c r="BI122" s="218"/>
      <c r="BJ122" s="218"/>
      <c r="BK122" s="218"/>
      <c r="BL122" s="218"/>
      <c r="BM122" s="211"/>
      <c r="BN122" s="211"/>
      <c r="BO122" s="211"/>
      <c r="BP122" s="211"/>
      <c r="BQ122" s="211"/>
      <c r="BR122" s="211"/>
      <c r="BS122" s="211"/>
      <c r="BT122" s="211"/>
      <c r="BU122" s="211"/>
      <c r="BV122" s="211"/>
      <c r="BW122" s="211"/>
      <c r="BX122" s="211"/>
      <c r="BY122" s="211"/>
      <c r="BZ122" s="211"/>
      <c r="CA122" s="211"/>
      <c r="CB122" s="211"/>
      <c r="CC122" s="211"/>
      <c r="CD122" s="211"/>
      <c r="CE122" s="211"/>
    </row>
    <row r="123" spans="41:83" x14ac:dyDescent="0.2">
      <c r="AO123" s="215"/>
      <c r="AP123" s="222"/>
      <c r="AQ123" s="222"/>
      <c r="AR123" s="215"/>
      <c r="AS123" s="215"/>
      <c r="AT123" s="217"/>
      <c r="AU123" s="218"/>
      <c r="AV123" s="217"/>
      <c r="AW123" s="215"/>
      <c r="AX123" s="217"/>
      <c r="AY123" s="219"/>
      <c r="AZ123" s="220"/>
      <c r="BA123" s="220"/>
      <c r="BB123" s="221"/>
      <c r="BC123" s="220"/>
      <c r="BD123" s="220"/>
      <c r="BE123" s="220"/>
      <c r="BF123" s="220"/>
      <c r="BG123" s="220"/>
      <c r="BH123" s="218"/>
      <c r="BI123" s="218"/>
      <c r="BJ123" s="218"/>
      <c r="BK123" s="218"/>
      <c r="BL123" s="218"/>
      <c r="BM123" s="211"/>
      <c r="BN123" s="211"/>
      <c r="BO123" s="211"/>
      <c r="BP123" s="211"/>
      <c r="BQ123" s="211"/>
      <c r="BR123" s="211"/>
      <c r="BS123" s="211"/>
      <c r="BT123" s="211"/>
      <c r="BU123" s="211"/>
      <c r="BV123" s="211"/>
      <c r="BW123" s="211"/>
      <c r="BX123" s="211"/>
      <c r="BY123" s="211"/>
      <c r="BZ123" s="211"/>
      <c r="CA123" s="211"/>
      <c r="CB123" s="211"/>
      <c r="CC123" s="211"/>
      <c r="CD123" s="211"/>
      <c r="CE123" s="211"/>
    </row>
    <row r="124" spans="41:83" x14ac:dyDescent="0.2">
      <c r="AO124" s="215"/>
      <c r="AP124" s="222"/>
      <c r="AQ124" s="222"/>
      <c r="AR124" s="215"/>
      <c r="AS124" s="215"/>
      <c r="AT124" s="217"/>
      <c r="AU124" s="218"/>
      <c r="AV124" s="217"/>
      <c r="AW124" s="215"/>
      <c r="AX124" s="217"/>
      <c r="AY124" s="219"/>
      <c r="AZ124" s="220"/>
      <c r="BA124" s="220"/>
      <c r="BB124" s="221"/>
      <c r="BC124" s="220"/>
      <c r="BD124" s="220"/>
      <c r="BE124" s="220"/>
      <c r="BF124" s="220"/>
      <c r="BG124" s="220"/>
      <c r="BH124" s="218"/>
      <c r="BI124" s="218"/>
      <c r="BJ124" s="218"/>
      <c r="BK124" s="218"/>
      <c r="BL124" s="218"/>
      <c r="BM124" s="211"/>
      <c r="BN124" s="211"/>
      <c r="BO124" s="211"/>
      <c r="BP124" s="211"/>
      <c r="BQ124" s="211"/>
      <c r="BR124" s="211"/>
      <c r="BS124" s="211"/>
      <c r="BT124" s="211"/>
      <c r="BU124" s="211"/>
      <c r="BV124" s="211"/>
      <c r="BW124" s="211"/>
      <c r="BX124" s="211"/>
      <c r="BY124" s="211"/>
      <c r="BZ124" s="211"/>
      <c r="CA124" s="211"/>
      <c r="CB124" s="211"/>
      <c r="CC124" s="211"/>
      <c r="CD124" s="211"/>
      <c r="CE124" s="211"/>
    </row>
    <row r="125" spans="41:83" x14ac:dyDescent="0.2">
      <c r="AO125" s="215"/>
      <c r="AP125" s="222"/>
      <c r="AQ125" s="222"/>
      <c r="AR125" s="215"/>
      <c r="AS125" s="215"/>
      <c r="AT125" s="217"/>
      <c r="AU125" s="218"/>
      <c r="AV125" s="217"/>
      <c r="AW125" s="215"/>
      <c r="AX125" s="217"/>
      <c r="AY125" s="219"/>
      <c r="AZ125" s="220"/>
      <c r="BA125" s="220"/>
      <c r="BB125" s="221"/>
      <c r="BC125" s="220"/>
      <c r="BD125" s="220"/>
      <c r="BE125" s="220"/>
      <c r="BF125" s="220"/>
      <c r="BG125" s="220"/>
      <c r="BH125" s="218"/>
      <c r="BI125" s="218"/>
      <c r="BJ125" s="218"/>
      <c r="BK125" s="218"/>
      <c r="BL125" s="218"/>
      <c r="BM125" s="211"/>
      <c r="BN125" s="211"/>
      <c r="BO125" s="211"/>
      <c r="BP125" s="211"/>
      <c r="BQ125" s="211"/>
      <c r="BR125" s="211"/>
      <c r="BS125" s="211"/>
      <c r="BT125" s="211"/>
      <c r="BU125" s="211"/>
      <c r="BV125" s="211"/>
      <c r="BW125" s="211"/>
      <c r="BX125" s="211"/>
      <c r="BY125" s="211"/>
      <c r="BZ125" s="211"/>
      <c r="CA125" s="211"/>
      <c r="CB125" s="211"/>
      <c r="CC125" s="211"/>
      <c r="CD125" s="211"/>
      <c r="CE125" s="211"/>
    </row>
    <row r="126" spans="41:83" x14ac:dyDescent="0.2">
      <c r="AO126" s="215"/>
      <c r="AP126" s="222"/>
      <c r="AQ126" s="222"/>
      <c r="AR126" s="215"/>
      <c r="AS126" s="215"/>
      <c r="AT126" s="217"/>
      <c r="AU126" s="218"/>
      <c r="AV126" s="217"/>
      <c r="AW126" s="215"/>
      <c r="AX126" s="217"/>
      <c r="AY126" s="219"/>
      <c r="AZ126" s="220"/>
      <c r="BA126" s="220"/>
      <c r="BB126" s="221"/>
      <c r="BC126" s="220"/>
      <c r="BD126" s="220"/>
      <c r="BE126" s="220"/>
      <c r="BF126" s="220"/>
      <c r="BG126" s="220"/>
      <c r="BH126" s="218"/>
      <c r="BI126" s="218"/>
      <c r="BJ126" s="218"/>
      <c r="BK126" s="218"/>
      <c r="BL126" s="218"/>
      <c r="BM126" s="211"/>
      <c r="BN126" s="211"/>
      <c r="BO126" s="211"/>
      <c r="BP126" s="211"/>
      <c r="BQ126" s="211"/>
      <c r="BR126" s="211"/>
      <c r="BS126" s="211"/>
      <c r="BT126" s="211"/>
      <c r="BU126" s="211"/>
      <c r="BV126" s="211"/>
      <c r="BW126" s="211"/>
      <c r="BX126" s="211"/>
      <c r="BY126" s="211"/>
      <c r="BZ126" s="211"/>
      <c r="CA126" s="211"/>
      <c r="CB126" s="211"/>
      <c r="CC126" s="211"/>
      <c r="CD126" s="211"/>
      <c r="CE126" s="211"/>
    </row>
    <row r="127" spans="41:83" x14ac:dyDescent="0.2">
      <c r="AO127" s="215"/>
      <c r="AP127" s="222"/>
      <c r="AQ127" s="222"/>
      <c r="AR127" s="215"/>
      <c r="AS127" s="215"/>
      <c r="AT127" s="217"/>
      <c r="AU127" s="218"/>
      <c r="AV127" s="217"/>
      <c r="AW127" s="215"/>
      <c r="AX127" s="217"/>
      <c r="AY127" s="219"/>
      <c r="AZ127" s="220"/>
      <c r="BA127" s="220"/>
      <c r="BB127" s="221"/>
      <c r="BC127" s="220"/>
      <c r="BD127" s="220"/>
      <c r="BE127" s="220"/>
      <c r="BF127" s="220"/>
      <c r="BG127" s="220"/>
      <c r="BH127" s="218"/>
      <c r="BI127" s="218"/>
      <c r="BJ127" s="218"/>
      <c r="BK127" s="218"/>
      <c r="BL127" s="218"/>
      <c r="BM127" s="211"/>
      <c r="BN127" s="211"/>
      <c r="BO127" s="211"/>
      <c r="BP127" s="211"/>
      <c r="BQ127" s="211"/>
      <c r="BR127" s="211"/>
      <c r="BS127" s="211"/>
      <c r="BT127" s="211"/>
      <c r="BU127" s="211"/>
      <c r="BV127" s="211"/>
      <c r="BW127" s="211"/>
      <c r="BX127" s="211"/>
      <c r="BY127" s="211"/>
      <c r="BZ127" s="211"/>
      <c r="CA127" s="211"/>
      <c r="CB127" s="211"/>
      <c r="CC127" s="211"/>
      <c r="CD127" s="211"/>
      <c r="CE127" s="211"/>
    </row>
    <row r="128" spans="41:83" x14ac:dyDescent="0.2">
      <c r="AO128" s="215"/>
      <c r="AP128" s="222"/>
      <c r="AQ128" s="222"/>
      <c r="AR128" s="215"/>
      <c r="AS128" s="215"/>
      <c r="AT128" s="217"/>
      <c r="AU128" s="218"/>
      <c r="AV128" s="217"/>
      <c r="AW128" s="215"/>
      <c r="AX128" s="217"/>
      <c r="AY128" s="219"/>
      <c r="AZ128" s="220"/>
      <c r="BA128" s="220"/>
      <c r="BB128" s="221"/>
      <c r="BC128" s="220"/>
      <c r="BD128" s="220"/>
      <c r="BE128" s="220"/>
      <c r="BF128" s="220"/>
      <c r="BG128" s="220"/>
      <c r="BH128" s="218"/>
      <c r="BI128" s="218"/>
      <c r="BJ128" s="218"/>
      <c r="BK128" s="218"/>
      <c r="BL128" s="218"/>
      <c r="BM128" s="211"/>
      <c r="BN128" s="211"/>
      <c r="BO128" s="211"/>
      <c r="BP128" s="211"/>
      <c r="BQ128" s="211"/>
      <c r="BR128" s="211"/>
      <c r="BS128" s="211"/>
      <c r="BT128" s="211"/>
      <c r="BU128" s="211"/>
      <c r="BV128" s="211"/>
      <c r="BW128" s="211"/>
      <c r="BX128" s="211"/>
      <c r="BY128" s="211"/>
      <c r="BZ128" s="211"/>
      <c r="CA128" s="211"/>
      <c r="CB128" s="211"/>
      <c r="CC128" s="211"/>
      <c r="CD128" s="211"/>
      <c r="CE128" s="211"/>
    </row>
    <row r="129" spans="41:83" x14ac:dyDescent="0.2">
      <c r="AO129" s="215"/>
      <c r="AP129" s="222"/>
      <c r="AQ129" s="222"/>
      <c r="AR129" s="215"/>
      <c r="AS129" s="215"/>
      <c r="AT129" s="217"/>
      <c r="AU129" s="218"/>
      <c r="AV129" s="217"/>
      <c r="AW129" s="215"/>
      <c r="AX129" s="217"/>
      <c r="AY129" s="219"/>
      <c r="AZ129" s="220"/>
      <c r="BA129" s="220"/>
      <c r="BB129" s="221"/>
      <c r="BC129" s="220"/>
      <c r="BD129" s="220"/>
      <c r="BE129" s="220"/>
      <c r="BF129" s="220"/>
      <c r="BG129" s="220"/>
      <c r="BH129" s="218"/>
      <c r="BI129" s="218"/>
      <c r="BJ129" s="218"/>
      <c r="BK129" s="218"/>
      <c r="BL129" s="218"/>
      <c r="BM129" s="211"/>
      <c r="BN129" s="211"/>
      <c r="BO129" s="211"/>
      <c r="BP129" s="211"/>
      <c r="BQ129" s="211"/>
      <c r="BR129" s="211"/>
      <c r="BS129" s="211"/>
      <c r="BT129" s="211"/>
      <c r="BU129" s="211"/>
      <c r="BV129" s="211"/>
      <c r="BW129" s="211"/>
      <c r="BX129" s="211"/>
      <c r="BY129" s="211"/>
      <c r="BZ129" s="211"/>
      <c r="CA129" s="211"/>
      <c r="CB129" s="211"/>
      <c r="CC129" s="211"/>
      <c r="CD129" s="211"/>
      <c r="CE129" s="211"/>
    </row>
    <row r="130" spans="41:83" x14ac:dyDescent="0.2">
      <c r="AO130" s="215"/>
      <c r="AP130" s="222"/>
      <c r="AQ130" s="222"/>
      <c r="AR130" s="215"/>
      <c r="AS130" s="215"/>
      <c r="AT130" s="217"/>
      <c r="AU130" s="218"/>
      <c r="AV130" s="217"/>
      <c r="AW130" s="215"/>
      <c r="AX130" s="217"/>
      <c r="AY130" s="219"/>
      <c r="AZ130" s="220"/>
      <c r="BA130" s="220"/>
      <c r="BB130" s="221"/>
      <c r="BC130" s="220"/>
      <c r="BD130" s="220"/>
      <c r="BE130" s="220"/>
      <c r="BF130" s="220"/>
      <c r="BG130" s="220"/>
      <c r="BH130" s="218"/>
      <c r="BI130" s="218"/>
      <c r="BJ130" s="218"/>
      <c r="BK130" s="218"/>
      <c r="BL130" s="218"/>
      <c r="BM130" s="211"/>
      <c r="BN130" s="211"/>
      <c r="BO130" s="211"/>
      <c r="BP130" s="211"/>
      <c r="BQ130" s="211"/>
      <c r="BR130" s="211"/>
      <c r="BS130" s="211"/>
      <c r="BT130" s="211"/>
      <c r="BU130" s="211"/>
      <c r="BV130" s="211"/>
      <c r="BW130" s="211"/>
      <c r="BX130" s="211"/>
      <c r="BY130" s="211"/>
      <c r="BZ130" s="211"/>
      <c r="CA130" s="211"/>
      <c r="CB130" s="211"/>
      <c r="CC130" s="211"/>
      <c r="CD130" s="211"/>
      <c r="CE130" s="211"/>
    </row>
    <row r="131" spans="41:83" x14ac:dyDescent="0.2">
      <c r="AO131" s="215"/>
      <c r="AP131" s="222"/>
      <c r="AQ131" s="222"/>
      <c r="AR131" s="215"/>
      <c r="AS131" s="215"/>
      <c r="AT131" s="217"/>
      <c r="AU131" s="218"/>
      <c r="AV131" s="217"/>
      <c r="AW131" s="215"/>
      <c r="AX131" s="217"/>
      <c r="AY131" s="219"/>
      <c r="AZ131" s="220"/>
      <c r="BA131" s="220"/>
      <c r="BB131" s="221"/>
      <c r="BC131" s="220"/>
      <c r="BD131" s="220"/>
      <c r="BE131" s="220"/>
      <c r="BF131" s="220"/>
      <c r="BG131" s="220"/>
      <c r="BH131" s="218"/>
      <c r="BI131" s="218"/>
      <c r="BJ131" s="218"/>
      <c r="BK131" s="218"/>
      <c r="BL131" s="218"/>
      <c r="BM131" s="211"/>
      <c r="BN131" s="211"/>
      <c r="BO131" s="211"/>
      <c r="BP131" s="211"/>
      <c r="BQ131" s="211"/>
      <c r="BR131" s="211"/>
      <c r="BS131" s="211"/>
      <c r="BT131" s="211"/>
      <c r="BU131" s="211"/>
      <c r="BV131" s="211"/>
      <c r="BW131" s="211"/>
      <c r="BX131" s="211"/>
      <c r="BY131" s="211"/>
      <c r="BZ131" s="211"/>
      <c r="CA131" s="211"/>
      <c r="CB131" s="211"/>
      <c r="CC131" s="211"/>
      <c r="CD131" s="211"/>
      <c r="CE131" s="211"/>
    </row>
    <row r="132" spans="41:83" x14ac:dyDescent="0.2">
      <c r="AO132" s="215"/>
      <c r="AP132" s="222"/>
      <c r="AQ132" s="222"/>
      <c r="AR132" s="215"/>
      <c r="AS132" s="215"/>
      <c r="AT132" s="217"/>
      <c r="AU132" s="218"/>
      <c r="AV132" s="217"/>
      <c r="AW132" s="215"/>
      <c r="AX132" s="217"/>
      <c r="AY132" s="219"/>
      <c r="AZ132" s="220"/>
      <c r="BA132" s="220"/>
      <c r="BB132" s="221"/>
      <c r="BC132" s="220"/>
      <c r="BD132" s="220"/>
      <c r="BE132" s="220"/>
      <c r="BF132" s="220"/>
      <c r="BG132" s="220"/>
      <c r="BH132" s="218"/>
      <c r="BI132" s="218"/>
      <c r="BJ132" s="218"/>
      <c r="BK132" s="218"/>
      <c r="BL132" s="218"/>
      <c r="BM132" s="211"/>
      <c r="BN132" s="211"/>
      <c r="BO132" s="211"/>
      <c r="BP132" s="211"/>
      <c r="BQ132" s="211"/>
      <c r="BR132" s="211"/>
      <c r="BS132" s="211"/>
      <c r="BT132" s="211"/>
      <c r="BU132" s="211"/>
      <c r="BV132" s="211"/>
      <c r="BW132" s="211"/>
      <c r="BX132" s="211"/>
      <c r="BY132" s="211"/>
      <c r="BZ132" s="211"/>
      <c r="CA132" s="211"/>
      <c r="CB132" s="211"/>
      <c r="CC132" s="211"/>
      <c r="CD132" s="211"/>
      <c r="CE132" s="211"/>
    </row>
    <row r="133" spans="41:83" x14ac:dyDescent="0.2">
      <c r="AO133" s="215"/>
      <c r="AP133" s="222"/>
      <c r="AQ133" s="222"/>
      <c r="AR133" s="215"/>
      <c r="AS133" s="215"/>
      <c r="AT133" s="217"/>
      <c r="AU133" s="218"/>
      <c r="AV133" s="217"/>
      <c r="AW133" s="215"/>
      <c r="AX133" s="217"/>
      <c r="AY133" s="219"/>
      <c r="AZ133" s="220"/>
      <c r="BA133" s="220"/>
      <c r="BB133" s="221"/>
      <c r="BC133" s="220"/>
      <c r="BD133" s="220"/>
      <c r="BE133" s="220"/>
      <c r="BF133" s="220"/>
      <c r="BG133" s="220"/>
      <c r="BH133" s="218"/>
      <c r="BI133" s="218"/>
      <c r="BJ133" s="218"/>
      <c r="BK133" s="218"/>
      <c r="BL133" s="218"/>
      <c r="BM133" s="211"/>
      <c r="BN133" s="211"/>
      <c r="BO133" s="211"/>
      <c r="BP133" s="211"/>
      <c r="BQ133" s="211"/>
      <c r="BR133" s="211"/>
      <c r="BS133" s="211"/>
      <c r="BT133" s="211"/>
      <c r="BU133" s="211"/>
      <c r="BV133" s="211"/>
      <c r="BW133" s="211"/>
      <c r="BX133" s="211"/>
      <c r="BY133" s="211"/>
      <c r="BZ133" s="211"/>
      <c r="CA133" s="211"/>
      <c r="CB133" s="211"/>
      <c r="CC133" s="211"/>
      <c r="CD133" s="211"/>
      <c r="CE133" s="211"/>
    </row>
    <row r="134" spans="41:83" x14ac:dyDescent="0.2">
      <c r="AO134" s="215"/>
      <c r="AP134" s="222"/>
      <c r="AQ134" s="222"/>
      <c r="AR134" s="215"/>
      <c r="AS134" s="215"/>
      <c r="AT134" s="217"/>
      <c r="AU134" s="218"/>
      <c r="AV134" s="217"/>
      <c r="AW134" s="215"/>
      <c r="AX134" s="217"/>
      <c r="AY134" s="219"/>
      <c r="AZ134" s="220"/>
      <c r="BA134" s="220"/>
      <c r="BB134" s="221"/>
      <c r="BC134" s="220"/>
      <c r="BD134" s="220"/>
      <c r="BE134" s="220"/>
      <c r="BF134" s="220"/>
      <c r="BG134" s="220"/>
      <c r="BH134" s="218"/>
      <c r="BI134" s="218"/>
      <c r="BJ134" s="218"/>
      <c r="BK134" s="218"/>
      <c r="BL134" s="218"/>
      <c r="BM134" s="211"/>
      <c r="BN134" s="211"/>
      <c r="BO134" s="211"/>
      <c r="BP134" s="211"/>
      <c r="BQ134" s="211"/>
      <c r="BR134" s="211"/>
      <c r="BS134" s="211"/>
      <c r="BT134" s="211"/>
      <c r="BU134" s="211"/>
      <c r="BV134" s="211"/>
      <c r="BW134" s="211"/>
      <c r="BX134" s="211"/>
      <c r="BY134" s="211"/>
      <c r="BZ134" s="211"/>
      <c r="CA134" s="211"/>
      <c r="CB134" s="211"/>
      <c r="CC134" s="211"/>
      <c r="CD134" s="211"/>
      <c r="CE134" s="211"/>
    </row>
    <row r="135" spans="41:83" x14ac:dyDescent="0.2">
      <c r="AO135" s="215"/>
      <c r="AP135" s="222"/>
      <c r="AQ135" s="222"/>
      <c r="AR135" s="215"/>
      <c r="AS135" s="215"/>
      <c r="AT135" s="217"/>
      <c r="AU135" s="218"/>
      <c r="AV135" s="217"/>
      <c r="AW135" s="215"/>
      <c r="AX135" s="217"/>
      <c r="AY135" s="219"/>
      <c r="AZ135" s="220"/>
      <c r="BA135" s="220"/>
      <c r="BB135" s="221"/>
      <c r="BC135" s="220"/>
      <c r="BD135" s="220"/>
      <c r="BE135" s="220"/>
      <c r="BF135" s="220"/>
      <c r="BG135" s="220"/>
      <c r="BH135" s="218"/>
      <c r="BI135" s="218"/>
      <c r="BJ135" s="218"/>
      <c r="BK135" s="218"/>
      <c r="BL135" s="218"/>
      <c r="BM135" s="211"/>
      <c r="BN135" s="211"/>
      <c r="BO135" s="211"/>
      <c r="BP135" s="211"/>
      <c r="BQ135" s="211"/>
      <c r="BR135" s="211"/>
      <c r="BS135" s="211"/>
      <c r="BT135" s="211"/>
      <c r="BU135" s="211"/>
      <c r="BV135" s="211"/>
      <c r="BW135" s="211"/>
      <c r="BX135" s="211"/>
      <c r="BY135" s="211"/>
      <c r="BZ135" s="211"/>
      <c r="CA135" s="211"/>
      <c r="CB135" s="211"/>
      <c r="CC135" s="211"/>
      <c r="CD135" s="211"/>
      <c r="CE135" s="211"/>
    </row>
    <row r="136" spans="41:83" x14ac:dyDescent="0.2">
      <c r="AO136" s="215"/>
      <c r="AP136" s="222"/>
      <c r="AQ136" s="222"/>
      <c r="AR136" s="215"/>
      <c r="AS136" s="215"/>
      <c r="AT136" s="217"/>
      <c r="AU136" s="218"/>
      <c r="AV136" s="217"/>
      <c r="AW136" s="215"/>
      <c r="AX136" s="217"/>
      <c r="AY136" s="219"/>
      <c r="AZ136" s="220"/>
      <c r="BA136" s="220"/>
      <c r="BB136" s="221"/>
      <c r="BC136" s="220"/>
      <c r="BD136" s="220"/>
      <c r="BE136" s="220"/>
      <c r="BF136" s="220"/>
      <c r="BG136" s="220"/>
      <c r="BH136" s="218"/>
      <c r="BI136" s="218"/>
      <c r="BJ136" s="218"/>
      <c r="BK136" s="218"/>
      <c r="BL136" s="218"/>
      <c r="BM136" s="211"/>
      <c r="BN136" s="211"/>
      <c r="BO136" s="211"/>
      <c r="BP136" s="211"/>
      <c r="BQ136" s="211"/>
      <c r="BR136" s="211"/>
      <c r="BS136" s="211"/>
      <c r="BT136" s="211"/>
      <c r="BU136" s="211"/>
      <c r="BV136" s="211"/>
      <c r="BW136" s="211"/>
      <c r="BX136" s="211"/>
      <c r="BY136" s="211"/>
      <c r="BZ136" s="211"/>
      <c r="CA136" s="211"/>
      <c r="CB136" s="211"/>
      <c r="CC136" s="211"/>
      <c r="CD136" s="211"/>
      <c r="CE136" s="211"/>
    </row>
    <row r="137" spans="41:83" x14ac:dyDescent="0.2">
      <c r="AO137" s="215"/>
      <c r="AP137" s="222"/>
      <c r="AQ137" s="222"/>
      <c r="AR137" s="215"/>
      <c r="AS137" s="215"/>
      <c r="AT137" s="217"/>
      <c r="AU137" s="218"/>
      <c r="AV137" s="217"/>
      <c r="AW137" s="215"/>
      <c r="AX137" s="217"/>
      <c r="AY137" s="219"/>
      <c r="AZ137" s="220"/>
      <c r="BA137" s="220"/>
      <c r="BB137" s="221"/>
      <c r="BC137" s="220"/>
      <c r="BD137" s="220"/>
      <c r="BE137" s="220"/>
      <c r="BF137" s="220"/>
      <c r="BG137" s="220"/>
      <c r="BH137" s="218"/>
      <c r="BI137" s="218"/>
      <c r="BJ137" s="218"/>
      <c r="BK137" s="218"/>
      <c r="BL137" s="218"/>
      <c r="BM137" s="211"/>
      <c r="BN137" s="211"/>
      <c r="BO137" s="211"/>
      <c r="BP137" s="211"/>
      <c r="BQ137" s="211"/>
      <c r="BR137" s="211"/>
      <c r="BS137" s="211"/>
      <c r="BT137" s="211"/>
      <c r="BU137" s="211"/>
      <c r="BV137" s="211"/>
      <c r="BW137" s="211"/>
      <c r="BX137" s="211"/>
      <c r="BY137" s="211"/>
      <c r="BZ137" s="211"/>
      <c r="CA137" s="211"/>
      <c r="CB137" s="211"/>
      <c r="CC137" s="211"/>
      <c r="CD137" s="211"/>
      <c r="CE137" s="211"/>
    </row>
    <row r="138" spans="41:83" x14ac:dyDescent="0.2">
      <c r="AO138" s="215"/>
      <c r="AP138" s="222"/>
      <c r="AQ138" s="222"/>
      <c r="AR138" s="215"/>
      <c r="AS138" s="215"/>
      <c r="AT138" s="217"/>
      <c r="AU138" s="218"/>
      <c r="AV138" s="217"/>
      <c r="AW138" s="215"/>
      <c r="AX138" s="217"/>
      <c r="AY138" s="219"/>
      <c r="AZ138" s="220"/>
      <c r="BA138" s="220"/>
      <c r="BB138" s="221"/>
      <c r="BC138" s="220"/>
      <c r="BD138" s="220"/>
      <c r="BE138" s="220"/>
      <c r="BF138" s="220"/>
      <c r="BG138" s="220"/>
      <c r="BH138" s="218"/>
      <c r="BI138" s="218"/>
      <c r="BJ138" s="218"/>
      <c r="BK138" s="218"/>
      <c r="BL138" s="218"/>
      <c r="BM138" s="211"/>
      <c r="BN138" s="211"/>
      <c r="BO138" s="211"/>
      <c r="BP138" s="211"/>
      <c r="BQ138" s="211"/>
      <c r="BR138" s="211"/>
      <c r="BS138" s="211"/>
      <c r="BT138" s="211"/>
      <c r="BU138" s="211"/>
      <c r="BV138" s="211"/>
      <c r="BW138" s="211"/>
      <c r="BX138" s="211"/>
      <c r="BY138" s="211"/>
      <c r="BZ138" s="211"/>
      <c r="CA138" s="211"/>
      <c r="CB138" s="211"/>
      <c r="CC138" s="211"/>
      <c r="CD138" s="211"/>
      <c r="CE138" s="211"/>
    </row>
    <row r="139" spans="41:83" x14ac:dyDescent="0.2">
      <c r="AO139" s="215"/>
      <c r="AP139" s="222"/>
      <c r="AQ139" s="222"/>
      <c r="AR139" s="215"/>
      <c r="AS139" s="215"/>
      <c r="AT139" s="217"/>
      <c r="AU139" s="218"/>
      <c r="AV139" s="217"/>
      <c r="AW139" s="215"/>
      <c r="AX139" s="217"/>
      <c r="AY139" s="219"/>
      <c r="AZ139" s="220"/>
      <c r="BA139" s="220"/>
      <c r="BB139" s="221"/>
      <c r="BC139" s="220"/>
      <c r="BD139" s="220"/>
      <c r="BE139" s="220"/>
      <c r="BF139" s="220"/>
      <c r="BG139" s="220"/>
      <c r="BH139" s="218"/>
      <c r="BI139" s="218"/>
      <c r="BJ139" s="218"/>
      <c r="BK139" s="218"/>
      <c r="BL139" s="218"/>
      <c r="BM139" s="211"/>
      <c r="BN139" s="211"/>
      <c r="BO139" s="211"/>
      <c r="BP139" s="211"/>
      <c r="BQ139" s="211"/>
      <c r="BR139" s="211"/>
      <c r="BS139" s="211"/>
      <c r="BT139" s="211"/>
      <c r="BU139" s="211"/>
      <c r="BV139" s="211"/>
      <c r="BW139" s="211"/>
      <c r="BX139" s="211"/>
      <c r="BY139" s="211"/>
      <c r="BZ139" s="211"/>
      <c r="CA139" s="211"/>
      <c r="CB139" s="211"/>
      <c r="CC139" s="211"/>
      <c r="CD139" s="211"/>
      <c r="CE139" s="211"/>
    </row>
    <row r="140" spans="41:83" x14ac:dyDescent="0.2">
      <c r="AO140" s="215"/>
      <c r="AP140" s="222"/>
      <c r="AQ140" s="222"/>
      <c r="AR140" s="215"/>
      <c r="AS140" s="215"/>
      <c r="AT140" s="217"/>
      <c r="AU140" s="218"/>
      <c r="AV140" s="217"/>
      <c r="AW140" s="215"/>
      <c r="AX140" s="217"/>
      <c r="AY140" s="219"/>
      <c r="AZ140" s="220"/>
      <c r="BA140" s="220"/>
      <c r="BB140" s="221"/>
      <c r="BC140" s="220"/>
      <c r="BD140" s="220"/>
      <c r="BE140" s="220"/>
      <c r="BF140" s="220"/>
      <c r="BG140" s="220"/>
      <c r="BH140" s="218"/>
      <c r="BI140" s="218"/>
      <c r="BJ140" s="218"/>
      <c r="BK140" s="218"/>
      <c r="BL140" s="218"/>
      <c r="BM140" s="211"/>
      <c r="BN140" s="211"/>
      <c r="BO140" s="211"/>
      <c r="BP140" s="211"/>
      <c r="BQ140" s="211"/>
      <c r="BR140" s="211"/>
      <c r="BS140" s="211"/>
      <c r="BT140" s="211"/>
      <c r="BU140" s="211"/>
      <c r="BV140" s="211"/>
      <c r="BW140" s="211"/>
      <c r="BX140" s="211"/>
      <c r="BY140" s="211"/>
      <c r="BZ140" s="211"/>
      <c r="CA140" s="211"/>
      <c r="CB140" s="211"/>
      <c r="CC140" s="211"/>
      <c r="CD140" s="211"/>
      <c r="CE140" s="211"/>
    </row>
    <row r="141" spans="41:83" x14ac:dyDescent="0.2">
      <c r="AO141" s="215"/>
      <c r="AP141" s="222"/>
      <c r="AQ141" s="222"/>
      <c r="AR141" s="215"/>
      <c r="AS141" s="215"/>
      <c r="AT141" s="217"/>
      <c r="AU141" s="218"/>
      <c r="AV141" s="217"/>
      <c r="AW141" s="215"/>
      <c r="AX141" s="217"/>
      <c r="AY141" s="219"/>
      <c r="AZ141" s="220"/>
      <c r="BA141" s="220"/>
      <c r="BB141" s="221"/>
      <c r="BC141" s="220"/>
      <c r="BD141" s="220"/>
      <c r="BE141" s="220"/>
      <c r="BF141" s="220"/>
      <c r="BG141" s="220"/>
      <c r="BH141" s="218"/>
      <c r="BI141" s="218"/>
      <c r="BJ141" s="218"/>
      <c r="BK141" s="218"/>
      <c r="BL141" s="218"/>
      <c r="BM141" s="211"/>
      <c r="BN141" s="211"/>
      <c r="BO141" s="211"/>
      <c r="BP141" s="211"/>
      <c r="BQ141" s="211"/>
      <c r="BR141" s="211"/>
      <c r="BS141" s="211"/>
      <c r="BT141" s="211"/>
      <c r="BU141" s="211"/>
      <c r="BV141" s="211"/>
      <c r="BW141" s="211"/>
      <c r="BX141" s="211"/>
      <c r="BY141" s="211"/>
      <c r="BZ141" s="211"/>
      <c r="CA141" s="211"/>
      <c r="CB141" s="211"/>
      <c r="CC141" s="211"/>
      <c r="CD141" s="211"/>
      <c r="CE141" s="211"/>
    </row>
    <row r="142" spans="41:83" x14ac:dyDescent="0.2">
      <c r="AO142" s="215"/>
      <c r="AP142" s="222"/>
      <c r="AQ142" s="222"/>
      <c r="AR142" s="215"/>
      <c r="AS142" s="215"/>
      <c r="AT142" s="217"/>
      <c r="AU142" s="218"/>
      <c r="AV142" s="217"/>
      <c r="AW142" s="215"/>
      <c r="AX142" s="217"/>
      <c r="AY142" s="219"/>
      <c r="AZ142" s="220"/>
      <c r="BA142" s="220"/>
      <c r="BB142" s="221"/>
      <c r="BC142" s="220"/>
      <c r="BD142" s="220"/>
      <c r="BE142" s="220"/>
      <c r="BF142" s="220"/>
      <c r="BG142" s="220"/>
      <c r="BH142" s="218"/>
      <c r="BI142" s="218"/>
      <c r="BJ142" s="218"/>
      <c r="BK142" s="218"/>
      <c r="BL142" s="218"/>
      <c r="BM142" s="211"/>
      <c r="BN142" s="211"/>
      <c r="BO142" s="211"/>
      <c r="BP142" s="211"/>
      <c r="BQ142" s="211"/>
      <c r="BR142" s="211"/>
      <c r="BS142" s="211"/>
      <c r="BT142" s="211"/>
      <c r="BU142" s="211"/>
      <c r="BV142" s="211"/>
      <c r="BW142" s="211"/>
      <c r="BX142" s="211"/>
      <c r="BY142" s="211"/>
      <c r="BZ142" s="211"/>
      <c r="CA142" s="211"/>
      <c r="CB142" s="211"/>
      <c r="CC142" s="211"/>
      <c r="CD142" s="211"/>
      <c r="CE142" s="211"/>
    </row>
    <row r="143" spans="41:83" x14ac:dyDescent="0.2">
      <c r="AO143" s="215"/>
      <c r="AP143" s="222"/>
      <c r="AQ143" s="222"/>
      <c r="AR143" s="215"/>
      <c r="AS143" s="215"/>
      <c r="AT143" s="217"/>
      <c r="AU143" s="218"/>
      <c r="AV143" s="217"/>
      <c r="AW143" s="215"/>
      <c r="AX143" s="217"/>
      <c r="AY143" s="219"/>
      <c r="AZ143" s="220"/>
      <c r="BA143" s="220"/>
      <c r="BB143" s="221"/>
      <c r="BC143" s="220"/>
      <c r="BD143" s="220"/>
      <c r="BE143" s="220"/>
      <c r="BF143" s="220"/>
      <c r="BG143" s="220"/>
      <c r="BH143" s="218"/>
      <c r="BI143" s="218"/>
      <c r="BJ143" s="218"/>
      <c r="BK143" s="218"/>
      <c r="BL143" s="218"/>
      <c r="BM143" s="211"/>
      <c r="BN143" s="211"/>
      <c r="BO143" s="211"/>
      <c r="BP143" s="211"/>
      <c r="BQ143" s="211"/>
      <c r="BR143" s="211"/>
      <c r="BS143" s="211"/>
      <c r="BT143" s="211"/>
      <c r="BU143" s="211"/>
      <c r="BV143" s="211"/>
      <c r="BW143" s="211"/>
      <c r="BX143" s="211"/>
      <c r="BY143" s="211"/>
      <c r="BZ143" s="211"/>
      <c r="CA143" s="211"/>
      <c r="CB143" s="211"/>
      <c r="CC143" s="211"/>
      <c r="CD143" s="211"/>
      <c r="CE143" s="211"/>
    </row>
    <row r="144" spans="41:83" x14ac:dyDescent="0.2">
      <c r="AO144" s="215"/>
      <c r="AP144" s="222"/>
      <c r="AQ144" s="222"/>
      <c r="AR144" s="215"/>
      <c r="AS144" s="215"/>
      <c r="AT144" s="217"/>
      <c r="AU144" s="218"/>
      <c r="AV144" s="217"/>
      <c r="AW144" s="215"/>
      <c r="AX144" s="217"/>
      <c r="AY144" s="219"/>
      <c r="AZ144" s="220"/>
      <c r="BA144" s="220"/>
      <c r="BB144" s="221"/>
      <c r="BC144" s="220"/>
      <c r="BD144" s="220"/>
      <c r="BE144" s="220"/>
      <c r="BF144" s="220"/>
      <c r="BG144" s="220"/>
      <c r="BH144" s="218"/>
      <c r="BI144" s="218"/>
      <c r="BJ144" s="218"/>
      <c r="BK144" s="218"/>
      <c r="BL144" s="218"/>
      <c r="BM144" s="211"/>
      <c r="BN144" s="211"/>
      <c r="BO144" s="211"/>
      <c r="BP144" s="211"/>
      <c r="BQ144" s="211"/>
      <c r="BR144" s="211"/>
      <c r="BS144" s="211"/>
      <c r="BT144" s="211"/>
      <c r="BU144" s="211"/>
      <c r="BV144" s="211"/>
      <c r="BW144" s="211"/>
      <c r="BX144" s="211"/>
      <c r="BY144" s="211"/>
      <c r="BZ144" s="211"/>
      <c r="CA144" s="211"/>
      <c r="CB144" s="211"/>
      <c r="CC144" s="211"/>
      <c r="CD144" s="211"/>
      <c r="CE144" s="211"/>
    </row>
    <row r="145" spans="41:83" x14ac:dyDescent="0.2">
      <c r="AO145" s="215"/>
      <c r="AP145" s="222"/>
      <c r="AQ145" s="222"/>
      <c r="AR145" s="215"/>
      <c r="AS145" s="215"/>
      <c r="AT145" s="217"/>
      <c r="AU145" s="218"/>
      <c r="AV145" s="217"/>
      <c r="AW145" s="215"/>
      <c r="AX145" s="217"/>
      <c r="AY145" s="219"/>
      <c r="AZ145" s="220"/>
      <c r="BA145" s="220"/>
      <c r="BB145" s="221"/>
      <c r="BC145" s="220"/>
      <c r="BD145" s="220"/>
      <c r="BE145" s="220"/>
      <c r="BF145" s="220"/>
      <c r="BG145" s="220"/>
      <c r="BH145" s="218"/>
      <c r="BI145" s="218"/>
      <c r="BJ145" s="218"/>
      <c r="BK145" s="218"/>
      <c r="BL145" s="218"/>
      <c r="BM145" s="211"/>
      <c r="BN145" s="211"/>
      <c r="BO145" s="211"/>
      <c r="BP145" s="211"/>
      <c r="BQ145" s="211"/>
      <c r="BR145" s="211"/>
      <c r="BS145" s="211"/>
      <c r="BT145" s="211"/>
      <c r="BU145" s="211"/>
      <c r="BV145" s="211"/>
      <c r="BW145" s="211"/>
      <c r="BX145" s="211"/>
      <c r="BY145" s="211"/>
      <c r="BZ145" s="211"/>
      <c r="CA145" s="211"/>
      <c r="CB145" s="211"/>
      <c r="CC145" s="211"/>
      <c r="CD145" s="211"/>
      <c r="CE145" s="211"/>
    </row>
    <row r="146" spans="41:83" x14ac:dyDescent="0.2">
      <c r="AO146" s="215"/>
      <c r="AP146" s="222"/>
      <c r="AQ146" s="222"/>
      <c r="AR146" s="215"/>
      <c r="AS146" s="215"/>
      <c r="AT146" s="217"/>
      <c r="AU146" s="218"/>
      <c r="AV146" s="217"/>
      <c r="AW146" s="215"/>
      <c r="AX146" s="217"/>
      <c r="AY146" s="219"/>
      <c r="AZ146" s="220"/>
      <c r="BA146" s="220"/>
      <c r="BB146" s="221"/>
      <c r="BC146" s="220"/>
      <c r="BD146" s="220"/>
      <c r="BE146" s="220"/>
      <c r="BF146" s="220"/>
      <c r="BG146" s="220"/>
      <c r="BH146" s="218"/>
      <c r="BI146" s="218"/>
      <c r="BJ146" s="218"/>
      <c r="BK146" s="218"/>
      <c r="BL146" s="218"/>
      <c r="BM146" s="211"/>
      <c r="BN146" s="211"/>
      <c r="BO146" s="211"/>
      <c r="BP146" s="211"/>
      <c r="BQ146" s="211"/>
      <c r="BR146" s="211"/>
      <c r="BS146" s="211"/>
      <c r="BT146" s="211"/>
      <c r="BU146" s="211"/>
      <c r="BV146" s="211"/>
      <c r="BW146" s="211"/>
      <c r="BX146" s="211"/>
      <c r="BY146" s="211"/>
      <c r="BZ146" s="211"/>
      <c r="CA146" s="211"/>
      <c r="CB146" s="211"/>
      <c r="CC146" s="211"/>
      <c r="CD146" s="211"/>
      <c r="CE146" s="211"/>
    </row>
    <row r="147" spans="41:83" x14ac:dyDescent="0.2">
      <c r="AO147" s="215"/>
      <c r="AP147" s="222"/>
      <c r="AQ147" s="222"/>
      <c r="AR147" s="215"/>
      <c r="AS147" s="215"/>
      <c r="AT147" s="217"/>
      <c r="AU147" s="218"/>
      <c r="AV147" s="217"/>
      <c r="AW147" s="215"/>
      <c r="AX147" s="217"/>
      <c r="AY147" s="219"/>
      <c r="AZ147" s="220"/>
      <c r="BA147" s="220"/>
      <c r="BB147" s="221"/>
      <c r="BC147" s="220"/>
      <c r="BD147" s="220"/>
      <c r="BE147" s="220"/>
      <c r="BF147" s="220"/>
      <c r="BG147" s="220"/>
      <c r="BH147" s="218"/>
      <c r="BI147" s="218"/>
      <c r="BJ147" s="218"/>
      <c r="BK147" s="218"/>
      <c r="BL147" s="218"/>
      <c r="BM147" s="211"/>
      <c r="BN147" s="211"/>
      <c r="BO147" s="211"/>
      <c r="BP147" s="211"/>
      <c r="BQ147" s="211"/>
      <c r="BR147" s="211"/>
      <c r="BS147" s="211"/>
      <c r="BT147" s="211"/>
      <c r="BU147" s="211"/>
      <c r="BV147" s="211"/>
      <c r="BW147" s="211"/>
      <c r="BX147" s="211"/>
      <c r="BY147" s="211"/>
      <c r="BZ147" s="211"/>
      <c r="CA147" s="211"/>
      <c r="CB147" s="211"/>
      <c r="CC147" s="211"/>
      <c r="CD147" s="211"/>
      <c r="CE147" s="211"/>
    </row>
    <row r="148" spans="41:83" x14ac:dyDescent="0.2">
      <c r="AO148" s="215"/>
      <c r="AP148" s="222"/>
      <c r="AQ148" s="222"/>
      <c r="AR148" s="215"/>
      <c r="AS148" s="215"/>
      <c r="AT148" s="217"/>
      <c r="AU148" s="218"/>
      <c r="AV148" s="217"/>
      <c r="AW148" s="215"/>
      <c r="AX148" s="217"/>
      <c r="AY148" s="219"/>
      <c r="AZ148" s="220"/>
      <c r="BA148" s="220"/>
      <c r="BB148" s="221"/>
      <c r="BC148" s="220"/>
      <c r="BD148" s="220"/>
      <c r="BE148" s="220"/>
      <c r="BF148" s="220"/>
      <c r="BG148" s="220"/>
      <c r="BH148" s="218"/>
      <c r="BI148" s="218"/>
      <c r="BJ148" s="218"/>
      <c r="BK148" s="218"/>
      <c r="BL148" s="218"/>
      <c r="BM148" s="211"/>
      <c r="BN148" s="211"/>
      <c r="BO148" s="211"/>
      <c r="BP148" s="211"/>
      <c r="BQ148" s="211"/>
      <c r="BR148" s="211"/>
      <c r="BS148" s="211"/>
      <c r="BT148" s="211"/>
      <c r="BU148" s="211"/>
      <c r="BV148" s="211"/>
      <c r="BW148" s="211"/>
      <c r="BX148" s="211"/>
      <c r="BY148" s="211"/>
      <c r="BZ148" s="211"/>
      <c r="CA148" s="211"/>
      <c r="CB148" s="211"/>
      <c r="CC148" s="211"/>
      <c r="CD148" s="211"/>
      <c r="CE148" s="211"/>
    </row>
    <row r="149" spans="41:83" x14ac:dyDescent="0.2">
      <c r="AO149" s="215"/>
      <c r="AP149" s="222"/>
      <c r="AQ149" s="222"/>
      <c r="AR149" s="215"/>
      <c r="AS149" s="215"/>
      <c r="AT149" s="217"/>
      <c r="AU149" s="218"/>
      <c r="AV149" s="217"/>
      <c r="AW149" s="215"/>
      <c r="AX149" s="217"/>
      <c r="AY149" s="219"/>
      <c r="AZ149" s="220"/>
      <c r="BA149" s="220"/>
      <c r="BB149" s="221"/>
      <c r="BC149" s="220"/>
      <c r="BD149" s="220"/>
      <c r="BE149" s="220"/>
      <c r="BF149" s="220"/>
      <c r="BG149" s="220"/>
      <c r="BH149" s="218"/>
      <c r="BI149" s="218"/>
      <c r="BJ149" s="218"/>
      <c r="BK149" s="218"/>
      <c r="BL149" s="218"/>
      <c r="BM149" s="211"/>
      <c r="BN149" s="211"/>
      <c r="BO149" s="211"/>
      <c r="BP149" s="211"/>
      <c r="BQ149" s="211"/>
      <c r="BR149" s="211"/>
      <c r="BS149" s="211"/>
      <c r="BT149" s="211"/>
      <c r="BU149" s="211"/>
      <c r="BV149" s="211"/>
      <c r="BW149" s="211"/>
      <c r="BX149" s="211"/>
      <c r="BY149" s="211"/>
      <c r="BZ149" s="211"/>
      <c r="CA149" s="211"/>
      <c r="CB149" s="211"/>
      <c r="CC149" s="211"/>
      <c r="CD149" s="211"/>
      <c r="CE149" s="211"/>
    </row>
    <row r="150" spans="41:83" x14ac:dyDescent="0.2">
      <c r="AO150" s="215"/>
      <c r="AP150" s="222"/>
      <c r="AQ150" s="222"/>
      <c r="AR150" s="215"/>
      <c r="AS150" s="215"/>
      <c r="AT150" s="217"/>
      <c r="AU150" s="218"/>
      <c r="AV150" s="217"/>
      <c r="AW150" s="215"/>
      <c r="AX150" s="217"/>
      <c r="AY150" s="219"/>
      <c r="AZ150" s="220"/>
      <c r="BA150" s="220"/>
      <c r="BB150" s="221"/>
      <c r="BC150" s="220"/>
      <c r="BD150" s="220"/>
      <c r="BE150" s="220"/>
      <c r="BF150" s="220"/>
      <c r="BG150" s="220"/>
      <c r="BH150" s="218"/>
      <c r="BI150" s="218"/>
      <c r="BJ150" s="218"/>
      <c r="BK150" s="218"/>
      <c r="BL150" s="218"/>
      <c r="BM150" s="211"/>
      <c r="BN150" s="211"/>
      <c r="BO150" s="211"/>
      <c r="BP150" s="211"/>
      <c r="BQ150" s="211"/>
      <c r="BR150" s="211"/>
      <c r="BS150" s="211"/>
      <c r="BT150" s="211"/>
      <c r="BU150" s="211"/>
      <c r="BV150" s="211"/>
      <c r="BW150" s="211"/>
      <c r="BX150" s="211"/>
      <c r="BY150" s="211"/>
      <c r="BZ150" s="211"/>
      <c r="CA150" s="211"/>
      <c r="CB150" s="211"/>
      <c r="CC150" s="211"/>
      <c r="CD150" s="211"/>
      <c r="CE150" s="211"/>
    </row>
    <row r="151" spans="41:83" x14ac:dyDescent="0.2">
      <c r="AO151" s="215"/>
      <c r="AP151" s="222"/>
      <c r="AQ151" s="222"/>
      <c r="AR151" s="215"/>
      <c r="AS151" s="215"/>
      <c r="AT151" s="217"/>
      <c r="AU151" s="218"/>
      <c r="AV151" s="217"/>
      <c r="AW151" s="215"/>
      <c r="AX151" s="217"/>
      <c r="AY151" s="219"/>
      <c r="AZ151" s="220"/>
      <c r="BA151" s="220"/>
      <c r="BB151" s="221"/>
      <c r="BC151" s="220"/>
      <c r="BD151" s="220"/>
      <c r="BE151" s="220"/>
      <c r="BF151" s="220"/>
      <c r="BG151" s="220"/>
      <c r="BH151" s="218"/>
      <c r="BI151" s="218"/>
      <c r="BJ151" s="218"/>
      <c r="BK151" s="218"/>
      <c r="BL151" s="218"/>
      <c r="BM151" s="211"/>
      <c r="BN151" s="211"/>
      <c r="BO151" s="211"/>
      <c r="BP151" s="211"/>
      <c r="BQ151" s="211"/>
      <c r="BR151" s="211"/>
      <c r="BS151" s="211"/>
      <c r="BT151" s="211"/>
      <c r="BU151" s="211"/>
      <c r="BV151" s="211"/>
      <c r="BW151" s="211"/>
      <c r="BX151" s="211"/>
      <c r="BY151" s="211"/>
      <c r="BZ151" s="211"/>
      <c r="CA151" s="211"/>
      <c r="CB151" s="211"/>
      <c r="CC151" s="211"/>
      <c r="CD151" s="211"/>
      <c r="CE151" s="211"/>
    </row>
    <row r="152" spans="41:83" x14ac:dyDescent="0.2">
      <c r="AO152" s="215"/>
      <c r="AP152" s="222"/>
      <c r="AQ152" s="222"/>
      <c r="AR152" s="215"/>
      <c r="AS152" s="215"/>
      <c r="AT152" s="217"/>
      <c r="AU152" s="218"/>
      <c r="AV152" s="217"/>
      <c r="AW152" s="215"/>
      <c r="AX152" s="217"/>
      <c r="AY152" s="219"/>
      <c r="AZ152" s="220"/>
      <c r="BA152" s="220"/>
      <c r="BB152" s="221"/>
      <c r="BC152" s="220"/>
      <c r="BD152" s="220"/>
      <c r="BE152" s="220"/>
      <c r="BF152" s="220"/>
      <c r="BG152" s="220"/>
      <c r="BH152" s="218"/>
      <c r="BI152" s="218"/>
      <c r="BJ152" s="218"/>
      <c r="BK152" s="218"/>
      <c r="BL152" s="218"/>
      <c r="BM152" s="211"/>
      <c r="BN152" s="211"/>
      <c r="BO152" s="211"/>
      <c r="BP152" s="211"/>
      <c r="BQ152" s="211"/>
      <c r="BR152" s="211"/>
      <c r="BS152" s="211"/>
      <c r="BT152" s="211"/>
      <c r="BU152" s="211"/>
      <c r="BV152" s="211"/>
      <c r="BW152" s="211"/>
      <c r="BX152" s="211"/>
      <c r="BY152" s="211"/>
      <c r="BZ152" s="211"/>
      <c r="CA152" s="211"/>
      <c r="CB152" s="211"/>
      <c r="CC152" s="211"/>
      <c r="CD152" s="211"/>
      <c r="CE152" s="211"/>
    </row>
    <row r="153" spans="41:83" x14ac:dyDescent="0.2">
      <c r="AO153" s="215"/>
      <c r="AP153" s="222"/>
      <c r="AQ153" s="222"/>
      <c r="AR153" s="215"/>
      <c r="AS153" s="215"/>
      <c r="AT153" s="217"/>
      <c r="AU153" s="218"/>
      <c r="AV153" s="217"/>
      <c r="AW153" s="215"/>
      <c r="AX153" s="217"/>
      <c r="AY153" s="219"/>
      <c r="AZ153" s="220"/>
      <c r="BA153" s="220"/>
      <c r="BB153" s="221"/>
      <c r="BC153" s="220"/>
      <c r="BD153" s="220"/>
      <c r="BE153" s="220"/>
      <c r="BF153" s="220"/>
      <c r="BG153" s="220"/>
      <c r="BH153" s="218"/>
      <c r="BI153" s="218"/>
      <c r="BJ153" s="218"/>
      <c r="BK153" s="218"/>
      <c r="BL153" s="218"/>
      <c r="BM153" s="211"/>
      <c r="BN153" s="211"/>
      <c r="BO153" s="211"/>
      <c r="BP153" s="211"/>
      <c r="BQ153" s="211"/>
      <c r="BR153" s="211"/>
      <c r="BS153" s="211"/>
      <c r="BT153" s="211"/>
      <c r="BU153" s="211"/>
      <c r="BV153" s="211"/>
      <c r="BW153" s="211"/>
      <c r="BX153" s="211"/>
      <c r="BY153" s="211"/>
      <c r="BZ153" s="211"/>
      <c r="CA153" s="211"/>
      <c r="CB153" s="211"/>
      <c r="CC153" s="211"/>
      <c r="CD153" s="211"/>
      <c r="CE153" s="211"/>
    </row>
    <row r="154" spans="41:83" x14ac:dyDescent="0.2">
      <c r="AO154" s="215"/>
      <c r="AP154" s="222"/>
      <c r="AQ154" s="222"/>
      <c r="AR154" s="215"/>
      <c r="AS154" s="215"/>
      <c r="AT154" s="217"/>
      <c r="AU154" s="218"/>
      <c r="AV154" s="217"/>
      <c r="AW154" s="215"/>
      <c r="AX154" s="217"/>
      <c r="AY154" s="219"/>
      <c r="AZ154" s="220"/>
      <c r="BA154" s="220"/>
      <c r="BB154" s="221"/>
      <c r="BC154" s="220"/>
      <c r="BD154" s="220"/>
      <c r="BE154" s="220"/>
      <c r="BF154" s="220"/>
      <c r="BG154" s="220"/>
      <c r="BH154" s="218"/>
      <c r="BI154" s="218"/>
      <c r="BJ154" s="218"/>
      <c r="BK154" s="218"/>
      <c r="BL154" s="218"/>
      <c r="BM154" s="211"/>
      <c r="BN154" s="211"/>
      <c r="BO154" s="211"/>
      <c r="BP154" s="211"/>
      <c r="BQ154" s="211"/>
      <c r="BR154" s="211"/>
      <c r="BS154" s="211"/>
      <c r="BT154" s="211"/>
      <c r="BU154" s="211"/>
      <c r="BV154" s="211"/>
      <c r="BW154" s="211"/>
      <c r="BX154" s="211"/>
      <c r="BY154" s="211"/>
      <c r="BZ154" s="211"/>
      <c r="CA154" s="211"/>
      <c r="CB154" s="211"/>
      <c r="CC154" s="211"/>
      <c r="CD154" s="211"/>
      <c r="CE154" s="211"/>
    </row>
    <row r="155" spans="41:83" x14ac:dyDescent="0.2">
      <c r="AO155" s="215"/>
      <c r="AP155" s="222"/>
      <c r="AQ155" s="222"/>
      <c r="AR155" s="215"/>
      <c r="AS155" s="215"/>
      <c r="AT155" s="217"/>
      <c r="AU155" s="218"/>
      <c r="AV155" s="217"/>
      <c r="AW155" s="215"/>
      <c r="AX155" s="217"/>
      <c r="AY155" s="219"/>
      <c r="AZ155" s="220"/>
      <c r="BA155" s="220"/>
      <c r="BB155" s="221"/>
      <c r="BC155" s="220"/>
      <c r="BD155" s="220"/>
      <c r="BE155" s="220"/>
      <c r="BF155" s="220"/>
      <c r="BG155" s="220"/>
      <c r="BH155" s="218"/>
      <c r="BI155" s="218"/>
      <c r="BJ155" s="218"/>
      <c r="BK155" s="218"/>
      <c r="BL155" s="218"/>
      <c r="BM155" s="211"/>
      <c r="BN155" s="211"/>
      <c r="BO155" s="211"/>
      <c r="BP155" s="211"/>
      <c r="BQ155" s="211"/>
      <c r="BR155" s="211"/>
      <c r="BS155" s="211"/>
      <c r="BT155" s="211"/>
      <c r="BU155" s="211"/>
      <c r="BV155" s="211"/>
      <c r="BW155" s="211"/>
      <c r="BX155" s="211"/>
      <c r="BY155" s="211"/>
      <c r="BZ155" s="211"/>
      <c r="CA155" s="211"/>
      <c r="CB155" s="211"/>
      <c r="CC155" s="211"/>
      <c r="CD155" s="211"/>
      <c r="CE155" s="211"/>
    </row>
    <row r="156" spans="41:83" x14ac:dyDescent="0.2">
      <c r="AO156" s="215"/>
      <c r="AP156" s="222"/>
      <c r="AQ156" s="222"/>
      <c r="AR156" s="215"/>
      <c r="AS156" s="215"/>
      <c r="AT156" s="217"/>
      <c r="AU156" s="218"/>
      <c r="AV156" s="217"/>
      <c r="AW156" s="215"/>
      <c r="AX156" s="217"/>
      <c r="AY156" s="219"/>
      <c r="AZ156" s="220"/>
      <c r="BA156" s="220"/>
      <c r="BB156" s="221"/>
      <c r="BC156" s="220"/>
      <c r="BD156" s="220"/>
      <c r="BE156" s="220"/>
      <c r="BF156" s="220"/>
      <c r="BG156" s="220"/>
      <c r="BH156" s="218"/>
      <c r="BI156" s="218"/>
      <c r="BJ156" s="218"/>
      <c r="BK156" s="218"/>
      <c r="BL156" s="218"/>
      <c r="BM156" s="211"/>
      <c r="BN156" s="211"/>
      <c r="BO156" s="211"/>
      <c r="BP156" s="211"/>
      <c r="BQ156" s="211"/>
      <c r="BR156" s="211"/>
      <c r="BS156" s="211"/>
      <c r="BT156" s="211"/>
      <c r="BU156" s="211"/>
      <c r="BV156" s="211"/>
      <c r="BW156" s="211"/>
      <c r="BX156" s="211"/>
      <c r="BY156" s="211"/>
      <c r="BZ156" s="211"/>
      <c r="CA156" s="211"/>
      <c r="CB156" s="211"/>
      <c r="CC156" s="211"/>
      <c r="CD156" s="211"/>
      <c r="CE156" s="211"/>
    </row>
    <row r="157" spans="41:83" x14ac:dyDescent="0.2">
      <c r="AO157" s="215"/>
      <c r="AP157" s="222"/>
      <c r="AQ157" s="222"/>
      <c r="AR157" s="215"/>
      <c r="AS157" s="215"/>
      <c r="AT157" s="217"/>
      <c r="AU157" s="218"/>
      <c r="AV157" s="217"/>
      <c r="AW157" s="215"/>
      <c r="AX157" s="217"/>
      <c r="AY157" s="219"/>
      <c r="AZ157" s="220"/>
      <c r="BA157" s="220"/>
      <c r="BB157" s="221"/>
      <c r="BC157" s="220"/>
      <c r="BD157" s="220"/>
      <c r="BE157" s="220"/>
      <c r="BF157" s="220"/>
      <c r="BG157" s="220"/>
      <c r="BH157" s="218"/>
      <c r="BI157" s="218"/>
      <c r="BJ157" s="218"/>
      <c r="BK157" s="218"/>
      <c r="BL157" s="218"/>
      <c r="BM157" s="211"/>
      <c r="BN157" s="211"/>
      <c r="BO157" s="211"/>
      <c r="BP157" s="211"/>
      <c r="BQ157" s="211"/>
      <c r="BR157" s="211"/>
      <c r="BS157" s="211"/>
      <c r="BT157" s="211"/>
      <c r="BU157" s="211"/>
      <c r="BV157" s="211"/>
      <c r="BW157" s="211"/>
      <c r="BX157" s="211"/>
      <c r="BY157" s="211"/>
      <c r="BZ157" s="211"/>
      <c r="CA157" s="211"/>
      <c r="CB157" s="211"/>
      <c r="CC157" s="211"/>
      <c r="CD157" s="211"/>
      <c r="CE157" s="211"/>
    </row>
    <row r="158" spans="41:83" x14ac:dyDescent="0.2">
      <c r="AO158" s="215"/>
      <c r="AP158" s="222"/>
      <c r="AQ158" s="222"/>
      <c r="AR158" s="215"/>
      <c r="AS158" s="215"/>
      <c r="AT158" s="217"/>
      <c r="AU158" s="218"/>
      <c r="AV158" s="217"/>
      <c r="AW158" s="215"/>
      <c r="AX158" s="217"/>
      <c r="AY158" s="219"/>
      <c r="AZ158" s="220"/>
      <c r="BA158" s="220"/>
      <c r="BB158" s="221"/>
      <c r="BC158" s="220"/>
      <c r="BD158" s="220"/>
      <c r="BE158" s="220"/>
      <c r="BF158" s="220"/>
      <c r="BG158" s="220"/>
      <c r="BH158" s="218"/>
      <c r="BI158" s="218"/>
      <c r="BJ158" s="218"/>
      <c r="BK158" s="218"/>
      <c r="BL158" s="218"/>
      <c r="BM158" s="211"/>
      <c r="BN158" s="211"/>
      <c r="BO158" s="211"/>
      <c r="BP158" s="211"/>
      <c r="BQ158" s="211"/>
      <c r="BR158" s="211"/>
      <c r="BS158" s="211"/>
      <c r="BT158" s="211"/>
      <c r="BU158" s="211"/>
      <c r="BV158" s="211"/>
      <c r="BW158" s="211"/>
      <c r="BX158" s="211"/>
      <c r="BY158" s="211"/>
      <c r="BZ158" s="211"/>
      <c r="CA158" s="211"/>
      <c r="CB158" s="211"/>
      <c r="CC158" s="211"/>
      <c r="CD158" s="211"/>
      <c r="CE158" s="211"/>
    </row>
    <row r="159" spans="41:83" x14ac:dyDescent="0.2">
      <c r="AO159" s="215"/>
      <c r="AP159" s="222"/>
      <c r="AQ159" s="222"/>
      <c r="AR159" s="215"/>
      <c r="AS159" s="215"/>
      <c r="AT159" s="217"/>
      <c r="AU159" s="218"/>
      <c r="AV159" s="217"/>
      <c r="AW159" s="215"/>
      <c r="AX159" s="217"/>
      <c r="AY159" s="219"/>
      <c r="AZ159" s="220"/>
      <c r="BA159" s="220"/>
      <c r="BB159" s="221"/>
      <c r="BC159" s="220"/>
      <c r="BD159" s="220"/>
      <c r="BE159" s="220"/>
      <c r="BF159" s="220"/>
      <c r="BG159" s="220"/>
      <c r="BH159" s="218"/>
      <c r="BI159" s="218"/>
      <c r="BJ159" s="218"/>
      <c r="BK159" s="218"/>
      <c r="BL159" s="218"/>
      <c r="BM159" s="211"/>
      <c r="BN159" s="211"/>
      <c r="BO159" s="211"/>
      <c r="BP159" s="211"/>
      <c r="BQ159" s="211"/>
      <c r="BR159" s="211"/>
      <c r="BS159" s="211"/>
      <c r="BT159" s="211"/>
      <c r="BU159" s="211"/>
      <c r="BV159" s="211"/>
      <c r="BW159" s="211"/>
      <c r="BX159" s="211"/>
      <c r="BY159" s="211"/>
      <c r="BZ159" s="211"/>
      <c r="CA159" s="211"/>
      <c r="CB159" s="211"/>
      <c r="CC159" s="211"/>
      <c r="CD159" s="211"/>
      <c r="CE159" s="211"/>
    </row>
    <row r="160" spans="41:83" x14ac:dyDescent="0.2">
      <c r="AO160" s="215"/>
      <c r="AP160" s="222"/>
      <c r="AQ160" s="222"/>
      <c r="AR160" s="215"/>
      <c r="AS160" s="215"/>
      <c r="AT160" s="217"/>
      <c r="AU160" s="218"/>
      <c r="AV160" s="217"/>
      <c r="AW160" s="215"/>
      <c r="AX160" s="217"/>
      <c r="AY160" s="219"/>
      <c r="AZ160" s="220"/>
      <c r="BA160" s="220"/>
      <c r="BB160" s="221"/>
      <c r="BC160" s="220"/>
      <c r="BD160" s="220"/>
      <c r="BE160" s="220"/>
      <c r="BF160" s="220"/>
      <c r="BG160" s="220"/>
      <c r="BH160" s="218"/>
      <c r="BI160" s="218"/>
      <c r="BJ160" s="218"/>
      <c r="BK160" s="218"/>
      <c r="BL160" s="218"/>
      <c r="BM160" s="211"/>
      <c r="BN160" s="211"/>
      <c r="BO160" s="211"/>
      <c r="BP160" s="211"/>
      <c r="BQ160" s="211"/>
      <c r="BR160" s="211"/>
      <c r="BS160" s="211"/>
      <c r="BT160" s="211"/>
      <c r="BU160" s="211"/>
      <c r="BV160" s="211"/>
      <c r="BW160" s="211"/>
      <c r="BX160" s="211"/>
      <c r="BY160" s="211"/>
      <c r="BZ160" s="211"/>
      <c r="CA160" s="211"/>
      <c r="CB160" s="211"/>
      <c r="CC160" s="211"/>
      <c r="CD160" s="211"/>
      <c r="CE160" s="211"/>
    </row>
    <row r="161" spans="41:83" x14ac:dyDescent="0.2">
      <c r="AO161" s="215"/>
      <c r="AP161" s="222"/>
      <c r="AQ161" s="222"/>
      <c r="AR161" s="215"/>
      <c r="AS161" s="215"/>
      <c r="AT161" s="217"/>
      <c r="AU161" s="218"/>
      <c r="AV161" s="217"/>
      <c r="AW161" s="215"/>
      <c r="AX161" s="217"/>
      <c r="AY161" s="219"/>
      <c r="AZ161" s="220"/>
      <c r="BA161" s="220"/>
      <c r="BB161" s="221"/>
      <c r="BC161" s="220"/>
      <c r="BD161" s="220"/>
      <c r="BE161" s="220"/>
      <c r="BF161" s="220"/>
      <c r="BG161" s="220"/>
      <c r="BH161" s="218"/>
      <c r="BI161" s="218"/>
      <c r="BJ161" s="218"/>
      <c r="BK161" s="218"/>
      <c r="BL161" s="218"/>
      <c r="BM161" s="211"/>
      <c r="BN161" s="211"/>
      <c r="BO161" s="211"/>
      <c r="BP161" s="211"/>
      <c r="BQ161" s="211"/>
      <c r="BR161" s="211"/>
      <c r="BS161" s="211"/>
      <c r="BT161" s="211"/>
      <c r="BU161" s="211"/>
      <c r="BV161" s="211"/>
      <c r="BW161" s="211"/>
      <c r="BX161" s="211"/>
      <c r="BY161" s="211"/>
      <c r="BZ161" s="211"/>
      <c r="CA161" s="211"/>
      <c r="CB161" s="211"/>
      <c r="CC161" s="211"/>
      <c r="CD161" s="211"/>
      <c r="CE161" s="211"/>
    </row>
    <row r="162" spans="41:83" x14ac:dyDescent="0.2">
      <c r="AO162" s="215"/>
      <c r="AP162" s="222"/>
      <c r="AQ162" s="222"/>
      <c r="AR162" s="215"/>
      <c r="AS162" s="215"/>
      <c r="AT162" s="217"/>
      <c r="AU162" s="218"/>
      <c r="AV162" s="217"/>
      <c r="AW162" s="215"/>
      <c r="AX162" s="217"/>
      <c r="AY162" s="219"/>
      <c r="AZ162" s="220"/>
      <c r="BA162" s="220"/>
      <c r="BB162" s="221"/>
      <c r="BC162" s="220"/>
      <c r="BD162" s="220"/>
      <c r="BE162" s="220"/>
      <c r="BF162" s="220"/>
      <c r="BG162" s="220"/>
      <c r="BH162" s="218"/>
      <c r="BI162" s="218"/>
      <c r="BJ162" s="218"/>
      <c r="BK162" s="218"/>
      <c r="BL162" s="218"/>
      <c r="BM162" s="211"/>
      <c r="BN162" s="211"/>
      <c r="BO162" s="211"/>
      <c r="BP162" s="211"/>
      <c r="BQ162" s="211"/>
      <c r="BR162" s="211"/>
      <c r="BS162" s="211"/>
      <c r="BT162" s="211"/>
      <c r="BU162" s="211"/>
      <c r="BV162" s="211"/>
      <c r="BW162" s="211"/>
      <c r="BX162" s="211"/>
      <c r="BY162" s="211"/>
      <c r="BZ162" s="211"/>
      <c r="CA162" s="211"/>
      <c r="CB162" s="211"/>
      <c r="CC162" s="211"/>
      <c r="CD162" s="211"/>
      <c r="CE162" s="211"/>
    </row>
    <row r="163" spans="41:83" x14ac:dyDescent="0.2">
      <c r="AO163" s="215"/>
      <c r="AP163" s="222"/>
      <c r="AQ163" s="222"/>
      <c r="AR163" s="215"/>
      <c r="AS163" s="215"/>
      <c r="AT163" s="217"/>
      <c r="AU163" s="218"/>
      <c r="AV163" s="217"/>
      <c r="AW163" s="215"/>
      <c r="AX163" s="217"/>
      <c r="AY163" s="219"/>
      <c r="AZ163" s="220"/>
      <c r="BA163" s="220"/>
      <c r="BB163" s="221"/>
      <c r="BC163" s="220"/>
      <c r="BD163" s="220"/>
      <c r="BE163" s="220"/>
      <c r="BF163" s="220"/>
      <c r="BG163" s="220"/>
      <c r="BH163" s="218"/>
      <c r="BI163" s="218"/>
      <c r="BJ163" s="218"/>
      <c r="BK163" s="218"/>
      <c r="BL163" s="218"/>
      <c r="BM163" s="211"/>
      <c r="BN163" s="211"/>
      <c r="BO163" s="211"/>
      <c r="BP163" s="211"/>
      <c r="BQ163" s="211"/>
      <c r="BR163" s="211"/>
      <c r="BS163" s="211"/>
      <c r="BT163" s="211"/>
      <c r="BU163" s="211"/>
      <c r="BV163" s="211"/>
      <c r="BW163" s="211"/>
      <c r="BX163" s="211"/>
      <c r="BY163" s="211"/>
      <c r="BZ163" s="211"/>
      <c r="CA163" s="211"/>
      <c r="CB163" s="211"/>
      <c r="CC163" s="211"/>
      <c r="CD163" s="211"/>
      <c r="CE163" s="211"/>
    </row>
    <row r="164" spans="41:83" x14ac:dyDescent="0.2">
      <c r="AO164" s="215"/>
      <c r="AP164" s="222"/>
      <c r="AQ164" s="222"/>
      <c r="AR164" s="215"/>
      <c r="AS164" s="215"/>
      <c r="AT164" s="217"/>
      <c r="AU164" s="218"/>
      <c r="AV164" s="217"/>
      <c r="AW164" s="215"/>
      <c r="AX164" s="217"/>
      <c r="AY164" s="219"/>
      <c r="AZ164" s="220"/>
      <c r="BA164" s="220"/>
      <c r="BB164" s="221"/>
      <c r="BC164" s="220"/>
      <c r="BD164" s="220"/>
      <c r="BE164" s="220"/>
      <c r="BF164" s="220"/>
      <c r="BG164" s="220"/>
      <c r="BH164" s="218"/>
      <c r="BI164" s="218"/>
      <c r="BJ164" s="218"/>
      <c r="BK164" s="218"/>
      <c r="BL164" s="218"/>
      <c r="BM164" s="211"/>
      <c r="BN164" s="211"/>
      <c r="BO164" s="211"/>
      <c r="BP164" s="211"/>
      <c r="BQ164" s="211"/>
      <c r="BR164" s="211"/>
      <c r="BS164" s="211"/>
      <c r="BT164" s="211"/>
      <c r="BU164" s="211"/>
      <c r="BV164" s="211"/>
      <c r="BW164" s="211"/>
      <c r="BX164" s="211"/>
      <c r="BY164" s="211"/>
      <c r="BZ164" s="211"/>
      <c r="CA164" s="211"/>
      <c r="CB164" s="211"/>
      <c r="CC164" s="211"/>
      <c r="CD164" s="211"/>
      <c r="CE164" s="211"/>
    </row>
    <row r="165" spans="41:83" x14ac:dyDescent="0.2">
      <c r="AO165" s="215"/>
      <c r="AP165" s="222"/>
      <c r="AQ165" s="222"/>
      <c r="AR165" s="215"/>
      <c r="AS165" s="215"/>
      <c r="AT165" s="217"/>
      <c r="AU165" s="218"/>
      <c r="AV165" s="217"/>
      <c r="AW165" s="215"/>
      <c r="AX165" s="217"/>
      <c r="AY165" s="219"/>
      <c r="AZ165" s="220"/>
      <c r="BA165" s="220"/>
      <c r="BB165" s="221"/>
      <c r="BC165" s="220"/>
      <c r="BD165" s="220"/>
      <c r="BE165" s="220"/>
      <c r="BF165" s="220"/>
      <c r="BG165" s="220"/>
      <c r="BH165" s="218"/>
      <c r="BI165" s="218"/>
      <c r="BJ165" s="218"/>
      <c r="BK165" s="218"/>
      <c r="BL165" s="218"/>
      <c r="BM165" s="211"/>
      <c r="BN165" s="211"/>
      <c r="BO165" s="211"/>
      <c r="BP165" s="211"/>
      <c r="BQ165" s="211"/>
      <c r="BR165" s="211"/>
      <c r="BS165" s="211"/>
      <c r="BT165" s="211"/>
      <c r="BU165" s="211"/>
      <c r="BV165" s="211"/>
      <c r="BW165" s="211"/>
      <c r="BX165" s="211"/>
      <c r="BY165" s="211"/>
      <c r="BZ165" s="211"/>
      <c r="CA165" s="211"/>
      <c r="CB165" s="211"/>
      <c r="CC165" s="211"/>
      <c r="CD165" s="211"/>
      <c r="CE165" s="211"/>
    </row>
    <row r="166" spans="41:83" x14ac:dyDescent="0.2">
      <c r="AO166" s="215"/>
      <c r="AP166" s="222"/>
      <c r="AQ166" s="222"/>
      <c r="AR166" s="215"/>
      <c r="AS166" s="215"/>
      <c r="AT166" s="217"/>
      <c r="AU166" s="218"/>
      <c r="AV166" s="217"/>
      <c r="AW166" s="215"/>
      <c r="AX166" s="217"/>
      <c r="AY166" s="219"/>
      <c r="AZ166" s="220"/>
      <c r="BA166" s="220"/>
      <c r="BB166" s="221"/>
      <c r="BC166" s="220"/>
      <c r="BD166" s="220"/>
      <c r="BE166" s="220"/>
      <c r="BF166" s="220"/>
      <c r="BG166" s="220"/>
      <c r="BH166" s="218"/>
      <c r="BI166" s="218"/>
      <c r="BJ166" s="218"/>
      <c r="BK166" s="218"/>
      <c r="BL166" s="218"/>
      <c r="BM166" s="211"/>
      <c r="BN166" s="211"/>
      <c r="BO166" s="211"/>
      <c r="BP166" s="211"/>
      <c r="BQ166" s="211"/>
      <c r="BR166" s="211"/>
      <c r="BS166" s="211"/>
      <c r="BT166" s="211"/>
      <c r="BU166" s="211"/>
      <c r="BV166" s="211"/>
      <c r="BW166" s="211"/>
      <c r="BX166" s="211"/>
      <c r="BY166" s="211"/>
      <c r="BZ166" s="211"/>
      <c r="CA166" s="211"/>
      <c r="CB166" s="211"/>
      <c r="CC166" s="211"/>
      <c r="CD166" s="211"/>
      <c r="CE166" s="211"/>
    </row>
    <row r="167" spans="41:83" x14ac:dyDescent="0.2">
      <c r="AO167" s="215"/>
      <c r="AP167" s="222"/>
      <c r="AQ167" s="222"/>
      <c r="AR167" s="215"/>
      <c r="AS167" s="215"/>
      <c r="AT167" s="217"/>
      <c r="AU167" s="218"/>
      <c r="AV167" s="217"/>
      <c r="AW167" s="215"/>
      <c r="AX167" s="217"/>
      <c r="AY167" s="219"/>
      <c r="AZ167" s="220"/>
      <c r="BA167" s="220"/>
      <c r="BB167" s="221"/>
      <c r="BC167" s="220"/>
      <c r="BD167" s="220"/>
      <c r="BE167" s="220"/>
      <c r="BF167" s="220"/>
      <c r="BG167" s="220"/>
      <c r="BH167" s="218"/>
      <c r="BI167" s="218"/>
      <c r="BJ167" s="218"/>
      <c r="BK167" s="218"/>
      <c r="BL167" s="218"/>
      <c r="BM167" s="211"/>
      <c r="BN167" s="211"/>
      <c r="BO167" s="211"/>
      <c r="BP167" s="211"/>
      <c r="BQ167" s="211"/>
      <c r="BR167" s="211"/>
      <c r="BS167" s="211"/>
      <c r="BT167" s="211"/>
      <c r="BU167" s="211"/>
      <c r="BV167" s="211"/>
      <c r="BW167" s="211"/>
      <c r="BX167" s="211"/>
      <c r="BY167" s="211"/>
      <c r="BZ167" s="211"/>
      <c r="CA167" s="211"/>
      <c r="CB167" s="211"/>
      <c r="CC167" s="211"/>
      <c r="CD167" s="211"/>
      <c r="CE167" s="211"/>
    </row>
    <row r="168" spans="41:83" x14ac:dyDescent="0.2">
      <c r="AO168" s="215"/>
      <c r="AP168" s="222"/>
      <c r="AQ168" s="222"/>
      <c r="AR168" s="215"/>
      <c r="AS168" s="215"/>
      <c r="AT168" s="217"/>
      <c r="AU168" s="218"/>
      <c r="AV168" s="217"/>
      <c r="AW168" s="215"/>
      <c r="AX168" s="217"/>
      <c r="AY168" s="219"/>
      <c r="AZ168" s="220"/>
      <c r="BA168" s="220"/>
      <c r="BB168" s="221"/>
      <c r="BC168" s="220"/>
      <c r="BD168" s="220"/>
      <c r="BE168" s="220"/>
      <c r="BF168" s="220"/>
      <c r="BG168" s="220"/>
      <c r="BH168" s="218"/>
      <c r="BI168" s="218"/>
      <c r="BJ168" s="218"/>
      <c r="BK168" s="218"/>
      <c r="BL168" s="218"/>
      <c r="BM168" s="211"/>
      <c r="BN168" s="211"/>
      <c r="BO168" s="211"/>
      <c r="BP168" s="211"/>
      <c r="BQ168" s="211"/>
      <c r="BR168" s="211"/>
      <c r="BS168" s="211"/>
      <c r="BT168" s="211"/>
      <c r="BU168" s="211"/>
      <c r="BV168" s="211"/>
      <c r="BW168" s="211"/>
      <c r="BX168" s="211"/>
      <c r="BY168" s="211"/>
      <c r="BZ168" s="211"/>
      <c r="CA168" s="211"/>
      <c r="CB168" s="211"/>
      <c r="CC168" s="211"/>
      <c r="CD168" s="211"/>
      <c r="CE168" s="211"/>
    </row>
    <row r="169" spans="41:83" x14ac:dyDescent="0.2">
      <c r="AO169" s="215"/>
      <c r="AP169" s="222"/>
      <c r="AQ169" s="222"/>
      <c r="AR169" s="215"/>
      <c r="AS169" s="215"/>
      <c r="AT169" s="217"/>
      <c r="AU169" s="218"/>
      <c r="AV169" s="217"/>
      <c r="AW169" s="215"/>
      <c r="AX169" s="217"/>
      <c r="AY169" s="219"/>
      <c r="AZ169" s="220"/>
      <c r="BA169" s="220"/>
      <c r="BB169" s="221"/>
      <c r="BC169" s="220"/>
      <c r="BD169" s="220"/>
      <c r="BE169" s="220"/>
      <c r="BF169" s="220"/>
      <c r="BG169" s="220"/>
      <c r="BH169" s="218"/>
      <c r="BI169" s="218"/>
      <c r="BJ169" s="218"/>
      <c r="BK169" s="218"/>
      <c r="BL169" s="218"/>
      <c r="BM169" s="211"/>
      <c r="BN169" s="211"/>
      <c r="BO169" s="211"/>
      <c r="BP169" s="211"/>
      <c r="BQ169" s="211"/>
      <c r="BR169" s="211"/>
      <c r="BS169" s="211"/>
      <c r="BT169" s="211"/>
      <c r="BU169" s="211"/>
      <c r="BV169" s="211"/>
      <c r="BW169" s="211"/>
      <c r="BX169" s="211"/>
      <c r="BY169" s="211"/>
      <c r="BZ169" s="211"/>
      <c r="CA169" s="211"/>
      <c r="CB169" s="211"/>
      <c r="CC169" s="211"/>
      <c r="CD169" s="211"/>
      <c r="CE169" s="211"/>
    </row>
    <row r="170" spans="41:83" x14ac:dyDescent="0.2">
      <c r="AO170" s="215"/>
      <c r="AP170" s="222"/>
      <c r="AQ170" s="222"/>
      <c r="AR170" s="215"/>
      <c r="AS170" s="215"/>
      <c r="AT170" s="217"/>
      <c r="AU170" s="218"/>
      <c r="AV170" s="217"/>
      <c r="AW170" s="215"/>
      <c r="AX170" s="217"/>
      <c r="AY170" s="219"/>
      <c r="AZ170" s="220"/>
      <c r="BA170" s="220"/>
      <c r="BB170" s="221"/>
      <c r="BC170" s="220"/>
      <c r="BD170" s="220"/>
      <c r="BE170" s="220"/>
      <c r="BF170" s="220"/>
      <c r="BG170" s="220"/>
      <c r="BH170" s="218"/>
      <c r="BI170" s="218"/>
      <c r="BJ170" s="218"/>
      <c r="BK170" s="218"/>
      <c r="BL170" s="218"/>
      <c r="BM170" s="211"/>
      <c r="BN170" s="211"/>
      <c r="BO170" s="211"/>
      <c r="BP170" s="211"/>
      <c r="BQ170" s="211"/>
      <c r="BR170" s="211"/>
      <c r="BS170" s="211"/>
      <c r="BT170" s="211"/>
      <c r="BU170" s="211"/>
      <c r="BV170" s="211"/>
      <c r="BW170" s="211"/>
      <c r="BX170" s="211"/>
      <c r="BY170" s="211"/>
      <c r="BZ170" s="211"/>
      <c r="CA170" s="211"/>
      <c r="CB170" s="211"/>
      <c r="CC170" s="211"/>
      <c r="CD170" s="211"/>
      <c r="CE170" s="211"/>
    </row>
    <row r="171" spans="41:83" x14ac:dyDescent="0.2">
      <c r="AO171" s="215"/>
      <c r="AP171" s="222"/>
      <c r="AQ171" s="222"/>
      <c r="AR171" s="215"/>
      <c r="AS171" s="215"/>
      <c r="AT171" s="217"/>
      <c r="AU171" s="218"/>
      <c r="AV171" s="217"/>
      <c r="AW171" s="215"/>
      <c r="AX171" s="217"/>
      <c r="AY171" s="219"/>
      <c r="AZ171" s="220"/>
      <c r="BA171" s="220"/>
      <c r="BB171" s="221"/>
      <c r="BC171" s="220"/>
      <c r="BD171" s="220"/>
      <c r="BE171" s="220"/>
      <c r="BF171" s="220"/>
      <c r="BG171" s="220"/>
      <c r="BH171" s="218"/>
      <c r="BI171" s="218"/>
      <c r="BJ171" s="218"/>
      <c r="BK171" s="218"/>
      <c r="BL171" s="218"/>
      <c r="BM171" s="211"/>
      <c r="BN171" s="211"/>
      <c r="BO171" s="211"/>
      <c r="BP171" s="211"/>
      <c r="BQ171" s="211"/>
      <c r="BR171" s="211"/>
      <c r="BS171" s="211"/>
      <c r="BT171" s="211"/>
      <c r="BU171" s="211"/>
      <c r="BV171" s="211"/>
      <c r="BW171" s="211"/>
      <c r="BX171" s="211"/>
      <c r="BY171" s="211"/>
      <c r="BZ171" s="211"/>
      <c r="CA171" s="211"/>
      <c r="CB171" s="211"/>
      <c r="CC171" s="211"/>
      <c r="CD171" s="211"/>
      <c r="CE171" s="211"/>
    </row>
    <row r="172" spans="41:83" x14ac:dyDescent="0.2">
      <c r="AO172" s="215"/>
      <c r="AP172" s="222"/>
      <c r="AQ172" s="222"/>
      <c r="AR172" s="215"/>
      <c r="AS172" s="215"/>
      <c r="AT172" s="217"/>
      <c r="AU172" s="218"/>
      <c r="AV172" s="217"/>
      <c r="AW172" s="215"/>
      <c r="AX172" s="217"/>
      <c r="AY172" s="219"/>
      <c r="AZ172" s="220"/>
      <c r="BA172" s="220"/>
      <c r="BB172" s="221"/>
      <c r="BC172" s="220"/>
      <c r="BD172" s="220"/>
      <c r="BE172" s="220"/>
      <c r="BF172" s="220"/>
      <c r="BG172" s="220"/>
      <c r="BH172" s="218"/>
      <c r="BI172" s="218"/>
      <c r="BJ172" s="218"/>
      <c r="BK172" s="218"/>
      <c r="BL172" s="218"/>
      <c r="BM172" s="211"/>
      <c r="BN172" s="211"/>
      <c r="BO172" s="211"/>
      <c r="BP172" s="211"/>
      <c r="BQ172" s="211"/>
      <c r="BR172" s="211"/>
      <c r="BS172" s="211"/>
      <c r="BT172" s="211"/>
      <c r="BU172" s="211"/>
      <c r="BV172" s="211"/>
      <c r="BW172" s="211"/>
      <c r="BX172" s="211"/>
      <c r="BY172" s="211"/>
      <c r="BZ172" s="211"/>
      <c r="CA172" s="211"/>
      <c r="CB172" s="211"/>
      <c r="CC172" s="211"/>
      <c r="CD172" s="211"/>
      <c r="CE172" s="211"/>
    </row>
    <row r="173" spans="41:83" x14ac:dyDescent="0.2">
      <c r="AO173" s="215"/>
      <c r="AP173" s="222"/>
      <c r="AQ173" s="222"/>
      <c r="AR173" s="215"/>
      <c r="AS173" s="215"/>
      <c r="AT173" s="217"/>
      <c r="AU173" s="218"/>
      <c r="AV173" s="217"/>
      <c r="AW173" s="215"/>
      <c r="AX173" s="217"/>
      <c r="AY173" s="219"/>
      <c r="AZ173" s="220"/>
      <c r="BA173" s="220"/>
      <c r="BB173" s="221"/>
      <c r="BC173" s="220"/>
      <c r="BD173" s="220"/>
      <c r="BE173" s="220"/>
      <c r="BF173" s="220"/>
      <c r="BG173" s="220"/>
      <c r="BH173" s="218"/>
      <c r="BI173" s="218"/>
      <c r="BJ173" s="218"/>
      <c r="BK173" s="218"/>
      <c r="BL173" s="218"/>
      <c r="BM173" s="211"/>
      <c r="BN173" s="211"/>
      <c r="BO173" s="211"/>
      <c r="BP173" s="211"/>
      <c r="BQ173" s="211"/>
      <c r="BR173" s="211"/>
      <c r="BS173" s="211"/>
      <c r="BT173" s="211"/>
      <c r="BU173" s="211"/>
      <c r="BV173" s="211"/>
      <c r="BW173" s="211"/>
      <c r="BX173" s="211"/>
      <c r="BY173" s="211"/>
      <c r="BZ173" s="211"/>
      <c r="CA173" s="211"/>
      <c r="CB173" s="211"/>
      <c r="CC173" s="211"/>
      <c r="CD173" s="211"/>
      <c r="CE173" s="211"/>
    </row>
    <row r="174" spans="41:83" x14ac:dyDescent="0.2">
      <c r="AO174" s="215"/>
      <c r="AP174" s="222"/>
      <c r="AQ174" s="222"/>
      <c r="AR174" s="215"/>
      <c r="AS174" s="215"/>
      <c r="AT174" s="217"/>
      <c r="AU174" s="218"/>
      <c r="AV174" s="217"/>
      <c r="AW174" s="215"/>
      <c r="AX174" s="217"/>
      <c r="AY174" s="219"/>
      <c r="AZ174" s="220"/>
      <c r="BA174" s="220"/>
      <c r="BB174" s="221"/>
      <c r="BC174" s="220"/>
      <c r="BD174" s="220"/>
      <c r="BE174" s="220"/>
      <c r="BF174" s="220"/>
      <c r="BG174" s="220"/>
      <c r="BH174" s="218"/>
      <c r="BI174" s="218"/>
      <c r="BJ174" s="218"/>
      <c r="BK174" s="218"/>
      <c r="BL174" s="218"/>
      <c r="BM174" s="211"/>
      <c r="BN174" s="211"/>
      <c r="BO174" s="211"/>
      <c r="BP174" s="211"/>
      <c r="BQ174" s="211"/>
      <c r="BR174" s="211"/>
      <c r="BS174" s="211"/>
      <c r="BT174" s="211"/>
      <c r="BU174" s="211"/>
      <c r="BV174" s="211"/>
      <c r="BW174" s="211"/>
      <c r="BX174" s="211"/>
      <c r="BY174" s="211"/>
      <c r="BZ174" s="211"/>
      <c r="CA174" s="211"/>
      <c r="CB174" s="211"/>
      <c r="CC174" s="211"/>
      <c r="CD174" s="211"/>
      <c r="CE174" s="211"/>
    </row>
    <row r="175" spans="41:83" x14ac:dyDescent="0.2">
      <c r="AO175" s="215"/>
      <c r="AP175" s="222"/>
      <c r="AQ175" s="222"/>
      <c r="AR175" s="215"/>
      <c r="AS175" s="215"/>
      <c r="AT175" s="217"/>
      <c r="AU175" s="218"/>
      <c r="AV175" s="217"/>
      <c r="AW175" s="215"/>
      <c r="AX175" s="217"/>
      <c r="AY175" s="219"/>
      <c r="AZ175" s="220"/>
      <c r="BA175" s="220"/>
      <c r="BB175" s="221"/>
      <c r="BC175" s="220"/>
      <c r="BD175" s="220"/>
      <c r="BE175" s="220"/>
      <c r="BF175" s="220"/>
      <c r="BG175" s="220"/>
      <c r="BH175" s="218"/>
      <c r="BI175" s="218"/>
      <c r="BJ175" s="218"/>
      <c r="BK175" s="218"/>
      <c r="BL175" s="218"/>
      <c r="BM175" s="211"/>
      <c r="BN175" s="211"/>
      <c r="BO175" s="211"/>
      <c r="BP175" s="211"/>
      <c r="BQ175" s="211"/>
      <c r="BR175" s="211"/>
      <c r="BS175" s="211"/>
      <c r="BT175" s="211"/>
      <c r="BU175" s="211"/>
      <c r="BV175" s="211"/>
      <c r="BW175" s="211"/>
      <c r="BX175" s="211"/>
      <c r="BY175" s="211"/>
      <c r="BZ175" s="211"/>
      <c r="CA175" s="211"/>
      <c r="CB175" s="211"/>
      <c r="CC175" s="211"/>
      <c r="CD175" s="211"/>
      <c r="CE175" s="211"/>
    </row>
    <row r="176" spans="41:83" x14ac:dyDescent="0.2">
      <c r="AO176" s="215"/>
      <c r="AP176" s="222"/>
      <c r="AQ176" s="222"/>
      <c r="AR176" s="215"/>
      <c r="AS176" s="215"/>
      <c r="AT176" s="217"/>
      <c r="AU176" s="218"/>
      <c r="AV176" s="217"/>
      <c r="AW176" s="215"/>
      <c r="AX176" s="217"/>
      <c r="AY176" s="219"/>
      <c r="AZ176" s="220"/>
      <c r="BA176" s="220"/>
      <c r="BB176" s="221"/>
      <c r="BC176" s="220"/>
      <c r="BD176" s="220"/>
      <c r="BE176" s="220"/>
      <c r="BF176" s="220"/>
      <c r="BG176" s="220"/>
      <c r="BH176" s="218"/>
      <c r="BI176" s="218"/>
      <c r="BJ176" s="218"/>
      <c r="BK176" s="218"/>
      <c r="BL176" s="218"/>
      <c r="BM176" s="211"/>
      <c r="BN176" s="211"/>
      <c r="BO176" s="211"/>
      <c r="BP176" s="211"/>
      <c r="BQ176" s="211"/>
      <c r="BR176" s="211"/>
      <c r="BS176" s="211"/>
      <c r="BT176" s="211"/>
      <c r="BU176" s="211"/>
      <c r="BV176" s="211"/>
      <c r="BW176" s="211"/>
      <c r="BX176" s="211"/>
      <c r="BY176" s="211"/>
      <c r="BZ176" s="211"/>
      <c r="CA176" s="211"/>
      <c r="CB176" s="211"/>
      <c r="CC176" s="211"/>
      <c r="CD176" s="211"/>
      <c r="CE176" s="211"/>
    </row>
    <row r="177" spans="41:83" x14ac:dyDescent="0.2">
      <c r="AO177" s="215"/>
      <c r="AP177" s="222"/>
      <c r="AQ177" s="222"/>
      <c r="AR177" s="215"/>
      <c r="AS177" s="215"/>
      <c r="AT177" s="217"/>
      <c r="AU177" s="218"/>
      <c r="AV177" s="217"/>
      <c r="AW177" s="215"/>
      <c r="AX177" s="217"/>
      <c r="AY177" s="219"/>
      <c r="AZ177" s="220"/>
      <c r="BA177" s="220"/>
      <c r="BB177" s="221"/>
      <c r="BC177" s="220"/>
      <c r="BD177" s="220"/>
      <c r="BE177" s="220"/>
      <c r="BF177" s="220"/>
      <c r="BG177" s="220"/>
      <c r="BH177" s="218"/>
      <c r="BI177" s="218"/>
      <c r="BJ177" s="218"/>
      <c r="BK177" s="218"/>
      <c r="BL177" s="218"/>
      <c r="BM177" s="211"/>
      <c r="BN177" s="211"/>
      <c r="BO177" s="211"/>
      <c r="BP177" s="211"/>
      <c r="BQ177" s="211"/>
      <c r="BR177" s="211"/>
      <c r="BS177" s="211"/>
      <c r="BT177" s="211"/>
      <c r="BU177" s="211"/>
      <c r="BV177" s="211"/>
      <c r="BW177" s="211"/>
      <c r="BX177" s="211"/>
      <c r="BY177" s="211"/>
      <c r="BZ177" s="211"/>
      <c r="CA177" s="211"/>
      <c r="CB177" s="211"/>
      <c r="CC177" s="211"/>
      <c r="CD177" s="211"/>
      <c r="CE177" s="211"/>
    </row>
    <row r="178" spans="41:83" x14ac:dyDescent="0.2">
      <c r="AO178" s="215"/>
      <c r="AP178" s="222"/>
      <c r="AQ178" s="222"/>
      <c r="AR178" s="215"/>
      <c r="AS178" s="215"/>
      <c r="AT178" s="217"/>
      <c r="AU178" s="218"/>
      <c r="AV178" s="217"/>
      <c r="AW178" s="215"/>
      <c r="AX178" s="217"/>
      <c r="AY178" s="219"/>
      <c r="AZ178" s="220"/>
      <c r="BA178" s="220"/>
      <c r="BB178" s="221"/>
      <c r="BC178" s="220"/>
      <c r="BD178" s="220"/>
      <c r="BE178" s="220"/>
      <c r="BF178" s="220"/>
      <c r="BG178" s="220"/>
      <c r="BH178" s="218"/>
      <c r="BI178" s="218"/>
      <c r="BJ178" s="218"/>
      <c r="BK178" s="218"/>
      <c r="BL178" s="218"/>
      <c r="BM178" s="211"/>
      <c r="BN178" s="211"/>
      <c r="BO178" s="211"/>
      <c r="BP178" s="211"/>
      <c r="BQ178" s="211"/>
      <c r="BR178" s="211"/>
      <c r="BS178" s="211"/>
      <c r="BT178" s="211"/>
      <c r="BU178" s="211"/>
      <c r="BV178" s="211"/>
      <c r="BW178" s="211"/>
      <c r="BX178" s="211"/>
      <c r="BY178" s="211"/>
      <c r="BZ178" s="211"/>
      <c r="CA178" s="211"/>
      <c r="CB178" s="211"/>
      <c r="CC178" s="211"/>
      <c r="CD178" s="211"/>
      <c r="CE178" s="211"/>
    </row>
    <row r="179" spans="41:83" x14ac:dyDescent="0.2">
      <c r="AO179" s="215"/>
      <c r="AP179" s="222"/>
      <c r="AQ179" s="222"/>
      <c r="AR179" s="215"/>
      <c r="AS179" s="215"/>
      <c r="AT179" s="217"/>
      <c r="AU179" s="218"/>
      <c r="AV179" s="217"/>
      <c r="AW179" s="215"/>
      <c r="AX179" s="217"/>
      <c r="AY179" s="219"/>
      <c r="AZ179" s="220"/>
      <c r="BA179" s="220"/>
      <c r="BB179" s="221"/>
      <c r="BC179" s="220"/>
      <c r="BD179" s="220"/>
      <c r="BE179" s="220"/>
      <c r="BF179" s="220"/>
      <c r="BG179" s="220"/>
      <c r="BH179" s="218"/>
      <c r="BI179" s="218"/>
      <c r="BJ179" s="218"/>
      <c r="BK179" s="218"/>
      <c r="BL179" s="218"/>
      <c r="BM179" s="211"/>
      <c r="BN179" s="211"/>
      <c r="BO179" s="211"/>
      <c r="BP179" s="211"/>
      <c r="BQ179" s="211"/>
      <c r="BR179" s="211"/>
      <c r="BS179" s="211"/>
      <c r="BT179" s="211"/>
      <c r="BU179" s="211"/>
      <c r="BV179" s="211"/>
      <c r="BW179" s="211"/>
      <c r="BX179" s="211"/>
      <c r="BY179" s="211"/>
      <c r="BZ179" s="211"/>
      <c r="CA179" s="211"/>
      <c r="CB179" s="211"/>
      <c r="CC179" s="211"/>
      <c r="CD179" s="211"/>
      <c r="CE179" s="211"/>
    </row>
    <row r="180" spans="41:83" x14ac:dyDescent="0.2">
      <c r="AO180" s="215"/>
      <c r="AP180" s="222"/>
      <c r="AQ180" s="222"/>
      <c r="AR180" s="215"/>
      <c r="AS180" s="215"/>
      <c r="AT180" s="217"/>
      <c r="AU180" s="218"/>
      <c r="AV180" s="217"/>
      <c r="AW180" s="215"/>
      <c r="AX180" s="217"/>
      <c r="AY180" s="219"/>
      <c r="AZ180" s="220"/>
      <c r="BA180" s="220"/>
      <c r="BB180" s="221"/>
      <c r="BC180" s="220"/>
      <c r="BD180" s="220"/>
      <c r="BE180" s="220"/>
      <c r="BF180" s="220"/>
      <c r="BG180" s="220"/>
      <c r="BH180" s="218"/>
      <c r="BI180" s="218"/>
      <c r="BJ180" s="218"/>
      <c r="BK180" s="218"/>
      <c r="BL180" s="218"/>
      <c r="BM180" s="211"/>
      <c r="BN180" s="211"/>
      <c r="BO180" s="211"/>
      <c r="BP180" s="211"/>
      <c r="BQ180" s="211"/>
      <c r="BR180" s="211"/>
      <c r="BS180" s="211"/>
      <c r="BT180" s="211"/>
      <c r="BU180" s="211"/>
      <c r="BV180" s="211"/>
      <c r="BW180" s="211"/>
      <c r="BX180" s="211"/>
      <c r="BY180" s="211"/>
      <c r="BZ180" s="211"/>
      <c r="CA180" s="211"/>
      <c r="CB180" s="211"/>
      <c r="CC180" s="211"/>
      <c r="CD180" s="211"/>
      <c r="CE180" s="211"/>
    </row>
    <row r="181" spans="41:83" x14ac:dyDescent="0.2">
      <c r="AO181" s="215"/>
      <c r="AP181" s="222"/>
      <c r="AQ181" s="222"/>
      <c r="AR181" s="215"/>
      <c r="AS181" s="215"/>
      <c r="AT181" s="217"/>
      <c r="AU181" s="218"/>
      <c r="AV181" s="217"/>
      <c r="AW181" s="215"/>
      <c r="AX181" s="217"/>
      <c r="AY181" s="219"/>
      <c r="AZ181" s="220"/>
      <c r="BA181" s="220"/>
      <c r="BB181" s="221"/>
      <c r="BC181" s="220"/>
      <c r="BD181" s="220"/>
      <c r="BE181" s="220"/>
      <c r="BF181" s="220"/>
      <c r="BG181" s="220"/>
      <c r="BH181" s="218"/>
      <c r="BI181" s="218"/>
      <c r="BJ181" s="218"/>
      <c r="BK181" s="218"/>
      <c r="BL181" s="218"/>
      <c r="BM181" s="211"/>
      <c r="BN181" s="211"/>
      <c r="BO181" s="211"/>
      <c r="BP181" s="211"/>
      <c r="BQ181" s="211"/>
      <c r="BR181" s="211"/>
      <c r="BS181" s="211"/>
      <c r="BT181" s="211"/>
      <c r="BU181" s="211"/>
      <c r="BV181" s="211"/>
      <c r="BW181" s="211"/>
      <c r="BX181" s="211"/>
      <c r="BY181" s="211"/>
      <c r="BZ181" s="211"/>
      <c r="CA181" s="211"/>
      <c r="CB181" s="211"/>
      <c r="CC181" s="211"/>
      <c r="CD181" s="211"/>
      <c r="CE181" s="211"/>
    </row>
    <row r="182" spans="41:83" x14ac:dyDescent="0.2">
      <c r="AO182" s="215"/>
      <c r="AP182" s="222"/>
      <c r="AQ182" s="222"/>
      <c r="AR182" s="215"/>
      <c r="AS182" s="215"/>
      <c r="AT182" s="217"/>
      <c r="AU182" s="218"/>
      <c r="AV182" s="217"/>
      <c r="AW182" s="215"/>
      <c r="AX182" s="217"/>
      <c r="AY182" s="219"/>
      <c r="AZ182" s="220"/>
      <c r="BA182" s="220"/>
      <c r="BB182" s="221"/>
      <c r="BC182" s="220"/>
      <c r="BD182" s="220"/>
      <c r="BE182" s="220"/>
      <c r="BF182" s="220"/>
      <c r="BG182" s="220"/>
      <c r="BH182" s="218"/>
      <c r="BI182" s="218"/>
      <c r="BJ182" s="218"/>
      <c r="BK182" s="218"/>
      <c r="BL182" s="218"/>
      <c r="BM182" s="211"/>
      <c r="BN182" s="211"/>
      <c r="BO182" s="211"/>
      <c r="BP182" s="211"/>
      <c r="BQ182" s="211"/>
      <c r="BR182" s="211"/>
      <c r="BS182" s="211"/>
      <c r="BT182" s="211"/>
      <c r="BU182" s="211"/>
      <c r="BV182" s="211"/>
      <c r="BW182" s="211"/>
      <c r="BX182" s="211"/>
      <c r="BY182" s="211"/>
      <c r="BZ182" s="211"/>
      <c r="CA182" s="211"/>
      <c r="CB182" s="211"/>
      <c r="CC182" s="211"/>
      <c r="CD182" s="211"/>
      <c r="CE182" s="211"/>
    </row>
    <row r="183" spans="41:83" x14ac:dyDescent="0.2">
      <c r="AO183" s="215"/>
      <c r="AP183" s="222"/>
      <c r="AQ183" s="222"/>
      <c r="AR183" s="215"/>
      <c r="AS183" s="215"/>
      <c r="AT183" s="217"/>
      <c r="AU183" s="218"/>
      <c r="AV183" s="217"/>
      <c r="AW183" s="215"/>
      <c r="AX183" s="217"/>
      <c r="AY183" s="219"/>
      <c r="AZ183" s="220"/>
      <c r="BA183" s="220"/>
      <c r="BB183" s="221"/>
      <c r="BC183" s="220"/>
      <c r="BD183" s="220"/>
      <c r="BE183" s="220"/>
      <c r="BF183" s="220"/>
      <c r="BG183" s="220"/>
      <c r="BH183" s="218"/>
      <c r="BI183" s="218"/>
      <c r="BJ183" s="218"/>
      <c r="BK183" s="218"/>
      <c r="BL183" s="218"/>
      <c r="BM183" s="211"/>
      <c r="BN183" s="211"/>
      <c r="BO183" s="211"/>
      <c r="BP183" s="211"/>
      <c r="BQ183" s="211"/>
      <c r="BR183" s="211"/>
      <c r="BS183" s="211"/>
      <c r="BT183" s="211"/>
      <c r="BU183" s="211"/>
      <c r="BV183" s="211"/>
      <c r="BW183" s="211"/>
      <c r="BX183" s="211"/>
      <c r="BY183" s="211"/>
      <c r="BZ183" s="211"/>
      <c r="CA183" s="211"/>
      <c r="CB183" s="211"/>
      <c r="CC183" s="211"/>
      <c r="CD183" s="211"/>
      <c r="CE183" s="211"/>
    </row>
    <row r="184" spans="41:83" x14ac:dyDescent="0.2">
      <c r="AO184" s="215"/>
      <c r="AP184" s="222"/>
      <c r="AQ184" s="222"/>
      <c r="AR184" s="215"/>
      <c r="AS184" s="215"/>
      <c r="AT184" s="217"/>
      <c r="AU184" s="218"/>
      <c r="AV184" s="217"/>
      <c r="AW184" s="215"/>
      <c r="AX184" s="217"/>
      <c r="AY184" s="219"/>
      <c r="AZ184" s="220"/>
      <c r="BA184" s="220"/>
      <c r="BB184" s="221"/>
      <c r="BC184" s="220"/>
      <c r="BD184" s="220"/>
      <c r="BE184" s="220"/>
      <c r="BF184" s="220"/>
      <c r="BG184" s="220"/>
      <c r="BH184" s="218"/>
      <c r="BI184" s="218"/>
      <c r="BJ184" s="218"/>
      <c r="BK184" s="218"/>
      <c r="BL184" s="218"/>
      <c r="BM184" s="211"/>
      <c r="BN184" s="211"/>
      <c r="BO184" s="211"/>
      <c r="BP184" s="211"/>
      <c r="BQ184" s="211"/>
      <c r="BR184" s="211"/>
      <c r="BS184" s="211"/>
      <c r="BT184" s="211"/>
      <c r="BU184" s="211"/>
      <c r="BV184" s="211"/>
      <c r="BW184" s="211"/>
      <c r="BX184" s="211"/>
      <c r="BY184" s="211"/>
      <c r="BZ184" s="211"/>
      <c r="CA184" s="211"/>
      <c r="CB184" s="211"/>
      <c r="CC184" s="211"/>
      <c r="CD184" s="211"/>
      <c r="CE184" s="211"/>
    </row>
    <row r="185" spans="41:83" x14ac:dyDescent="0.2">
      <c r="AO185" s="215"/>
      <c r="AP185" s="222"/>
      <c r="AQ185" s="222"/>
      <c r="AR185" s="215"/>
      <c r="AS185" s="215"/>
      <c r="AT185" s="217"/>
      <c r="AU185" s="218"/>
      <c r="AV185" s="217"/>
      <c r="AW185" s="215"/>
      <c r="AX185" s="217"/>
      <c r="AY185" s="219"/>
      <c r="AZ185" s="220"/>
      <c r="BA185" s="220"/>
      <c r="BB185" s="221"/>
      <c r="BC185" s="220"/>
      <c r="BD185" s="220"/>
      <c r="BE185" s="220"/>
      <c r="BF185" s="220"/>
      <c r="BG185" s="220"/>
      <c r="BH185" s="218"/>
      <c r="BI185" s="218"/>
      <c r="BJ185" s="218"/>
      <c r="BK185" s="218"/>
      <c r="BL185" s="218"/>
      <c r="BM185" s="211"/>
      <c r="BN185" s="211"/>
      <c r="BO185" s="211"/>
      <c r="BP185" s="211"/>
      <c r="BQ185" s="211"/>
      <c r="BR185" s="211"/>
      <c r="BS185" s="211"/>
      <c r="BT185" s="211"/>
      <c r="BU185" s="211"/>
      <c r="BV185" s="211"/>
      <c r="BW185" s="211"/>
      <c r="BX185" s="211"/>
      <c r="BY185" s="211"/>
      <c r="BZ185" s="211"/>
      <c r="CA185" s="211"/>
      <c r="CB185" s="211"/>
      <c r="CC185" s="211"/>
      <c r="CD185" s="211"/>
      <c r="CE185" s="211"/>
    </row>
    <row r="186" spans="41:83" x14ac:dyDescent="0.2">
      <c r="AO186" s="215"/>
      <c r="AP186" s="222"/>
      <c r="AQ186" s="222"/>
      <c r="AR186" s="215"/>
      <c r="AS186" s="215"/>
      <c r="AT186" s="217"/>
      <c r="AU186" s="218"/>
      <c r="AV186" s="217"/>
      <c r="AW186" s="215"/>
      <c r="AX186" s="217"/>
      <c r="AY186" s="219"/>
      <c r="AZ186" s="220"/>
      <c r="BA186" s="220"/>
      <c r="BB186" s="221"/>
      <c r="BC186" s="220"/>
      <c r="BD186" s="220"/>
      <c r="BE186" s="220"/>
      <c r="BF186" s="220"/>
      <c r="BG186" s="220"/>
      <c r="BH186" s="218"/>
      <c r="BI186" s="218"/>
      <c r="BJ186" s="218"/>
      <c r="BK186" s="218"/>
      <c r="BL186" s="218"/>
      <c r="BM186" s="211"/>
      <c r="BN186" s="211"/>
      <c r="BO186" s="211"/>
      <c r="BP186" s="211"/>
      <c r="BQ186" s="211"/>
      <c r="BR186" s="211"/>
      <c r="BS186" s="211"/>
      <c r="BT186" s="211"/>
      <c r="BU186" s="211"/>
      <c r="BV186" s="211"/>
      <c r="BW186" s="211"/>
      <c r="BX186" s="211"/>
      <c r="BY186" s="211"/>
      <c r="BZ186" s="211"/>
      <c r="CA186" s="211"/>
      <c r="CB186" s="211"/>
      <c r="CC186" s="211"/>
      <c r="CD186" s="211"/>
      <c r="CE186" s="211"/>
    </row>
    <row r="187" spans="41:83" x14ac:dyDescent="0.2">
      <c r="AO187" s="215"/>
      <c r="AP187" s="222"/>
      <c r="AQ187" s="222"/>
      <c r="AR187" s="215"/>
      <c r="AS187" s="215"/>
      <c r="AT187" s="217"/>
      <c r="AU187" s="218"/>
      <c r="AV187" s="217"/>
      <c r="AW187" s="215"/>
      <c r="AX187" s="217"/>
      <c r="AY187" s="219"/>
      <c r="AZ187" s="220"/>
      <c r="BA187" s="220"/>
      <c r="BB187" s="221"/>
      <c r="BC187" s="220"/>
      <c r="BD187" s="220"/>
      <c r="BE187" s="220"/>
      <c r="BF187" s="220"/>
      <c r="BG187" s="220"/>
      <c r="BH187" s="218"/>
      <c r="BI187" s="218"/>
      <c r="BJ187" s="218"/>
      <c r="BK187" s="218"/>
      <c r="BL187" s="218"/>
      <c r="BM187" s="211"/>
      <c r="BN187" s="211"/>
      <c r="BO187" s="211"/>
      <c r="BP187" s="211"/>
      <c r="BQ187" s="211"/>
      <c r="BR187" s="211"/>
      <c r="BS187" s="211"/>
      <c r="BT187" s="211"/>
      <c r="BU187" s="211"/>
      <c r="BV187" s="211"/>
      <c r="BW187" s="211"/>
      <c r="BX187" s="211"/>
      <c r="BY187" s="211"/>
      <c r="BZ187" s="211"/>
      <c r="CA187" s="211"/>
      <c r="CB187" s="211"/>
      <c r="CC187" s="211"/>
      <c r="CD187" s="211"/>
      <c r="CE187" s="211"/>
    </row>
    <row r="188" spans="41:83" x14ac:dyDescent="0.2">
      <c r="AO188" s="215"/>
      <c r="AP188" s="222"/>
      <c r="AQ188" s="222"/>
      <c r="AR188" s="215"/>
      <c r="AS188" s="215"/>
      <c r="AT188" s="217"/>
      <c r="AU188" s="218"/>
      <c r="AV188" s="217"/>
      <c r="AW188" s="215"/>
      <c r="AX188" s="217"/>
      <c r="AY188" s="219"/>
      <c r="AZ188" s="220"/>
      <c r="BA188" s="220"/>
      <c r="BB188" s="221"/>
      <c r="BC188" s="220"/>
      <c r="BD188" s="220"/>
      <c r="BE188" s="220"/>
      <c r="BF188" s="220"/>
      <c r="BG188" s="220"/>
      <c r="BH188" s="218"/>
      <c r="BI188" s="218"/>
      <c r="BJ188" s="218"/>
      <c r="BK188" s="218"/>
      <c r="BL188" s="218"/>
      <c r="BM188" s="211"/>
      <c r="BN188" s="211"/>
      <c r="BO188" s="211"/>
      <c r="BP188" s="211"/>
      <c r="BQ188" s="211"/>
      <c r="BR188" s="211"/>
      <c r="BS188" s="211"/>
      <c r="BT188" s="211"/>
      <c r="BU188" s="211"/>
      <c r="BV188" s="211"/>
      <c r="BW188" s="211"/>
      <c r="BX188" s="211"/>
      <c r="BY188" s="211"/>
      <c r="BZ188" s="211"/>
      <c r="CA188" s="211"/>
      <c r="CB188" s="211"/>
      <c r="CC188" s="211"/>
      <c r="CD188" s="211"/>
      <c r="CE188" s="211"/>
    </row>
    <row r="189" spans="41:83" x14ac:dyDescent="0.2">
      <c r="AO189" s="215"/>
      <c r="AP189" s="222"/>
      <c r="AQ189" s="222"/>
      <c r="AR189" s="215"/>
      <c r="AS189" s="215"/>
      <c r="AT189" s="217"/>
      <c r="AU189" s="218"/>
      <c r="AV189" s="217"/>
      <c r="AW189" s="215"/>
      <c r="AX189" s="217"/>
      <c r="AY189" s="219"/>
      <c r="AZ189" s="220"/>
      <c r="BA189" s="220"/>
      <c r="BB189" s="221"/>
      <c r="BC189" s="220"/>
      <c r="BD189" s="220"/>
      <c r="BE189" s="220"/>
      <c r="BF189" s="220"/>
      <c r="BG189" s="220"/>
      <c r="BH189" s="218"/>
      <c r="BI189" s="218"/>
      <c r="BJ189" s="218"/>
      <c r="BK189" s="218"/>
      <c r="BL189" s="218"/>
      <c r="BM189" s="211"/>
      <c r="BN189" s="211"/>
      <c r="BO189" s="211"/>
      <c r="BP189" s="211"/>
      <c r="BQ189" s="211"/>
      <c r="BR189" s="211"/>
      <c r="BS189" s="211"/>
      <c r="BT189" s="211"/>
      <c r="BU189" s="211"/>
      <c r="BV189" s="211"/>
      <c r="BW189" s="211"/>
      <c r="BX189" s="211"/>
      <c r="BY189" s="211"/>
      <c r="BZ189" s="211"/>
      <c r="CA189" s="211"/>
      <c r="CB189" s="211"/>
      <c r="CC189" s="211"/>
      <c r="CD189" s="211"/>
      <c r="CE189" s="211"/>
    </row>
    <row r="190" spans="41:83" x14ac:dyDescent="0.2">
      <c r="AO190" s="215"/>
      <c r="AP190" s="222"/>
      <c r="AQ190" s="222"/>
      <c r="AR190" s="215"/>
      <c r="AS190" s="215"/>
      <c r="AT190" s="217"/>
      <c r="AU190" s="218"/>
      <c r="AV190" s="217"/>
      <c r="AW190" s="215"/>
      <c r="AX190" s="217"/>
      <c r="AY190" s="219"/>
      <c r="AZ190" s="220"/>
      <c r="BA190" s="220"/>
      <c r="BB190" s="221"/>
      <c r="BC190" s="220"/>
      <c r="BD190" s="220"/>
      <c r="BE190" s="220"/>
      <c r="BF190" s="220"/>
      <c r="BG190" s="220"/>
      <c r="BH190" s="218"/>
      <c r="BI190" s="218"/>
      <c r="BJ190" s="218"/>
      <c r="BK190" s="218"/>
      <c r="BL190" s="218"/>
      <c r="BM190" s="211"/>
      <c r="BN190" s="211"/>
      <c r="BO190" s="211"/>
      <c r="BP190" s="211"/>
      <c r="BQ190" s="211"/>
      <c r="BR190" s="211"/>
      <c r="BS190" s="211"/>
      <c r="BT190" s="211"/>
      <c r="BU190" s="211"/>
      <c r="BV190" s="211"/>
      <c r="BW190" s="211"/>
      <c r="BX190" s="211"/>
      <c r="BY190" s="211"/>
      <c r="BZ190" s="211"/>
      <c r="CA190" s="211"/>
      <c r="CB190" s="211"/>
      <c r="CC190" s="211"/>
      <c r="CD190" s="211"/>
      <c r="CE190" s="211"/>
    </row>
    <row r="191" spans="41:83" x14ac:dyDescent="0.2">
      <c r="AO191" s="215"/>
      <c r="AP191" s="222"/>
      <c r="AQ191" s="222"/>
      <c r="AR191" s="215"/>
      <c r="AS191" s="215"/>
      <c r="AT191" s="217"/>
      <c r="AU191" s="218"/>
      <c r="AV191" s="217"/>
      <c r="AW191" s="215"/>
      <c r="AX191" s="217"/>
      <c r="AY191" s="219"/>
      <c r="AZ191" s="220"/>
      <c r="BA191" s="220"/>
      <c r="BB191" s="221"/>
      <c r="BC191" s="220"/>
      <c r="BD191" s="220"/>
      <c r="BE191" s="220"/>
      <c r="BF191" s="220"/>
      <c r="BG191" s="220"/>
      <c r="BH191" s="218"/>
      <c r="BI191" s="218"/>
      <c r="BJ191" s="218"/>
      <c r="BK191" s="218"/>
      <c r="BL191" s="218"/>
      <c r="BM191" s="211"/>
      <c r="BN191" s="211"/>
      <c r="BO191" s="211"/>
      <c r="BP191" s="211"/>
      <c r="BQ191" s="211"/>
      <c r="BR191" s="211"/>
      <c r="BS191" s="211"/>
      <c r="BT191" s="211"/>
      <c r="BU191" s="211"/>
      <c r="BV191" s="211"/>
      <c r="BW191" s="211"/>
      <c r="BX191" s="211"/>
      <c r="BY191" s="211"/>
      <c r="BZ191" s="211"/>
      <c r="CA191" s="211"/>
      <c r="CB191" s="211"/>
      <c r="CC191" s="211"/>
      <c r="CD191" s="211"/>
      <c r="CE191" s="211"/>
    </row>
    <row r="192" spans="41:83" x14ac:dyDescent="0.2">
      <c r="AO192" s="215"/>
      <c r="AP192" s="222"/>
      <c r="AQ192" s="222"/>
      <c r="AR192" s="215"/>
      <c r="AS192" s="215"/>
      <c r="AT192" s="217"/>
      <c r="AU192" s="218"/>
      <c r="AV192" s="217"/>
      <c r="AW192" s="215"/>
      <c r="AX192" s="217"/>
      <c r="AY192" s="219"/>
      <c r="AZ192" s="220"/>
      <c r="BA192" s="220"/>
      <c r="BB192" s="221"/>
      <c r="BC192" s="220"/>
      <c r="BD192" s="220"/>
      <c r="BE192" s="220"/>
      <c r="BF192" s="220"/>
      <c r="BG192" s="220"/>
      <c r="BH192" s="218"/>
      <c r="BI192" s="218"/>
      <c r="BJ192" s="218"/>
      <c r="BK192" s="218"/>
      <c r="BL192" s="218"/>
      <c r="BM192" s="211"/>
      <c r="BN192" s="211"/>
      <c r="BO192" s="211"/>
      <c r="BP192" s="211"/>
      <c r="BQ192" s="211"/>
      <c r="BR192" s="211"/>
      <c r="BS192" s="211"/>
      <c r="BT192" s="211"/>
      <c r="BU192" s="211"/>
      <c r="BV192" s="211"/>
      <c r="BW192" s="211"/>
      <c r="BX192" s="211"/>
      <c r="BY192" s="211"/>
      <c r="BZ192" s="211"/>
      <c r="CA192" s="211"/>
      <c r="CB192" s="211"/>
      <c r="CC192" s="211"/>
      <c r="CD192" s="211"/>
      <c r="CE192" s="211"/>
    </row>
    <row r="193" spans="41:83" x14ac:dyDescent="0.2">
      <c r="AO193" s="215"/>
      <c r="AP193" s="222"/>
      <c r="AQ193" s="222"/>
      <c r="AR193" s="215"/>
      <c r="AS193" s="215"/>
      <c r="AT193" s="217"/>
      <c r="AU193" s="218"/>
      <c r="AV193" s="217"/>
      <c r="AW193" s="215"/>
      <c r="AX193" s="217"/>
      <c r="AY193" s="219"/>
      <c r="AZ193" s="220"/>
      <c r="BA193" s="220"/>
      <c r="BB193" s="221"/>
      <c r="BC193" s="220"/>
      <c r="BD193" s="220"/>
      <c r="BE193" s="220"/>
      <c r="BF193" s="220"/>
      <c r="BG193" s="220"/>
      <c r="BH193" s="218"/>
      <c r="BI193" s="218"/>
      <c r="BJ193" s="218"/>
      <c r="BK193" s="218"/>
      <c r="BL193" s="218"/>
      <c r="BM193" s="211"/>
      <c r="BN193" s="211"/>
      <c r="BO193" s="211"/>
      <c r="BP193" s="211"/>
      <c r="BQ193" s="211"/>
      <c r="BR193" s="211"/>
      <c r="BS193" s="211"/>
      <c r="BT193" s="211"/>
      <c r="BU193" s="211"/>
      <c r="BV193" s="211"/>
      <c r="BW193" s="211"/>
      <c r="BX193" s="211"/>
      <c r="BY193" s="211"/>
      <c r="BZ193" s="211"/>
      <c r="CA193" s="211"/>
      <c r="CB193" s="211"/>
      <c r="CC193" s="211"/>
      <c r="CD193" s="211"/>
      <c r="CE193" s="211"/>
    </row>
    <row r="194" spans="41:83" x14ac:dyDescent="0.2">
      <c r="AO194" s="215"/>
      <c r="AP194" s="222"/>
      <c r="AQ194" s="222"/>
      <c r="AR194" s="215"/>
      <c r="AS194" s="215"/>
      <c r="AT194" s="217"/>
      <c r="AU194" s="218"/>
      <c r="AV194" s="217"/>
      <c r="AW194" s="215"/>
      <c r="AX194" s="217"/>
      <c r="AY194" s="219"/>
      <c r="AZ194" s="220"/>
      <c r="BA194" s="220"/>
      <c r="BB194" s="221"/>
      <c r="BC194" s="220"/>
      <c r="BD194" s="220"/>
      <c r="BE194" s="220"/>
      <c r="BF194" s="220"/>
      <c r="BG194" s="220"/>
      <c r="BH194" s="218"/>
      <c r="BI194" s="218"/>
      <c r="BJ194" s="218"/>
      <c r="BK194" s="218"/>
      <c r="BL194" s="218"/>
      <c r="BM194" s="211"/>
      <c r="BN194" s="211"/>
      <c r="BO194" s="211"/>
      <c r="BP194" s="211"/>
      <c r="BQ194" s="211"/>
      <c r="BR194" s="211"/>
      <c r="BS194" s="211"/>
      <c r="BT194" s="211"/>
      <c r="BU194" s="211"/>
      <c r="BV194" s="211"/>
      <c r="BW194" s="211"/>
      <c r="BX194" s="211"/>
      <c r="BY194" s="211"/>
      <c r="BZ194" s="211"/>
      <c r="CA194" s="211"/>
      <c r="CB194" s="211"/>
      <c r="CC194" s="211"/>
      <c r="CD194" s="211"/>
      <c r="CE194" s="211"/>
    </row>
    <row r="195" spans="41:83" x14ac:dyDescent="0.2">
      <c r="AO195" s="215"/>
      <c r="AP195" s="222"/>
      <c r="AQ195" s="222"/>
      <c r="AR195" s="215"/>
      <c r="AS195" s="215"/>
      <c r="AT195" s="217"/>
      <c r="AU195" s="218"/>
      <c r="AV195" s="217"/>
      <c r="AW195" s="215"/>
      <c r="AX195" s="217"/>
      <c r="AY195" s="219"/>
      <c r="AZ195" s="220"/>
      <c r="BA195" s="220"/>
      <c r="BB195" s="221"/>
      <c r="BC195" s="220"/>
      <c r="BD195" s="220"/>
      <c r="BE195" s="220"/>
      <c r="BF195" s="220"/>
      <c r="BG195" s="220"/>
      <c r="BH195" s="218"/>
      <c r="BI195" s="218"/>
      <c r="BJ195" s="218"/>
      <c r="BK195" s="218"/>
      <c r="BL195" s="218"/>
      <c r="BM195" s="211"/>
      <c r="BN195" s="211"/>
      <c r="BO195" s="211"/>
      <c r="BP195" s="211"/>
      <c r="BQ195" s="211"/>
      <c r="BR195" s="211"/>
      <c r="BS195" s="211"/>
      <c r="BT195" s="211"/>
      <c r="BU195" s="211"/>
      <c r="BV195" s="211"/>
      <c r="BW195" s="211"/>
      <c r="BX195" s="211"/>
      <c r="BY195" s="211"/>
      <c r="BZ195" s="211"/>
      <c r="CA195" s="211"/>
      <c r="CB195" s="211"/>
      <c r="CC195" s="211"/>
      <c r="CD195" s="211"/>
      <c r="CE195" s="211"/>
    </row>
    <row r="196" spans="41:83" x14ac:dyDescent="0.2">
      <c r="AO196" s="215"/>
      <c r="AP196" s="222"/>
      <c r="AQ196" s="222"/>
      <c r="AR196" s="215"/>
      <c r="AS196" s="215"/>
      <c r="AT196" s="217"/>
      <c r="AU196" s="218"/>
      <c r="AV196" s="217"/>
      <c r="AW196" s="215"/>
      <c r="AX196" s="217"/>
      <c r="AY196" s="219"/>
      <c r="AZ196" s="220"/>
      <c r="BA196" s="220"/>
      <c r="BB196" s="221"/>
      <c r="BC196" s="220"/>
      <c r="BD196" s="220"/>
      <c r="BE196" s="220"/>
      <c r="BF196" s="220"/>
      <c r="BG196" s="220"/>
      <c r="BH196" s="218"/>
      <c r="BI196" s="218"/>
      <c r="BJ196" s="218"/>
      <c r="BK196" s="218"/>
      <c r="BL196" s="218"/>
      <c r="BM196" s="211"/>
      <c r="BN196" s="211"/>
      <c r="BO196" s="211"/>
      <c r="BP196" s="211"/>
      <c r="BQ196" s="211"/>
      <c r="BR196" s="211"/>
      <c r="BS196" s="211"/>
      <c r="BT196" s="211"/>
      <c r="BU196" s="211"/>
      <c r="BV196" s="211"/>
      <c r="BW196" s="211"/>
      <c r="BX196" s="211"/>
      <c r="BY196" s="211"/>
      <c r="BZ196" s="211"/>
      <c r="CA196" s="211"/>
      <c r="CB196" s="211"/>
      <c r="CC196" s="211"/>
      <c r="CD196" s="211"/>
      <c r="CE196" s="211"/>
    </row>
    <row r="197" spans="41:83" x14ac:dyDescent="0.2">
      <c r="AO197" s="215"/>
      <c r="AP197" s="222"/>
      <c r="AQ197" s="222"/>
      <c r="AR197" s="215"/>
      <c r="AS197" s="215"/>
      <c r="AT197" s="217"/>
      <c r="AU197" s="218"/>
      <c r="AV197" s="217"/>
      <c r="AW197" s="215"/>
      <c r="AX197" s="217"/>
      <c r="AY197" s="219"/>
      <c r="AZ197" s="220"/>
      <c r="BA197" s="220"/>
      <c r="BB197" s="221"/>
      <c r="BC197" s="220"/>
      <c r="BD197" s="220"/>
      <c r="BE197" s="220"/>
      <c r="BF197" s="220"/>
      <c r="BG197" s="220"/>
      <c r="BH197" s="218"/>
      <c r="BI197" s="218"/>
      <c r="BJ197" s="218"/>
      <c r="BK197" s="218"/>
      <c r="BL197" s="218"/>
      <c r="BM197" s="211"/>
      <c r="BN197" s="211"/>
      <c r="BO197" s="211"/>
      <c r="BP197" s="211"/>
      <c r="BQ197" s="211"/>
      <c r="BR197" s="211"/>
      <c r="BS197" s="211"/>
      <c r="BT197" s="211"/>
      <c r="BU197" s="211"/>
      <c r="BV197" s="211"/>
      <c r="BW197" s="211"/>
      <c r="BX197" s="211"/>
      <c r="BY197" s="211"/>
      <c r="BZ197" s="211"/>
      <c r="CA197" s="211"/>
      <c r="CB197" s="211"/>
      <c r="CC197" s="211"/>
      <c r="CD197" s="211"/>
      <c r="CE197" s="211"/>
    </row>
    <row r="198" spans="41:83" x14ac:dyDescent="0.2">
      <c r="AO198" s="215"/>
      <c r="AP198" s="222"/>
      <c r="AQ198" s="222"/>
      <c r="AR198" s="215"/>
      <c r="AS198" s="215"/>
      <c r="AT198" s="217"/>
      <c r="AU198" s="218"/>
      <c r="AV198" s="217"/>
      <c r="AW198" s="215"/>
      <c r="AX198" s="217"/>
      <c r="AY198" s="219"/>
      <c r="AZ198" s="220"/>
      <c r="BA198" s="220"/>
      <c r="BB198" s="221"/>
      <c r="BC198" s="220"/>
      <c r="BD198" s="220"/>
      <c r="BE198" s="220"/>
      <c r="BF198" s="220"/>
      <c r="BG198" s="220"/>
      <c r="BH198" s="218"/>
      <c r="BI198" s="218"/>
      <c r="BJ198" s="218"/>
      <c r="BK198" s="218"/>
      <c r="BL198" s="218"/>
      <c r="BM198" s="211"/>
      <c r="BN198" s="211"/>
      <c r="BO198" s="211"/>
      <c r="BP198" s="211"/>
      <c r="BQ198" s="211"/>
      <c r="BR198" s="211"/>
      <c r="BS198" s="211"/>
      <c r="BT198" s="211"/>
      <c r="BU198" s="211"/>
      <c r="BV198" s="211"/>
      <c r="BW198" s="211"/>
      <c r="BX198" s="211"/>
      <c r="BY198" s="211"/>
      <c r="BZ198" s="211"/>
      <c r="CA198" s="211"/>
      <c r="CB198" s="211"/>
      <c r="CC198" s="211"/>
      <c r="CD198" s="211"/>
      <c r="CE198" s="211"/>
    </row>
    <row r="199" spans="41:83" x14ac:dyDescent="0.2">
      <c r="AO199" s="215"/>
      <c r="AP199" s="222"/>
      <c r="AQ199" s="222"/>
      <c r="AR199" s="215"/>
      <c r="AS199" s="215"/>
      <c r="AT199" s="217"/>
      <c r="AU199" s="218"/>
      <c r="AV199" s="217"/>
      <c r="AW199" s="215"/>
      <c r="AX199" s="217"/>
      <c r="AY199" s="219"/>
      <c r="AZ199" s="220"/>
      <c r="BA199" s="220"/>
      <c r="BB199" s="221"/>
      <c r="BC199" s="220"/>
      <c r="BD199" s="220"/>
      <c r="BE199" s="220"/>
      <c r="BF199" s="220"/>
      <c r="BG199" s="220"/>
      <c r="BH199" s="218"/>
      <c r="BI199" s="218"/>
      <c r="BJ199" s="218"/>
      <c r="BK199" s="218"/>
      <c r="BL199" s="218"/>
      <c r="BM199" s="211"/>
      <c r="BN199" s="211"/>
      <c r="BO199" s="211"/>
      <c r="BP199" s="211"/>
      <c r="BQ199" s="211"/>
      <c r="BR199" s="211"/>
      <c r="BS199" s="211"/>
      <c r="BT199" s="211"/>
      <c r="BU199" s="211"/>
      <c r="BV199" s="211"/>
      <c r="BW199" s="211"/>
      <c r="BX199" s="211"/>
      <c r="BY199" s="211"/>
      <c r="BZ199" s="211"/>
      <c r="CA199" s="211"/>
      <c r="CB199" s="211"/>
      <c r="CC199" s="211"/>
      <c r="CD199" s="211"/>
      <c r="CE199" s="211"/>
    </row>
    <row r="200" spans="41:83" x14ac:dyDescent="0.2">
      <c r="AO200" s="215"/>
      <c r="AP200" s="222"/>
      <c r="AQ200" s="222"/>
      <c r="AR200" s="215"/>
      <c r="AS200" s="215"/>
      <c r="AT200" s="217"/>
      <c r="AU200" s="218"/>
      <c r="AV200" s="217"/>
      <c r="AW200" s="215"/>
      <c r="AX200" s="217"/>
      <c r="AY200" s="219"/>
      <c r="AZ200" s="220"/>
      <c r="BA200" s="220"/>
      <c r="BB200" s="221"/>
      <c r="BC200" s="220"/>
      <c r="BD200" s="220"/>
      <c r="BE200" s="220"/>
      <c r="BF200" s="220"/>
      <c r="BG200" s="220"/>
      <c r="BH200" s="218"/>
      <c r="BI200" s="218"/>
      <c r="BJ200" s="218"/>
      <c r="BK200" s="218"/>
      <c r="BL200" s="218"/>
      <c r="BM200" s="211"/>
      <c r="BN200" s="211"/>
      <c r="BO200" s="211"/>
      <c r="BP200" s="211"/>
      <c r="BQ200" s="211"/>
      <c r="BR200" s="211"/>
      <c r="BS200" s="211"/>
      <c r="BT200" s="211"/>
      <c r="BU200" s="211"/>
      <c r="BV200" s="211"/>
      <c r="BW200" s="211"/>
      <c r="BX200" s="211"/>
      <c r="BY200" s="211"/>
      <c r="BZ200" s="211"/>
      <c r="CA200" s="211"/>
      <c r="CB200" s="211"/>
      <c r="CC200" s="211"/>
      <c r="CD200" s="211"/>
      <c r="CE200" s="211"/>
    </row>
    <row r="201" spans="41:83" x14ac:dyDescent="0.2">
      <c r="AO201" s="215"/>
      <c r="AP201" s="222"/>
      <c r="AQ201" s="222"/>
      <c r="AR201" s="215"/>
      <c r="AS201" s="215"/>
      <c r="AT201" s="217"/>
      <c r="AU201" s="218"/>
      <c r="AV201" s="217"/>
      <c r="AW201" s="215"/>
      <c r="AX201" s="217"/>
      <c r="AY201" s="219"/>
      <c r="AZ201" s="220"/>
      <c r="BA201" s="220"/>
      <c r="BB201" s="221"/>
      <c r="BC201" s="220"/>
      <c r="BD201" s="220"/>
      <c r="BE201" s="220"/>
      <c r="BF201" s="220"/>
      <c r="BG201" s="220"/>
      <c r="BH201" s="218"/>
      <c r="BI201" s="218"/>
      <c r="BJ201" s="218"/>
      <c r="BK201" s="218"/>
      <c r="BL201" s="218"/>
      <c r="BM201" s="211"/>
      <c r="BN201" s="211"/>
      <c r="BO201" s="211"/>
      <c r="BP201" s="211"/>
      <c r="BQ201" s="211"/>
      <c r="BR201" s="211"/>
      <c r="BS201" s="211"/>
      <c r="BT201" s="211"/>
      <c r="BU201" s="211"/>
      <c r="BV201" s="211"/>
      <c r="BW201" s="211"/>
      <c r="BX201" s="211"/>
      <c r="BY201" s="211"/>
      <c r="BZ201" s="211"/>
      <c r="CA201" s="211"/>
      <c r="CB201" s="211"/>
      <c r="CC201" s="211"/>
      <c r="CD201" s="211"/>
      <c r="CE201" s="211"/>
    </row>
    <row r="202" spans="41:83" x14ac:dyDescent="0.2">
      <c r="AO202" s="215"/>
      <c r="AP202" s="222"/>
      <c r="AQ202" s="222"/>
      <c r="AR202" s="215"/>
      <c r="AS202" s="215"/>
      <c r="AT202" s="217"/>
      <c r="AU202" s="218"/>
      <c r="AV202" s="217"/>
      <c r="AW202" s="215"/>
      <c r="AX202" s="217"/>
      <c r="AY202" s="219"/>
      <c r="AZ202" s="220"/>
      <c r="BA202" s="220"/>
      <c r="BB202" s="221"/>
      <c r="BC202" s="220"/>
      <c r="BD202" s="220"/>
      <c r="BE202" s="220"/>
      <c r="BF202" s="220"/>
      <c r="BG202" s="220"/>
      <c r="BH202" s="218"/>
      <c r="BI202" s="218"/>
      <c r="BJ202" s="218"/>
      <c r="BK202" s="218"/>
      <c r="BL202" s="218"/>
      <c r="BM202" s="211"/>
      <c r="BN202" s="211"/>
      <c r="BO202" s="211"/>
      <c r="BP202" s="211"/>
      <c r="BQ202" s="211"/>
      <c r="BR202" s="211"/>
      <c r="BS202" s="211"/>
      <c r="BT202" s="211"/>
      <c r="BU202" s="211"/>
      <c r="BV202" s="211"/>
      <c r="BW202" s="211"/>
      <c r="BX202" s="211"/>
      <c r="BY202" s="211"/>
      <c r="BZ202" s="211"/>
      <c r="CA202" s="211"/>
      <c r="CB202" s="211"/>
      <c r="CC202" s="211"/>
      <c r="CD202" s="211"/>
      <c r="CE202" s="211"/>
    </row>
    <row r="203" spans="41:83" x14ac:dyDescent="0.2">
      <c r="AO203" s="215"/>
      <c r="AP203" s="222"/>
      <c r="AQ203" s="222"/>
      <c r="AR203" s="215"/>
      <c r="AS203" s="215"/>
      <c r="AT203" s="217"/>
      <c r="AU203" s="218"/>
      <c r="AV203" s="217"/>
      <c r="AW203" s="215"/>
      <c r="AX203" s="217"/>
      <c r="AY203" s="219"/>
      <c r="AZ203" s="220"/>
      <c r="BA203" s="220"/>
      <c r="BB203" s="221"/>
      <c r="BC203" s="220"/>
      <c r="BD203" s="220"/>
      <c r="BE203" s="220"/>
      <c r="BF203" s="220"/>
      <c r="BG203" s="220"/>
      <c r="BH203" s="218"/>
      <c r="BI203" s="218"/>
      <c r="BJ203" s="218"/>
      <c r="BK203" s="218"/>
      <c r="BL203" s="218"/>
      <c r="BM203" s="211"/>
      <c r="BN203" s="211"/>
      <c r="BO203" s="211"/>
      <c r="BP203" s="211"/>
      <c r="BQ203" s="211"/>
      <c r="BR203" s="211"/>
      <c r="BS203" s="211"/>
      <c r="BT203" s="211"/>
      <c r="BU203" s="211"/>
      <c r="BV203" s="211"/>
      <c r="BW203" s="211"/>
      <c r="BX203" s="211"/>
      <c r="BY203" s="211"/>
      <c r="BZ203" s="211"/>
      <c r="CA203" s="211"/>
      <c r="CB203" s="211"/>
      <c r="CC203" s="211"/>
      <c r="CD203" s="211"/>
      <c r="CE203" s="211"/>
    </row>
    <row r="204" spans="41:83" x14ac:dyDescent="0.2">
      <c r="AO204" s="215"/>
      <c r="AP204" s="222"/>
      <c r="AQ204" s="222"/>
      <c r="AR204" s="215"/>
      <c r="AS204" s="215"/>
      <c r="AT204" s="217"/>
      <c r="AU204" s="218"/>
      <c r="AV204" s="217"/>
      <c r="AW204" s="215"/>
      <c r="AX204" s="217"/>
      <c r="AY204" s="219"/>
      <c r="AZ204" s="220"/>
      <c r="BA204" s="220"/>
      <c r="BB204" s="221"/>
      <c r="BC204" s="220"/>
      <c r="BD204" s="220"/>
      <c r="BE204" s="220"/>
      <c r="BF204" s="220"/>
      <c r="BG204" s="220"/>
      <c r="BH204" s="218"/>
      <c r="BI204" s="218"/>
      <c r="BJ204" s="218"/>
      <c r="BK204" s="218"/>
      <c r="BL204" s="218"/>
      <c r="BM204" s="211"/>
      <c r="BN204" s="211"/>
      <c r="BO204" s="211"/>
      <c r="BP204" s="211"/>
      <c r="BQ204" s="211"/>
      <c r="BR204" s="211"/>
      <c r="BS204" s="211"/>
      <c r="BT204" s="211"/>
      <c r="BU204" s="211"/>
      <c r="BV204" s="211"/>
      <c r="BW204" s="211"/>
      <c r="BX204" s="211"/>
      <c r="BY204" s="211"/>
      <c r="BZ204" s="211"/>
      <c r="CA204" s="211"/>
      <c r="CB204" s="211"/>
      <c r="CC204" s="211"/>
      <c r="CD204" s="211"/>
      <c r="CE204" s="211"/>
    </row>
    <row r="205" spans="41:83" x14ac:dyDescent="0.2">
      <c r="AO205" s="215"/>
      <c r="AP205" s="222"/>
      <c r="AQ205" s="222"/>
      <c r="AR205" s="215"/>
      <c r="AS205" s="215"/>
      <c r="AT205" s="217"/>
      <c r="AU205" s="218"/>
      <c r="AV205" s="217"/>
      <c r="AW205" s="215"/>
      <c r="AX205" s="217"/>
      <c r="AY205" s="219"/>
      <c r="AZ205" s="220"/>
      <c r="BA205" s="220"/>
      <c r="BB205" s="221"/>
      <c r="BC205" s="220"/>
      <c r="BD205" s="220"/>
      <c r="BE205" s="220"/>
      <c r="BF205" s="220"/>
      <c r="BG205" s="220"/>
      <c r="BH205" s="218"/>
      <c r="BI205" s="218"/>
      <c r="BJ205" s="218"/>
      <c r="BK205" s="218"/>
      <c r="BL205" s="218"/>
      <c r="BM205" s="211"/>
      <c r="BN205" s="211"/>
      <c r="BO205" s="211"/>
      <c r="BP205" s="211"/>
      <c r="BQ205" s="211"/>
      <c r="BR205" s="211"/>
      <c r="BS205" s="211"/>
      <c r="BT205" s="211"/>
      <c r="BU205" s="211"/>
      <c r="BV205" s="211"/>
      <c r="BW205" s="211"/>
      <c r="BX205" s="211"/>
      <c r="BY205" s="211"/>
      <c r="BZ205" s="211"/>
      <c r="CA205" s="211"/>
      <c r="CB205" s="211"/>
      <c r="CC205" s="211"/>
      <c r="CD205" s="211"/>
      <c r="CE205" s="211"/>
    </row>
    <row r="206" spans="41:83" x14ac:dyDescent="0.2">
      <c r="AO206" s="215"/>
      <c r="AP206" s="222"/>
      <c r="AQ206" s="222"/>
      <c r="AR206" s="215"/>
      <c r="AS206" s="215"/>
      <c r="AT206" s="217"/>
      <c r="AU206" s="218"/>
      <c r="AV206" s="217"/>
      <c r="AW206" s="215"/>
      <c r="AX206" s="217"/>
      <c r="AY206" s="219"/>
      <c r="AZ206" s="220"/>
      <c r="BA206" s="220"/>
      <c r="BB206" s="221"/>
      <c r="BC206" s="220"/>
      <c r="BD206" s="220"/>
      <c r="BE206" s="220"/>
      <c r="BF206" s="220"/>
      <c r="BG206" s="220"/>
      <c r="BH206" s="218"/>
      <c r="BI206" s="218"/>
      <c r="BJ206" s="218"/>
      <c r="BK206" s="218"/>
      <c r="BL206" s="218"/>
      <c r="BM206" s="211"/>
      <c r="BN206" s="211"/>
      <c r="BO206" s="211"/>
      <c r="BP206" s="211"/>
      <c r="BQ206" s="211"/>
      <c r="BR206" s="211"/>
      <c r="BS206" s="211"/>
      <c r="BT206" s="211"/>
      <c r="BU206" s="211"/>
      <c r="BV206" s="211"/>
      <c r="BW206" s="211"/>
      <c r="BX206" s="211"/>
      <c r="BY206" s="211"/>
      <c r="BZ206" s="211"/>
      <c r="CA206" s="211"/>
      <c r="CB206" s="211"/>
      <c r="CC206" s="211"/>
      <c r="CD206" s="211"/>
      <c r="CE206" s="211"/>
    </row>
    <row r="207" spans="41:83" x14ac:dyDescent="0.2">
      <c r="AO207" s="215"/>
      <c r="AP207" s="222"/>
      <c r="AQ207" s="222"/>
      <c r="AR207" s="215"/>
      <c r="AS207" s="215"/>
      <c r="AT207" s="217"/>
      <c r="AU207" s="218"/>
      <c r="AV207" s="217"/>
      <c r="AW207" s="215"/>
      <c r="AX207" s="217"/>
      <c r="AY207" s="219"/>
      <c r="AZ207" s="220"/>
      <c r="BA207" s="220"/>
      <c r="BB207" s="221"/>
      <c r="BC207" s="220"/>
      <c r="BD207" s="220"/>
      <c r="BE207" s="220"/>
      <c r="BF207" s="220"/>
      <c r="BG207" s="220"/>
      <c r="BH207" s="218"/>
      <c r="BI207" s="218"/>
      <c r="BJ207" s="218"/>
      <c r="BK207" s="218"/>
      <c r="BL207" s="218"/>
      <c r="BM207" s="211"/>
      <c r="BN207" s="211"/>
      <c r="BO207" s="211"/>
      <c r="BP207" s="211"/>
      <c r="BQ207" s="211"/>
      <c r="BR207" s="211"/>
      <c r="BS207" s="211"/>
      <c r="BT207" s="211"/>
      <c r="BU207" s="211"/>
      <c r="BV207" s="211"/>
      <c r="BW207" s="211"/>
      <c r="BX207" s="211"/>
      <c r="BY207" s="211"/>
      <c r="BZ207" s="211"/>
      <c r="CA207" s="211"/>
      <c r="CB207" s="211"/>
      <c r="CC207" s="211"/>
      <c r="CD207" s="211"/>
      <c r="CE207" s="211"/>
    </row>
    <row r="208" spans="41:83" x14ac:dyDescent="0.2">
      <c r="AO208" s="215"/>
      <c r="AP208" s="222"/>
      <c r="AQ208" s="222"/>
      <c r="AR208" s="215"/>
      <c r="AS208" s="215"/>
      <c r="AT208" s="217"/>
      <c r="AU208" s="218"/>
      <c r="AV208" s="217"/>
      <c r="AW208" s="215"/>
      <c r="AX208" s="217"/>
      <c r="AY208" s="219"/>
      <c r="AZ208" s="220"/>
      <c r="BA208" s="220"/>
      <c r="BB208" s="221"/>
      <c r="BC208" s="220"/>
      <c r="BD208" s="220"/>
      <c r="BE208" s="220"/>
      <c r="BF208" s="220"/>
      <c r="BG208" s="220"/>
      <c r="BH208" s="218"/>
      <c r="BI208" s="218"/>
      <c r="BJ208" s="218"/>
      <c r="BK208" s="218"/>
      <c r="BL208" s="218"/>
      <c r="BM208" s="211"/>
      <c r="BN208" s="211"/>
      <c r="BO208" s="211"/>
      <c r="BP208" s="211"/>
      <c r="BQ208" s="211"/>
      <c r="BR208" s="211"/>
      <c r="BS208" s="211"/>
      <c r="BT208" s="211"/>
      <c r="BU208" s="211"/>
      <c r="BV208" s="211"/>
      <c r="BW208" s="211"/>
      <c r="BX208" s="211"/>
      <c r="BY208" s="211"/>
      <c r="BZ208" s="211"/>
      <c r="CA208" s="211"/>
      <c r="CB208" s="211"/>
      <c r="CC208" s="211"/>
      <c r="CD208" s="211"/>
      <c r="CE208" s="211"/>
    </row>
    <row r="209" spans="41:83" x14ac:dyDescent="0.2">
      <c r="AO209" s="215"/>
      <c r="AP209" s="222"/>
      <c r="AQ209" s="222"/>
      <c r="AR209" s="215"/>
      <c r="AS209" s="215"/>
      <c r="AT209" s="217"/>
      <c r="AU209" s="218"/>
      <c r="AV209" s="217"/>
      <c r="AW209" s="215"/>
      <c r="AX209" s="217"/>
      <c r="AY209" s="219"/>
      <c r="AZ209" s="220"/>
      <c r="BA209" s="220"/>
      <c r="BB209" s="221"/>
      <c r="BC209" s="220"/>
      <c r="BD209" s="220"/>
      <c r="BE209" s="220"/>
      <c r="BF209" s="220"/>
      <c r="BG209" s="220"/>
      <c r="BH209" s="218"/>
      <c r="BI209" s="218"/>
      <c r="BJ209" s="218"/>
      <c r="BK209" s="218"/>
      <c r="BL209" s="218"/>
      <c r="BM209" s="211"/>
      <c r="BN209" s="211"/>
      <c r="BO209" s="211"/>
      <c r="BP209" s="211"/>
      <c r="BQ209" s="211"/>
      <c r="BR209" s="211"/>
      <c r="BS209" s="211"/>
      <c r="BT209" s="211"/>
      <c r="BU209" s="211"/>
      <c r="BV209" s="211"/>
      <c r="BW209" s="211"/>
      <c r="BX209" s="211"/>
      <c r="BY209" s="211"/>
      <c r="BZ209" s="211"/>
      <c r="CA209" s="211"/>
      <c r="CB209" s="211"/>
      <c r="CC209" s="211"/>
      <c r="CD209" s="211"/>
      <c r="CE209" s="211"/>
    </row>
    <row r="210" spans="41:83" x14ac:dyDescent="0.2">
      <c r="AO210" s="215"/>
      <c r="AP210" s="222"/>
      <c r="AQ210" s="222"/>
      <c r="AR210" s="215"/>
      <c r="AS210" s="215"/>
      <c r="AT210" s="217"/>
      <c r="AU210" s="218"/>
      <c r="AV210" s="217"/>
      <c r="AW210" s="215"/>
      <c r="AX210" s="217"/>
      <c r="AY210" s="219"/>
      <c r="AZ210" s="220"/>
      <c r="BA210" s="220"/>
      <c r="BB210" s="221"/>
      <c r="BC210" s="220"/>
      <c r="BD210" s="220"/>
      <c r="BE210" s="220"/>
      <c r="BF210" s="220"/>
      <c r="BG210" s="220"/>
      <c r="BH210" s="218"/>
      <c r="BI210" s="218"/>
      <c r="BJ210" s="218"/>
      <c r="BK210" s="218"/>
      <c r="BL210" s="218"/>
      <c r="BM210" s="211"/>
      <c r="BN210" s="211"/>
      <c r="BO210" s="211"/>
      <c r="BP210" s="211"/>
      <c r="BQ210" s="211"/>
      <c r="BR210" s="211"/>
      <c r="BS210" s="211"/>
      <c r="BT210" s="211"/>
      <c r="BU210" s="211"/>
      <c r="BV210" s="211"/>
      <c r="BW210" s="211"/>
      <c r="BX210" s="211"/>
      <c r="BY210" s="211"/>
      <c r="BZ210" s="211"/>
      <c r="CA210" s="211"/>
      <c r="CB210" s="211"/>
      <c r="CC210" s="211"/>
      <c r="CD210" s="211"/>
      <c r="CE210" s="211"/>
    </row>
    <row r="211" spans="41:83" x14ac:dyDescent="0.2">
      <c r="AO211" s="215"/>
      <c r="AP211" s="222"/>
      <c r="AQ211" s="222"/>
      <c r="AR211" s="215"/>
      <c r="AS211" s="215"/>
      <c r="AT211" s="217"/>
      <c r="AU211" s="218"/>
      <c r="AV211" s="217"/>
      <c r="AW211" s="215"/>
      <c r="AX211" s="217"/>
      <c r="AY211" s="219"/>
      <c r="AZ211" s="220"/>
      <c r="BA211" s="220"/>
      <c r="BB211" s="221"/>
      <c r="BC211" s="220"/>
      <c r="BD211" s="220"/>
      <c r="BE211" s="220"/>
      <c r="BF211" s="220"/>
      <c r="BG211" s="220"/>
      <c r="BH211" s="218"/>
      <c r="BI211" s="218"/>
      <c r="BJ211" s="218"/>
      <c r="BK211" s="218"/>
      <c r="BL211" s="218"/>
      <c r="BM211" s="211"/>
      <c r="BN211" s="211"/>
      <c r="BO211" s="211"/>
      <c r="BP211" s="211"/>
      <c r="BQ211" s="211"/>
      <c r="BR211" s="211"/>
      <c r="BS211" s="211"/>
      <c r="BT211" s="211"/>
      <c r="BU211" s="211"/>
      <c r="BV211" s="211"/>
      <c r="BW211" s="211"/>
      <c r="BX211" s="211"/>
      <c r="BY211" s="211"/>
      <c r="BZ211" s="211"/>
      <c r="CA211" s="211"/>
      <c r="CB211" s="211"/>
      <c r="CC211" s="211"/>
      <c r="CD211" s="211"/>
      <c r="CE211" s="211"/>
    </row>
    <row r="212" spans="41:83" x14ac:dyDescent="0.2">
      <c r="AO212" s="215"/>
      <c r="AP212" s="222"/>
      <c r="AQ212" s="222"/>
      <c r="AR212" s="215"/>
      <c r="AS212" s="215"/>
      <c r="AT212" s="217"/>
      <c r="AU212" s="218"/>
      <c r="AV212" s="217"/>
      <c r="AW212" s="215"/>
      <c r="AX212" s="217"/>
      <c r="AY212" s="219"/>
      <c r="AZ212" s="220"/>
      <c r="BA212" s="220"/>
      <c r="BB212" s="221"/>
      <c r="BC212" s="220"/>
      <c r="BD212" s="220"/>
      <c r="BE212" s="220"/>
      <c r="BF212" s="220"/>
      <c r="BG212" s="220"/>
      <c r="BH212" s="218"/>
      <c r="BI212" s="218"/>
      <c r="BJ212" s="218"/>
      <c r="BK212" s="218"/>
      <c r="BL212" s="218"/>
      <c r="BM212" s="211"/>
      <c r="BN212" s="211"/>
      <c r="BO212" s="211"/>
      <c r="BP212" s="211"/>
      <c r="BQ212" s="211"/>
      <c r="BR212" s="211"/>
      <c r="BS212" s="211"/>
      <c r="BT212" s="211"/>
      <c r="BU212" s="211"/>
      <c r="BV212" s="211"/>
      <c r="BW212" s="211"/>
      <c r="BX212" s="211"/>
      <c r="BY212" s="211"/>
      <c r="BZ212" s="211"/>
      <c r="CA212" s="211"/>
      <c r="CB212" s="211"/>
      <c r="CC212" s="211"/>
      <c r="CD212" s="211"/>
      <c r="CE212" s="211"/>
    </row>
    <row r="213" spans="41:83" x14ac:dyDescent="0.2">
      <c r="AO213" s="215"/>
      <c r="AP213" s="222"/>
      <c r="AQ213" s="222"/>
      <c r="AR213" s="215"/>
      <c r="AS213" s="215"/>
      <c r="AT213" s="217"/>
      <c r="AU213" s="218"/>
      <c r="AV213" s="217"/>
      <c r="AW213" s="215"/>
      <c r="AX213" s="217"/>
      <c r="AY213" s="219"/>
      <c r="AZ213" s="220"/>
      <c r="BA213" s="220"/>
      <c r="BB213" s="221"/>
      <c r="BC213" s="220"/>
      <c r="BD213" s="220"/>
      <c r="BE213" s="220"/>
      <c r="BF213" s="220"/>
      <c r="BG213" s="220"/>
      <c r="BH213" s="218"/>
      <c r="BI213" s="218"/>
      <c r="BJ213" s="218"/>
      <c r="BK213" s="218"/>
      <c r="BL213" s="218"/>
      <c r="BM213" s="211"/>
      <c r="BN213" s="211"/>
      <c r="BO213" s="211"/>
      <c r="BP213" s="211"/>
      <c r="BQ213" s="211"/>
      <c r="BR213" s="211"/>
      <c r="BS213" s="211"/>
      <c r="BT213" s="211"/>
      <c r="BU213" s="211"/>
      <c r="BV213" s="211"/>
      <c r="BW213" s="211"/>
      <c r="BX213" s="211"/>
      <c r="BY213" s="211"/>
      <c r="BZ213" s="211"/>
      <c r="CA213" s="211"/>
      <c r="CB213" s="211"/>
      <c r="CC213" s="211"/>
      <c r="CD213" s="211"/>
      <c r="CE213" s="211"/>
    </row>
    <row r="214" spans="41:83" x14ac:dyDescent="0.2">
      <c r="AO214" s="215"/>
      <c r="AP214" s="222"/>
      <c r="AQ214" s="222"/>
      <c r="AR214" s="215"/>
      <c r="AS214" s="215"/>
      <c r="AT214" s="217"/>
      <c r="AU214" s="218"/>
      <c r="AV214" s="217"/>
      <c r="AW214" s="215"/>
      <c r="AX214" s="217"/>
      <c r="AY214" s="219"/>
      <c r="AZ214" s="220"/>
      <c r="BA214" s="220"/>
      <c r="BB214" s="221"/>
      <c r="BC214" s="220"/>
      <c r="BD214" s="220"/>
      <c r="BE214" s="220"/>
      <c r="BF214" s="220"/>
      <c r="BG214" s="220"/>
      <c r="BH214" s="218"/>
      <c r="BI214" s="218"/>
      <c r="BJ214" s="218"/>
      <c r="BK214" s="218"/>
      <c r="BL214" s="218"/>
      <c r="BM214" s="211"/>
      <c r="BN214" s="211"/>
      <c r="BO214" s="211"/>
      <c r="BP214" s="211"/>
      <c r="BQ214" s="211"/>
      <c r="BR214" s="211"/>
      <c r="BS214" s="211"/>
      <c r="BT214" s="211"/>
      <c r="BU214" s="211"/>
      <c r="BV214" s="211"/>
      <c r="BW214" s="211"/>
      <c r="BX214" s="211"/>
      <c r="BY214" s="211"/>
      <c r="BZ214" s="211"/>
      <c r="CA214" s="211"/>
      <c r="CB214" s="211"/>
      <c r="CC214" s="211"/>
      <c r="CD214" s="211"/>
      <c r="CE214" s="211"/>
    </row>
    <row r="215" spans="41:83" x14ac:dyDescent="0.2">
      <c r="AO215" s="215"/>
      <c r="AP215" s="222"/>
      <c r="AQ215" s="222"/>
      <c r="AR215" s="215"/>
      <c r="AS215" s="215"/>
      <c r="AT215" s="217"/>
      <c r="AU215" s="218"/>
      <c r="AV215" s="217"/>
      <c r="AW215" s="215"/>
      <c r="AX215" s="217"/>
      <c r="AY215" s="219"/>
      <c r="AZ215" s="220"/>
      <c r="BA215" s="220"/>
      <c r="BB215" s="221"/>
      <c r="BC215" s="220"/>
      <c r="BD215" s="220"/>
      <c r="BE215" s="220"/>
      <c r="BF215" s="220"/>
      <c r="BG215" s="220"/>
      <c r="BH215" s="218"/>
      <c r="BI215" s="218"/>
      <c r="BJ215" s="218"/>
      <c r="BK215" s="218"/>
      <c r="BL215" s="218"/>
      <c r="BM215" s="211"/>
      <c r="BN215" s="211"/>
      <c r="BO215" s="211"/>
      <c r="BP215" s="211"/>
      <c r="BQ215" s="211"/>
      <c r="BR215" s="211"/>
      <c r="BS215" s="211"/>
      <c r="BT215" s="211"/>
      <c r="BU215" s="211"/>
      <c r="BV215" s="211"/>
      <c r="BW215" s="211"/>
      <c r="BX215" s="211"/>
      <c r="BY215" s="211"/>
      <c r="BZ215" s="211"/>
      <c r="CA215" s="211"/>
      <c r="CB215" s="211"/>
      <c r="CC215" s="211"/>
      <c r="CD215" s="211"/>
      <c r="CE215" s="211"/>
    </row>
    <row r="216" spans="41:83" x14ac:dyDescent="0.2">
      <c r="AO216" s="215"/>
      <c r="AP216" s="222"/>
      <c r="AQ216" s="222"/>
      <c r="AR216" s="215"/>
      <c r="AS216" s="215"/>
      <c r="AT216" s="217"/>
      <c r="AU216" s="218"/>
      <c r="AV216" s="217"/>
      <c r="AW216" s="215"/>
      <c r="AX216" s="217"/>
      <c r="AY216" s="219"/>
      <c r="AZ216" s="220"/>
      <c r="BA216" s="220"/>
      <c r="BB216" s="221"/>
      <c r="BC216" s="220"/>
      <c r="BD216" s="220"/>
      <c r="BE216" s="220"/>
      <c r="BF216" s="220"/>
      <c r="BG216" s="220"/>
      <c r="BH216" s="218"/>
      <c r="BI216" s="218"/>
      <c r="BJ216" s="218"/>
      <c r="BK216" s="218"/>
      <c r="BL216" s="218"/>
      <c r="BM216" s="211"/>
      <c r="BN216" s="211"/>
      <c r="BO216" s="211"/>
      <c r="BP216" s="211"/>
      <c r="BQ216" s="211"/>
      <c r="BR216" s="211"/>
      <c r="BS216" s="211"/>
      <c r="BT216" s="211"/>
      <c r="BU216" s="211"/>
      <c r="BV216" s="211"/>
      <c r="BW216" s="211"/>
      <c r="BX216" s="211"/>
      <c r="BY216" s="211"/>
      <c r="BZ216" s="211"/>
      <c r="CA216" s="211"/>
      <c r="CB216" s="211"/>
      <c r="CC216" s="211"/>
      <c r="CD216" s="211"/>
      <c r="CE216" s="211"/>
    </row>
    <row r="217" spans="41:83" x14ac:dyDescent="0.2">
      <c r="AO217" s="215"/>
      <c r="AP217" s="222"/>
      <c r="AQ217" s="222"/>
      <c r="AR217" s="215"/>
      <c r="AS217" s="215"/>
      <c r="AT217" s="217"/>
      <c r="AU217" s="218"/>
      <c r="AV217" s="217"/>
      <c r="AW217" s="215"/>
      <c r="AX217" s="217"/>
      <c r="AY217" s="219"/>
      <c r="AZ217" s="220"/>
      <c r="BA217" s="220"/>
      <c r="BB217" s="221"/>
      <c r="BC217" s="220"/>
      <c r="BD217" s="220"/>
      <c r="BE217" s="220"/>
      <c r="BF217" s="220"/>
      <c r="BG217" s="220"/>
      <c r="BH217" s="218"/>
      <c r="BI217" s="218"/>
      <c r="BJ217" s="218"/>
      <c r="BK217" s="218"/>
      <c r="BL217" s="218"/>
      <c r="BM217" s="211"/>
      <c r="BN217" s="211"/>
      <c r="BO217" s="211"/>
      <c r="BP217" s="211"/>
      <c r="BQ217" s="211"/>
      <c r="BR217" s="211"/>
      <c r="BS217" s="211"/>
      <c r="BT217" s="211"/>
      <c r="BU217" s="211"/>
      <c r="BV217" s="211"/>
      <c r="BW217" s="211"/>
      <c r="BX217" s="211"/>
      <c r="BY217" s="211"/>
      <c r="BZ217" s="211"/>
      <c r="CA217" s="211"/>
      <c r="CB217" s="211"/>
      <c r="CC217" s="211"/>
      <c r="CD217" s="211"/>
      <c r="CE217" s="211"/>
    </row>
    <row r="218" spans="41:83" x14ac:dyDescent="0.2">
      <c r="AO218" s="215"/>
      <c r="AP218" s="222"/>
      <c r="AQ218" s="222"/>
      <c r="AR218" s="215"/>
      <c r="AS218" s="215"/>
      <c r="AT218" s="217"/>
      <c r="AU218" s="218"/>
      <c r="AV218" s="217"/>
      <c r="AW218" s="215"/>
      <c r="AX218" s="217"/>
      <c r="AY218" s="219"/>
      <c r="AZ218" s="220"/>
      <c r="BA218" s="220"/>
      <c r="BB218" s="221"/>
      <c r="BC218" s="220"/>
      <c r="BD218" s="220"/>
      <c r="BE218" s="220"/>
      <c r="BF218" s="220"/>
      <c r="BG218" s="220"/>
      <c r="BH218" s="218"/>
      <c r="BI218" s="218"/>
      <c r="BJ218" s="218"/>
      <c r="BK218" s="218"/>
      <c r="BL218" s="218"/>
      <c r="BM218" s="211"/>
      <c r="BN218" s="211"/>
      <c r="BO218" s="211"/>
      <c r="BP218" s="211"/>
      <c r="BQ218" s="211"/>
      <c r="BR218" s="211"/>
      <c r="BS218" s="211"/>
      <c r="BT218" s="211"/>
      <c r="BU218" s="211"/>
      <c r="BV218" s="211"/>
      <c r="BW218" s="211"/>
      <c r="BX218" s="211"/>
      <c r="BY218" s="211"/>
      <c r="BZ218" s="211"/>
      <c r="CA218" s="211"/>
      <c r="CB218" s="211"/>
      <c r="CC218" s="211"/>
      <c r="CD218" s="211"/>
      <c r="CE218" s="211"/>
    </row>
    <row r="219" spans="41:83" x14ac:dyDescent="0.2">
      <c r="AO219" s="215"/>
      <c r="AP219" s="222"/>
      <c r="AQ219" s="222"/>
      <c r="AR219" s="215"/>
      <c r="AS219" s="215"/>
      <c r="AT219" s="217"/>
      <c r="AU219" s="218"/>
      <c r="AV219" s="217"/>
      <c r="AW219" s="215"/>
      <c r="AX219" s="217"/>
      <c r="AY219" s="219"/>
      <c r="AZ219" s="220"/>
      <c r="BA219" s="220"/>
      <c r="BB219" s="221"/>
      <c r="BC219" s="220"/>
      <c r="BD219" s="220"/>
      <c r="BE219" s="220"/>
      <c r="BF219" s="220"/>
      <c r="BG219" s="220"/>
      <c r="BH219" s="218"/>
      <c r="BI219" s="218"/>
      <c r="BJ219" s="218"/>
      <c r="BK219" s="218"/>
      <c r="BL219" s="218"/>
      <c r="BM219" s="211"/>
      <c r="BN219" s="211"/>
      <c r="BO219" s="211"/>
      <c r="BP219" s="211"/>
      <c r="BQ219" s="211"/>
      <c r="BR219" s="211"/>
      <c r="BS219" s="211"/>
      <c r="BT219" s="211"/>
      <c r="BU219" s="211"/>
      <c r="BV219" s="211"/>
      <c r="BW219" s="211"/>
      <c r="BX219" s="211"/>
      <c r="BY219" s="211"/>
      <c r="BZ219" s="211"/>
      <c r="CA219" s="211"/>
      <c r="CB219" s="211"/>
      <c r="CC219" s="211"/>
      <c r="CD219" s="211"/>
      <c r="CE219" s="211"/>
    </row>
    <row r="220" spans="41:83" x14ac:dyDescent="0.2">
      <c r="AO220" s="215"/>
      <c r="AP220" s="222"/>
      <c r="AQ220" s="222"/>
      <c r="AR220" s="215"/>
      <c r="AS220" s="215"/>
      <c r="AT220" s="217"/>
      <c r="AU220" s="218"/>
      <c r="AV220" s="217"/>
      <c r="AW220" s="215"/>
      <c r="AX220" s="217"/>
      <c r="AY220" s="219"/>
      <c r="AZ220" s="220"/>
      <c r="BA220" s="220"/>
      <c r="BB220" s="221"/>
      <c r="BC220" s="220"/>
      <c r="BD220" s="220"/>
      <c r="BE220" s="220"/>
      <c r="BF220" s="220"/>
      <c r="BG220" s="220"/>
      <c r="BH220" s="218"/>
      <c r="BI220" s="218"/>
      <c r="BJ220" s="218"/>
      <c r="BK220" s="218"/>
      <c r="BL220" s="218"/>
      <c r="BM220" s="211"/>
      <c r="BN220" s="211"/>
      <c r="BO220" s="211"/>
      <c r="BP220" s="211"/>
      <c r="BQ220" s="211"/>
      <c r="BR220" s="211"/>
      <c r="BS220" s="211"/>
      <c r="BT220" s="211"/>
      <c r="BU220" s="211"/>
      <c r="BV220" s="211"/>
      <c r="BW220" s="211"/>
      <c r="BX220" s="211"/>
      <c r="BY220" s="211"/>
      <c r="BZ220" s="211"/>
      <c r="CA220" s="211"/>
      <c r="CB220" s="211"/>
      <c r="CC220" s="211"/>
      <c r="CD220" s="211"/>
      <c r="CE220" s="211"/>
    </row>
    <row r="221" spans="41:83" x14ac:dyDescent="0.2">
      <c r="AO221" s="215"/>
      <c r="AP221" s="222"/>
      <c r="AQ221" s="222"/>
      <c r="AR221" s="215"/>
      <c r="AS221" s="215"/>
      <c r="AT221" s="217"/>
      <c r="AU221" s="218"/>
      <c r="AV221" s="217"/>
      <c r="AW221" s="215"/>
      <c r="AX221" s="217"/>
      <c r="AY221" s="219"/>
      <c r="AZ221" s="220"/>
      <c r="BA221" s="220"/>
      <c r="BB221" s="221"/>
      <c r="BC221" s="220"/>
      <c r="BD221" s="220"/>
      <c r="BE221" s="220"/>
      <c r="BF221" s="220"/>
      <c r="BG221" s="220"/>
      <c r="BH221" s="218"/>
      <c r="BI221" s="218"/>
      <c r="BJ221" s="218"/>
      <c r="BK221" s="218"/>
      <c r="BL221" s="218"/>
      <c r="BM221" s="211"/>
      <c r="BN221" s="211"/>
      <c r="BO221" s="211"/>
      <c r="BP221" s="211"/>
      <c r="BQ221" s="211"/>
      <c r="BR221" s="211"/>
      <c r="BS221" s="211"/>
      <c r="BT221" s="211"/>
      <c r="BU221" s="211"/>
      <c r="BV221" s="211"/>
      <c r="BW221" s="211"/>
      <c r="BX221" s="211"/>
      <c r="BY221" s="211"/>
      <c r="BZ221" s="211"/>
      <c r="CA221" s="211"/>
      <c r="CB221" s="211"/>
      <c r="CC221" s="211"/>
      <c r="CD221" s="211"/>
      <c r="CE221" s="211"/>
    </row>
    <row r="222" spans="41:83" x14ac:dyDescent="0.2">
      <c r="AO222" s="215"/>
      <c r="AP222" s="222"/>
      <c r="AQ222" s="222"/>
      <c r="AR222" s="215"/>
      <c r="AS222" s="215"/>
      <c r="AT222" s="217"/>
      <c r="AU222" s="218"/>
      <c r="AV222" s="217"/>
      <c r="AW222" s="215"/>
      <c r="AX222" s="217"/>
      <c r="AY222" s="219"/>
      <c r="AZ222" s="220"/>
      <c r="BA222" s="220"/>
      <c r="BB222" s="221"/>
      <c r="BC222" s="220"/>
      <c r="BD222" s="220"/>
      <c r="BE222" s="220"/>
      <c r="BF222" s="220"/>
      <c r="BG222" s="220"/>
      <c r="BH222" s="218"/>
      <c r="BI222" s="218"/>
      <c r="BJ222" s="218"/>
      <c r="BK222" s="218"/>
      <c r="BL222" s="218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</row>
    <row r="223" spans="41:83" x14ac:dyDescent="0.2">
      <c r="AO223" s="215"/>
      <c r="AP223" s="222"/>
      <c r="AQ223" s="222"/>
      <c r="AR223" s="215"/>
      <c r="AS223" s="215"/>
      <c r="AT223" s="217"/>
      <c r="AU223" s="218"/>
      <c r="AV223" s="217"/>
      <c r="AW223" s="215"/>
      <c r="AX223" s="217"/>
      <c r="AY223" s="219"/>
      <c r="AZ223" s="220"/>
      <c r="BA223" s="220"/>
      <c r="BB223" s="221"/>
      <c r="BC223" s="220"/>
      <c r="BD223" s="220"/>
      <c r="BE223" s="220"/>
      <c r="BF223" s="220"/>
      <c r="BG223" s="220"/>
      <c r="BH223" s="218"/>
      <c r="BI223" s="218"/>
      <c r="BJ223" s="218"/>
      <c r="BK223" s="218"/>
      <c r="BL223" s="218"/>
      <c r="BM223" s="211"/>
      <c r="BN223" s="211"/>
      <c r="BO223" s="211"/>
      <c r="BP223" s="211"/>
      <c r="BQ223" s="211"/>
      <c r="BR223" s="211"/>
      <c r="BS223" s="211"/>
      <c r="BT223" s="211"/>
      <c r="BU223" s="211"/>
      <c r="BV223" s="211"/>
      <c r="BW223" s="211"/>
      <c r="BX223" s="211"/>
      <c r="BY223" s="211"/>
      <c r="BZ223" s="211"/>
      <c r="CA223" s="211"/>
      <c r="CB223" s="211"/>
      <c r="CC223" s="211"/>
      <c r="CD223" s="211"/>
      <c r="CE223" s="211"/>
    </row>
    <row r="224" spans="41:83" x14ac:dyDescent="0.2">
      <c r="AO224" s="215"/>
      <c r="AP224" s="222"/>
      <c r="AQ224" s="222"/>
      <c r="AR224" s="215"/>
      <c r="AS224" s="215"/>
      <c r="AT224" s="217"/>
      <c r="AU224" s="218"/>
      <c r="AV224" s="217"/>
      <c r="AW224" s="215"/>
      <c r="AX224" s="217"/>
      <c r="AY224" s="219"/>
      <c r="AZ224" s="220"/>
      <c r="BA224" s="220"/>
      <c r="BB224" s="221"/>
      <c r="BC224" s="220"/>
      <c r="BD224" s="220"/>
      <c r="BE224" s="220"/>
      <c r="BF224" s="220"/>
      <c r="BG224" s="220"/>
      <c r="BH224" s="218"/>
      <c r="BI224" s="218"/>
      <c r="BJ224" s="218"/>
      <c r="BK224" s="218"/>
      <c r="BL224" s="218"/>
      <c r="BM224" s="211"/>
      <c r="BN224" s="211"/>
      <c r="BO224" s="211"/>
      <c r="BP224" s="211"/>
      <c r="BQ224" s="211"/>
      <c r="BR224" s="211"/>
      <c r="BS224" s="211"/>
      <c r="BT224" s="211"/>
      <c r="BU224" s="211"/>
      <c r="BV224" s="211"/>
      <c r="BW224" s="211"/>
      <c r="BX224" s="211"/>
      <c r="BY224" s="211"/>
      <c r="BZ224" s="211"/>
      <c r="CA224" s="211"/>
      <c r="CB224" s="211"/>
      <c r="CC224" s="211"/>
      <c r="CD224" s="211"/>
      <c r="CE224" s="211"/>
    </row>
    <row r="225" spans="41:83" x14ac:dyDescent="0.2">
      <c r="AO225" s="215"/>
      <c r="AP225" s="222"/>
      <c r="AQ225" s="222"/>
      <c r="AR225" s="215"/>
      <c r="AS225" s="215"/>
      <c r="AT225" s="217"/>
      <c r="AU225" s="218"/>
      <c r="AV225" s="217"/>
      <c r="AW225" s="215"/>
      <c r="AX225" s="217"/>
      <c r="AY225" s="219"/>
      <c r="AZ225" s="220"/>
      <c r="BA225" s="220"/>
      <c r="BB225" s="221"/>
      <c r="BC225" s="220"/>
      <c r="BD225" s="220"/>
      <c r="BE225" s="220"/>
      <c r="BF225" s="220"/>
      <c r="BG225" s="220"/>
      <c r="BH225" s="218"/>
      <c r="BI225" s="218"/>
      <c r="BJ225" s="218"/>
      <c r="BK225" s="218"/>
      <c r="BL225" s="218"/>
      <c r="BM225" s="211"/>
      <c r="BN225" s="211"/>
      <c r="BO225" s="211"/>
      <c r="BP225" s="211"/>
      <c r="BQ225" s="211"/>
      <c r="BR225" s="211"/>
      <c r="BS225" s="211"/>
      <c r="BT225" s="211"/>
      <c r="BU225" s="211"/>
      <c r="BV225" s="211"/>
      <c r="BW225" s="211"/>
      <c r="BX225" s="211"/>
      <c r="BY225" s="211"/>
      <c r="BZ225" s="211"/>
      <c r="CA225" s="211"/>
      <c r="CB225" s="211"/>
      <c r="CC225" s="211"/>
      <c r="CD225" s="211"/>
      <c r="CE225" s="211"/>
    </row>
    <row r="226" spans="41:83" x14ac:dyDescent="0.2">
      <c r="AO226" s="215"/>
      <c r="AP226" s="222"/>
      <c r="AQ226" s="222"/>
      <c r="AR226" s="215"/>
      <c r="AS226" s="215"/>
      <c r="AT226" s="217"/>
      <c r="AU226" s="218"/>
      <c r="AV226" s="217"/>
      <c r="AW226" s="215"/>
      <c r="AX226" s="217"/>
      <c r="AY226" s="219"/>
      <c r="AZ226" s="220"/>
      <c r="BA226" s="220"/>
      <c r="BB226" s="221"/>
      <c r="BC226" s="220"/>
      <c r="BD226" s="220"/>
      <c r="BE226" s="220"/>
      <c r="BF226" s="220"/>
      <c r="BG226" s="220"/>
      <c r="BH226" s="218"/>
      <c r="BI226" s="218"/>
      <c r="BJ226" s="218"/>
      <c r="BK226" s="218"/>
      <c r="BL226" s="218"/>
      <c r="BM226" s="211"/>
      <c r="BN226" s="211"/>
      <c r="BO226" s="211"/>
      <c r="BP226" s="211"/>
      <c r="BQ226" s="211"/>
      <c r="BR226" s="211"/>
      <c r="BS226" s="211"/>
      <c r="BT226" s="211"/>
      <c r="BU226" s="211"/>
      <c r="BV226" s="211"/>
      <c r="BW226" s="211"/>
      <c r="BX226" s="211"/>
      <c r="BY226" s="211"/>
      <c r="BZ226" s="211"/>
      <c r="CA226" s="211"/>
      <c r="CB226" s="211"/>
      <c r="CC226" s="211"/>
      <c r="CD226" s="211"/>
      <c r="CE226" s="211"/>
    </row>
    <row r="227" spans="41:83" x14ac:dyDescent="0.2">
      <c r="AO227" s="215"/>
      <c r="AP227" s="222"/>
      <c r="AQ227" s="222"/>
      <c r="AR227" s="215"/>
      <c r="AS227" s="215"/>
      <c r="AT227" s="217"/>
      <c r="AU227" s="218"/>
      <c r="AV227" s="217"/>
      <c r="AW227" s="215"/>
      <c r="AX227" s="217"/>
      <c r="AY227" s="219"/>
      <c r="AZ227" s="220"/>
      <c r="BA227" s="220"/>
      <c r="BB227" s="221"/>
      <c r="BC227" s="220"/>
      <c r="BD227" s="220"/>
      <c r="BE227" s="220"/>
      <c r="BF227" s="220"/>
      <c r="BG227" s="220"/>
      <c r="BH227" s="218"/>
      <c r="BI227" s="218"/>
      <c r="BJ227" s="218"/>
      <c r="BK227" s="218"/>
      <c r="BL227" s="218"/>
      <c r="BM227" s="211"/>
      <c r="BN227" s="211"/>
      <c r="BO227" s="211"/>
      <c r="BP227" s="211"/>
      <c r="BQ227" s="211"/>
      <c r="BR227" s="211"/>
      <c r="BS227" s="211"/>
      <c r="BT227" s="211"/>
      <c r="BU227" s="211"/>
      <c r="BV227" s="211"/>
      <c r="BW227" s="211"/>
      <c r="BX227" s="211"/>
      <c r="BY227" s="211"/>
      <c r="BZ227" s="211"/>
      <c r="CA227" s="211"/>
      <c r="CB227" s="211"/>
      <c r="CC227" s="211"/>
      <c r="CD227" s="211"/>
      <c r="CE227" s="211"/>
    </row>
    <row r="228" spans="41:83" x14ac:dyDescent="0.2">
      <c r="AO228" s="215"/>
      <c r="AP228" s="222"/>
      <c r="AQ228" s="222"/>
      <c r="AR228" s="215"/>
      <c r="AS228" s="215"/>
      <c r="AT228" s="217"/>
      <c r="AU228" s="218"/>
      <c r="AV228" s="217"/>
      <c r="AW228" s="215"/>
      <c r="AX228" s="217"/>
      <c r="AY228" s="219"/>
      <c r="AZ228" s="220"/>
      <c r="BA228" s="220"/>
      <c r="BB228" s="221"/>
      <c r="BC228" s="220"/>
      <c r="BD228" s="220"/>
      <c r="BE228" s="220"/>
      <c r="BF228" s="220"/>
      <c r="BG228" s="220"/>
      <c r="BH228" s="218"/>
      <c r="BI228" s="218"/>
      <c r="BJ228" s="218"/>
      <c r="BK228" s="218"/>
      <c r="BL228" s="218"/>
      <c r="BM228" s="211"/>
      <c r="BN228" s="211"/>
      <c r="BO228" s="211"/>
      <c r="BP228" s="211"/>
      <c r="BQ228" s="211"/>
      <c r="BR228" s="211"/>
      <c r="BS228" s="211"/>
      <c r="BT228" s="211"/>
      <c r="BU228" s="211"/>
      <c r="BV228" s="211"/>
      <c r="BW228" s="211"/>
      <c r="BX228" s="211"/>
      <c r="BY228" s="211"/>
      <c r="BZ228" s="211"/>
      <c r="CA228" s="211"/>
      <c r="CB228" s="211"/>
      <c r="CC228" s="211"/>
      <c r="CD228" s="211"/>
      <c r="CE228" s="211"/>
    </row>
    <row r="229" spans="41:83" x14ac:dyDescent="0.2">
      <c r="AO229" s="215"/>
      <c r="AP229" s="222"/>
      <c r="AQ229" s="222"/>
      <c r="AR229" s="215"/>
      <c r="AS229" s="215"/>
      <c r="AT229" s="217"/>
      <c r="AU229" s="218"/>
      <c r="AV229" s="217"/>
      <c r="AW229" s="215"/>
      <c r="AX229" s="217"/>
      <c r="AY229" s="219"/>
      <c r="AZ229" s="220"/>
      <c r="BA229" s="220"/>
      <c r="BB229" s="221"/>
      <c r="BC229" s="220"/>
      <c r="BD229" s="220"/>
      <c r="BE229" s="220"/>
      <c r="BF229" s="220"/>
      <c r="BG229" s="220"/>
      <c r="BH229" s="218"/>
      <c r="BI229" s="218"/>
      <c r="BJ229" s="218"/>
      <c r="BK229" s="218"/>
      <c r="BL229" s="218"/>
      <c r="BM229" s="211"/>
      <c r="BN229" s="211"/>
      <c r="BO229" s="211"/>
      <c r="BP229" s="211"/>
      <c r="BQ229" s="211"/>
      <c r="BR229" s="211"/>
      <c r="BS229" s="211"/>
      <c r="BT229" s="211"/>
      <c r="BU229" s="211"/>
      <c r="BV229" s="211"/>
      <c r="BW229" s="211"/>
      <c r="BX229" s="211"/>
      <c r="BY229" s="211"/>
      <c r="BZ229" s="211"/>
      <c r="CA229" s="211"/>
      <c r="CB229" s="211"/>
      <c r="CC229" s="211"/>
      <c r="CD229" s="211"/>
      <c r="CE229" s="211"/>
    </row>
    <row r="230" spans="41:83" x14ac:dyDescent="0.2">
      <c r="AO230" s="215"/>
      <c r="AP230" s="222"/>
      <c r="AQ230" s="222"/>
      <c r="AR230" s="215"/>
      <c r="AS230" s="215"/>
      <c r="AT230" s="217"/>
      <c r="AU230" s="218"/>
      <c r="AV230" s="217"/>
      <c r="AW230" s="215"/>
      <c r="AX230" s="217"/>
      <c r="AY230" s="219"/>
      <c r="AZ230" s="220"/>
      <c r="BA230" s="220"/>
      <c r="BB230" s="221"/>
      <c r="BC230" s="220"/>
      <c r="BD230" s="220"/>
      <c r="BE230" s="220"/>
      <c r="BF230" s="220"/>
      <c r="BG230" s="220"/>
      <c r="BH230" s="218"/>
      <c r="BI230" s="218"/>
      <c r="BJ230" s="218"/>
      <c r="BK230" s="218"/>
      <c r="BL230" s="218"/>
      <c r="BM230" s="211"/>
      <c r="BN230" s="211"/>
      <c r="BO230" s="211"/>
      <c r="BP230" s="211"/>
      <c r="BQ230" s="211"/>
      <c r="BR230" s="211"/>
      <c r="BS230" s="211"/>
      <c r="BT230" s="211"/>
      <c r="BU230" s="211"/>
      <c r="BV230" s="211"/>
      <c r="BW230" s="211"/>
      <c r="BX230" s="211"/>
      <c r="BY230" s="211"/>
      <c r="BZ230" s="211"/>
      <c r="CA230" s="211"/>
      <c r="CB230" s="211"/>
      <c r="CC230" s="211"/>
      <c r="CD230" s="211"/>
      <c r="CE230" s="211"/>
    </row>
    <row r="231" spans="41:83" x14ac:dyDescent="0.2">
      <c r="AO231" s="215"/>
      <c r="AP231" s="222"/>
      <c r="AQ231" s="222"/>
      <c r="AR231" s="215"/>
      <c r="AS231" s="215"/>
      <c r="AT231" s="217"/>
      <c r="AU231" s="218"/>
      <c r="AV231" s="217"/>
      <c r="AW231" s="215"/>
      <c r="AX231" s="217"/>
      <c r="AY231" s="219"/>
      <c r="AZ231" s="220"/>
      <c r="BA231" s="220"/>
      <c r="BB231" s="221"/>
      <c r="BC231" s="220"/>
      <c r="BD231" s="220"/>
      <c r="BE231" s="220"/>
      <c r="BF231" s="220"/>
      <c r="BG231" s="220"/>
      <c r="BH231" s="218"/>
      <c r="BI231" s="218"/>
      <c r="BJ231" s="218"/>
      <c r="BK231" s="218"/>
      <c r="BL231" s="218"/>
      <c r="BM231" s="211"/>
      <c r="BN231" s="211"/>
      <c r="BO231" s="211"/>
      <c r="BP231" s="211"/>
      <c r="BQ231" s="211"/>
      <c r="BR231" s="211"/>
      <c r="BS231" s="211"/>
      <c r="BT231" s="211"/>
      <c r="BU231" s="211"/>
      <c r="BV231" s="211"/>
      <c r="BW231" s="211"/>
      <c r="BX231" s="211"/>
      <c r="BY231" s="211"/>
      <c r="BZ231" s="211"/>
      <c r="CA231" s="211"/>
      <c r="CB231" s="211"/>
      <c r="CC231" s="211"/>
      <c r="CD231" s="211"/>
      <c r="CE231" s="211"/>
    </row>
    <row r="232" spans="41:83" x14ac:dyDescent="0.2">
      <c r="AO232" s="215"/>
      <c r="AP232" s="222"/>
      <c r="AQ232" s="222"/>
      <c r="AR232" s="215"/>
      <c r="AS232" s="215"/>
      <c r="AT232" s="217"/>
      <c r="AU232" s="218"/>
      <c r="AV232" s="217"/>
      <c r="AW232" s="215"/>
      <c r="AX232" s="217"/>
      <c r="AY232" s="219"/>
      <c r="AZ232" s="220"/>
      <c r="BA232" s="220"/>
      <c r="BB232" s="221"/>
      <c r="BC232" s="220"/>
      <c r="BD232" s="220"/>
      <c r="BE232" s="220"/>
      <c r="BF232" s="220"/>
      <c r="BG232" s="220"/>
      <c r="BH232" s="218"/>
      <c r="BI232" s="218"/>
      <c r="BJ232" s="218"/>
      <c r="BK232" s="218"/>
      <c r="BL232" s="218"/>
      <c r="BM232" s="211"/>
      <c r="BN232" s="211"/>
      <c r="BO232" s="211"/>
      <c r="BP232" s="211"/>
      <c r="BQ232" s="211"/>
      <c r="BR232" s="211"/>
      <c r="BS232" s="211"/>
      <c r="BT232" s="211"/>
      <c r="BU232" s="211"/>
      <c r="BV232" s="211"/>
      <c r="BW232" s="211"/>
      <c r="BX232" s="211"/>
      <c r="BY232" s="211"/>
      <c r="BZ232" s="211"/>
      <c r="CA232" s="211"/>
      <c r="CB232" s="211"/>
      <c r="CC232" s="211"/>
      <c r="CD232" s="211"/>
      <c r="CE232" s="211"/>
    </row>
    <row r="233" spans="41:83" x14ac:dyDescent="0.2">
      <c r="AO233" s="215"/>
      <c r="AP233" s="222"/>
      <c r="AQ233" s="222"/>
      <c r="AR233" s="215"/>
      <c r="AS233" s="215"/>
      <c r="AT233" s="217"/>
      <c r="AU233" s="218"/>
      <c r="AV233" s="217"/>
      <c r="AW233" s="215"/>
      <c r="AX233" s="217"/>
      <c r="AY233" s="219"/>
      <c r="AZ233" s="220"/>
      <c r="BA233" s="220"/>
      <c r="BB233" s="221"/>
      <c r="BC233" s="220"/>
      <c r="BD233" s="220"/>
      <c r="BE233" s="220"/>
      <c r="BF233" s="220"/>
      <c r="BG233" s="220"/>
      <c r="BH233" s="218"/>
      <c r="BI233" s="218"/>
      <c r="BJ233" s="218"/>
      <c r="BK233" s="218"/>
      <c r="BL233" s="218"/>
      <c r="BM233" s="211"/>
      <c r="BN233" s="211"/>
      <c r="BO233" s="211"/>
      <c r="BP233" s="211"/>
      <c r="BQ233" s="211"/>
      <c r="BR233" s="211"/>
      <c r="BS233" s="211"/>
      <c r="BT233" s="211"/>
      <c r="BU233" s="211"/>
      <c r="BV233" s="211"/>
      <c r="BW233" s="211"/>
      <c r="BX233" s="211"/>
      <c r="BY233" s="211"/>
      <c r="BZ233" s="211"/>
      <c r="CA233" s="211"/>
      <c r="CB233" s="211"/>
      <c r="CC233" s="211"/>
      <c r="CD233" s="211"/>
      <c r="CE233" s="211"/>
    </row>
    <row r="234" spans="41:83" x14ac:dyDescent="0.2">
      <c r="AO234" s="215"/>
      <c r="AP234" s="222"/>
      <c r="AQ234" s="222"/>
      <c r="AR234" s="215"/>
      <c r="AS234" s="215"/>
      <c r="AT234" s="217"/>
      <c r="AU234" s="218"/>
      <c r="AV234" s="217"/>
      <c r="AW234" s="215"/>
      <c r="AX234" s="217"/>
      <c r="AY234" s="219"/>
      <c r="AZ234" s="220"/>
      <c r="BA234" s="220"/>
      <c r="BB234" s="221"/>
      <c r="BC234" s="220"/>
      <c r="BD234" s="220"/>
      <c r="BE234" s="220"/>
      <c r="BF234" s="220"/>
      <c r="BG234" s="220"/>
      <c r="BH234" s="218"/>
      <c r="BI234" s="218"/>
      <c r="BJ234" s="218"/>
      <c r="BK234" s="218"/>
      <c r="BL234" s="218"/>
      <c r="BM234" s="211"/>
      <c r="BN234" s="211"/>
      <c r="BO234" s="211"/>
      <c r="BP234" s="211"/>
      <c r="BQ234" s="211"/>
      <c r="BR234" s="211"/>
      <c r="BS234" s="211"/>
      <c r="BT234" s="211"/>
      <c r="BU234" s="211"/>
      <c r="BV234" s="211"/>
      <c r="BW234" s="211"/>
      <c r="BX234" s="211"/>
      <c r="BY234" s="211"/>
      <c r="BZ234" s="211"/>
      <c r="CA234" s="211"/>
      <c r="CB234" s="211"/>
      <c r="CC234" s="211"/>
      <c r="CD234" s="211"/>
      <c r="CE234" s="211"/>
    </row>
    <row r="235" spans="41:83" x14ac:dyDescent="0.2">
      <c r="AO235" s="215"/>
      <c r="AP235" s="222"/>
      <c r="AQ235" s="222"/>
      <c r="AR235" s="215"/>
      <c r="AS235" s="215"/>
      <c r="AT235" s="217"/>
      <c r="AU235" s="218"/>
      <c r="AV235" s="217"/>
      <c r="AW235" s="215"/>
      <c r="AX235" s="217"/>
      <c r="AY235" s="219"/>
      <c r="AZ235" s="220"/>
      <c r="BA235" s="220"/>
      <c r="BB235" s="221"/>
      <c r="BC235" s="220"/>
      <c r="BD235" s="220"/>
      <c r="BE235" s="220"/>
      <c r="BF235" s="220"/>
      <c r="BG235" s="220"/>
      <c r="BH235" s="218"/>
      <c r="BI235" s="218"/>
      <c r="BJ235" s="218"/>
      <c r="BK235" s="218"/>
      <c r="BL235" s="218"/>
      <c r="BM235" s="211"/>
      <c r="BN235" s="211"/>
      <c r="BO235" s="211"/>
      <c r="BP235" s="211"/>
      <c r="BQ235" s="211"/>
      <c r="BR235" s="211"/>
      <c r="BS235" s="211"/>
      <c r="BT235" s="211"/>
      <c r="BU235" s="211"/>
      <c r="BV235" s="211"/>
      <c r="BW235" s="211"/>
      <c r="BX235" s="211"/>
      <c r="BY235" s="211"/>
      <c r="BZ235" s="211"/>
      <c r="CA235" s="211"/>
      <c r="CB235" s="211"/>
      <c r="CC235" s="211"/>
      <c r="CD235" s="211"/>
      <c r="CE235" s="211"/>
    </row>
    <row r="236" spans="41:83" x14ac:dyDescent="0.2">
      <c r="AO236" s="215"/>
      <c r="AP236" s="222"/>
      <c r="AQ236" s="222"/>
      <c r="AR236" s="215"/>
      <c r="AS236" s="215"/>
      <c r="AT236" s="217"/>
      <c r="AU236" s="218"/>
      <c r="AV236" s="217"/>
      <c r="AW236" s="215"/>
      <c r="AX236" s="217"/>
      <c r="AY236" s="219"/>
      <c r="AZ236" s="220"/>
      <c r="BA236" s="220"/>
      <c r="BB236" s="221"/>
      <c r="BC236" s="220"/>
      <c r="BD236" s="220"/>
      <c r="BE236" s="220"/>
      <c r="BF236" s="220"/>
      <c r="BG236" s="220"/>
      <c r="BH236" s="218"/>
      <c r="BI236" s="218"/>
      <c r="BJ236" s="218"/>
      <c r="BK236" s="218"/>
      <c r="BL236" s="218"/>
      <c r="BM236" s="211"/>
      <c r="BN236" s="211"/>
      <c r="BO236" s="211"/>
      <c r="BP236" s="211"/>
      <c r="BQ236" s="211"/>
      <c r="BR236" s="211"/>
      <c r="BS236" s="211"/>
      <c r="BT236" s="211"/>
      <c r="BU236" s="211"/>
      <c r="BV236" s="211"/>
      <c r="BW236" s="211"/>
      <c r="BX236" s="211"/>
      <c r="BY236" s="211"/>
      <c r="BZ236" s="211"/>
      <c r="CA236" s="211"/>
      <c r="CB236" s="211"/>
      <c r="CC236" s="211"/>
      <c r="CD236" s="211"/>
      <c r="CE236" s="211"/>
    </row>
    <row r="237" spans="41:83" x14ac:dyDescent="0.2">
      <c r="AO237" s="215"/>
      <c r="AP237" s="222"/>
      <c r="AQ237" s="222"/>
      <c r="AR237" s="215"/>
      <c r="AS237" s="215"/>
      <c r="AT237" s="217"/>
      <c r="AU237" s="218"/>
      <c r="AV237" s="217"/>
      <c r="AW237" s="215"/>
      <c r="AX237" s="217"/>
      <c r="AY237" s="219"/>
      <c r="AZ237" s="220"/>
      <c r="BA237" s="220"/>
      <c r="BB237" s="221"/>
      <c r="BC237" s="220"/>
      <c r="BD237" s="220"/>
      <c r="BE237" s="220"/>
      <c r="BF237" s="220"/>
      <c r="BG237" s="220"/>
      <c r="BH237" s="218"/>
      <c r="BI237" s="218"/>
      <c r="BJ237" s="218"/>
      <c r="BK237" s="218"/>
      <c r="BL237" s="218"/>
      <c r="BM237" s="211"/>
      <c r="BN237" s="211"/>
      <c r="BO237" s="211"/>
      <c r="BP237" s="211"/>
      <c r="BQ237" s="211"/>
      <c r="BR237" s="211"/>
      <c r="BS237" s="211"/>
      <c r="BT237" s="211"/>
      <c r="BU237" s="211"/>
      <c r="BV237" s="211"/>
      <c r="BW237" s="211"/>
      <c r="BX237" s="211"/>
      <c r="BY237" s="211"/>
      <c r="BZ237" s="211"/>
      <c r="CA237" s="211"/>
      <c r="CB237" s="211"/>
      <c r="CC237" s="211"/>
      <c r="CD237" s="211"/>
      <c r="CE237" s="211"/>
    </row>
    <row r="238" spans="41:83" x14ac:dyDescent="0.2">
      <c r="AO238" s="215"/>
      <c r="AP238" s="222"/>
      <c r="AQ238" s="222"/>
      <c r="AR238" s="215"/>
      <c r="AS238" s="215"/>
      <c r="AT238" s="217"/>
      <c r="AU238" s="218"/>
      <c r="AV238" s="217"/>
      <c r="AW238" s="215"/>
      <c r="AX238" s="217"/>
      <c r="AY238" s="219"/>
      <c r="AZ238" s="220"/>
      <c r="BA238" s="220"/>
      <c r="BB238" s="221"/>
      <c r="BC238" s="220"/>
      <c r="BD238" s="220"/>
      <c r="BE238" s="220"/>
      <c r="BF238" s="220"/>
      <c r="BG238" s="220"/>
      <c r="BH238" s="218"/>
      <c r="BI238" s="218"/>
      <c r="BJ238" s="218"/>
      <c r="BK238" s="218"/>
      <c r="BL238" s="218"/>
      <c r="BM238" s="211"/>
      <c r="BN238" s="211"/>
      <c r="BO238" s="211"/>
      <c r="BP238" s="211"/>
      <c r="BQ238" s="211"/>
      <c r="BR238" s="211"/>
      <c r="BS238" s="211"/>
      <c r="BT238" s="211"/>
      <c r="BU238" s="211"/>
      <c r="BV238" s="211"/>
      <c r="BW238" s="211"/>
      <c r="BX238" s="211"/>
      <c r="BY238" s="211"/>
      <c r="BZ238" s="211"/>
      <c r="CA238" s="211"/>
      <c r="CB238" s="211"/>
      <c r="CC238" s="211"/>
      <c r="CD238" s="211"/>
      <c r="CE238" s="211"/>
    </row>
    <row r="239" spans="41:83" x14ac:dyDescent="0.2">
      <c r="AO239" s="215"/>
      <c r="AP239" s="222"/>
      <c r="AQ239" s="222"/>
      <c r="AR239" s="215"/>
      <c r="AS239" s="215"/>
      <c r="AT239" s="217"/>
      <c r="AU239" s="218"/>
      <c r="AV239" s="217"/>
      <c r="AW239" s="215"/>
      <c r="AX239" s="217"/>
      <c r="AY239" s="219"/>
      <c r="AZ239" s="220"/>
      <c r="BA239" s="220"/>
      <c r="BB239" s="221"/>
      <c r="BC239" s="220"/>
      <c r="BD239" s="220"/>
      <c r="BE239" s="220"/>
      <c r="BF239" s="220"/>
      <c r="BG239" s="220"/>
      <c r="BH239" s="218"/>
      <c r="BI239" s="218"/>
      <c r="BJ239" s="218"/>
      <c r="BK239" s="218"/>
      <c r="BL239" s="218"/>
      <c r="BM239" s="211"/>
      <c r="BN239" s="211"/>
      <c r="BO239" s="211"/>
      <c r="BP239" s="211"/>
      <c r="BQ239" s="211"/>
      <c r="BR239" s="211"/>
      <c r="BS239" s="211"/>
      <c r="BT239" s="211"/>
      <c r="BU239" s="211"/>
      <c r="BV239" s="211"/>
      <c r="BW239" s="211"/>
      <c r="BX239" s="211"/>
      <c r="BY239" s="211"/>
      <c r="BZ239" s="211"/>
      <c r="CA239" s="211"/>
      <c r="CB239" s="211"/>
      <c r="CC239" s="211"/>
      <c r="CD239" s="211"/>
      <c r="CE239" s="211"/>
    </row>
    <row r="240" spans="41:83" x14ac:dyDescent="0.2">
      <c r="AO240" s="215"/>
      <c r="AP240" s="222"/>
      <c r="AQ240" s="222"/>
      <c r="AR240" s="215"/>
      <c r="AS240" s="215"/>
      <c r="AT240" s="217"/>
      <c r="AU240" s="218"/>
      <c r="AV240" s="217"/>
      <c r="AW240" s="215"/>
      <c r="AX240" s="217"/>
      <c r="AY240" s="219"/>
      <c r="AZ240" s="220"/>
      <c r="BA240" s="220"/>
      <c r="BB240" s="221"/>
      <c r="BC240" s="220"/>
      <c r="BD240" s="220"/>
      <c r="BE240" s="220"/>
      <c r="BF240" s="220"/>
      <c r="BG240" s="220"/>
      <c r="BH240" s="218"/>
      <c r="BI240" s="218"/>
      <c r="BJ240" s="218"/>
      <c r="BK240" s="218"/>
      <c r="BL240" s="218"/>
      <c r="BM240" s="211"/>
      <c r="BN240" s="211"/>
      <c r="BO240" s="211"/>
      <c r="BP240" s="211"/>
      <c r="BQ240" s="211"/>
      <c r="BR240" s="211"/>
      <c r="BS240" s="211"/>
      <c r="BT240" s="211"/>
      <c r="BU240" s="211"/>
      <c r="BV240" s="211"/>
      <c r="BW240" s="211"/>
      <c r="BX240" s="211"/>
      <c r="BY240" s="211"/>
      <c r="BZ240" s="211"/>
      <c r="CA240" s="211"/>
      <c r="CB240" s="211"/>
      <c r="CC240" s="211"/>
      <c r="CD240" s="211"/>
      <c r="CE240" s="211"/>
    </row>
    <row r="241" spans="41:83" x14ac:dyDescent="0.2">
      <c r="AO241" s="215"/>
      <c r="AP241" s="222"/>
      <c r="AQ241" s="222"/>
      <c r="AR241" s="215"/>
      <c r="AS241" s="215"/>
      <c r="AT241" s="217"/>
      <c r="AU241" s="218"/>
      <c r="AV241" s="217"/>
      <c r="AW241" s="215"/>
      <c r="AX241" s="217"/>
      <c r="AY241" s="219"/>
      <c r="AZ241" s="220"/>
      <c r="BA241" s="220"/>
      <c r="BB241" s="221"/>
      <c r="BC241" s="220"/>
      <c r="BD241" s="220"/>
      <c r="BE241" s="220"/>
      <c r="BF241" s="220"/>
      <c r="BG241" s="220"/>
      <c r="BH241" s="218"/>
      <c r="BI241" s="218"/>
      <c r="BJ241" s="218"/>
      <c r="BK241" s="218"/>
      <c r="BL241" s="218"/>
      <c r="BM241" s="211"/>
      <c r="BN241" s="211"/>
      <c r="BO241" s="211"/>
      <c r="BP241" s="211"/>
      <c r="BQ241" s="211"/>
      <c r="BR241" s="211"/>
      <c r="BS241" s="211"/>
      <c r="BT241" s="211"/>
      <c r="BU241" s="211"/>
      <c r="BV241" s="211"/>
      <c r="BW241" s="211"/>
      <c r="BX241" s="211"/>
      <c r="BY241" s="211"/>
      <c r="BZ241" s="211"/>
      <c r="CA241" s="211"/>
      <c r="CB241" s="211"/>
      <c r="CC241" s="211"/>
      <c r="CD241" s="211"/>
      <c r="CE241" s="211"/>
    </row>
    <row r="242" spans="41:83" x14ac:dyDescent="0.2">
      <c r="AO242" s="215"/>
      <c r="AP242" s="222"/>
      <c r="AQ242" s="222"/>
      <c r="AR242" s="215"/>
      <c r="AS242" s="215"/>
      <c r="AT242" s="217"/>
      <c r="AU242" s="218"/>
      <c r="AV242" s="217"/>
      <c r="AW242" s="215"/>
      <c r="AX242" s="217"/>
      <c r="AY242" s="219"/>
      <c r="AZ242" s="220"/>
      <c r="BA242" s="220"/>
      <c r="BB242" s="221"/>
      <c r="BC242" s="220"/>
      <c r="BD242" s="220"/>
      <c r="BE242" s="220"/>
      <c r="BF242" s="220"/>
      <c r="BG242" s="220"/>
      <c r="BH242" s="218"/>
      <c r="BI242" s="218"/>
      <c r="BJ242" s="218"/>
      <c r="BK242" s="218"/>
      <c r="BL242" s="218"/>
      <c r="BM242" s="211"/>
      <c r="BN242" s="211"/>
      <c r="BO242" s="211"/>
      <c r="BP242" s="211"/>
      <c r="BQ242" s="211"/>
      <c r="BR242" s="211"/>
      <c r="BS242" s="211"/>
      <c r="BT242" s="211"/>
      <c r="BU242" s="211"/>
      <c r="BV242" s="211"/>
      <c r="BW242" s="211"/>
      <c r="BX242" s="211"/>
      <c r="BY242" s="211"/>
      <c r="BZ242" s="211"/>
      <c r="CA242" s="211"/>
      <c r="CB242" s="211"/>
      <c r="CC242" s="211"/>
      <c r="CD242" s="211"/>
      <c r="CE242" s="211"/>
    </row>
    <row r="243" spans="41:83" x14ac:dyDescent="0.2">
      <c r="AO243" s="215"/>
      <c r="AP243" s="222"/>
      <c r="AQ243" s="222"/>
      <c r="AR243" s="215"/>
      <c r="AS243" s="215"/>
      <c r="AT243" s="217"/>
      <c r="AU243" s="218"/>
      <c r="AV243" s="217"/>
      <c r="AW243" s="215"/>
      <c r="AX243" s="217"/>
      <c r="AY243" s="219"/>
      <c r="AZ243" s="220"/>
      <c r="BA243" s="220"/>
      <c r="BB243" s="221"/>
      <c r="BC243" s="220"/>
      <c r="BD243" s="220"/>
      <c r="BE243" s="220"/>
      <c r="BF243" s="220"/>
      <c r="BG243" s="220"/>
      <c r="BH243" s="218"/>
      <c r="BI243" s="218"/>
      <c r="BJ243" s="218"/>
      <c r="BK243" s="218"/>
      <c r="BL243" s="218"/>
      <c r="BM243" s="211"/>
      <c r="BN243" s="211"/>
      <c r="BO243" s="211"/>
      <c r="BP243" s="211"/>
      <c r="BQ243" s="211"/>
      <c r="BR243" s="211"/>
      <c r="BS243" s="211"/>
      <c r="BT243" s="211"/>
      <c r="BU243" s="211"/>
      <c r="BV243" s="211"/>
      <c r="BW243" s="211"/>
      <c r="BX243" s="211"/>
      <c r="BY243" s="211"/>
      <c r="BZ243" s="211"/>
      <c r="CA243" s="211"/>
      <c r="CB243" s="211"/>
      <c r="CC243" s="211"/>
      <c r="CD243" s="211"/>
      <c r="CE243" s="211"/>
    </row>
    <row r="244" spans="41:83" x14ac:dyDescent="0.2">
      <c r="AO244" s="215"/>
      <c r="AP244" s="222"/>
      <c r="AQ244" s="222"/>
      <c r="AR244" s="215"/>
      <c r="AS244" s="215"/>
      <c r="AT244" s="217"/>
      <c r="AU244" s="218"/>
      <c r="AV244" s="217"/>
      <c r="AW244" s="215"/>
      <c r="AX244" s="217"/>
      <c r="AY244" s="219"/>
      <c r="AZ244" s="220"/>
      <c r="BA244" s="220"/>
      <c r="BB244" s="221"/>
      <c r="BC244" s="220"/>
      <c r="BD244" s="220"/>
      <c r="BE244" s="220"/>
      <c r="BF244" s="220"/>
      <c r="BG244" s="220"/>
      <c r="BH244" s="218"/>
      <c r="BI244" s="218"/>
      <c r="BJ244" s="218"/>
      <c r="BK244" s="218"/>
      <c r="BL244" s="218"/>
      <c r="BM244" s="211"/>
      <c r="BN244" s="211"/>
      <c r="BO244" s="211"/>
      <c r="BP244" s="211"/>
      <c r="BQ244" s="211"/>
      <c r="BR244" s="211"/>
      <c r="BS244" s="211"/>
      <c r="BT244" s="211"/>
      <c r="BU244" s="211"/>
      <c r="BV244" s="211"/>
      <c r="BW244" s="211"/>
      <c r="BX244" s="211"/>
      <c r="BY244" s="211"/>
      <c r="BZ244" s="211"/>
      <c r="CA244" s="211"/>
      <c r="CB244" s="211"/>
      <c r="CC244" s="211"/>
      <c r="CD244" s="211"/>
      <c r="CE244" s="211"/>
    </row>
    <row r="245" spans="41:83" x14ac:dyDescent="0.2">
      <c r="AO245" s="215"/>
      <c r="AP245" s="222"/>
      <c r="AQ245" s="222"/>
      <c r="AR245" s="215"/>
      <c r="AS245" s="215"/>
      <c r="AT245" s="217"/>
      <c r="AU245" s="218"/>
      <c r="AV245" s="217"/>
      <c r="AW245" s="215"/>
      <c r="AX245" s="217"/>
      <c r="AY245" s="219"/>
      <c r="AZ245" s="220"/>
      <c r="BA245" s="220"/>
      <c r="BB245" s="221"/>
      <c r="BC245" s="220"/>
      <c r="BD245" s="220"/>
      <c r="BE245" s="220"/>
      <c r="BF245" s="220"/>
      <c r="BG245" s="220"/>
      <c r="BH245" s="218"/>
      <c r="BI245" s="218"/>
      <c r="BJ245" s="218"/>
      <c r="BK245" s="218"/>
      <c r="BL245" s="218"/>
      <c r="BM245" s="211"/>
      <c r="BN245" s="211"/>
      <c r="BO245" s="211"/>
      <c r="BP245" s="211"/>
      <c r="BQ245" s="211"/>
      <c r="BR245" s="211"/>
      <c r="BS245" s="211"/>
      <c r="BT245" s="211"/>
      <c r="BU245" s="211"/>
      <c r="BV245" s="211"/>
      <c r="BW245" s="211"/>
      <c r="BX245" s="211"/>
      <c r="BY245" s="211"/>
      <c r="BZ245" s="211"/>
      <c r="CA245" s="211"/>
      <c r="CB245" s="211"/>
      <c r="CC245" s="211"/>
      <c r="CD245" s="211"/>
      <c r="CE245" s="211"/>
    </row>
    <row r="246" spans="41:83" x14ac:dyDescent="0.2">
      <c r="AO246" s="215"/>
      <c r="AP246" s="222"/>
      <c r="AQ246" s="222"/>
      <c r="AR246" s="215"/>
      <c r="AS246" s="215"/>
      <c r="AT246" s="217"/>
      <c r="AU246" s="218"/>
      <c r="AV246" s="217"/>
      <c r="AW246" s="215"/>
      <c r="AX246" s="217"/>
      <c r="AY246" s="219"/>
      <c r="AZ246" s="220"/>
      <c r="BA246" s="220"/>
      <c r="BB246" s="221"/>
      <c r="BC246" s="220"/>
      <c r="BD246" s="220"/>
      <c r="BE246" s="220"/>
      <c r="BF246" s="220"/>
      <c r="BG246" s="220"/>
      <c r="BH246" s="218"/>
      <c r="BI246" s="218"/>
      <c r="BJ246" s="218"/>
      <c r="BK246" s="218"/>
      <c r="BL246" s="218"/>
      <c r="BM246" s="211"/>
      <c r="BN246" s="211"/>
      <c r="BO246" s="211"/>
      <c r="BP246" s="211"/>
      <c r="BQ246" s="211"/>
      <c r="BR246" s="211"/>
      <c r="BS246" s="211"/>
      <c r="BT246" s="211"/>
      <c r="BU246" s="211"/>
      <c r="BV246" s="211"/>
      <c r="BW246" s="211"/>
      <c r="BX246" s="211"/>
      <c r="BY246" s="211"/>
      <c r="BZ246" s="211"/>
      <c r="CA246" s="211"/>
      <c r="CB246" s="211"/>
      <c r="CC246" s="211"/>
      <c r="CD246" s="211"/>
      <c r="CE246" s="211"/>
    </row>
    <row r="247" spans="41:83" x14ac:dyDescent="0.2">
      <c r="AO247" s="215"/>
      <c r="AP247" s="222"/>
      <c r="AQ247" s="222"/>
      <c r="AR247" s="215"/>
      <c r="AS247" s="215"/>
      <c r="AT247" s="217"/>
      <c r="AU247" s="218"/>
      <c r="AV247" s="217"/>
      <c r="AW247" s="215"/>
      <c r="AX247" s="217"/>
      <c r="AY247" s="219"/>
      <c r="AZ247" s="220"/>
      <c r="BA247" s="220"/>
      <c r="BB247" s="221"/>
      <c r="BC247" s="220"/>
      <c r="BD247" s="220"/>
      <c r="BE247" s="220"/>
      <c r="BF247" s="220"/>
      <c r="BG247" s="220"/>
      <c r="BH247" s="218"/>
      <c r="BI247" s="218"/>
      <c r="BJ247" s="218"/>
      <c r="BK247" s="218"/>
      <c r="BL247" s="218"/>
      <c r="BM247" s="211"/>
      <c r="BN247" s="211"/>
      <c r="BO247" s="211"/>
      <c r="BP247" s="211"/>
      <c r="BQ247" s="211"/>
      <c r="BR247" s="211"/>
      <c r="BS247" s="211"/>
      <c r="BT247" s="211"/>
      <c r="BU247" s="211"/>
      <c r="BV247" s="211"/>
      <c r="BW247" s="211"/>
      <c r="BX247" s="211"/>
      <c r="BY247" s="211"/>
      <c r="BZ247" s="211"/>
      <c r="CA247" s="211"/>
      <c r="CB247" s="211"/>
      <c r="CC247" s="211"/>
      <c r="CD247" s="211"/>
      <c r="CE247" s="211"/>
    </row>
    <row r="248" spans="41:83" x14ac:dyDescent="0.2">
      <c r="AO248" s="215"/>
      <c r="AP248" s="222"/>
      <c r="AQ248" s="222"/>
      <c r="AR248" s="215"/>
      <c r="AS248" s="215"/>
      <c r="AT248" s="217"/>
      <c r="AU248" s="218"/>
      <c r="AV248" s="217"/>
      <c r="AW248" s="215"/>
      <c r="AX248" s="217"/>
      <c r="AY248" s="219"/>
      <c r="AZ248" s="220"/>
      <c r="BA248" s="220"/>
      <c r="BB248" s="221"/>
      <c r="BC248" s="220"/>
      <c r="BD248" s="220"/>
      <c r="BE248" s="220"/>
      <c r="BF248" s="220"/>
      <c r="BG248" s="220"/>
      <c r="BH248" s="218"/>
      <c r="BI248" s="218"/>
      <c r="BJ248" s="218"/>
      <c r="BK248" s="218"/>
      <c r="BL248" s="218"/>
      <c r="BM248" s="211"/>
      <c r="BN248" s="211"/>
      <c r="BO248" s="211"/>
      <c r="BP248" s="211"/>
      <c r="BQ248" s="211"/>
      <c r="BR248" s="211"/>
      <c r="BS248" s="211"/>
      <c r="BT248" s="211"/>
      <c r="BU248" s="211"/>
      <c r="BV248" s="211"/>
      <c r="BW248" s="211"/>
      <c r="BX248" s="211"/>
      <c r="BY248" s="211"/>
      <c r="BZ248" s="211"/>
      <c r="CA248" s="211"/>
      <c r="CB248" s="211"/>
      <c r="CC248" s="211"/>
      <c r="CD248" s="211"/>
      <c r="CE248" s="211"/>
    </row>
    <row r="249" spans="41:83" x14ac:dyDescent="0.2">
      <c r="AO249" s="215"/>
      <c r="AP249" s="222"/>
      <c r="AQ249" s="222"/>
      <c r="AR249" s="215"/>
      <c r="AS249" s="215"/>
      <c r="AT249" s="217"/>
      <c r="AU249" s="218"/>
      <c r="AV249" s="217"/>
      <c r="AW249" s="215"/>
      <c r="AX249" s="217"/>
      <c r="AY249" s="219"/>
      <c r="AZ249" s="220"/>
      <c r="BA249" s="220"/>
      <c r="BB249" s="221"/>
      <c r="BC249" s="220"/>
      <c r="BD249" s="220"/>
      <c r="BE249" s="220"/>
      <c r="BF249" s="220"/>
      <c r="BG249" s="220"/>
      <c r="BH249" s="218"/>
      <c r="BI249" s="218"/>
      <c r="BJ249" s="218"/>
      <c r="BK249" s="218"/>
      <c r="BL249" s="218"/>
      <c r="BM249" s="211"/>
      <c r="BN249" s="211"/>
      <c r="BO249" s="211"/>
      <c r="BP249" s="211"/>
      <c r="BQ249" s="211"/>
      <c r="BR249" s="211"/>
      <c r="BS249" s="211"/>
      <c r="BT249" s="211"/>
      <c r="BU249" s="211"/>
      <c r="BV249" s="211"/>
      <c r="BW249" s="211"/>
      <c r="BX249" s="211"/>
      <c r="BY249" s="211"/>
      <c r="BZ249" s="211"/>
      <c r="CA249" s="211"/>
      <c r="CB249" s="211"/>
      <c r="CC249" s="211"/>
      <c r="CD249" s="211"/>
      <c r="CE249" s="211"/>
    </row>
    <row r="250" spans="41:83" x14ac:dyDescent="0.2">
      <c r="AO250" s="215"/>
      <c r="AP250" s="222"/>
      <c r="AQ250" s="222"/>
      <c r="AR250" s="215"/>
      <c r="AS250" s="215"/>
      <c r="AT250" s="217"/>
      <c r="AU250" s="218"/>
      <c r="AV250" s="217"/>
      <c r="AW250" s="215"/>
      <c r="AX250" s="217"/>
      <c r="AY250" s="219"/>
      <c r="AZ250" s="220"/>
      <c r="BA250" s="220"/>
      <c r="BB250" s="221"/>
      <c r="BC250" s="220"/>
      <c r="BD250" s="220"/>
      <c r="BE250" s="220"/>
      <c r="BF250" s="220"/>
      <c r="BG250" s="220"/>
      <c r="BH250" s="218"/>
      <c r="BI250" s="218"/>
      <c r="BJ250" s="218"/>
      <c r="BK250" s="218"/>
      <c r="BL250" s="218"/>
      <c r="BM250" s="211"/>
      <c r="BN250" s="211"/>
      <c r="BO250" s="211"/>
      <c r="BP250" s="211"/>
      <c r="BQ250" s="211"/>
      <c r="BR250" s="211"/>
      <c r="BS250" s="211"/>
      <c r="BT250" s="211"/>
      <c r="BU250" s="211"/>
      <c r="BV250" s="211"/>
      <c r="BW250" s="211"/>
      <c r="BX250" s="211"/>
      <c r="BY250" s="211"/>
      <c r="BZ250" s="211"/>
      <c r="CA250" s="211"/>
      <c r="CB250" s="211"/>
      <c r="CC250" s="211"/>
      <c r="CD250" s="211"/>
      <c r="CE250" s="211"/>
    </row>
    <row r="251" spans="41:83" x14ac:dyDescent="0.2">
      <c r="AO251" s="215"/>
      <c r="AP251" s="222"/>
      <c r="AQ251" s="222"/>
      <c r="AR251" s="215"/>
      <c r="AS251" s="215"/>
      <c r="AT251" s="217"/>
      <c r="AU251" s="218"/>
      <c r="AV251" s="217"/>
      <c r="AW251" s="215"/>
      <c r="AX251" s="217"/>
      <c r="AY251" s="219"/>
      <c r="AZ251" s="220"/>
      <c r="BA251" s="220"/>
      <c r="BB251" s="221"/>
      <c r="BC251" s="220"/>
      <c r="BD251" s="220"/>
      <c r="BE251" s="220"/>
      <c r="BF251" s="220"/>
      <c r="BG251" s="220"/>
      <c r="BH251" s="218"/>
      <c r="BI251" s="218"/>
      <c r="BJ251" s="218"/>
      <c r="BK251" s="218"/>
      <c r="BL251" s="218"/>
      <c r="BM251" s="211"/>
      <c r="BN251" s="211"/>
      <c r="BO251" s="211"/>
      <c r="BP251" s="211"/>
      <c r="BQ251" s="211"/>
      <c r="BR251" s="211"/>
      <c r="BS251" s="211"/>
      <c r="BT251" s="211"/>
      <c r="BU251" s="211"/>
      <c r="BV251" s="211"/>
      <c r="BW251" s="211"/>
      <c r="BX251" s="211"/>
      <c r="BY251" s="211"/>
      <c r="BZ251" s="211"/>
      <c r="CA251" s="211"/>
      <c r="CB251" s="211"/>
      <c r="CC251" s="211"/>
      <c r="CD251" s="211"/>
      <c r="CE251" s="211"/>
    </row>
    <row r="252" spans="41:83" x14ac:dyDescent="0.2">
      <c r="AO252" s="215"/>
      <c r="AP252" s="222"/>
      <c r="AQ252" s="222"/>
      <c r="AR252" s="215"/>
      <c r="AS252" s="215"/>
      <c r="AT252" s="217"/>
      <c r="AU252" s="218"/>
      <c r="AV252" s="217"/>
      <c r="AW252" s="215"/>
      <c r="AX252" s="217"/>
      <c r="AY252" s="219"/>
      <c r="AZ252" s="220"/>
      <c r="BA252" s="220"/>
      <c r="BB252" s="221"/>
      <c r="BC252" s="220"/>
      <c r="BD252" s="220"/>
      <c r="BE252" s="220"/>
      <c r="BF252" s="220"/>
      <c r="BG252" s="220"/>
      <c r="BH252" s="218"/>
      <c r="BI252" s="218"/>
      <c r="BJ252" s="218"/>
      <c r="BK252" s="218"/>
      <c r="BL252" s="218"/>
      <c r="BM252" s="211"/>
      <c r="BN252" s="211"/>
      <c r="BO252" s="211"/>
      <c r="BP252" s="211"/>
      <c r="BQ252" s="211"/>
      <c r="BR252" s="211"/>
      <c r="BS252" s="211"/>
      <c r="BT252" s="211"/>
      <c r="BU252" s="211"/>
      <c r="BV252" s="211"/>
      <c r="BW252" s="211"/>
      <c r="BX252" s="211"/>
      <c r="BY252" s="211"/>
      <c r="BZ252" s="211"/>
      <c r="CA252" s="211"/>
      <c r="CB252" s="211"/>
      <c r="CC252" s="211"/>
      <c r="CD252" s="211"/>
      <c r="CE252" s="211"/>
    </row>
    <row r="253" spans="41:83" x14ac:dyDescent="0.2">
      <c r="AO253" s="215"/>
      <c r="AP253" s="222"/>
      <c r="AQ253" s="222"/>
      <c r="AR253" s="215"/>
      <c r="AS253" s="215"/>
      <c r="AT253" s="217"/>
      <c r="AU253" s="218"/>
      <c r="AV253" s="217"/>
      <c r="AW253" s="215"/>
      <c r="AX253" s="217"/>
      <c r="AY253" s="219"/>
      <c r="AZ253" s="220"/>
      <c r="BA253" s="220"/>
      <c r="BB253" s="221"/>
      <c r="BC253" s="220"/>
      <c r="BD253" s="220"/>
      <c r="BE253" s="220"/>
      <c r="BF253" s="220"/>
      <c r="BG253" s="220"/>
      <c r="BH253" s="218"/>
      <c r="BI253" s="218"/>
      <c r="BJ253" s="218"/>
      <c r="BK253" s="218"/>
      <c r="BL253" s="218"/>
      <c r="BM253" s="211"/>
      <c r="BN253" s="211"/>
      <c r="BO253" s="211"/>
      <c r="BP253" s="211"/>
      <c r="BQ253" s="211"/>
      <c r="BR253" s="211"/>
      <c r="BS253" s="211"/>
      <c r="BT253" s="211"/>
      <c r="BU253" s="211"/>
      <c r="BV253" s="211"/>
      <c r="BW253" s="211"/>
      <c r="BX253" s="211"/>
      <c r="BY253" s="211"/>
      <c r="BZ253" s="211"/>
      <c r="CA253" s="211"/>
      <c r="CB253" s="211"/>
      <c r="CC253" s="211"/>
      <c r="CD253" s="211"/>
      <c r="CE253" s="211"/>
    </row>
    <row r="254" spans="41:83" x14ac:dyDescent="0.2">
      <c r="AO254" s="215"/>
      <c r="AP254" s="222"/>
      <c r="AQ254" s="222"/>
      <c r="AR254" s="215"/>
      <c r="AS254" s="215"/>
      <c r="AT254" s="217"/>
      <c r="AU254" s="218"/>
      <c r="AV254" s="217"/>
      <c r="AW254" s="215"/>
      <c r="AX254" s="217"/>
      <c r="AY254" s="219"/>
      <c r="AZ254" s="220"/>
      <c r="BA254" s="220"/>
      <c r="BB254" s="221"/>
      <c r="BC254" s="220"/>
      <c r="BD254" s="220"/>
      <c r="BE254" s="220"/>
      <c r="BF254" s="220"/>
      <c r="BG254" s="220"/>
      <c r="BH254" s="218"/>
      <c r="BI254" s="218"/>
      <c r="BJ254" s="218"/>
      <c r="BK254" s="218"/>
      <c r="BL254" s="218"/>
      <c r="BM254" s="211"/>
      <c r="BN254" s="211"/>
      <c r="BO254" s="211"/>
      <c r="BP254" s="211"/>
      <c r="BQ254" s="211"/>
      <c r="BR254" s="211"/>
      <c r="BS254" s="211"/>
      <c r="BT254" s="211"/>
      <c r="BU254" s="211"/>
      <c r="BV254" s="211"/>
      <c r="BW254" s="211"/>
      <c r="BX254" s="211"/>
      <c r="BY254" s="211"/>
      <c r="BZ254" s="211"/>
      <c r="CA254" s="211"/>
      <c r="CB254" s="211"/>
      <c r="CC254" s="211"/>
      <c r="CD254" s="211"/>
      <c r="CE254" s="211"/>
    </row>
    <row r="255" spans="41:83" x14ac:dyDescent="0.2">
      <c r="AO255" s="215"/>
      <c r="AP255" s="222"/>
      <c r="AQ255" s="222"/>
      <c r="AR255" s="215"/>
      <c r="AS255" s="215"/>
      <c r="AT255" s="217"/>
      <c r="AU255" s="218"/>
      <c r="AV255" s="217"/>
      <c r="AW255" s="215"/>
      <c r="AX255" s="217"/>
      <c r="AY255" s="219"/>
      <c r="AZ255" s="220"/>
      <c r="BA255" s="220"/>
      <c r="BB255" s="221"/>
      <c r="BC255" s="220"/>
      <c r="BD255" s="220"/>
      <c r="BE255" s="220"/>
      <c r="BF255" s="220"/>
      <c r="BG255" s="220"/>
      <c r="BH255" s="218"/>
      <c r="BI255" s="218"/>
      <c r="BJ255" s="218"/>
      <c r="BK255" s="218"/>
      <c r="BL255" s="218"/>
      <c r="BM255" s="211"/>
      <c r="BN255" s="211"/>
      <c r="BO255" s="211"/>
      <c r="BP255" s="211"/>
      <c r="BQ255" s="211"/>
      <c r="BR255" s="211"/>
      <c r="BS255" s="211"/>
      <c r="BT255" s="211"/>
      <c r="BU255" s="211"/>
      <c r="BV255" s="211"/>
      <c r="BW255" s="211"/>
      <c r="BX255" s="211"/>
      <c r="BY255" s="211"/>
      <c r="BZ255" s="211"/>
      <c r="CA255" s="211"/>
      <c r="CB255" s="211"/>
      <c r="CC255" s="211"/>
      <c r="CD255" s="211"/>
      <c r="CE255" s="211"/>
    </row>
    <row r="256" spans="41:83" x14ac:dyDescent="0.2">
      <c r="AO256" s="215"/>
      <c r="AP256" s="222"/>
      <c r="AQ256" s="222"/>
      <c r="AR256" s="215"/>
      <c r="AS256" s="215"/>
      <c r="AT256" s="217"/>
      <c r="AU256" s="218"/>
      <c r="AV256" s="217"/>
      <c r="AW256" s="215"/>
      <c r="AX256" s="217"/>
      <c r="AY256" s="219"/>
      <c r="AZ256" s="220"/>
      <c r="BA256" s="220"/>
      <c r="BB256" s="221"/>
      <c r="BC256" s="220"/>
      <c r="BD256" s="220"/>
      <c r="BE256" s="220"/>
      <c r="BF256" s="220"/>
      <c r="BG256" s="220"/>
      <c r="BH256" s="218"/>
      <c r="BI256" s="218"/>
      <c r="BJ256" s="218"/>
      <c r="BK256" s="218"/>
      <c r="BL256" s="218"/>
      <c r="BM256" s="211"/>
      <c r="BN256" s="211"/>
      <c r="BO256" s="211"/>
      <c r="BP256" s="211"/>
      <c r="BQ256" s="211"/>
      <c r="BR256" s="211"/>
      <c r="BS256" s="211"/>
      <c r="BT256" s="211"/>
      <c r="BU256" s="211"/>
      <c r="BV256" s="211"/>
      <c r="BW256" s="211"/>
      <c r="BX256" s="211"/>
      <c r="BY256" s="211"/>
      <c r="BZ256" s="211"/>
      <c r="CA256" s="211"/>
      <c r="CB256" s="211"/>
      <c r="CC256" s="211"/>
      <c r="CD256" s="211"/>
      <c r="CE256" s="211"/>
    </row>
    <row r="257" spans="41:83" x14ac:dyDescent="0.2">
      <c r="AO257" s="215"/>
      <c r="AP257" s="222"/>
      <c r="AQ257" s="222"/>
      <c r="AR257" s="215"/>
      <c r="AS257" s="215"/>
      <c r="AT257" s="217"/>
      <c r="AU257" s="218"/>
      <c r="AV257" s="217"/>
      <c r="AW257" s="215"/>
      <c r="AX257" s="217"/>
      <c r="AY257" s="219"/>
      <c r="AZ257" s="220"/>
      <c r="BA257" s="220"/>
      <c r="BB257" s="221"/>
      <c r="BC257" s="220"/>
      <c r="BD257" s="220"/>
      <c r="BE257" s="220"/>
      <c r="BF257" s="220"/>
      <c r="BG257" s="220"/>
      <c r="BH257" s="218"/>
      <c r="BI257" s="218"/>
      <c r="BJ257" s="218"/>
      <c r="BK257" s="218"/>
      <c r="BL257" s="218"/>
      <c r="BM257" s="211"/>
      <c r="BN257" s="211"/>
      <c r="BO257" s="211"/>
      <c r="BP257" s="211"/>
      <c r="BQ257" s="211"/>
      <c r="BR257" s="211"/>
      <c r="BS257" s="211"/>
      <c r="BT257" s="211"/>
      <c r="BU257" s="211"/>
      <c r="BV257" s="211"/>
      <c r="BW257" s="211"/>
      <c r="BX257" s="211"/>
      <c r="BY257" s="211"/>
      <c r="BZ257" s="211"/>
      <c r="CA257" s="211"/>
      <c r="CB257" s="211"/>
      <c r="CC257" s="211"/>
      <c r="CD257" s="211"/>
      <c r="CE257" s="211"/>
    </row>
    <row r="258" spans="41:83" x14ac:dyDescent="0.2">
      <c r="AO258" s="215"/>
      <c r="AP258" s="222"/>
      <c r="AQ258" s="222"/>
      <c r="AR258" s="215"/>
      <c r="AS258" s="215"/>
      <c r="AT258" s="217"/>
      <c r="AU258" s="218"/>
      <c r="AV258" s="217"/>
      <c r="AW258" s="215"/>
      <c r="AX258" s="217"/>
      <c r="AY258" s="219"/>
      <c r="AZ258" s="220"/>
      <c r="BA258" s="220"/>
      <c r="BB258" s="221"/>
      <c r="BC258" s="220"/>
      <c r="BD258" s="220"/>
      <c r="BE258" s="220"/>
      <c r="BF258" s="220"/>
      <c r="BG258" s="220"/>
      <c r="BH258" s="218"/>
      <c r="BI258" s="218"/>
      <c r="BJ258" s="218"/>
      <c r="BK258" s="218"/>
      <c r="BL258" s="218"/>
      <c r="BM258" s="211"/>
      <c r="BN258" s="211"/>
      <c r="BO258" s="211"/>
      <c r="BP258" s="211"/>
      <c r="BQ258" s="211"/>
      <c r="BR258" s="211"/>
      <c r="BS258" s="211"/>
      <c r="BT258" s="211"/>
      <c r="BU258" s="211"/>
      <c r="BV258" s="211"/>
      <c r="BW258" s="211"/>
      <c r="BX258" s="211"/>
      <c r="BY258" s="211"/>
      <c r="BZ258" s="211"/>
      <c r="CA258" s="211"/>
      <c r="CB258" s="211"/>
      <c r="CC258" s="211"/>
      <c r="CD258" s="211"/>
      <c r="CE258" s="211"/>
    </row>
    <row r="259" spans="41:83" x14ac:dyDescent="0.2">
      <c r="AO259" s="215"/>
      <c r="AP259" s="222"/>
      <c r="AQ259" s="222"/>
      <c r="AR259" s="215"/>
      <c r="AS259" s="215"/>
      <c r="AT259" s="217"/>
      <c r="AU259" s="218"/>
      <c r="AV259" s="217"/>
      <c r="AW259" s="215"/>
      <c r="AX259" s="217"/>
      <c r="AY259" s="219"/>
      <c r="AZ259" s="220"/>
      <c r="BA259" s="220"/>
      <c r="BB259" s="221"/>
      <c r="BC259" s="220"/>
      <c r="BD259" s="220"/>
      <c r="BE259" s="220"/>
      <c r="BF259" s="220"/>
      <c r="BG259" s="220"/>
      <c r="BH259" s="218"/>
      <c r="BI259" s="218"/>
      <c r="BJ259" s="218"/>
      <c r="BK259" s="218"/>
      <c r="BL259" s="218"/>
      <c r="BM259" s="211"/>
      <c r="BN259" s="211"/>
      <c r="BO259" s="211"/>
      <c r="BP259" s="211"/>
      <c r="BQ259" s="211"/>
      <c r="BR259" s="211"/>
      <c r="BS259" s="211"/>
      <c r="BT259" s="211"/>
      <c r="BU259" s="211"/>
      <c r="BV259" s="211"/>
      <c r="BW259" s="211"/>
      <c r="BX259" s="211"/>
      <c r="BY259" s="211"/>
      <c r="BZ259" s="211"/>
      <c r="CA259" s="211"/>
      <c r="CB259" s="211"/>
      <c r="CC259" s="211"/>
      <c r="CD259" s="211"/>
      <c r="CE259" s="211"/>
    </row>
    <row r="260" spans="41:83" x14ac:dyDescent="0.2">
      <c r="AO260" s="215"/>
      <c r="AP260" s="222"/>
      <c r="AQ260" s="222"/>
      <c r="AR260" s="215"/>
      <c r="AS260" s="215"/>
      <c r="AT260" s="217"/>
      <c r="AU260" s="218"/>
      <c r="AV260" s="217"/>
      <c r="AW260" s="215"/>
      <c r="AX260" s="217"/>
      <c r="AY260" s="219"/>
      <c r="AZ260" s="220"/>
      <c r="BA260" s="220"/>
      <c r="BB260" s="221"/>
      <c r="BC260" s="220"/>
      <c r="BD260" s="220"/>
      <c r="BE260" s="220"/>
      <c r="BF260" s="220"/>
      <c r="BG260" s="220"/>
      <c r="BH260" s="218"/>
      <c r="BI260" s="218"/>
      <c r="BJ260" s="218"/>
      <c r="BK260" s="218"/>
      <c r="BL260" s="218"/>
      <c r="BM260" s="211"/>
      <c r="BN260" s="211"/>
      <c r="BO260" s="211"/>
      <c r="BP260" s="211"/>
      <c r="BQ260" s="211"/>
      <c r="BR260" s="211"/>
      <c r="BS260" s="211"/>
      <c r="BT260" s="211"/>
      <c r="BU260" s="211"/>
      <c r="BV260" s="211"/>
      <c r="BW260" s="211"/>
      <c r="BX260" s="211"/>
      <c r="BY260" s="211"/>
      <c r="BZ260" s="211"/>
      <c r="CA260" s="211"/>
      <c r="CB260" s="211"/>
      <c r="CC260" s="211"/>
      <c r="CD260" s="211"/>
      <c r="CE260" s="211"/>
    </row>
    <row r="261" spans="41:83" x14ac:dyDescent="0.2">
      <c r="AO261" s="215"/>
      <c r="AP261" s="222"/>
      <c r="AQ261" s="222"/>
      <c r="AR261" s="215"/>
      <c r="AS261" s="215"/>
      <c r="AT261" s="217"/>
      <c r="AU261" s="218"/>
      <c r="AV261" s="217"/>
      <c r="AW261" s="215"/>
      <c r="AX261" s="217"/>
      <c r="AY261" s="219"/>
      <c r="AZ261" s="220"/>
      <c r="BA261" s="220"/>
      <c r="BB261" s="221"/>
      <c r="BC261" s="220"/>
      <c r="BD261" s="220"/>
      <c r="BE261" s="220"/>
      <c r="BF261" s="220"/>
      <c r="BG261" s="220"/>
      <c r="BH261" s="218"/>
      <c r="BI261" s="218"/>
      <c r="BJ261" s="218"/>
      <c r="BK261" s="218"/>
      <c r="BL261" s="218"/>
      <c r="BM261" s="211"/>
      <c r="BN261" s="211"/>
      <c r="BO261" s="211"/>
      <c r="BP261" s="211"/>
      <c r="BQ261" s="211"/>
      <c r="BR261" s="211"/>
      <c r="BS261" s="211"/>
      <c r="BT261" s="211"/>
      <c r="BU261" s="211"/>
      <c r="BV261" s="211"/>
      <c r="BW261" s="211"/>
      <c r="BX261" s="211"/>
      <c r="BY261" s="211"/>
      <c r="BZ261" s="211"/>
      <c r="CA261" s="211"/>
      <c r="CB261" s="211"/>
      <c r="CC261" s="211"/>
      <c r="CD261" s="211"/>
      <c r="CE261" s="211"/>
    </row>
    <row r="262" spans="41:83" x14ac:dyDescent="0.2">
      <c r="AO262" s="215"/>
      <c r="AP262" s="222"/>
      <c r="AQ262" s="222"/>
      <c r="AR262" s="215"/>
      <c r="AS262" s="215"/>
      <c r="AT262" s="217"/>
      <c r="AU262" s="218"/>
      <c r="AV262" s="217"/>
      <c r="AW262" s="215"/>
      <c r="AX262" s="217"/>
      <c r="AY262" s="219"/>
      <c r="AZ262" s="220"/>
      <c r="BA262" s="220"/>
      <c r="BB262" s="221"/>
      <c r="BC262" s="220"/>
      <c r="BD262" s="220"/>
      <c r="BE262" s="220"/>
      <c r="BF262" s="220"/>
      <c r="BG262" s="220"/>
      <c r="BH262" s="218"/>
      <c r="BI262" s="218"/>
      <c r="BJ262" s="218"/>
      <c r="BK262" s="218"/>
      <c r="BL262" s="218"/>
      <c r="BM262" s="211"/>
      <c r="BN262" s="211"/>
      <c r="BO262" s="211"/>
      <c r="BP262" s="211"/>
      <c r="BQ262" s="211"/>
      <c r="BR262" s="211"/>
      <c r="BS262" s="211"/>
      <c r="BT262" s="211"/>
      <c r="BU262" s="211"/>
      <c r="BV262" s="211"/>
      <c r="BW262" s="211"/>
      <c r="BX262" s="211"/>
      <c r="BY262" s="211"/>
      <c r="BZ262" s="211"/>
      <c r="CA262" s="211"/>
      <c r="CB262" s="211"/>
      <c r="CC262" s="211"/>
      <c r="CD262" s="211"/>
      <c r="CE262" s="211"/>
    </row>
    <row r="263" spans="41:83" x14ac:dyDescent="0.2">
      <c r="AO263" s="215"/>
      <c r="AP263" s="222"/>
      <c r="AQ263" s="222"/>
      <c r="AR263" s="215"/>
      <c r="AS263" s="215"/>
      <c r="AT263" s="217"/>
      <c r="AU263" s="218"/>
      <c r="AV263" s="217"/>
      <c r="AW263" s="215"/>
      <c r="AX263" s="217"/>
      <c r="AY263" s="219"/>
      <c r="AZ263" s="220"/>
      <c r="BA263" s="220"/>
      <c r="BB263" s="221"/>
      <c r="BC263" s="220"/>
      <c r="BD263" s="220"/>
      <c r="BE263" s="220"/>
      <c r="BF263" s="220"/>
      <c r="BG263" s="220"/>
      <c r="BH263" s="218"/>
      <c r="BI263" s="218"/>
      <c r="BJ263" s="218"/>
      <c r="BK263" s="218"/>
      <c r="BL263" s="218"/>
      <c r="BM263" s="211"/>
      <c r="BN263" s="211"/>
      <c r="BO263" s="211"/>
      <c r="BP263" s="211"/>
      <c r="BQ263" s="211"/>
      <c r="BR263" s="211"/>
      <c r="BS263" s="211"/>
      <c r="BT263" s="211"/>
      <c r="BU263" s="211"/>
      <c r="BV263" s="211"/>
      <c r="BW263" s="211"/>
      <c r="BX263" s="211"/>
      <c r="BY263" s="211"/>
      <c r="BZ263" s="211"/>
      <c r="CA263" s="211"/>
      <c r="CB263" s="211"/>
      <c r="CC263" s="211"/>
      <c r="CD263" s="211"/>
      <c r="CE263" s="211"/>
    </row>
    <row r="264" spans="41:83" x14ac:dyDescent="0.2">
      <c r="AO264" s="215"/>
      <c r="AP264" s="222"/>
      <c r="AQ264" s="222"/>
      <c r="AR264" s="215"/>
      <c r="AS264" s="215"/>
      <c r="AT264" s="217"/>
      <c r="AU264" s="218"/>
      <c r="AV264" s="217"/>
      <c r="AW264" s="215"/>
      <c r="AX264" s="217"/>
      <c r="AY264" s="219"/>
      <c r="AZ264" s="220"/>
      <c r="BA264" s="220"/>
      <c r="BB264" s="221"/>
      <c r="BC264" s="220"/>
      <c r="BD264" s="220"/>
      <c r="BE264" s="220"/>
      <c r="BF264" s="220"/>
      <c r="BG264" s="220"/>
      <c r="BH264" s="218"/>
      <c r="BI264" s="218"/>
      <c r="BJ264" s="218"/>
      <c r="BK264" s="218"/>
      <c r="BL264" s="218"/>
      <c r="BM264" s="211"/>
      <c r="BN264" s="211"/>
      <c r="BO264" s="211"/>
      <c r="BP264" s="211"/>
      <c r="BQ264" s="211"/>
      <c r="BR264" s="211"/>
      <c r="BS264" s="211"/>
      <c r="BT264" s="211"/>
      <c r="BU264" s="211"/>
      <c r="BV264" s="211"/>
      <c r="BW264" s="211"/>
      <c r="BX264" s="211"/>
      <c r="BY264" s="211"/>
      <c r="BZ264" s="211"/>
      <c r="CA264" s="211"/>
      <c r="CB264" s="211"/>
      <c r="CC264" s="211"/>
      <c r="CD264" s="211"/>
      <c r="CE264" s="211"/>
    </row>
    <row r="265" spans="41:83" x14ac:dyDescent="0.2">
      <c r="AO265" s="215"/>
      <c r="AP265" s="222"/>
      <c r="AQ265" s="222"/>
      <c r="AR265" s="215"/>
      <c r="AS265" s="215"/>
      <c r="AT265" s="217"/>
      <c r="AU265" s="218"/>
      <c r="AV265" s="217"/>
      <c r="AW265" s="215"/>
      <c r="AX265" s="217"/>
      <c r="AY265" s="219"/>
      <c r="AZ265" s="220"/>
      <c r="BA265" s="220"/>
      <c r="BB265" s="221"/>
      <c r="BC265" s="220"/>
      <c r="BD265" s="220"/>
      <c r="BE265" s="220"/>
      <c r="BF265" s="220"/>
      <c r="BG265" s="220"/>
      <c r="BH265" s="218"/>
      <c r="BI265" s="218"/>
      <c r="BJ265" s="218"/>
      <c r="BK265" s="218"/>
      <c r="BL265" s="218"/>
      <c r="BM265" s="211"/>
      <c r="BN265" s="211"/>
      <c r="BO265" s="211"/>
      <c r="BP265" s="211"/>
      <c r="BQ265" s="211"/>
      <c r="BR265" s="211"/>
      <c r="BS265" s="211"/>
      <c r="BT265" s="211"/>
      <c r="BU265" s="211"/>
      <c r="BV265" s="211"/>
      <c r="BW265" s="211"/>
      <c r="BX265" s="211"/>
      <c r="BY265" s="211"/>
      <c r="BZ265" s="211"/>
      <c r="CA265" s="211"/>
      <c r="CB265" s="211"/>
      <c r="CC265" s="211"/>
      <c r="CD265" s="211"/>
      <c r="CE265" s="211"/>
    </row>
    <row r="266" spans="41:83" x14ac:dyDescent="0.2">
      <c r="AO266" s="215"/>
      <c r="AP266" s="222"/>
      <c r="AQ266" s="222"/>
      <c r="AR266" s="215"/>
      <c r="AS266" s="215"/>
      <c r="AT266" s="217"/>
      <c r="AU266" s="218"/>
      <c r="AV266" s="217"/>
      <c r="AW266" s="215"/>
      <c r="AX266" s="217"/>
      <c r="AY266" s="219"/>
      <c r="AZ266" s="220"/>
      <c r="BA266" s="220"/>
      <c r="BB266" s="221"/>
      <c r="BC266" s="220"/>
      <c r="BD266" s="220"/>
      <c r="BE266" s="220"/>
      <c r="BF266" s="220"/>
      <c r="BG266" s="220"/>
      <c r="BH266" s="218"/>
      <c r="BI266" s="218"/>
      <c r="BJ266" s="218"/>
      <c r="BK266" s="218"/>
      <c r="BL266" s="218"/>
      <c r="BM266" s="211"/>
      <c r="BN266" s="211"/>
      <c r="BO266" s="211"/>
      <c r="BP266" s="211"/>
      <c r="BQ266" s="211"/>
      <c r="BR266" s="211"/>
      <c r="BS266" s="211"/>
      <c r="BT266" s="211"/>
      <c r="BU266" s="211"/>
      <c r="BV266" s="211"/>
      <c r="BW266" s="211"/>
      <c r="BX266" s="211"/>
      <c r="BY266" s="211"/>
      <c r="BZ266" s="211"/>
      <c r="CA266" s="211"/>
      <c r="CB266" s="211"/>
      <c r="CC266" s="211"/>
      <c r="CD266" s="211"/>
      <c r="CE266" s="211"/>
    </row>
    <row r="267" spans="41:83" x14ac:dyDescent="0.2">
      <c r="AO267" s="215"/>
      <c r="AP267" s="222"/>
      <c r="AQ267" s="222"/>
      <c r="AR267" s="215"/>
      <c r="AS267" s="215"/>
      <c r="AT267" s="217"/>
      <c r="AU267" s="218"/>
      <c r="AV267" s="217"/>
      <c r="AW267" s="215"/>
      <c r="AX267" s="217"/>
      <c r="AY267" s="219"/>
      <c r="AZ267" s="220"/>
      <c r="BA267" s="220"/>
      <c r="BB267" s="221"/>
      <c r="BC267" s="220"/>
      <c r="BD267" s="220"/>
      <c r="BE267" s="220"/>
      <c r="BF267" s="220"/>
      <c r="BG267" s="220"/>
      <c r="BH267" s="218"/>
      <c r="BI267" s="218"/>
      <c r="BJ267" s="218"/>
      <c r="BK267" s="218"/>
      <c r="BL267" s="218"/>
      <c r="BM267" s="211"/>
      <c r="BN267" s="211"/>
      <c r="BO267" s="211"/>
      <c r="BP267" s="211"/>
      <c r="BQ267" s="211"/>
      <c r="BR267" s="211"/>
      <c r="BS267" s="211"/>
      <c r="BT267" s="211"/>
      <c r="BU267" s="211"/>
      <c r="BV267" s="211"/>
      <c r="BW267" s="211"/>
      <c r="BX267" s="211"/>
      <c r="BY267" s="211"/>
      <c r="BZ267" s="211"/>
      <c r="CA267" s="211"/>
      <c r="CB267" s="211"/>
      <c r="CC267" s="211"/>
      <c r="CD267" s="211"/>
      <c r="CE267" s="211"/>
    </row>
    <row r="268" spans="41:83" x14ac:dyDescent="0.2">
      <c r="AO268" s="215"/>
      <c r="AP268" s="222"/>
      <c r="AQ268" s="222"/>
      <c r="AR268" s="215"/>
      <c r="AS268" s="215"/>
      <c r="AT268" s="217"/>
      <c r="AU268" s="218"/>
      <c r="AV268" s="217"/>
      <c r="AW268" s="215"/>
      <c r="AX268" s="217"/>
      <c r="AY268" s="219"/>
      <c r="AZ268" s="220"/>
      <c r="BA268" s="220"/>
      <c r="BB268" s="221"/>
      <c r="BC268" s="220"/>
      <c r="BD268" s="220"/>
      <c r="BE268" s="220"/>
      <c r="BF268" s="220"/>
      <c r="BG268" s="220"/>
      <c r="BH268" s="218"/>
      <c r="BI268" s="218"/>
      <c r="BJ268" s="218"/>
      <c r="BK268" s="218"/>
      <c r="BL268" s="218"/>
      <c r="BM268" s="211"/>
      <c r="BN268" s="211"/>
      <c r="BO268" s="211"/>
      <c r="BP268" s="211"/>
      <c r="BQ268" s="211"/>
      <c r="BR268" s="211"/>
      <c r="BS268" s="211"/>
      <c r="BT268" s="211"/>
      <c r="BU268" s="211"/>
      <c r="BV268" s="211"/>
      <c r="BW268" s="211"/>
      <c r="BX268" s="211"/>
      <c r="BY268" s="211"/>
      <c r="BZ268" s="211"/>
      <c r="CA268" s="211"/>
      <c r="CB268" s="211"/>
      <c r="CC268" s="211"/>
      <c r="CD268" s="211"/>
      <c r="CE268" s="211"/>
    </row>
    <row r="269" spans="41:83" x14ac:dyDescent="0.2">
      <c r="AO269" s="215"/>
      <c r="AP269" s="222"/>
      <c r="AQ269" s="222"/>
      <c r="AR269" s="215"/>
      <c r="AS269" s="215"/>
      <c r="AT269" s="217"/>
      <c r="AU269" s="218"/>
      <c r="AV269" s="217"/>
      <c r="AW269" s="215"/>
      <c r="AX269" s="217"/>
      <c r="AY269" s="219"/>
      <c r="AZ269" s="220"/>
      <c r="BA269" s="220"/>
      <c r="BB269" s="221"/>
      <c r="BC269" s="220"/>
      <c r="BD269" s="220"/>
      <c r="BE269" s="220"/>
      <c r="BF269" s="220"/>
      <c r="BG269" s="220"/>
      <c r="BH269" s="218"/>
      <c r="BI269" s="218"/>
      <c r="BJ269" s="218"/>
      <c r="BK269" s="218"/>
      <c r="BL269" s="218"/>
      <c r="BM269" s="211"/>
      <c r="BN269" s="211"/>
      <c r="BO269" s="211"/>
      <c r="BP269" s="211"/>
      <c r="BQ269" s="211"/>
      <c r="BR269" s="211"/>
      <c r="BS269" s="211"/>
      <c r="BT269" s="211"/>
      <c r="BU269" s="211"/>
      <c r="BV269" s="211"/>
      <c r="BW269" s="211"/>
      <c r="BX269" s="211"/>
      <c r="BY269" s="211"/>
      <c r="BZ269" s="211"/>
      <c r="CA269" s="211"/>
      <c r="CB269" s="211"/>
      <c r="CC269" s="211"/>
      <c r="CD269" s="211"/>
      <c r="CE269" s="211"/>
    </row>
    <row r="270" spans="41:83" x14ac:dyDescent="0.2">
      <c r="AO270" s="215"/>
      <c r="AP270" s="222"/>
      <c r="AQ270" s="222"/>
      <c r="AR270" s="215"/>
      <c r="AS270" s="215"/>
      <c r="AT270" s="217"/>
      <c r="AU270" s="218"/>
      <c r="AV270" s="217"/>
      <c r="AW270" s="215"/>
      <c r="AX270" s="217"/>
      <c r="AY270" s="219"/>
      <c r="AZ270" s="220"/>
      <c r="BA270" s="220"/>
      <c r="BB270" s="221"/>
      <c r="BC270" s="220"/>
      <c r="BD270" s="220"/>
      <c r="BE270" s="220"/>
      <c r="BF270" s="220"/>
      <c r="BG270" s="220"/>
      <c r="BH270" s="218"/>
      <c r="BI270" s="218"/>
      <c r="BJ270" s="218"/>
      <c r="BK270" s="218"/>
      <c r="BL270" s="218"/>
      <c r="BM270" s="211"/>
      <c r="BN270" s="211"/>
      <c r="BO270" s="211"/>
      <c r="BP270" s="211"/>
      <c r="BQ270" s="211"/>
      <c r="BR270" s="211"/>
      <c r="BS270" s="211"/>
      <c r="BT270" s="211"/>
      <c r="BU270" s="211"/>
      <c r="BV270" s="211"/>
      <c r="BW270" s="211"/>
      <c r="BX270" s="211"/>
      <c r="BY270" s="211"/>
      <c r="BZ270" s="211"/>
      <c r="CA270" s="211"/>
      <c r="CB270" s="211"/>
      <c r="CC270" s="211"/>
      <c r="CD270" s="211"/>
      <c r="CE270" s="211"/>
    </row>
    <row r="271" spans="41:83" x14ac:dyDescent="0.2">
      <c r="AO271" s="215"/>
      <c r="AP271" s="222"/>
      <c r="AQ271" s="222"/>
      <c r="AR271" s="215"/>
      <c r="AS271" s="215"/>
      <c r="AT271" s="217"/>
      <c r="AU271" s="218"/>
      <c r="AV271" s="217"/>
      <c r="AW271" s="215"/>
      <c r="AX271" s="217"/>
      <c r="AY271" s="219"/>
      <c r="AZ271" s="220"/>
      <c r="BA271" s="220"/>
      <c r="BB271" s="221"/>
      <c r="BC271" s="220"/>
      <c r="BD271" s="220"/>
      <c r="BE271" s="220"/>
      <c r="BF271" s="220"/>
      <c r="BG271" s="220"/>
      <c r="BH271" s="218"/>
      <c r="BI271" s="218"/>
      <c r="BJ271" s="218"/>
      <c r="BK271" s="218"/>
      <c r="BL271" s="218"/>
      <c r="BM271" s="211"/>
      <c r="BN271" s="211"/>
      <c r="BO271" s="211"/>
      <c r="BP271" s="211"/>
      <c r="BQ271" s="211"/>
      <c r="BR271" s="211"/>
      <c r="BS271" s="211"/>
      <c r="BT271" s="211"/>
      <c r="BU271" s="211"/>
      <c r="BV271" s="211"/>
      <c r="BW271" s="211"/>
      <c r="BX271" s="211"/>
      <c r="BY271" s="211"/>
      <c r="BZ271" s="211"/>
      <c r="CA271" s="211"/>
      <c r="CB271" s="211"/>
      <c r="CC271" s="211"/>
      <c r="CD271" s="211"/>
      <c r="CE271" s="211"/>
    </row>
    <row r="272" spans="41:83" x14ac:dyDescent="0.2">
      <c r="AO272" s="215"/>
      <c r="AP272" s="222"/>
      <c r="AQ272" s="222"/>
      <c r="AR272" s="215"/>
      <c r="AS272" s="215"/>
      <c r="AT272" s="217"/>
      <c r="AU272" s="218"/>
      <c r="AV272" s="217"/>
      <c r="AW272" s="215"/>
      <c r="AX272" s="217"/>
      <c r="AY272" s="219"/>
      <c r="AZ272" s="220"/>
      <c r="BA272" s="220"/>
      <c r="BB272" s="221"/>
      <c r="BC272" s="220"/>
      <c r="BD272" s="220"/>
      <c r="BE272" s="220"/>
      <c r="BF272" s="220"/>
      <c r="BG272" s="220"/>
      <c r="BH272" s="218"/>
      <c r="BI272" s="218"/>
      <c r="BJ272" s="218"/>
      <c r="BK272" s="218"/>
      <c r="BL272" s="218"/>
      <c r="BM272" s="211"/>
      <c r="BN272" s="211"/>
      <c r="BO272" s="211"/>
      <c r="BP272" s="211"/>
      <c r="BQ272" s="211"/>
      <c r="BR272" s="211"/>
      <c r="BS272" s="211"/>
      <c r="BT272" s="211"/>
      <c r="BU272" s="211"/>
      <c r="BV272" s="211"/>
      <c r="BW272" s="211"/>
      <c r="BX272" s="211"/>
      <c r="BY272" s="211"/>
      <c r="BZ272" s="211"/>
      <c r="CA272" s="211"/>
      <c r="CB272" s="211"/>
      <c r="CC272" s="211"/>
      <c r="CD272" s="211"/>
      <c r="CE272" s="211"/>
    </row>
    <row r="273" spans="41:83" x14ac:dyDescent="0.2">
      <c r="AO273" s="215"/>
      <c r="AP273" s="222"/>
      <c r="AQ273" s="222"/>
      <c r="AR273" s="215"/>
      <c r="AS273" s="215"/>
      <c r="AT273" s="217"/>
      <c r="AU273" s="218"/>
      <c r="AV273" s="217"/>
      <c r="AW273" s="215"/>
      <c r="AX273" s="217"/>
      <c r="AY273" s="219"/>
      <c r="AZ273" s="220"/>
      <c r="BA273" s="220"/>
      <c r="BB273" s="221"/>
      <c r="BC273" s="220"/>
      <c r="BD273" s="220"/>
      <c r="BE273" s="220"/>
      <c r="BF273" s="220"/>
      <c r="BG273" s="220"/>
      <c r="BH273" s="218"/>
      <c r="BI273" s="218"/>
      <c r="BJ273" s="218"/>
      <c r="BK273" s="218"/>
      <c r="BL273" s="218"/>
      <c r="BM273" s="211"/>
      <c r="BN273" s="211"/>
      <c r="BO273" s="211"/>
      <c r="BP273" s="211"/>
      <c r="BQ273" s="211"/>
      <c r="BR273" s="211"/>
      <c r="BS273" s="211"/>
      <c r="BT273" s="211"/>
      <c r="BU273" s="211"/>
      <c r="BV273" s="211"/>
      <c r="BW273" s="211"/>
      <c r="BX273" s="211"/>
      <c r="BY273" s="211"/>
      <c r="BZ273" s="211"/>
      <c r="CA273" s="211"/>
      <c r="CB273" s="211"/>
      <c r="CC273" s="211"/>
      <c r="CD273" s="211"/>
      <c r="CE273" s="211"/>
    </row>
    <row r="274" spans="41:83" x14ac:dyDescent="0.2">
      <c r="AO274" s="215"/>
      <c r="AP274" s="222"/>
      <c r="AQ274" s="222"/>
      <c r="AR274" s="215"/>
      <c r="AS274" s="215"/>
      <c r="AT274" s="217"/>
      <c r="AU274" s="218"/>
      <c r="AV274" s="217"/>
      <c r="AW274" s="215"/>
      <c r="AX274" s="217"/>
      <c r="AY274" s="219"/>
      <c r="AZ274" s="220"/>
      <c r="BA274" s="220"/>
      <c r="BB274" s="221"/>
      <c r="BC274" s="220"/>
      <c r="BD274" s="220"/>
      <c r="BE274" s="220"/>
      <c r="BF274" s="220"/>
      <c r="BG274" s="220"/>
      <c r="BH274" s="218"/>
      <c r="BI274" s="218"/>
      <c r="BJ274" s="218"/>
      <c r="BK274" s="218"/>
      <c r="BL274" s="218"/>
      <c r="BM274" s="211"/>
      <c r="BN274" s="211"/>
      <c r="BO274" s="211"/>
      <c r="BP274" s="211"/>
      <c r="BQ274" s="211"/>
      <c r="BR274" s="211"/>
      <c r="BS274" s="211"/>
      <c r="BT274" s="211"/>
      <c r="BU274" s="211"/>
      <c r="BV274" s="211"/>
      <c r="BW274" s="211"/>
      <c r="BX274" s="211"/>
      <c r="BY274" s="211"/>
      <c r="BZ274" s="211"/>
      <c r="CA274" s="211"/>
      <c r="CB274" s="211"/>
      <c r="CC274" s="211"/>
      <c r="CD274" s="211"/>
      <c r="CE274" s="211"/>
    </row>
    <row r="275" spans="41:83" x14ac:dyDescent="0.2">
      <c r="AO275" s="215"/>
      <c r="AP275" s="222"/>
      <c r="AQ275" s="222"/>
      <c r="AR275" s="215"/>
      <c r="AS275" s="215"/>
      <c r="AT275" s="217"/>
      <c r="AU275" s="218"/>
      <c r="AV275" s="217"/>
      <c r="AW275" s="215"/>
      <c r="AX275" s="217"/>
      <c r="AY275" s="219"/>
      <c r="AZ275" s="220"/>
      <c r="BA275" s="220"/>
      <c r="BB275" s="221"/>
      <c r="BC275" s="220"/>
      <c r="BD275" s="220"/>
      <c r="BE275" s="220"/>
      <c r="BF275" s="220"/>
      <c r="BG275" s="220"/>
      <c r="BH275" s="218"/>
      <c r="BI275" s="218"/>
      <c r="BJ275" s="218"/>
      <c r="BK275" s="218"/>
      <c r="BL275" s="218"/>
      <c r="BM275" s="211"/>
      <c r="BN275" s="211"/>
      <c r="BO275" s="211"/>
      <c r="BP275" s="211"/>
      <c r="BQ275" s="211"/>
      <c r="BR275" s="211"/>
      <c r="BS275" s="211"/>
      <c r="BT275" s="211"/>
      <c r="BU275" s="211"/>
      <c r="BV275" s="211"/>
      <c r="BW275" s="211"/>
      <c r="BX275" s="211"/>
      <c r="BY275" s="211"/>
      <c r="BZ275" s="211"/>
      <c r="CA275" s="211"/>
      <c r="CB275" s="211"/>
      <c r="CC275" s="211"/>
      <c r="CD275" s="211"/>
      <c r="CE275" s="211"/>
    </row>
    <row r="276" spans="41:83" x14ac:dyDescent="0.2">
      <c r="AO276" s="215"/>
      <c r="AP276" s="222"/>
      <c r="AQ276" s="222"/>
      <c r="AR276" s="215"/>
      <c r="AS276" s="215"/>
      <c r="AT276" s="217"/>
      <c r="AU276" s="218"/>
      <c r="AV276" s="217"/>
      <c r="AW276" s="215"/>
      <c r="AX276" s="217"/>
      <c r="AY276" s="219"/>
      <c r="AZ276" s="220"/>
      <c r="BA276" s="220"/>
      <c r="BB276" s="221"/>
      <c r="BC276" s="220"/>
      <c r="BD276" s="220"/>
      <c r="BE276" s="220"/>
      <c r="BF276" s="220"/>
      <c r="BG276" s="220"/>
      <c r="BH276" s="218"/>
      <c r="BI276" s="218"/>
      <c r="BJ276" s="218"/>
      <c r="BK276" s="218"/>
      <c r="BL276" s="218"/>
      <c r="BM276" s="211"/>
      <c r="BN276" s="211"/>
      <c r="BO276" s="211"/>
      <c r="BP276" s="211"/>
      <c r="BQ276" s="211"/>
      <c r="BR276" s="211"/>
      <c r="BS276" s="211"/>
      <c r="BT276" s="211"/>
      <c r="BU276" s="211"/>
      <c r="BV276" s="211"/>
      <c r="BW276" s="211"/>
      <c r="BX276" s="211"/>
      <c r="BY276" s="211"/>
      <c r="BZ276" s="211"/>
      <c r="CA276" s="211"/>
      <c r="CB276" s="211"/>
      <c r="CC276" s="211"/>
      <c r="CD276" s="211"/>
      <c r="CE276" s="211"/>
    </row>
    <row r="277" spans="41:83" x14ac:dyDescent="0.2">
      <c r="AO277" s="215"/>
      <c r="AP277" s="222"/>
      <c r="AQ277" s="222"/>
      <c r="AR277" s="215"/>
      <c r="AS277" s="215"/>
      <c r="AT277" s="217"/>
      <c r="AU277" s="218"/>
      <c r="AV277" s="217"/>
      <c r="AW277" s="215"/>
      <c r="AX277" s="217"/>
      <c r="AY277" s="219"/>
      <c r="AZ277" s="220"/>
      <c r="BA277" s="220"/>
      <c r="BB277" s="221"/>
      <c r="BC277" s="220"/>
      <c r="BD277" s="220"/>
      <c r="BE277" s="220"/>
      <c r="BF277" s="220"/>
      <c r="BG277" s="220"/>
      <c r="BH277" s="218"/>
      <c r="BI277" s="218"/>
      <c r="BJ277" s="218"/>
      <c r="BK277" s="218"/>
      <c r="BL277" s="218"/>
      <c r="BM277" s="211"/>
      <c r="BN277" s="211"/>
      <c r="BO277" s="211"/>
      <c r="BP277" s="211"/>
      <c r="BQ277" s="211"/>
      <c r="BR277" s="211"/>
      <c r="BS277" s="211"/>
      <c r="BT277" s="211"/>
      <c r="BU277" s="211"/>
      <c r="BV277" s="211"/>
      <c r="BW277" s="211"/>
      <c r="BX277" s="211"/>
      <c r="BY277" s="211"/>
      <c r="BZ277" s="211"/>
      <c r="CA277" s="211"/>
      <c r="CB277" s="211"/>
      <c r="CC277" s="211"/>
      <c r="CD277" s="211"/>
      <c r="CE277" s="211"/>
    </row>
    <row r="278" spans="41:83" x14ac:dyDescent="0.2">
      <c r="AO278" s="215"/>
      <c r="AP278" s="222"/>
      <c r="AQ278" s="222"/>
      <c r="AR278" s="215"/>
      <c r="AS278" s="215"/>
      <c r="AT278" s="217"/>
      <c r="AU278" s="218"/>
      <c r="AV278" s="217"/>
      <c r="AW278" s="215"/>
      <c r="AX278" s="217"/>
      <c r="AY278" s="219"/>
      <c r="AZ278" s="220"/>
      <c r="BA278" s="220"/>
      <c r="BB278" s="221"/>
      <c r="BC278" s="220"/>
      <c r="BD278" s="220"/>
      <c r="BE278" s="220"/>
      <c r="BF278" s="220"/>
      <c r="BG278" s="220"/>
      <c r="BH278" s="218"/>
      <c r="BI278" s="218"/>
      <c r="BJ278" s="218"/>
      <c r="BK278" s="218"/>
      <c r="BL278" s="218"/>
      <c r="BM278" s="211"/>
      <c r="BN278" s="211"/>
      <c r="BO278" s="211"/>
      <c r="BP278" s="211"/>
      <c r="BQ278" s="211"/>
      <c r="BR278" s="211"/>
      <c r="BS278" s="211"/>
      <c r="BT278" s="211"/>
      <c r="BU278" s="211"/>
      <c r="BV278" s="211"/>
      <c r="BW278" s="211"/>
      <c r="BX278" s="211"/>
      <c r="BY278" s="211"/>
      <c r="BZ278" s="211"/>
      <c r="CA278" s="211"/>
      <c r="CB278" s="211"/>
      <c r="CC278" s="211"/>
      <c r="CD278" s="211"/>
      <c r="CE278" s="211"/>
    </row>
    <row r="279" spans="41:83" x14ac:dyDescent="0.2">
      <c r="AO279" s="215"/>
      <c r="AP279" s="222"/>
      <c r="AQ279" s="222"/>
      <c r="AR279" s="215"/>
      <c r="AS279" s="215"/>
      <c r="AT279" s="217"/>
      <c r="AU279" s="218"/>
      <c r="AV279" s="217"/>
      <c r="AW279" s="215"/>
      <c r="AX279" s="217"/>
      <c r="AY279" s="219"/>
      <c r="AZ279" s="220"/>
      <c r="BA279" s="220"/>
      <c r="BB279" s="221"/>
      <c r="BC279" s="220"/>
      <c r="BD279" s="220"/>
      <c r="BE279" s="220"/>
      <c r="BF279" s="220"/>
      <c r="BG279" s="220"/>
      <c r="BH279" s="218"/>
      <c r="BI279" s="218"/>
      <c r="BJ279" s="218"/>
      <c r="BK279" s="218"/>
      <c r="BL279" s="218"/>
      <c r="BM279" s="211"/>
      <c r="BN279" s="211"/>
      <c r="BO279" s="211"/>
      <c r="BP279" s="211"/>
      <c r="BQ279" s="211"/>
      <c r="BR279" s="211"/>
      <c r="BS279" s="211"/>
      <c r="BT279" s="211"/>
      <c r="BU279" s="211"/>
      <c r="BV279" s="211"/>
      <c r="BW279" s="211"/>
      <c r="BX279" s="211"/>
      <c r="BY279" s="211"/>
      <c r="BZ279" s="211"/>
      <c r="CA279" s="211"/>
      <c r="CB279" s="211"/>
      <c r="CC279" s="211"/>
      <c r="CD279" s="211"/>
      <c r="CE279" s="211"/>
    </row>
    <row r="280" spans="41:83" x14ac:dyDescent="0.2">
      <c r="AO280" s="215"/>
      <c r="AP280" s="222"/>
      <c r="AQ280" s="222"/>
      <c r="AR280" s="215"/>
      <c r="AS280" s="215"/>
      <c r="AT280" s="217"/>
      <c r="AU280" s="218"/>
      <c r="AV280" s="217"/>
      <c r="AW280" s="215"/>
      <c r="AX280" s="217"/>
      <c r="AY280" s="219"/>
      <c r="AZ280" s="220"/>
      <c r="BA280" s="220"/>
      <c r="BB280" s="221"/>
      <c r="BC280" s="220"/>
      <c r="BD280" s="220"/>
      <c r="BE280" s="220"/>
      <c r="BF280" s="220"/>
      <c r="BG280" s="220"/>
      <c r="BH280" s="218"/>
      <c r="BI280" s="218"/>
      <c r="BJ280" s="218"/>
      <c r="BK280" s="218"/>
      <c r="BL280" s="218"/>
      <c r="BM280" s="211"/>
      <c r="BN280" s="211"/>
      <c r="BO280" s="211"/>
      <c r="BP280" s="211"/>
      <c r="BQ280" s="211"/>
      <c r="BR280" s="211"/>
      <c r="BS280" s="211"/>
      <c r="BT280" s="211"/>
      <c r="BU280" s="211"/>
      <c r="BV280" s="211"/>
      <c r="BW280" s="211"/>
      <c r="BX280" s="211"/>
      <c r="BY280" s="211"/>
      <c r="BZ280" s="211"/>
      <c r="CA280" s="211"/>
      <c r="CB280" s="211"/>
      <c r="CC280" s="211"/>
      <c r="CD280" s="211"/>
      <c r="CE280" s="211"/>
    </row>
    <row r="281" spans="41:83" x14ac:dyDescent="0.2">
      <c r="AO281" s="215"/>
      <c r="AP281" s="222"/>
      <c r="AQ281" s="222"/>
      <c r="AR281" s="215"/>
      <c r="AS281" s="215"/>
      <c r="AT281" s="217"/>
      <c r="AU281" s="218"/>
      <c r="AV281" s="217"/>
      <c r="AW281" s="215"/>
      <c r="AX281" s="217"/>
      <c r="AY281" s="219"/>
      <c r="AZ281" s="220"/>
      <c r="BA281" s="220"/>
      <c r="BB281" s="221"/>
      <c r="BC281" s="220"/>
      <c r="BD281" s="220"/>
      <c r="BE281" s="220"/>
      <c r="BF281" s="220"/>
      <c r="BG281" s="220"/>
      <c r="BH281" s="218"/>
      <c r="BI281" s="218"/>
      <c r="BJ281" s="218"/>
      <c r="BK281" s="218"/>
      <c r="BL281" s="218"/>
      <c r="BM281" s="211"/>
      <c r="BN281" s="211"/>
      <c r="BO281" s="211"/>
      <c r="BP281" s="211"/>
      <c r="BQ281" s="211"/>
      <c r="BR281" s="211"/>
      <c r="BS281" s="211"/>
      <c r="BT281" s="211"/>
      <c r="BU281" s="211"/>
      <c r="BV281" s="211"/>
      <c r="BW281" s="211"/>
      <c r="BX281" s="211"/>
      <c r="BY281" s="211"/>
      <c r="BZ281" s="211"/>
      <c r="CA281" s="211"/>
      <c r="CB281" s="211"/>
      <c r="CC281" s="211"/>
      <c r="CD281" s="211"/>
      <c r="CE281" s="211"/>
    </row>
    <row r="282" spans="41:83" x14ac:dyDescent="0.2">
      <c r="AO282" s="215"/>
      <c r="AP282" s="222"/>
      <c r="AQ282" s="222"/>
      <c r="AR282" s="215"/>
      <c r="AS282" s="215"/>
      <c r="AT282" s="217"/>
      <c r="AU282" s="218"/>
      <c r="AV282" s="217"/>
      <c r="AW282" s="215"/>
      <c r="AX282" s="217"/>
      <c r="AY282" s="219"/>
      <c r="AZ282" s="220"/>
      <c r="BA282" s="220"/>
      <c r="BB282" s="221"/>
      <c r="BC282" s="220"/>
      <c r="BD282" s="220"/>
      <c r="BE282" s="220"/>
      <c r="BF282" s="220"/>
      <c r="BG282" s="220"/>
      <c r="BH282" s="218"/>
      <c r="BI282" s="218"/>
      <c r="BJ282" s="218"/>
      <c r="BK282" s="218"/>
      <c r="BL282" s="218"/>
      <c r="BM282" s="211"/>
      <c r="BN282" s="211"/>
      <c r="BO282" s="211"/>
      <c r="BP282" s="211"/>
      <c r="BQ282" s="211"/>
      <c r="BR282" s="211"/>
      <c r="BS282" s="211"/>
      <c r="BT282" s="211"/>
      <c r="BU282" s="211"/>
      <c r="BV282" s="211"/>
      <c r="BW282" s="211"/>
      <c r="BX282" s="211"/>
      <c r="BY282" s="211"/>
      <c r="BZ282" s="211"/>
      <c r="CA282" s="211"/>
      <c r="CB282" s="211"/>
      <c r="CC282" s="211"/>
      <c r="CD282" s="211"/>
      <c r="CE282" s="211"/>
    </row>
    <row r="283" spans="41:83" x14ac:dyDescent="0.2">
      <c r="AO283" s="215"/>
      <c r="AP283" s="222"/>
      <c r="AQ283" s="222"/>
      <c r="AR283" s="215"/>
      <c r="AS283" s="215"/>
      <c r="AT283" s="217"/>
      <c r="AU283" s="218"/>
      <c r="AV283" s="217"/>
      <c r="AW283" s="215"/>
      <c r="AX283" s="217"/>
      <c r="AY283" s="219"/>
      <c r="AZ283" s="220"/>
      <c r="BA283" s="220"/>
      <c r="BB283" s="221"/>
      <c r="BC283" s="220"/>
      <c r="BD283" s="220"/>
      <c r="BE283" s="220"/>
      <c r="BF283" s="220"/>
      <c r="BG283" s="220"/>
      <c r="BH283" s="218"/>
      <c r="BI283" s="218"/>
      <c r="BJ283" s="218"/>
      <c r="BK283" s="218"/>
      <c r="BL283" s="218"/>
      <c r="BM283" s="211"/>
      <c r="BN283" s="211"/>
      <c r="BO283" s="211"/>
      <c r="BP283" s="211"/>
      <c r="BQ283" s="211"/>
      <c r="BR283" s="211"/>
      <c r="BS283" s="211"/>
      <c r="BT283" s="211"/>
      <c r="BU283" s="211"/>
      <c r="BV283" s="211"/>
      <c r="BW283" s="211"/>
      <c r="BX283" s="211"/>
      <c r="BY283" s="211"/>
      <c r="BZ283" s="211"/>
      <c r="CA283" s="211"/>
      <c r="CB283" s="211"/>
      <c r="CC283" s="211"/>
      <c r="CD283" s="211"/>
      <c r="CE283" s="211"/>
    </row>
    <row r="284" spans="41:83" x14ac:dyDescent="0.2">
      <c r="AO284" s="215"/>
      <c r="AP284" s="222"/>
      <c r="AQ284" s="222"/>
      <c r="AR284" s="215"/>
      <c r="AS284" s="215"/>
      <c r="AT284" s="217"/>
      <c r="AU284" s="218"/>
      <c r="AV284" s="217"/>
      <c r="AW284" s="215"/>
      <c r="AX284" s="217"/>
      <c r="AY284" s="219"/>
      <c r="AZ284" s="220"/>
      <c r="BA284" s="220"/>
      <c r="BB284" s="221"/>
      <c r="BC284" s="220"/>
      <c r="BD284" s="220"/>
      <c r="BE284" s="220"/>
      <c r="BF284" s="220"/>
      <c r="BG284" s="220"/>
      <c r="BH284" s="218"/>
      <c r="BI284" s="218"/>
      <c r="BJ284" s="218"/>
      <c r="BK284" s="218"/>
      <c r="BL284" s="218"/>
      <c r="BM284" s="211"/>
      <c r="BN284" s="211"/>
      <c r="BO284" s="211"/>
      <c r="BP284" s="211"/>
      <c r="BQ284" s="211"/>
      <c r="BR284" s="211"/>
      <c r="BS284" s="211"/>
      <c r="BT284" s="211"/>
      <c r="BU284" s="211"/>
      <c r="BV284" s="211"/>
      <c r="BW284" s="211"/>
      <c r="BX284" s="211"/>
      <c r="BY284" s="211"/>
      <c r="BZ284" s="211"/>
      <c r="CA284" s="211"/>
      <c r="CB284" s="211"/>
      <c r="CC284" s="211"/>
      <c r="CD284" s="211"/>
      <c r="CE284" s="211"/>
    </row>
    <row r="285" spans="41:83" x14ac:dyDescent="0.2">
      <c r="AO285" s="215"/>
      <c r="AP285" s="222"/>
      <c r="AQ285" s="222"/>
      <c r="AR285" s="215"/>
      <c r="AS285" s="215"/>
      <c r="AT285" s="217"/>
      <c r="AU285" s="218"/>
      <c r="AV285" s="217"/>
      <c r="AW285" s="215"/>
      <c r="AX285" s="217"/>
      <c r="AY285" s="219"/>
      <c r="AZ285" s="220"/>
      <c r="BA285" s="220"/>
      <c r="BB285" s="221"/>
      <c r="BC285" s="220"/>
      <c r="BD285" s="220"/>
      <c r="BE285" s="220"/>
      <c r="BF285" s="220"/>
      <c r="BG285" s="220"/>
      <c r="BH285" s="218"/>
      <c r="BI285" s="218"/>
      <c r="BJ285" s="218"/>
      <c r="BK285" s="218"/>
      <c r="BL285" s="218"/>
      <c r="BM285" s="211"/>
      <c r="BN285" s="211"/>
      <c r="BO285" s="211"/>
      <c r="BP285" s="211"/>
      <c r="BQ285" s="211"/>
      <c r="BR285" s="211"/>
      <c r="BS285" s="211"/>
      <c r="BT285" s="211"/>
      <c r="BU285" s="211"/>
      <c r="BV285" s="211"/>
      <c r="BW285" s="211"/>
      <c r="BX285" s="211"/>
      <c r="BY285" s="211"/>
      <c r="BZ285" s="211"/>
      <c r="CA285" s="211"/>
      <c r="CB285" s="211"/>
      <c r="CC285" s="211"/>
      <c r="CD285" s="211"/>
      <c r="CE285" s="211"/>
    </row>
    <row r="286" spans="41:83" x14ac:dyDescent="0.2">
      <c r="AO286" s="215"/>
      <c r="AP286" s="222"/>
      <c r="AQ286" s="222"/>
      <c r="AR286" s="215"/>
      <c r="AS286" s="215"/>
      <c r="AT286" s="217"/>
      <c r="AU286" s="218"/>
      <c r="AV286" s="217"/>
      <c r="AW286" s="215"/>
      <c r="AX286" s="217"/>
      <c r="AY286" s="219"/>
      <c r="AZ286" s="220"/>
      <c r="BA286" s="220"/>
      <c r="BB286" s="221"/>
      <c r="BC286" s="220"/>
      <c r="BD286" s="220"/>
      <c r="BE286" s="220"/>
      <c r="BF286" s="220"/>
      <c r="BG286" s="220"/>
      <c r="BH286" s="218"/>
      <c r="BI286" s="218"/>
      <c r="BJ286" s="218"/>
      <c r="BK286" s="218"/>
      <c r="BL286" s="218"/>
      <c r="BM286" s="211"/>
      <c r="BN286" s="211"/>
      <c r="BO286" s="211"/>
      <c r="BP286" s="211"/>
      <c r="BQ286" s="211"/>
      <c r="BR286" s="211"/>
      <c r="BS286" s="211"/>
      <c r="BT286" s="211"/>
      <c r="BU286" s="211"/>
      <c r="BV286" s="211"/>
      <c r="BW286" s="211"/>
      <c r="BX286" s="211"/>
      <c r="BY286" s="211"/>
      <c r="BZ286" s="211"/>
      <c r="CA286" s="211"/>
      <c r="CB286" s="211"/>
      <c r="CC286" s="211"/>
      <c r="CD286" s="211"/>
      <c r="CE286" s="211"/>
    </row>
    <row r="287" spans="41:83" x14ac:dyDescent="0.2">
      <c r="AO287" s="215"/>
      <c r="AP287" s="222"/>
      <c r="AQ287" s="222"/>
      <c r="AR287" s="215"/>
      <c r="AS287" s="215"/>
      <c r="AT287" s="217"/>
      <c r="AU287" s="218"/>
      <c r="AV287" s="217"/>
      <c r="AW287" s="215"/>
      <c r="AX287" s="217"/>
      <c r="AY287" s="219"/>
      <c r="AZ287" s="220"/>
      <c r="BA287" s="220"/>
      <c r="BB287" s="221"/>
      <c r="BC287" s="220"/>
      <c r="BD287" s="220"/>
      <c r="BE287" s="220"/>
      <c r="BF287" s="220"/>
      <c r="BG287" s="220"/>
      <c r="BH287" s="218"/>
      <c r="BI287" s="218"/>
      <c r="BJ287" s="218"/>
      <c r="BK287" s="218"/>
      <c r="BL287" s="218"/>
      <c r="BM287" s="211"/>
      <c r="BN287" s="211"/>
      <c r="BO287" s="211"/>
      <c r="BP287" s="211"/>
      <c r="BQ287" s="211"/>
      <c r="BR287" s="211"/>
      <c r="BS287" s="211"/>
      <c r="BT287" s="211"/>
      <c r="BU287" s="211"/>
      <c r="BV287" s="211"/>
      <c r="BW287" s="211"/>
      <c r="BX287" s="211"/>
      <c r="BY287" s="211"/>
      <c r="BZ287" s="211"/>
      <c r="CA287" s="211"/>
      <c r="CB287" s="211"/>
      <c r="CC287" s="211"/>
      <c r="CD287" s="211"/>
      <c r="CE287" s="211"/>
    </row>
    <row r="288" spans="41:83" x14ac:dyDescent="0.2">
      <c r="AO288" s="215"/>
      <c r="AP288" s="222"/>
      <c r="AQ288" s="222"/>
      <c r="AR288" s="215"/>
      <c r="AS288" s="215"/>
      <c r="AT288" s="217"/>
      <c r="AU288" s="218"/>
      <c r="AV288" s="217"/>
      <c r="AW288" s="215"/>
      <c r="AX288" s="217"/>
      <c r="AY288" s="219"/>
      <c r="AZ288" s="220"/>
      <c r="BA288" s="220"/>
      <c r="BB288" s="221"/>
      <c r="BC288" s="220"/>
      <c r="BD288" s="220"/>
      <c r="BE288" s="220"/>
      <c r="BF288" s="220"/>
      <c r="BG288" s="220"/>
      <c r="BH288" s="218"/>
      <c r="BI288" s="218"/>
      <c r="BJ288" s="218"/>
      <c r="BK288" s="218"/>
      <c r="BL288" s="218"/>
      <c r="BM288" s="211"/>
      <c r="BN288" s="211"/>
      <c r="BO288" s="211"/>
      <c r="BP288" s="211"/>
      <c r="BQ288" s="211"/>
      <c r="BR288" s="211"/>
      <c r="BS288" s="211"/>
      <c r="BT288" s="211"/>
      <c r="BU288" s="211"/>
      <c r="BV288" s="211"/>
      <c r="BW288" s="211"/>
      <c r="BX288" s="211"/>
      <c r="BY288" s="211"/>
      <c r="BZ288" s="211"/>
      <c r="CA288" s="211"/>
      <c r="CB288" s="211"/>
      <c r="CC288" s="211"/>
      <c r="CD288" s="211"/>
      <c r="CE288" s="211"/>
    </row>
    <row r="289" spans="41:83" x14ac:dyDescent="0.2">
      <c r="AO289" s="215"/>
      <c r="AP289" s="222"/>
      <c r="AQ289" s="222"/>
      <c r="AR289" s="215"/>
      <c r="AS289" s="215"/>
      <c r="AT289" s="217"/>
      <c r="AU289" s="218"/>
      <c r="AV289" s="217"/>
      <c r="AW289" s="215"/>
      <c r="AX289" s="217"/>
      <c r="AY289" s="219"/>
      <c r="AZ289" s="220"/>
      <c r="BA289" s="220"/>
      <c r="BB289" s="221"/>
      <c r="BC289" s="220"/>
      <c r="BD289" s="220"/>
      <c r="BE289" s="220"/>
      <c r="BF289" s="220"/>
      <c r="BG289" s="220"/>
      <c r="BH289" s="218"/>
      <c r="BI289" s="218"/>
      <c r="BJ289" s="218"/>
      <c r="BK289" s="218"/>
      <c r="BL289" s="218"/>
      <c r="BM289" s="211"/>
      <c r="BN289" s="211"/>
      <c r="BO289" s="211"/>
      <c r="BP289" s="211"/>
      <c r="BQ289" s="211"/>
      <c r="BR289" s="211"/>
      <c r="BS289" s="211"/>
      <c r="BT289" s="211"/>
      <c r="BU289" s="211"/>
      <c r="BV289" s="211"/>
      <c r="BW289" s="211"/>
      <c r="BX289" s="211"/>
      <c r="BY289" s="211"/>
      <c r="BZ289" s="211"/>
      <c r="CA289" s="211"/>
      <c r="CB289" s="211"/>
      <c r="CC289" s="211"/>
      <c r="CD289" s="211"/>
      <c r="CE289" s="211"/>
    </row>
    <row r="290" spans="41:83" x14ac:dyDescent="0.2">
      <c r="AO290" s="215"/>
      <c r="AP290" s="222"/>
      <c r="AQ290" s="222"/>
      <c r="AR290" s="215"/>
      <c r="AS290" s="215"/>
      <c r="AT290" s="217"/>
      <c r="AU290" s="218"/>
      <c r="AV290" s="217"/>
      <c r="AW290" s="215"/>
      <c r="AX290" s="217"/>
      <c r="AY290" s="219"/>
      <c r="AZ290" s="220"/>
      <c r="BA290" s="220"/>
      <c r="BB290" s="221"/>
      <c r="BC290" s="220"/>
      <c r="BD290" s="220"/>
      <c r="BE290" s="220"/>
      <c r="BF290" s="220"/>
      <c r="BG290" s="220"/>
      <c r="BH290" s="218"/>
      <c r="BI290" s="218"/>
      <c r="BJ290" s="218"/>
      <c r="BK290" s="218"/>
      <c r="BL290" s="218"/>
      <c r="BM290" s="211"/>
      <c r="BN290" s="211"/>
      <c r="BO290" s="211"/>
      <c r="BP290" s="211"/>
      <c r="BQ290" s="211"/>
      <c r="BR290" s="211"/>
      <c r="BS290" s="211"/>
      <c r="BT290" s="211"/>
      <c r="BU290" s="211"/>
      <c r="BV290" s="211"/>
      <c r="BW290" s="211"/>
      <c r="BX290" s="211"/>
      <c r="BY290" s="211"/>
      <c r="BZ290" s="211"/>
      <c r="CA290" s="211"/>
      <c r="CB290" s="211"/>
      <c r="CC290" s="211"/>
      <c r="CD290" s="211"/>
      <c r="CE290" s="211"/>
    </row>
    <row r="291" spans="41:83" x14ac:dyDescent="0.2">
      <c r="AO291" s="215"/>
      <c r="AP291" s="222"/>
      <c r="AQ291" s="222"/>
      <c r="AR291" s="215"/>
      <c r="AS291" s="215"/>
      <c r="AT291" s="217"/>
      <c r="AU291" s="218"/>
      <c r="AV291" s="217"/>
      <c r="AW291" s="215"/>
      <c r="AX291" s="217"/>
      <c r="AY291" s="219"/>
      <c r="AZ291" s="220"/>
      <c r="BA291" s="220"/>
      <c r="BB291" s="221"/>
      <c r="BC291" s="220"/>
      <c r="BD291" s="220"/>
      <c r="BE291" s="220"/>
      <c r="BF291" s="220"/>
      <c r="BG291" s="220"/>
      <c r="BH291" s="218"/>
      <c r="BI291" s="218"/>
      <c r="BJ291" s="218"/>
      <c r="BK291" s="218"/>
      <c r="BL291" s="218"/>
      <c r="BM291" s="211"/>
      <c r="BN291" s="211"/>
      <c r="BO291" s="211"/>
      <c r="BP291" s="211"/>
      <c r="BQ291" s="211"/>
      <c r="BR291" s="211"/>
      <c r="BS291" s="211"/>
      <c r="BT291" s="211"/>
      <c r="BU291" s="211"/>
      <c r="BV291" s="211"/>
      <c r="BW291" s="211"/>
      <c r="BX291" s="211"/>
      <c r="BY291" s="211"/>
      <c r="BZ291" s="211"/>
      <c r="CA291" s="211"/>
      <c r="CB291" s="211"/>
      <c r="CC291" s="211"/>
      <c r="CD291" s="211"/>
      <c r="CE291" s="211"/>
    </row>
    <row r="292" spans="41:83" x14ac:dyDescent="0.2">
      <c r="AO292" s="215"/>
      <c r="AP292" s="222"/>
      <c r="AQ292" s="222"/>
      <c r="AR292" s="215"/>
      <c r="AS292" s="215"/>
      <c r="AT292" s="217"/>
      <c r="AU292" s="218"/>
      <c r="AV292" s="217"/>
      <c r="AW292" s="215"/>
      <c r="AX292" s="217"/>
      <c r="AY292" s="219"/>
      <c r="AZ292" s="220"/>
      <c r="BA292" s="220"/>
      <c r="BB292" s="221"/>
      <c r="BC292" s="220"/>
      <c r="BD292" s="220"/>
      <c r="BE292" s="220"/>
      <c r="BF292" s="220"/>
      <c r="BG292" s="220"/>
      <c r="BH292" s="218"/>
      <c r="BI292" s="218"/>
      <c r="BJ292" s="218"/>
      <c r="BK292" s="218"/>
      <c r="BL292" s="218"/>
      <c r="BM292" s="211"/>
      <c r="BN292" s="211"/>
      <c r="BO292" s="211"/>
      <c r="BP292" s="211"/>
      <c r="BQ292" s="211"/>
      <c r="BR292" s="211"/>
      <c r="BS292" s="211"/>
      <c r="BT292" s="211"/>
      <c r="BU292" s="211"/>
      <c r="BV292" s="211"/>
      <c r="BW292" s="211"/>
      <c r="BX292" s="211"/>
      <c r="BY292" s="211"/>
      <c r="BZ292" s="211"/>
      <c r="CA292" s="211"/>
      <c r="CB292" s="211"/>
      <c r="CC292" s="211"/>
      <c r="CD292" s="211"/>
      <c r="CE292" s="211"/>
    </row>
    <row r="293" spans="41:83" x14ac:dyDescent="0.2">
      <c r="AO293" s="215"/>
      <c r="AP293" s="222"/>
      <c r="AQ293" s="222"/>
      <c r="AR293" s="215"/>
      <c r="AS293" s="215"/>
      <c r="AT293" s="217"/>
      <c r="AU293" s="218"/>
      <c r="AV293" s="217"/>
      <c r="AW293" s="215"/>
      <c r="AX293" s="217"/>
      <c r="AY293" s="219"/>
      <c r="AZ293" s="220"/>
      <c r="BA293" s="220"/>
      <c r="BB293" s="221"/>
      <c r="BC293" s="220"/>
      <c r="BD293" s="220"/>
      <c r="BE293" s="220"/>
      <c r="BF293" s="220"/>
      <c r="BG293" s="220"/>
      <c r="BH293" s="218"/>
      <c r="BI293" s="218"/>
      <c r="BJ293" s="218"/>
      <c r="BK293" s="218"/>
      <c r="BL293" s="218"/>
      <c r="BM293" s="211"/>
      <c r="BN293" s="211"/>
      <c r="BO293" s="211"/>
      <c r="BP293" s="211"/>
      <c r="BQ293" s="211"/>
      <c r="BR293" s="211"/>
      <c r="BS293" s="211"/>
      <c r="BT293" s="211"/>
      <c r="BU293" s="211"/>
      <c r="BV293" s="211"/>
      <c r="BW293" s="211"/>
      <c r="BX293" s="211"/>
      <c r="BY293" s="211"/>
      <c r="BZ293" s="211"/>
      <c r="CA293" s="211"/>
      <c r="CB293" s="211"/>
      <c r="CC293" s="211"/>
      <c r="CD293" s="211"/>
      <c r="CE293" s="211"/>
    </row>
    <row r="294" spans="41:83" x14ac:dyDescent="0.2">
      <c r="AO294" s="215"/>
      <c r="AP294" s="222"/>
      <c r="AQ294" s="222"/>
      <c r="AR294" s="215"/>
      <c r="AS294" s="215"/>
      <c r="AT294" s="217"/>
      <c r="AU294" s="218"/>
      <c r="AV294" s="217"/>
      <c r="AW294" s="215"/>
      <c r="AX294" s="217"/>
      <c r="AY294" s="219"/>
      <c r="AZ294" s="220"/>
      <c r="BA294" s="220"/>
      <c r="BB294" s="221"/>
      <c r="BC294" s="220"/>
      <c r="BD294" s="220"/>
      <c r="BE294" s="220"/>
      <c r="BF294" s="220"/>
      <c r="BG294" s="220"/>
      <c r="BH294" s="218"/>
      <c r="BI294" s="218"/>
      <c r="BJ294" s="218"/>
      <c r="BK294" s="218"/>
      <c r="BL294" s="218"/>
      <c r="BM294" s="211"/>
      <c r="BN294" s="211"/>
      <c r="BO294" s="211"/>
      <c r="BP294" s="211"/>
      <c r="BQ294" s="211"/>
      <c r="BR294" s="211"/>
      <c r="BS294" s="211"/>
      <c r="BT294" s="211"/>
      <c r="BU294" s="211"/>
      <c r="BV294" s="211"/>
      <c r="BW294" s="211"/>
      <c r="BX294" s="211"/>
      <c r="BY294" s="211"/>
      <c r="BZ294" s="211"/>
      <c r="CA294" s="211"/>
      <c r="CB294" s="211"/>
      <c r="CC294" s="211"/>
      <c r="CD294" s="211"/>
      <c r="CE294" s="211"/>
    </row>
    <row r="295" spans="41:83" x14ac:dyDescent="0.2">
      <c r="AO295" s="215"/>
      <c r="AP295" s="222"/>
      <c r="AQ295" s="222"/>
      <c r="AR295" s="215"/>
      <c r="AS295" s="215"/>
      <c r="AT295" s="217"/>
      <c r="AU295" s="218"/>
      <c r="AV295" s="217"/>
      <c r="AW295" s="215"/>
      <c r="AX295" s="217"/>
      <c r="AY295" s="219"/>
      <c r="AZ295" s="220"/>
      <c r="BA295" s="220"/>
      <c r="BB295" s="221"/>
      <c r="BC295" s="220"/>
      <c r="BD295" s="220"/>
      <c r="BE295" s="220"/>
      <c r="BF295" s="220"/>
      <c r="BG295" s="220"/>
      <c r="BH295" s="218"/>
      <c r="BI295" s="218"/>
      <c r="BJ295" s="218"/>
      <c r="BK295" s="218"/>
      <c r="BL295" s="218"/>
      <c r="BM295" s="211"/>
      <c r="BN295" s="211"/>
      <c r="BO295" s="211"/>
      <c r="BP295" s="211"/>
      <c r="BQ295" s="211"/>
      <c r="BR295" s="211"/>
      <c r="BS295" s="211"/>
      <c r="BT295" s="211"/>
      <c r="BU295" s="211"/>
      <c r="BV295" s="211"/>
      <c r="BW295" s="211"/>
      <c r="BX295" s="211"/>
      <c r="BY295" s="211"/>
      <c r="BZ295" s="211"/>
      <c r="CA295" s="211"/>
      <c r="CB295" s="211"/>
      <c r="CC295" s="211"/>
      <c r="CD295" s="211"/>
      <c r="CE295" s="211"/>
    </row>
    <row r="296" spans="41:83" x14ac:dyDescent="0.2">
      <c r="AO296" s="215"/>
      <c r="AP296" s="222"/>
      <c r="AQ296" s="222"/>
      <c r="AR296" s="215"/>
      <c r="AS296" s="215"/>
      <c r="AT296" s="217"/>
      <c r="AU296" s="218"/>
      <c r="AV296" s="217"/>
      <c r="AW296" s="215"/>
      <c r="AX296" s="217"/>
      <c r="AY296" s="219"/>
      <c r="AZ296" s="220"/>
      <c r="BA296" s="220"/>
      <c r="BB296" s="221"/>
      <c r="BC296" s="220"/>
      <c r="BD296" s="220"/>
      <c r="BE296" s="220"/>
      <c r="BF296" s="220"/>
      <c r="BG296" s="220"/>
      <c r="BH296" s="218"/>
      <c r="BI296" s="218"/>
      <c r="BJ296" s="218"/>
      <c r="BK296" s="218"/>
      <c r="BL296" s="218"/>
      <c r="BM296" s="211"/>
      <c r="BN296" s="211"/>
      <c r="BO296" s="211"/>
      <c r="BP296" s="211"/>
      <c r="BQ296" s="211"/>
      <c r="BR296" s="211"/>
      <c r="BS296" s="211"/>
      <c r="BT296" s="211"/>
      <c r="BU296" s="211"/>
      <c r="BV296" s="211"/>
      <c r="BW296" s="211"/>
      <c r="BX296" s="211"/>
      <c r="BY296" s="211"/>
      <c r="BZ296" s="211"/>
      <c r="CA296" s="211"/>
      <c r="CB296" s="211"/>
      <c r="CC296" s="211"/>
      <c r="CD296" s="211"/>
      <c r="CE296" s="211"/>
    </row>
    <row r="297" spans="41:83" x14ac:dyDescent="0.2">
      <c r="AO297" s="215"/>
      <c r="AP297" s="222"/>
      <c r="AQ297" s="222"/>
      <c r="AR297" s="215"/>
      <c r="AS297" s="215"/>
      <c r="AT297" s="217"/>
      <c r="AU297" s="218"/>
      <c r="AV297" s="217"/>
      <c r="AW297" s="215"/>
      <c r="AX297" s="217"/>
      <c r="AY297" s="219"/>
      <c r="AZ297" s="220"/>
      <c r="BA297" s="220"/>
      <c r="BB297" s="221"/>
      <c r="BC297" s="220"/>
      <c r="BD297" s="220"/>
      <c r="BE297" s="220"/>
      <c r="BF297" s="220"/>
      <c r="BG297" s="220"/>
      <c r="BH297" s="218"/>
      <c r="BI297" s="218"/>
      <c r="BJ297" s="218"/>
      <c r="BK297" s="218"/>
      <c r="BL297" s="218"/>
      <c r="BM297" s="211"/>
      <c r="BN297" s="211"/>
      <c r="BO297" s="211"/>
      <c r="BP297" s="211"/>
      <c r="BQ297" s="211"/>
      <c r="BR297" s="211"/>
      <c r="BS297" s="211"/>
      <c r="BT297" s="211"/>
      <c r="BU297" s="211"/>
      <c r="BV297" s="211"/>
      <c r="BW297" s="211"/>
      <c r="BX297" s="211"/>
      <c r="BY297" s="211"/>
      <c r="BZ297" s="211"/>
      <c r="CA297" s="211"/>
      <c r="CB297" s="211"/>
      <c r="CC297" s="211"/>
      <c r="CD297" s="211"/>
      <c r="CE297" s="211"/>
    </row>
    <row r="298" spans="41:83" x14ac:dyDescent="0.2">
      <c r="AO298" s="215"/>
      <c r="AP298" s="222"/>
      <c r="AQ298" s="222"/>
      <c r="AR298" s="215"/>
      <c r="AS298" s="215"/>
      <c r="AT298" s="217"/>
      <c r="AU298" s="218"/>
      <c r="AV298" s="217"/>
      <c r="AW298" s="215"/>
      <c r="AX298" s="217"/>
      <c r="AY298" s="219"/>
      <c r="AZ298" s="220"/>
      <c r="BA298" s="220"/>
      <c r="BB298" s="221"/>
      <c r="BC298" s="220"/>
      <c r="BD298" s="220"/>
      <c r="BE298" s="220"/>
      <c r="BF298" s="220"/>
      <c r="BG298" s="220"/>
      <c r="BH298" s="218"/>
      <c r="BI298" s="218"/>
      <c r="BJ298" s="218"/>
      <c r="BK298" s="218"/>
      <c r="BL298" s="218"/>
      <c r="BM298" s="211"/>
      <c r="BN298" s="211"/>
      <c r="BO298" s="211"/>
      <c r="BP298" s="211"/>
      <c r="BQ298" s="211"/>
      <c r="BR298" s="211"/>
      <c r="BS298" s="211"/>
      <c r="BT298" s="211"/>
      <c r="BU298" s="211"/>
      <c r="BV298" s="211"/>
      <c r="BW298" s="211"/>
      <c r="BX298" s="211"/>
      <c r="BY298" s="211"/>
      <c r="BZ298" s="211"/>
      <c r="CA298" s="211"/>
      <c r="CB298" s="211"/>
      <c r="CC298" s="211"/>
      <c r="CD298" s="211"/>
      <c r="CE298" s="211"/>
    </row>
    <row r="299" spans="41:83" x14ac:dyDescent="0.2">
      <c r="AO299" s="215"/>
      <c r="AP299" s="222"/>
      <c r="AQ299" s="222"/>
      <c r="AR299" s="215"/>
      <c r="AS299" s="215"/>
      <c r="AT299" s="217"/>
      <c r="AU299" s="218"/>
      <c r="AV299" s="217"/>
      <c r="AW299" s="215"/>
      <c r="AX299" s="217"/>
      <c r="AY299" s="219"/>
      <c r="AZ299" s="220"/>
      <c r="BA299" s="220"/>
      <c r="BB299" s="221"/>
      <c r="BC299" s="220"/>
      <c r="BD299" s="220"/>
      <c r="BE299" s="220"/>
      <c r="BF299" s="220"/>
      <c r="BG299" s="220"/>
      <c r="BH299" s="218"/>
      <c r="BI299" s="218"/>
      <c r="BJ299" s="218"/>
      <c r="BK299" s="218"/>
      <c r="BL299" s="218"/>
      <c r="BM299" s="211"/>
      <c r="BN299" s="211"/>
      <c r="BO299" s="211"/>
      <c r="BP299" s="211"/>
      <c r="BQ299" s="211"/>
      <c r="BR299" s="211"/>
      <c r="BS299" s="211"/>
      <c r="BT299" s="211"/>
      <c r="BU299" s="211"/>
      <c r="BV299" s="211"/>
      <c r="BW299" s="211"/>
      <c r="BX299" s="211"/>
      <c r="BY299" s="211"/>
      <c r="BZ299" s="211"/>
      <c r="CA299" s="211"/>
      <c r="CB299" s="211"/>
      <c r="CC299" s="211"/>
      <c r="CD299" s="211"/>
      <c r="CE299" s="211"/>
    </row>
    <row r="300" spans="41:83" x14ac:dyDescent="0.2">
      <c r="AO300" s="215"/>
      <c r="AP300" s="222"/>
      <c r="AQ300" s="222"/>
      <c r="AR300" s="215"/>
      <c r="AS300" s="215"/>
      <c r="AT300" s="217"/>
      <c r="AU300" s="218"/>
      <c r="AV300" s="217"/>
      <c r="AW300" s="215"/>
      <c r="AX300" s="217"/>
      <c r="AY300" s="219"/>
      <c r="AZ300" s="220"/>
      <c r="BA300" s="220"/>
      <c r="BB300" s="221"/>
      <c r="BC300" s="220"/>
      <c r="BD300" s="220"/>
      <c r="BE300" s="220"/>
      <c r="BF300" s="220"/>
      <c r="BG300" s="220"/>
      <c r="BH300" s="218"/>
      <c r="BI300" s="218"/>
      <c r="BJ300" s="218"/>
      <c r="BK300" s="218"/>
      <c r="BL300" s="218"/>
      <c r="BM300" s="211"/>
      <c r="BN300" s="211"/>
      <c r="BO300" s="211"/>
      <c r="BP300" s="211"/>
      <c r="BQ300" s="211"/>
      <c r="BR300" s="211"/>
      <c r="BS300" s="211"/>
      <c r="BT300" s="211"/>
      <c r="BU300" s="211"/>
      <c r="BV300" s="211"/>
      <c r="BW300" s="211"/>
      <c r="BX300" s="211"/>
      <c r="BY300" s="211"/>
      <c r="BZ300" s="211"/>
      <c r="CA300" s="211"/>
      <c r="CB300" s="211"/>
      <c r="CC300" s="211"/>
      <c r="CD300" s="211"/>
      <c r="CE300" s="211"/>
    </row>
    <row r="301" spans="41:83" x14ac:dyDescent="0.2">
      <c r="AO301" s="215"/>
      <c r="AP301" s="222"/>
      <c r="AQ301" s="222"/>
      <c r="AR301" s="215"/>
      <c r="AS301" s="215"/>
      <c r="AT301" s="217"/>
      <c r="AU301" s="218"/>
      <c r="AV301" s="217"/>
      <c r="AW301" s="215"/>
      <c r="AX301" s="217"/>
      <c r="AY301" s="219"/>
      <c r="AZ301" s="220"/>
      <c r="BA301" s="220"/>
      <c r="BB301" s="221"/>
      <c r="BC301" s="220"/>
      <c r="BD301" s="220"/>
      <c r="BE301" s="220"/>
      <c r="BF301" s="220"/>
      <c r="BG301" s="220"/>
      <c r="BH301" s="218"/>
      <c r="BI301" s="218"/>
      <c r="BJ301" s="218"/>
      <c r="BK301" s="218"/>
      <c r="BL301" s="218"/>
      <c r="BM301" s="211"/>
      <c r="BN301" s="211"/>
      <c r="BO301" s="211"/>
      <c r="BP301" s="211"/>
      <c r="BQ301" s="211"/>
      <c r="BR301" s="211"/>
      <c r="BS301" s="211"/>
      <c r="BT301" s="211"/>
      <c r="BU301" s="211"/>
      <c r="BV301" s="211"/>
      <c r="BW301" s="211"/>
      <c r="BX301" s="211"/>
      <c r="BY301" s="211"/>
      <c r="BZ301" s="211"/>
      <c r="CA301" s="211"/>
      <c r="CB301" s="211"/>
      <c r="CC301" s="211"/>
      <c r="CD301" s="211"/>
      <c r="CE301" s="211"/>
    </row>
    <row r="302" spans="41:83" x14ac:dyDescent="0.2">
      <c r="AO302" s="215"/>
      <c r="AP302" s="222"/>
      <c r="AQ302" s="222"/>
      <c r="AR302" s="215"/>
      <c r="AS302" s="215"/>
      <c r="AT302" s="217"/>
      <c r="AU302" s="218"/>
      <c r="AV302" s="217"/>
      <c r="AW302" s="215"/>
      <c r="AX302" s="217"/>
      <c r="AY302" s="219"/>
      <c r="AZ302" s="220"/>
      <c r="BA302" s="220"/>
      <c r="BB302" s="221"/>
      <c r="BC302" s="220"/>
      <c r="BD302" s="220"/>
      <c r="BE302" s="220"/>
      <c r="BF302" s="220"/>
      <c r="BG302" s="220"/>
      <c r="BH302" s="218"/>
      <c r="BI302" s="218"/>
      <c r="BJ302" s="218"/>
      <c r="BK302" s="218"/>
      <c r="BL302" s="218"/>
      <c r="BM302" s="211"/>
      <c r="BN302" s="211"/>
      <c r="BO302" s="211"/>
      <c r="BP302" s="211"/>
      <c r="BQ302" s="211"/>
      <c r="BR302" s="211"/>
      <c r="BS302" s="211"/>
      <c r="BT302" s="211"/>
      <c r="BU302" s="211"/>
      <c r="BV302" s="211"/>
      <c r="BW302" s="211"/>
      <c r="BX302" s="211"/>
      <c r="BY302" s="211"/>
      <c r="BZ302" s="211"/>
      <c r="CA302" s="211"/>
      <c r="CB302" s="211"/>
      <c r="CC302" s="211"/>
      <c r="CD302" s="211"/>
      <c r="CE302" s="211"/>
    </row>
    <row r="303" spans="41:83" x14ac:dyDescent="0.2">
      <c r="AO303" s="215"/>
      <c r="AP303" s="222"/>
      <c r="AQ303" s="222"/>
      <c r="AR303" s="215"/>
      <c r="AS303" s="215"/>
      <c r="AT303" s="217"/>
      <c r="AU303" s="218"/>
      <c r="AV303" s="217"/>
      <c r="AW303" s="215"/>
      <c r="AX303" s="217"/>
      <c r="AY303" s="219"/>
      <c r="AZ303" s="220"/>
      <c r="BA303" s="220"/>
      <c r="BB303" s="221"/>
      <c r="BC303" s="220"/>
      <c r="BD303" s="220"/>
      <c r="BE303" s="220"/>
      <c r="BF303" s="220"/>
      <c r="BG303" s="220"/>
      <c r="BH303" s="218"/>
      <c r="BI303" s="218"/>
      <c r="BJ303" s="218"/>
      <c r="BK303" s="218"/>
      <c r="BL303" s="218"/>
      <c r="BM303" s="211"/>
      <c r="BN303" s="211"/>
      <c r="BO303" s="211"/>
      <c r="BP303" s="211"/>
      <c r="BQ303" s="211"/>
      <c r="BR303" s="211"/>
      <c r="BS303" s="211"/>
      <c r="BT303" s="211"/>
      <c r="BU303" s="211"/>
      <c r="BV303" s="211"/>
      <c r="BW303" s="211"/>
      <c r="BX303" s="211"/>
      <c r="BY303" s="211"/>
      <c r="BZ303" s="211"/>
      <c r="CA303" s="211"/>
      <c r="CB303" s="211"/>
      <c r="CC303" s="211"/>
      <c r="CD303" s="211"/>
      <c r="CE303" s="211"/>
    </row>
    <row r="304" spans="41:83" x14ac:dyDescent="0.2">
      <c r="AO304" s="215"/>
      <c r="AP304" s="222"/>
      <c r="AQ304" s="222"/>
      <c r="AR304" s="215"/>
      <c r="AS304" s="215"/>
      <c r="AT304" s="217"/>
      <c r="AU304" s="218"/>
      <c r="AV304" s="217"/>
      <c r="AW304" s="215"/>
      <c r="AX304" s="217"/>
      <c r="AY304" s="219"/>
      <c r="AZ304" s="220"/>
      <c r="BA304" s="220"/>
      <c r="BB304" s="221"/>
      <c r="BC304" s="220"/>
      <c r="BD304" s="220"/>
      <c r="BE304" s="220"/>
      <c r="BF304" s="220"/>
      <c r="BG304" s="220"/>
      <c r="BH304" s="218"/>
      <c r="BI304" s="218"/>
      <c r="BJ304" s="218"/>
      <c r="BK304" s="218"/>
      <c r="BL304" s="218"/>
      <c r="BM304" s="211"/>
      <c r="BN304" s="211"/>
      <c r="BO304" s="211"/>
      <c r="BP304" s="211"/>
      <c r="BQ304" s="211"/>
      <c r="BR304" s="211"/>
      <c r="BS304" s="211"/>
      <c r="BT304" s="211"/>
      <c r="BU304" s="211"/>
      <c r="BV304" s="211"/>
      <c r="BW304" s="211"/>
      <c r="BX304" s="211"/>
      <c r="BY304" s="211"/>
      <c r="BZ304" s="211"/>
      <c r="CA304" s="211"/>
      <c r="CB304" s="211"/>
      <c r="CC304" s="211"/>
      <c r="CD304" s="211"/>
      <c r="CE304" s="211"/>
    </row>
    <row r="305" spans="41:83" x14ac:dyDescent="0.2">
      <c r="AO305" s="215"/>
      <c r="AP305" s="222"/>
      <c r="AQ305" s="222"/>
      <c r="AR305" s="215"/>
      <c r="AS305" s="215"/>
      <c r="AT305" s="217"/>
      <c r="AU305" s="218"/>
      <c r="AV305" s="217"/>
      <c r="AW305" s="215"/>
      <c r="AX305" s="217"/>
      <c r="AY305" s="219"/>
      <c r="AZ305" s="220"/>
      <c r="BA305" s="220"/>
      <c r="BB305" s="221"/>
      <c r="BC305" s="220"/>
      <c r="BD305" s="220"/>
      <c r="BE305" s="220"/>
      <c r="BF305" s="220"/>
      <c r="BG305" s="220"/>
      <c r="BH305" s="218"/>
      <c r="BI305" s="218"/>
      <c r="BJ305" s="218"/>
      <c r="BK305" s="218"/>
      <c r="BL305" s="218"/>
      <c r="BM305" s="211"/>
      <c r="BN305" s="211"/>
      <c r="BO305" s="211"/>
      <c r="BP305" s="211"/>
      <c r="BQ305" s="211"/>
      <c r="BR305" s="211"/>
      <c r="BS305" s="211"/>
      <c r="BT305" s="211"/>
      <c r="BU305" s="211"/>
      <c r="BV305" s="211"/>
      <c r="BW305" s="211"/>
      <c r="BX305" s="211"/>
      <c r="BY305" s="211"/>
      <c r="BZ305" s="211"/>
      <c r="CA305" s="211"/>
      <c r="CB305" s="211"/>
      <c r="CC305" s="211"/>
      <c r="CD305" s="211"/>
      <c r="CE305" s="211"/>
    </row>
    <row r="306" spans="41:83" x14ac:dyDescent="0.2">
      <c r="AO306" s="215"/>
      <c r="AP306" s="222"/>
      <c r="AQ306" s="222"/>
      <c r="AR306" s="215"/>
      <c r="AS306" s="215"/>
      <c r="AT306" s="217"/>
      <c r="AU306" s="218"/>
      <c r="AV306" s="217"/>
      <c r="AW306" s="215"/>
      <c r="AX306" s="217"/>
      <c r="AY306" s="219"/>
      <c r="AZ306" s="220"/>
      <c r="BA306" s="220"/>
      <c r="BB306" s="221"/>
      <c r="BC306" s="220"/>
      <c r="BD306" s="220"/>
      <c r="BE306" s="220"/>
      <c r="BF306" s="220"/>
      <c r="BG306" s="220"/>
      <c r="BH306" s="218"/>
      <c r="BI306" s="218"/>
      <c r="BJ306" s="218"/>
      <c r="BK306" s="218"/>
      <c r="BL306" s="218"/>
      <c r="BM306" s="211"/>
      <c r="BN306" s="211"/>
      <c r="BO306" s="211"/>
      <c r="BP306" s="211"/>
      <c r="BQ306" s="211"/>
      <c r="BR306" s="211"/>
      <c r="BS306" s="211"/>
      <c r="BT306" s="211"/>
      <c r="BU306" s="211"/>
      <c r="BV306" s="211"/>
      <c r="BW306" s="211"/>
      <c r="BX306" s="211"/>
      <c r="BY306" s="211"/>
      <c r="BZ306" s="211"/>
      <c r="CA306" s="211"/>
      <c r="CB306" s="211"/>
      <c r="CC306" s="211"/>
      <c r="CD306" s="211"/>
      <c r="CE306" s="211"/>
    </row>
    <row r="307" spans="41:83" x14ac:dyDescent="0.2">
      <c r="AO307" s="215"/>
      <c r="AP307" s="222"/>
      <c r="AQ307" s="222"/>
      <c r="AR307" s="215"/>
      <c r="AS307" s="215"/>
      <c r="AT307" s="217"/>
      <c r="AU307" s="218"/>
      <c r="AV307" s="217"/>
      <c r="AW307" s="215"/>
      <c r="AX307" s="217"/>
      <c r="AY307" s="219"/>
      <c r="AZ307" s="220"/>
      <c r="BA307" s="220"/>
      <c r="BB307" s="221"/>
      <c r="BC307" s="220"/>
      <c r="BD307" s="220"/>
      <c r="BE307" s="220"/>
      <c r="BF307" s="220"/>
      <c r="BG307" s="220"/>
      <c r="BH307" s="218"/>
      <c r="BI307" s="218"/>
      <c r="BJ307" s="218"/>
      <c r="BK307" s="218"/>
      <c r="BL307" s="218"/>
      <c r="BM307" s="211"/>
      <c r="BN307" s="211"/>
      <c r="BO307" s="211"/>
      <c r="BP307" s="211"/>
      <c r="BQ307" s="211"/>
      <c r="BR307" s="211"/>
      <c r="BS307" s="211"/>
      <c r="BT307" s="211"/>
      <c r="BU307" s="211"/>
      <c r="BV307" s="211"/>
      <c r="BW307" s="211"/>
      <c r="BX307" s="211"/>
      <c r="BY307" s="211"/>
      <c r="BZ307" s="211"/>
      <c r="CA307" s="211"/>
      <c r="CB307" s="211"/>
      <c r="CC307" s="211"/>
      <c r="CD307" s="211"/>
      <c r="CE307" s="211"/>
    </row>
    <row r="308" spans="41:83" x14ac:dyDescent="0.2">
      <c r="AO308" s="215"/>
      <c r="AP308" s="222"/>
      <c r="AQ308" s="222"/>
      <c r="AR308" s="215"/>
      <c r="AS308" s="215"/>
      <c r="AT308" s="217"/>
      <c r="AU308" s="218"/>
      <c r="AV308" s="217"/>
      <c r="AW308" s="215"/>
      <c r="AX308" s="217"/>
      <c r="AY308" s="219"/>
      <c r="AZ308" s="220"/>
      <c r="BA308" s="220"/>
      <c r="BB308" s="221"/>
      <c r="BC308" s="220"/>
      <c r="BD308" s="220"/>
      <c r="BE308" s="220"/>
      <c r="BF308" s="220"/>
      <c r="BG308" s="220"/>
      <c r="BH308" s="218"/>
      <c r="BI308" s="218"/>
      <c r="BJ308" s="218"/>
      <c r="BK308" s="218"/>
      <c r="BL308" s="218"/>
      <c r="BM308" s="211"/>
      <c r="BN308" s="211"/>
      <c r="BO308" s="211"/>
      <c r="BP308" s="211"/>
      <c r="BQ308" s="211"/>
      <c r="BR308" s="211"/>
      <c r="BS308" s="211"/>
      <c r="BT308" s="211"/>
      <c r="BU308" s="211"/>
      <c r="BV308" s="211"/>
      <c r="BW308" s="211"/>
      <c r="BX308" s="211"/>
      <c r="BY308" s="211"/>
      <c r="BZ308" s="211"/>
      <c r="CA308" s="211"/>
      <c r="CB308" s="211"/>
      <c r="CC308" s="211"/>
      <c r="CD308" s="211"/>
      <c r="CE308" s="211"/>
    </row>
    <row r="309" spans="41:83" x14ac:dyDescent="0.2">
      <c r="AO309" s="215"/>
      <c r="AP309" s="222"/>
      <c r="AQ309" s="222"/>
      <c r="AR309" s="215"/>
      <c r="AS309" s="215"/>
      <c r="AT309" s="217"/>
      <c r="AU309" s="218"/>
      <c r="AV309" s="217"/>
      <c r="AW309" s="215"/>
      <c r="AX309" s="217"/>
      <c r="AY309" s="219"/>
      <c r="AZ309" s="220"/>
      <c r="BA309" s="220"/>
      <c r="BB309" s="221"/>
      <c r="BC309" s="220"/>
      <c r="BD309" s="220"/>
      <c r="BE309" s="220"/>
      <c r="BF309" s="220"/>
      <c r="BG309" s="220"/>
      <c r="BH309" s="218"/>
      <c r="BI309" s="218"/>
      <c r="BJ309" s="218"/>
      <c r="BK309" s="218"/>
      <c r="BL309" s="218"/>
      <c r="BM309" s="211"/>
      <c r="BN309" s="211"/>
      <c r="BO309" s="211"/>
      <c r="BP309" s="211"/>
      <c r="BQ309" s="211"/>
      <c r="BR309" s="211"/>
      <c r="BS309" s="211"/>
      <c r="BT309" s="211"/>
      <c r="BU309" s="211"/>
      <c r="BV309" s="211"/>
      <c r="BW309" s="211"/>
      <c r="BX309" s="211"/>
      <c r="BY309" s="211"/>
      <c r="BZ309" s="211"/>
      <c r="CA309" s="211"/>
      <c r="CB309" s="211"/>
      <c r="CC309" s="211"/>
      <c r="CD309" s="211"/>
      <c r="CE309" s="211"/>
    </row>
    <row r="310" spans="41:83" x14ac:dyDescent="0.2">
      <c r="AO310" s="215"/>
      <c r="AP310" s="222"/>
      <c r="AQ310" s="222"/>
      <c r="AR310" s="215"/>
      <c r="AS310" s="215"/>
      <c r="AT310" s="217"/>
      <c r="AU310" s="218"/>
      <c r="AV310" s="217"/>
      <c r="AW310" s="215"/>
      <c r="AX310" s="217"/>
      <c r="AY310" s="219"/>
      <c r="AZ310" s="220"/>
      <c r="BA310" s="220"/>
      <c r="BB310" s="221"/>
      <c r="BC310" s="220"/>
      <c r="BD310" s="220"/>
      <c r="BE310" s="220"/>
      <c r="BF310" s="220"/>
      <c r="BG310" s="220"/>
      <c r="BH310" s="218"/>
      <c r="BI310" s="218"/>
      <c r="BJ310" s="218"/>
      <c r="BK310" s="218"/>
      <c r="BL310" s="218"/>
      <c r="BM310" s="211"/>
      <c r="BN310" s="211"/>
      <c r="BO310" s="211"/>
      <c r="BP310" s="211"/>
      <c r="BQ310" s="211"/>
      <c r="BR310" s="211"/>
      <c r="BS310" s="211"/>
      <c r="BT310" s="211"/>
      <c r="BU310" s="211"/>
      <c r="BV310" s="211"/>
      <c r="BW310" s="211"/>
      <c r="BX310" s="211"/>
      <c r="BY310" s="211"/>
      <c r="BZ310" s="211"/>
      <c r="CA310" s="211"/>
      <c r="CB310" s="211"/>
      <c r="CC310" s="211"/>
      <c r="CD310" s="211"/>
      <c r="CE310" s="211"/>
    </row>
    <row r="311" spans="41:83" x14ac:dyDescent="0.2">
      <c r="AO311" s="215"/>
      <c r="AP311" s="222"/>
      <c r="AQ311" s="222"/>
      <c r="AR311" s="215"/>
      <c r="AS311" s="215"/>
      <c r="AT311" s="217"/>
      <c r="AU311" s="218"/>
      <c r="AV311" s="217"/>
      <c r="AW311" s="215"/>
      <c r="AX311" s="217"/>
      <c r="AY311" s="219"/>
      <c r="AZ311" s="220"/>
      <c r="BA311" s="220"/>
      <c r="BB311" s="221"/>
      <c r="BC311" s="220"/>
      <c r="BD311" s="220"/>
      <c r="BE311" s="220"/>
      <c r="BF311" s="220"/>
      <c r="BG311" s="220"/>
      <c r="BH311" s="218"/>
      <c r="BI311" s="218"/>
      <c r="BJ311" s="218"/>
      <c r="BK311" s="218"/>
      <c r="BL311" s="218"/>
      <c r="BM311" s="211"/>
      <c r="BN311" s="211"/>
      <c r="BO311" s="211"/>
      <c r="BP311" s="211"/>
      <c r="BQ311" s="211"/>
      <c r="BR311" s="211"/>
      <c r="BS311" s="211"/>
      <c r="BT311" s="211"/>
      <c r="BU311" s="211"/>
      <c r="BV311" s="211"/>
      <c r="BW311" s="211"/>
      <c r="BX311" s="211"/>
      <c r="BY311" s="211"/>
      <c r="BZ311" s="211"/>
      <c r="CA311" s="211"/>
      <c r="CB311" s="211"/>
      <c r="CC311" s="211"/>
      <c r="CD311" s="211"/>
      <c r="CE311" s="211"/>
    </row>
    <row r="312" spans="41:83" x14ac:dyDescent="0.2">
      <c r="AO312" s="215"/>
      <c r="AP312" s="222"/>
      <c r="AQ312" s="222"/>
      <c r="AR312" s="215"/>
      <c r="AS312" s="215"/>
      <c r="AT312" s="217"/>
      <c r="AU312" s="218"/>
      <c r="AV312" s="217"/>
      <c r="AW312" s="215"/>
      <c r="AX312" s="217"/>
      <c r="AY312" s="219"/>
      <c r="AZ312" s="220"/>
      <c r="BA312" s="220"/>
      <c r="BB312" s="221"/>
      <c r="BC312" s="220"/>
      <c r="BD312" s="220"/>
      <c r="BE312" s="220"/>
      <c r="BF312" s="220"/>
      <c r="BG312" s="220"/>
      <c r="BH312" s="218"/>
      <c r="BI312" s="218"/>
      <c r="BJ312" s="218"/>
      <c r="BK312" s="218"/>
      <c r="BL312" s="218"/>
      <c r="BM312" s="211"/>
      <c r="BN312" s="211"/>
      <c r="BO312" s="211"/>
      <c r="BP312" s="211"/>
      <c r="BQ312" s="211"/>
      <c r="BR312" s="211"/>
      <c r="BS312" s="211"/>
      <c r="BT312" s="211"/>
      <c r="BU312" s="211"/>
      <c r="BV312" s="211"/>
      <c r="BW312" s="211"/>
      <c r="BX312" s="211"/>
      <c r="BY312" s="211"/>
      <c r="BZ312" s="211"/>
      <c r="CA312" s="211"/>
      <c r="CB312" s="211"/>
      <c r="CC312" s="211"/>
      <c r="CD312" s="211"/>
      <c r="CE312" s="211"/>
    </row>
    <row r="313" spans="41:83" x14ac:dyDescent="0.2">
      <c r="AO313" s="215"/>
      <c r="AP313" s="222"/>
      <c r="AQ313" s="222"/>
      <c r="AR313" s="215"/>
      <c r="AS313" s="215"/>
      <c r="AT313" s="217"/>
      <c r="AU313" s="218"/>
      <c r="AV313" s="217"/>
      <c r="AW313" s="215"/>
      <c r="AX313" s="217"/>
      <c r="AY313" s="219"/>
      <c r="AZ313" s="220"/>
      <c r="BA313" s="220"/>
      <c r="BB313" s="221"/>
      <c r="BC313" s="220"/>
      <c r="BD313" s="220"/>
      <c r="BE313" s="220"/>
      <c r="BF313" s="220"/>
      <c r="BG313" s="220"/>
      <c r="BH313" s="218"/>
      <c r="BI313" s="218"/>
      <c r="BJ313" s="218"/>
      <c r="BK313" s="218"/>
      <c r="BL313" s="218"/>
      <c r="BM313" s="211"/>
      <c r="BN313" s="211"/>
      <c r="BO313" s="211"/>
      <c r="BP313" s="211"/>
      <c r="BQ313" s="211"/>
      <c r="BR313" s="211"/>
      <c r="BS313" s="211"/>
      <c r="BT313" s="211"/>
      <c r="BU313" s="211"/>
      <c r="BV313" s="211"/>
      <c r="BW313" s="211"/>
      <c r="BX313" s="211"/>
      <c r="BY313" s="211"/>
      <c r="BZ313" s="211"/>
      <c r="CA313" s="211"/>
      <c r="CB313" s="211"/>
      <c r="CC313" s="211"/>
      <c r="CD313" s="211"/>
      <c r="CE313" s="211"/>
    </row>
    <row r="314" spans="41:83" x14ac:dyDescent="0.2">
      <c r="AO314" s="215"/>
      <c r="AP314" s="222"/>
      <c r="AQ314" s="222"/>
      <c r="AR314" s="215"/>
      <c r="AS314" s="215"/>
      <c r="AT314" s="217"/>
      <c r="AU314" s="218"/>
      <c r="AV314" s="217"/>
      <c r="AW314" s="215"/>
      <c r="AX314" s="217"/>
      <c r="AY314" s="219"/>
      <c r="AZ314" s="220"/>
      <c r="BA314" s="220"/>
      <c r="BB314" s="221"/>
      <c r="BC314" s="220"/>
      <c r="BD314" s="220"/>
      <c r="BE314" s="220"/>
      <c r="BF314" s="220"/>
      <c r="BG314" s="220"/>
      <c r="BH314" s="218"/>
      <c r="BI314" s="218"/>
      <c r="BJ314" s="218"/>
      <c r="BK314" s="218"/>
      <c r="BL314" s="218"/>
      <c r="BM314" s="211"/>
      <c r="BN314" s="211"/>
      <c r="BO314" s="211"/>
      <c r="BP314" s="211"/>
      <c r="BQ314" s="211"/>
      <c r="BR314" s="211"/>
      <c r="BS314" s="211"/>
      <c r="BT314" s="211"/>
      <c r="BU314" s="211"/>
      <c r="BV314" s="211"/>
      <c r="BW314" s="211"/>
      <c r="BX314" s="211"/>
      <c r="BY314" s="211"/>
      <c r="BZ314" s="211"/>
      <c r="CA314" s="211"/>
      <c r="CB314" s="211"/>
      <c r="CC314" s="211"/>
      <c r="CD314" s="211"/>
      <c r="CE314" s="211"/>
    </row>
    <row r="315" spans="41:83" x14ac:dyDescent="0.2">
      <c r="AO315" s="215"/>
      <c r="AP315" s="222"/>
      <c r="AQ315" s="222"/>
      <c r="AR315" s="215"/>
      <c r="AS315" s="215"/>
      <c r="AT315" s="217"/>
      <c r="AU315" s="218"/>
      <c r="AV315" s="217"/>
      <c r="AW315" s="215"/>
      <c r="AX315" s="217"/>
      <c r="AY315" s="219"/>
      <c r="AZ315" s="220"/>
      <c r="BA315" s="220"/>
      <c r="BB315" s="221"/>
      <c r="BC315" s="220"/>
      <c r="BD315" s="220"/>
      <c r="BE315" s="220"/>
      <c r="BF315" s="220"/>
      <c r="BG315" s="220"/>
      <c r="BH315" s="218"/>
      <c r="BI315" s="218"/>
      <c r="BJ315" s="218"/>
      <c r="BK315" s="218"/>
      <c r="BL315" s="218"/>
      <c r="BM315" s="211"/>
      <c r="BN315" s="211"/>
      <c r="BO315" s="211"/>
      <c r="BP315" s="211"/>
      <c r="BQ315" s="211"/>
      <c r="BR315" s="211"/>
      <c r="BS315" s="211"/>
      <c r="BT315" s="211"/>
      <c r="BU315" s="211"/>
      <c r="BV315" s="211"/>
      <c r="BW315" s="211"/>
      <c r="BX315" s="211"/>
      <c r="BY315" s="211"/>
      <c r="BZ315" s="211"/>
      <c r="CA315" s="211"/>
      <c r="CB315" s="211"/>
      <c r="CC315" s="211"/>
      <c r="CD315" s="211"/>
      <c r="CE315" s="211"/>
    </row>
    <row r="316" spans="41:83" x14ac:dyDescent="0.2">
      <c r="AO316" s="215"/>
      <c r="AP316" s="222"/>
      <c r="AQ316" s="222"/>
      <c r="AR316" s="215"/>
      <c r="AS316" s="215"/>
      <c r="AT316" s="217"/>
      <c r="AU316" s="218"/>
      <c r="AV316" s="217"/>
      <c r="AW316" s="215"/>
      <c r="AX316" s="217"/>
      <c r="AY316" s="219"/>
      <c r="AZ316" s="220"/>
      <c r="BA316" s="220"/>
      <c r="BB316" s="221"/>
      <c r="BC316" s="220"/>
      <c r="BD316" s="220"/>
      <c r="BE316" s="220"/>
      <c r="BF316" s="220"/>
      <c r="BG316" s="220"/>
      <c r="BH316" s="218"/>
      <c r="BI316" s="218"/>
      <c r="BJ316" s="218"/>
      <c r="BK316" s="218"/>
      <c r="BL316" s="218"/>
      <c r="BM316" s="211"/>
      <c r="BN316" s="211"/>
      <c r="BO316" s="211"/>
      <c r="BP316" s="211"/>
      <c r="BQ316" s="211"/>
      <c r="BR316" s="211"/>
      <c r="BS316" s="211"/>
      <c r="BT316" s="211"/>
      <c r="BU316" s="211"/>
      <c r="BV316" s="211"/>
      <c r="BW316" s="211"/>
      <c r="BX316" s="211"/>
      <c r="BY316" s="211"/>
      <c r="BZ316" s="211"/>
      <c r="CA316" s="211"/>
      <c r="CB316" s="211"/>
      <c r="CC316" s="211"/>
      <c r="CD316" s="211"/>
      <c r="CE316" s="211"/>
    </row>
    <row r="317" spans="41:83" x14ac:dyDescent="0.2">
      <c r="AO317" s="215"/>
      <c r="AP317" s="222"/>
      <c r="AQ317" s="222"/>
      <c r="AR317" s="215"/>
      <c r="AS317" s="215"/>
      <c r="AT317" s="217"/>
      <c r="AU317" s="218"/>
      <c r="AV317" s="217"/>
      <c r="AW317" s="215"/>
      <c r="AX317" s="217"/>
      <c r="AY317" s="219"/>
      <c r="AZ317" s="220"/>
      <c r="BA317" s="220"/>
      <c r="BB317" s="221"/>
      <c r="BC317" s="220"/>
      <c r="BD317" s="220"/>
      <c r="BE317" s="220"/>
      <c r="BF317" s="220"/>
      <c r="BG317" s="220"/>
      <c r="BH317" s="218"/>
      <c r="BI317" s="218"/>
      <c r="BJ317" s="218"/>
      <c r="BK317" s="218"/>
      <c r="BL317" s="218"/>
      <c r="BM317" s="211"/>
      <c r="BN317" s="211"/>
      <c r="BO317" s="211"/>
      <c r="BP317" s="211"/>
      <c r="BQ317" s="211"/>
      <c r="BR317" s="211"/>
      <c r="BS317" s="211"/>
      <c r="BT317" s="211"/>
      <c r="BU317" s="211"/>
      <c r="BV317" s="211"/>
      <c r="BW317" s="211"/>
      <c r="BX317" s="211"/>
      <c r="BY317" s="211"/>
      <c r="BZ317" s="211"/>
      <c r="CA317" s="211"/>
      <c r="CB317" s="211"/>
      <c r="CC317" s="211"/>
      <c r="CD317" s="211"/>
      <c r="CE317" s="211"/>
    </row>
    <row r="318" spans="41:83" x14ac:dyDescent="0.2">
      <c r="AO318" s="215"/>
      <c r="AP318" s="222"/>
      <c r="AQ318" s="222"/>
      <c r="AR318" s="215"/>
      <c r="AS318" s="215"/>
      <c r="AT318" s="217"/>
      <c r="AU318" s="218"/>
      <c r="AV318" s="217"/>
      <c r="AW318" s="215"/>
      <c r="AX318" s="217"/>
      <c r="AY318" s="219"/>
      <c r="AZ318" s="220"/>
      <c r="BA318" s="220"/>
      <c r="BB318" s="221"/>
      <c r="BC318" s="220"/>
      <c r="BD318" s="220"/>
      <c r="BE318" s="220"/>
      <c r="BF318" s="220"/>
      <c r="BG318" s="220"/>
      <c r="BH318" s="218"/>
      <c r="BI318" s="218"/>
      <c r="BJ318" s="218"/>
      <c r="BK318" s="218"/>
      <c r="BL318" s="218"/>
      <c r="BM318" s="211"/>
      <c r="BN318" s="211"/>
      <c r="BO318" s="211"/>
      <c r="BP318" s="211"/>
      <c r="BQ318" s="211"/>
      <c r="BR318" s="211"/>
      <c r="BS318" s="211"/>
      <c r="BT318" s="211"/>
      <c r="BU318" s="211"/>
      <c r="BV318" s="211"/>
      <c r="BW318" s="211"/>
      <c r="BX318" s="211"/>
      <c r="BY318" s="211"/>
      <c r="BZ318" s="211"/>
      <c r="CA318" s="211"/>
      <c r="CB318" s="211"/>
      <c r="CC318" s="211"/>
      <c r="CD318" s="211"/>
      <c r="CE318" s="211"/>
    </row>
    <row r="319" spans="41:83" x14ac:dyDescent="0.2">
      <c r="AO319" s="215"/>
      <c r="AP319" s="222"/>
      <c r="AQ319" s="222"/>
      <c r="AR319" s="215"/>
      <c r="AS319" s="215"/>
      <c r="AT319" s="217"/>
      <c r="AU319" s="218"/>
      <c r="AV319" s="217"/>
      <c r="AW319" s="215"/>
      <c r="AX319" s="217"/>
      <c r="AY319" s="219"/>
      <c r="AZ319" s="220"/>
      <c r="BA319" s="220"/>
      <c r="BB319" s="221"/>
      <c r="BC319" s="220"/>
      <c r="BD319" s="220"/>
      <c r="BE319" s="220"/>
      <c r="BF319" s="220"/>
      <c r="BG319" s="220"/>
      <c r="BH319" s="218"/>
      <c r="BI319" s="218"/>
      <c r="BJ319" s="218"/>
      <c r="BK319" s="218"/>
      <c r="BL319" s="218"/>
      <c r="BM319" s="211"/>
      <c r="BN319" s="211"/>
      <c r="BO319" s="211"/>
      <c r="BP319" s="211"/>
      <c r="BQ319" s="211"/>
      <c r="BR319" s="211"/>
      <c r="BS319" s="211"/>
      <c r="BT319" s="211"/>
      <c r="BU319" s="211"/>
      <c r="BV319" s="211"/>
      <c r="BW319" s="211"/>
      <c r="BX319" s="211"/>
      <c r="BY319" s="211"/>
      <c r="BZ319" s="211"/>
      <c r="CA319" s="211"/>
      <c r="CB319" s="211"/>
      <c r="CC319" s="211"/>
      <c r="CD319" s="211"/>
      <c r="CE319" s="211"/>
    </row>
    <row r="320" spans="41:83" x14ac:dyDescent="0.2">
      <c r="AO320" s="215"/>
      <c r="AP320" s="222"/>
      <c r="AQ320" s="222"/>
      <c r="AR320" s="215"/>
      <c r="AS320" s="215"/>
      <c r="AT320" s="217"/>
      <c r="AU320" s="218"/>
      <c r="AV320" s="217"/>
      <c r="AW320" s="215"/>
      <c r="AX320" s="217"/>
      <c r="AY320" s="219"/>
      <c r="AZ320" s="220"/>
      <c r="BA320" s="220"/>
      <c r="BB320" s="221"/>
      <c r="BC320" s="220"/>
      <c r="BD320" s="220"/>
      <c r="BE320" s="220"/>
      <c r="BF320" s="220"/>
      <c r="BG320" s="220"/>
      <c r="BH320" s="218"/>
      <c r="BI320" s="218"/>
      <c r="BJ320" s="218"/>
      <c r="BK320" s="218"/>
      <c r="BL320" s="218"/>
      <c r="BM320" s="211"/>
      <c r="BN320" s="211"/>
      <c r="BO320" s="211"/>
      <c r="BP320" s="211"/>
      <c r="BQ320" s="211"/>
      <c r="BR320" s="211"/>
      <c r="BS320" s="211"/>
      <c r="BT320" s="211"/>
      <c r="BU320" s="211"/>
      <c r="BV320" s="211"/>
      <c r="BW320" s="211"/>
      <c r="BX320" s="211"/>
      <c r="BY320" s="211"/>
      <c r="BZ320" s="211"/>
      <c r="CA320" s="211"/>
      <c r="CB320" s="211"/>
      <c r="CC320" s="211"/>
      <c r="CD320" s="211"/>
      <c r="CE320" s="211"/>
    </row>
    <row r="321" spans="41:83" x14ac:dyDescent="0.2">
      <c r="AO321" s="215"/>
      <c r="AP321" s="222"/>
      <c r="AQ321" s="222"/>
      <c r="AR321" s="215"/>
      <c r="AS321" s="215"/>
      <c r="AT321" s="217"/>
      <c r="AU321" s="218"/>
      <c r="AV321" s="217"/>
      <c r="AW321" s="215"/>
      <c r="AX321" s="217"/>
      <c r="AY321" s="219"/>
      <c r="AZ321" s="220"/>
      <c r="BA321" s="220"/>
      <c r="BB321" s="221"/>
      <c r="BC321" s="220"/>
      <c r="BD321" s="220"/>
      <c r="BE321" s="220"/>
      <c r="BF321" s="220"/>
      <c r="BG321" s="220"/>
      <c r="BH321" s="218"/>
      <c r="BI321" s="218"/>
      <c r="BJ321" s="218"/>
      <c r="BK321" s="218"/>
      <c r="BL321" s="218"/>
      <c r="BM321" s="211"/>
      <c r="BN321" s="211"/>
      <c r="BO321" s="211"/>
      <c r="BP321" s="211"/>
      <c r="BQ321" s="211"/>
      <c r="BR321" s="211"/>
      <c r="BS321" s="211"/>
      <c r="BT321" s="211"/>
      <c r="BU321" s="211"/>
      <c r="BV321" s="211"/>
      <c r="BW321" s="211"/>
      <c r="BX321" s="211"/>
      <c r="BY321" s="211"/>
      <c r="BZ321" s="211"/>
      <c r="CA321" s="211"/>
      <c r="CB321" s="211"/>
      <c r="CC321" s="211"/>
      <c r="CD321" s="211"/>
      <c r="CE321" s="211"/>
    </row>
    <row r="322" spans="41:83" x14ac:dyDescent="0.2">
      <c r="AO322" s="215"/>
      <c r="AP322" s="222"/>
      <c r="AQ322" s="222"/>
      <c r="AR322" s="215"/>
      <c r="AS322" s="215"/>
      <c r="AT322" s="217"/>
      <c r="AU322" s="218"/>
      <c r="AV322" s="217"/>
      <c r="AW322" s="215"/>
      <c r="AX322" s="217"/>
      <c r="AY322" s="219"/>
      <c r="AZ322" s="220"/>
      <c r="BA322" s="220"/>
      <c r="BB322" s="221"/>
      <c r="BC322" s="220"/>
      <c r="BD322" s="220"/>
      <c r="BE322" s="220"/>
      <c r="BF322" s="220"/>
      <c r="BG322" s="220"/>
      <c r="BH322" s="218"/>
      <c r="BI322" s="218"/>
      <c r="BJ322" s="218"/>
      <c r="BK322" s="218"/>
      <c r="BL322" s="218"/>
      <c r="BM322" s="211"/>
      <c r="BN322" s="211"/>
      <c r="BO322" s="211"/>
      <c r="BP322" s="211"/>
      <c r="BQ322" s="211"/>
      <c r="BR322" s="211"/>
      <c r="BS322" s="211"/>
      <c r="BT322" s="211"/>
      <c r="BU322" s="211"/>
      <c r="BV322" s="211"/>
      <c r="BW322" s="211"/>
      <c r="BX322" s="211"/>
      <c r="BY322" s="211"/>
      <c r="BZ322" s="211"/>
      <c r="CA322" s="211"/>
      <c r="CB322" s="211"/>
      <c r="CC322" s="211"/>
      <c r="CD322" s="211"/>
      <c r="CE322" s="211"/>
    </row>
    <row r="323" spans="41:83" x14ac:dyDescent="0.2">
      <c r="AO323" s="215"/>
      <c r="AP323" s="222"/>
      <c r="AQ323" s="222"/>
      <c r="AR323" s="215"/>
      <c r="AS323" s="215"/>
      <c r="AT323" s="217"/>
      <c r="AU323" s="218"/>
      <c r="AV323" s="217"/>
      <c r="AW323" s="215"/>
      <c r="AX323" s="217"/>
      <c r="AY323" s="219"/>
      <c r="AZ323" s="220"/>
      <c r="BA323" s="220"/>
      <c r="BB323" s="221"/>
      <c r="BC323" s="220"/>
      <c r="BD323" s="220"/>
      <c r="BE323" s="220"/>
      <c r="BF323" s="220"/>
      <c r="BG323" s="220"/>
      <c r="BH323" s="218"/>
      <c r="BI323" s="218"/>
      <c r="BJ323" s="218"/>
      <c r="BK323" s="218"/>
      <c r="BL323" s="218"/>
      <c r="BM323" s="211"/>
      <c r="BN323" s="211"/>
      <c r="BO323" s="211"/>
      <c r="BP323" s="211"/>
      <c r="BQ323" s="211"/>
      <c r="BR323" s="211"/>
      <c r="BS323" s="211"/>
      <c r="BT323" s="211"/>
      <c r="BU323" s="211"/>
      <c r="BV323" s="211"/>
      <c r="BW323" s="211"/>
      <c r="BX323" s="211"/>
      <c r="BY323" s="211"/>
      <c r="BZ323" s="211"/>
      <c r="CA323" s="211"/>
      <c r="CB323" s="211"/>
      <c r="CC323" s="211"/>
      <c r="CD323" s="211"/>
      <c r="CE323" s="211"/>
    </row>
    <row r="324" spans="41:83" x14ac:dyDescent="0.2">
      <c r="AO324" s="215"/>
      <c r="AP324" s="222"/>
      <c r="AQ324" s="222"/>
      <c r="AR324" s="215"/>
      <c r="AS324" s="215"/>
      <c r="AT324" s="217"/>
      <c r="AU324" s="218"/>
      <c r="AV324" s="217"/>
      <c r="AW324" s="215"/>
      <c r="AX324" s="217"/>
      <c r="AY324" s="219"/>
      <c r="AZ324" s="220"/>
      <c r="BA324" s="220"/>
      <c r="BB324" s="221"/>
      <c r="BC324" s="220"/>
      <c r="BD324" s="220"/>
      <c r="BE324" s="220"/>
      <c r="BF324" s="220"/>
      <c r="BG324" s="220"/>
      <c r="BH324" s="218"/>
      <c r="BI324" s="218"/>
      <c r="BJ324" s="218"/>
      <c r="BK324" s="218"/>
      <c r="BL324" s="218"/>
      <c r="BM324" s="211"/>
      <c r="BN324" s="211"/>
      <c r="BO324" s="211"/>
      <c r="BP324" s="211"/>
      <c r="BQ324" s="211"/>
      <c r="BR324" s="211"/>
      <c r="BS324" s="211"/>
      <c r="BT324" s="211"/>
      <c r="BU324" s="211"/>
      <c r="BV324" s="211"/>
      <c r="BW324" s="211"/>
      <c r="BX324" s="211"/>
      <c r="BY324" s="211"/>
      <c r="BZ324" s="211"/>
      <c r="CA324" s="211"/>
      <c r="CB324" s="211"/>
      <c r="CC324" s="211"/>
      <c r="CD324" s="211"/>
      <c r="CE324" s="211"/>
    </row>
    <row r="325" spans="41:83" x14ac:dyDescent="0.2">
      <c r="AO325" s="215"/>
      <c r="AP325" s="222"/>
      <c r="AQ325" s="222"/>
      <c r="AR325" s="215"/>
      <c r="AS325" s="215"/>
      <c r="AT325" s="217"/>
      <c r="AU325" s="218"/>
      <c r="AV325" s="217"/>
      <c r="AW325" s="215"/>
      <c r="AX325" s="217"/>
      <c r="AY325" s="219"/>
      <c r="AZ325" s="220"/>
      <c r="BA325" s="220"/>
      <c r="BB325" s="221"/>
      <c r="BC325" s="220"/>
      <c r="BD325" s="220"/>
      <c r="BE325" s="220"/>
      <c r="BF325" s="220"/>
      <c r="BG325" s="220"/>
      <c r="BH325" s="218"/>
      <c r="BI325" s="218"/>
      <c r="BJ325" s="218"/>
      <c r="BK325" s="218"/>
      <c r="BL325" s="218"/>
      <c r="BM325" s="211"/>
      <c r="BN325" s="211"/>
      <c r="BO325" s="211"/>
      <c r="BP325" s="211"/>
      <c r="BQ325" s="211"/>
      <c r="BR325" s="211"/>
      <c r="BS325" s="211"/>
      <c r="BT325" s="211"/>
      <c r="BU325" s="211"/>
      <c r="BV325" s="211"/>
      <c r="BW325" s="211"/>
      <c r="BX325" s="211"/>
      <c r="BY325" s="211"/>
      <c r="BZ325" s="211"/>
      <c r="CA325" s="211"/>
      <c r="CB325" s="211"/>
      <c r="CC325" s="211"/>
      <c r="CD325" s="211"/>
      <c r="CE325" s="211"/>
    </row>
    <row r="326" spans="41:83" x14ac:dyDescent="0.2">
      <c r="AO326" s="215"/>
      <c r="AP326" s="222"/>
      <c r="AQ326" s="222"/>
      <c r="AR326" s="215"/>
      <c r="AS326" s="215"/>
      <c r="AT326" s="217"/>
      <c r="AU326" s="218"/>
      <c r="AV326" s="217"/>
      <c r="AW326" s="215"/>
      <c r="AX326" s="217"/>
      <c r="AY326" s="219"/>
      <c r="AZ326" s="220"/>
      <c r="BA326" s="220"/>
      <c r="BB326" s="221"/>
      <c r="BC326" s="220"/>
      <c r="BD326" s="220"/>
      <c r="BE326" s="220"/>
      <c r="BF326" s="220"/>
      <c r="BG326" s="220"/>
      <c r="BH326" s="218"/>
      <c r="BI326" s="218"/>
      <c r="BJ326" s="218"/>
      <c r="BK326" s="218"/>
      <c r="BL326" s="218"/>
      <c r="BM326" s="211"/>
      <c r="BN326" s="211"/>
      <c r="BO326" s="211"/>
      <c r="BP326" s="211"/>
      <c r="BQ326" s="211"/>
      <c r="BR326" s="211"/>
      <c r="BS326" s="211"/>
      <c r="BT326" s="211"/>
      <c r="BU326" s="211"/>
      <c r="BV326" s="211"/>
      <c r="BW326" s="211"/>
      <c r="BX326" s="211"/>
      <c r="BY326" s="211"/>
      <c r="BZ326" s="211"/>
      <c r="CA326" s="211"/>
      <c r="CB326" s="211"/>
      <c r="CC326" s="211"/>
      <c r="CD326" s="211"/>
      <c r="CE326" s="211"/>
    </row>
    <row r="327" spans="41:83" x14ac:dyDescent="0.2">
      <c r="AO327" s="215"/>
      <c r="AP327" s="222"/>
      <c r="AQ327" s="222"/>
      <c r="AR327" s="215"/>
      <c r="AS327" s="215"/>
      <c r="AT327" s="217"/>
      <c r="AU327" s="218"/>
      <c r="AV327" s="217"/>
      <c r="AW327" s="215"/>
      <c r="AX327" s="217"/>
      <c r="AY327" s="219"/>
      <c r="AZ327" s="220"/>
      <c r="BA327" s="220"/>
      <c r="BB327" s="221"/>
      <c r="BC327" s="220"/>
      <c r="BD327" s="220"/>
      <c r="BE327" s="220"/>
      <c r="BF327" s="220"/>
      <c r="BG327" s="220"/>
      <c r="BH327" s="218"/>
      <c r="BI327" s="218"/>
      <c r="BJ327" s="218"/>
      <c r="BK327" s="218"/>
      <c r="BL327" s="218"/>
      <c r="BM327" s="211"/>
      <c r="BN327" s="211"/>
      <c r="BO327" s="211"/>
      <c r="BP327" s="211"/>
      <c r="BQ327" s="211"/>
      <c r="BR327" s="211"/>
      <c r="BS327" s="211"/>
      <c r="BT327" s="211"/>
      <c r="BU327" s="211"/>
      <c r="BV327" s="211"/>
      <c r="BW327" s="211"/>
      <c r="BX327" s="211"/>
      <c r="BY327" s="211"/>
      <c r="BZ327" s="211"/>
      <c r="CA327" s="211"/>
      <c r="CB327" s="211"/>
      <c r="CC327" s="211"/>
      <c r="CD327" s="211"/>
      <c r="CE327" s="211"/>
    </row>
    <row r="328" spans="41:83" x14ac:dyDescent="0.2">
      <c r="AO328" s="215"/>
      <c r="AP328" s="222"/>
      <c r="AQ328" s="222"/>
      <c r="AR328" s="215"/>
      <c r="AS328" s="215"/>
      <c r="AT328" s="217"/>
      <c r="AU328" s="218"/>
      <c r="AV328" s="217"/>
      <c r="AW328" s="215"/>
      <c r="AX328" s="217"/>
      <c r="AY328" s="219"/>
      <c r="AZ328" s="220"/>
      <c r="BA328" s="220"/>
      <c r="BB328" s="221"/>
      <c r="BC328" s="220"/>
      <c r="BD328" s="220"/>
      <c r="BE328" s="220"/>
      <c r="BF328" s="220"/>
      <c r="BG328" s="220"/>
      <c r="BH328" s="218"/>
      <c r="BI328" s="218"/>
      <c r="BJ328" s="218"/>
      <c r="BK328" s="218"/>
      <c r="BL328" s="218"/>
      <c r="BM328" s="211"/>
      <c r="BN328" s="211"/>
      <c r="BO328" s="211"/>
      <c r="BP328" s="211"/>
      <c r="BQ328" s="211"/>
      <c r="BR328" s="211"/>
      <c r="BS328" s="211"/>
      <c r="BT328" s="211"/>
      <c r="BU328" s="211"/>
      <c r="BV328" s="211"/>
      <c r="BW328" s="211"/>
      <c r="BX328" s="211"/>
      <c r="BY328" s="211"/>
      <c r="BZ328" s="211"/>
      <c r="CA328" s="211"/>
      <c r="CB328" s="211"/>
      <c r="CC328" s="211"/>
      <c r="CD328" s="211"/>
      <c r="CE328" s="211"/>
    </row>
    <row r="329" spans="41:83" x14ac:dyDescent="0.2">
      <c r="AO329" s="215"/>
      <c r="AP329" s="222"/>
      <c r="AQ329" s="222"/>
      <c r="AR329" s="215"/>
      <c r="AS329" s="215"/>
      <c r="AT329" s="217"/>
      <c r="AU329" s="218"/>
      <c r="AV329" s="217"/>
      <c r="AW329" s="215"/>
      <c r="AX329" s="217"/>
      <c r="AY329" s="219"/>
      <c r="AZ329" s="220"/>
      <c r="BA329" s="220"/>
      <c r="BB329" s="221"/>
      <c r="BC329" s="220"/>
      <c r="BD329" s="220"/>
      <c r="BE329" s="220"/>
      <c r="BF329" s="220"/>
      <c r="BG329" s="220"/>
      <c r="BH329" s="218"/>
      <c r="BI329" s="218"/>
      <c r="BJ329" s="218"/>
      <c r="BK329" s="218"/>
      <c r="BL329" s="218"/>
      <c r="BM329" s="211"/>
      <c r="BN329" s="211"/>
      <c r="BO329" s="211"/>
      <c r="BP329" s="211"/>
      <c r="BQ329" s="211"/>
      <c r="BR329" s="211"/>
      <c r="BS329" s="211"/>
      <c r="BT329" s="211"/>
      <c r="BU329" s="211"/>
      <c r="BV329" s="211"/>
      <c r="BW329" s="211"/>
      <c r="BX329" s="211"/>
      <c r="BY329" s="211"/>
      <c r="BZ329" s="211"/>
      <c r="CA329" s="211"/>
      <c r="CB329" s="211"/>
      <c r="CC329" s="211"/>
      <c r="CD329" s="211"/>
      <c r="CE329" s="211"/>
    </row>
    <row r="330" spans="41:83" x14ac:dyDescent="0.2">
      <c r="AO330" s="215"/>
      <c r="AP330" s="222"/>
      <c r="AQ330" s="222"/>
      <c r="AR330" s="215"/>
      <c r="AS330" s="215"/>
      <c r="AT330" s="217"/>
      <c r="AU330" s="218"/>
      <c r="AV330" s="217"/>
      <c r="AW330" s="215"/>
      <c r="AX330" s="217"/>
      <c r="AY330" s="219"/>
      <c r="AZ330" s="220"/>
      <c r="BA330" s="220"/>
      <c r="BB330" s="221"/>
      <c r="BC330" s="220"/>
      <c r="BD330" s="220"/>
      <c r="BE330" s="220"/>
      <c r="BF330" s="220"/>
      <c r="BG330" s="220"/>
      <c r="BH330" s="218"/>
      <c r="BI330" s="218"/>
      <c r="BJ330" s="218"/>
      <c r="BK330" s="218"/>
      <c r="BL330" s="218"/>
      <c r="BM330" s="211"/>
      <c r="BN330" s="211"/>
      <c r="BO330" s="211"/>
      <c r="BP330" s="211"/>
      <c r="BQ330" s="211"/>
      <c r="BR330" s="211"/>
      <c r="BS330" s="211"/>
      <c r="BT330" s="211"/>
      <c r="BU330" s="211"/>
      <c r="BV330" s="211"/>
      <c r="BW330" s="211"/>
      <c r="BX330" s="211"/>
      <c r="BY330" s="211"/>
      <c r="BZ330" s="211"/>
      <c r="CA330" s="211"/>
      <c r="CB330" s="211"/>
      <c r="CC330" s="211"/>
      <c r="CD330" s="211"/>
      <c r="CE330" s="211"/>
    </row>
    <row r="331" spans="41:83" x14ac:dyDescent="0.2">
      <c r="AO331" s="215"/>
      <c r="AP331" s="222"/>
      <c r="AQ331" s="222"/>
      <c r="AR331" s="215"/>
      <c r="AS331" s="215"/>
      <c r="AT331" s="217"/>
      <c r="AU331" s="218"/>
      <c r="AV331" s="217"/>
      <c r="AW331" s="215"/>
      <c r="AX331" s="217"/>
      <c r="AY331" s="219"/>
      <c r="AZ331" s="220"/>
      <c r="BA331" s="220"/>
      <c r="BB331" s="221"/>
      <c r="BC331" s="220"/>
      <c r="BD331" s="220"/>
      <c r="BE331" s="220"/>
      <c r="BF331" s="220"/>
      <c r="BG331" s="220"/>
      <c r="BH331" s="218"/>
      <c r="BI331" s="218"/>
      <c r="BJ331" s="218"/>
      <c r="BK331" s="218"/>
      <c r="BL331" s="218"/>
      <c r="BM331" s="211"/>
      <c r="BN331" s="211"/>
      <c r="BO331" s="211"/>
      <c r="BP331" s="211"/>
      <c r="BQ331" s="211"/>
      <c r="BR331" s="211"/>
      <c r="BS331" s="211"/>
      <c r="BT331" s="211"/>
      <c r="BU331" s="211"/>
      <c r="BV331" s="211"/>
      <c r="BW331" s="211"/>
      <c r="BX331" s="211"/>
      <c r="BY331" s="211"/>
      <c r="BZ331" s="211"/>
      <c r="CA331" s="211"/>
      <c r="CB331" s="211"/>
      <c r="CC331" s="211"/>
      <c r="CD331" s="211"/>
      <c r="CE331" s="211"/>
    </row>
    <row r="332" spans="41:83" x14ac:dyDescent="0.2">
      <c r="AO332" s="215"/>
      <c r="AP332" s="222"/>
      <c r="AQ332" s="222"/>
      <c r="AR332" s="215"/>
      <c r="AS332" s="215"/>
      <c r="AT332" s="217"/>
      <c r="AU332" s="218"/>
      <c r="AV332" s="217"/>
      <c r="AW332" s="215"/>
      <c r="AX332" s="217"/>
      <c r="AY332" s="219"/>
      <c r="AZ332" s="220"/>
      <c r="BA332" s="220"/>
      <c r="BB332" s="221"/>
      <c r="BC332" s="220"/>
      <c r="BD332" s="220"/>
      <c r="BE332" s="220"/>
      <c r="BF332" s="220"/>
      <c r="BG332" s="220"/>
      <c r="BH332" s="218"/>
      <c r="BI332" s="218"/>
      <c r="BJ332" s="218"/>
      <c r="BK332" s="218"/>
      <c r="BL332" s="218"/>
      <c r="BM332" s="211"/>
      <c r="BN332" s="211"/>
      <c r="BO332" s="211"/>
      <c r="BP332" s="211"/>
      <c r="BQ332" s="211"/>
      <c r="BR332" s="211"/>
      <c r="BS332" s="211"/>
      <c r="BT332" s="211"/>
      <c r="BU332" s="211"/>
      <c r="BV332" s="211"/>
      <c r="BW332" s="211"/>
      <c r="BX332" s="211"/>
      <c r="BY332" s="211"/>
      <c r="BZ332" s="211"/>
      <c r="CA332" s="211"/>
      <c r="CB332" s="211"/>
      <c r="CC332" s="211"/>
      <c r="CD332" s="211"/>
      <c r="CE332" s="211"/>
    </row>
    <row r="333" spans="41:83" x14ac:dyDescent="0.2">
      <c r="AO333" s="215"/>
      <c r="AP333" s="222"/>
      <c r="AQ333" s="222"/>
      <c r="AR333" s="215"/>
      <c r="AS333" s="215"/>
      <c r="AT333" s="217"/>
      <c r="AU333" s="218"/>
      <c r="AV333" s="217"/>
      <c r="AW333" s="215"/>
      <c r="AX333" s="217"/>
      <c r="AY333" s="219"/>
      <c r="AZ333" s="220"/>
      <c r="BA333" s="220"/>
      <c r="BB333" s="221"/>
      <c r="BC333" s="220"/>
      <c r="BD333" s="220"/>
      <c r="BE333" s="220"/>
      <c r="BF333" s="220"/>
      <c r="BG333" s="220"/>
      <c r="BH333" s="218"/>
      <c r="BI333" s="218"/>
      <c r="BJ333" s="218"/>
      <c r="BK333" s="218"/>
      <c r="BL333" s="218"/>
      <c r="BM333" s="211"/>
      <c r="BN333" s="211"/>
      <c r="BO333" s="211"/>
      <c r="BP333" s="211"/>
      <c r="BQ333" s="211"/>
      <c r="BR333" s="211"/>
      <c r="BS333" s="211"/>
      <c r="BT333" s="211"/>
      <c r="BU333" s="211"/>
      <c r="BV333" s="211"/>
      <c r="BW333" s="211"/>
      <c r="BX333" s="211"/>
      <c r="BY333" s="211"/>
      <c r="BZ333" s="211"/>
      <c r="CA333" s="211"/>
      <c r="CB333" s="211"/>
      <c r="CC333" s="211"/>
      <c r="CD333" s="211"/>
      <c r="CE333" s="211"/>
    </row>
    <row r="334" spans="41:83" x14ac:dyDescent="0.2">
      <c r="AO334" s="215"/>
      <c r="AP334" s="222"/>
      <c r="AQ334" s="222"/>
      <c r="AR334" s="215"/>
      <c r="AS334" s="215"/>
      <c r="AT334" s="217"/>
      <c r="AU334" s="218"/>
      <c r="AV334" s="217"/>
      <c r="AW334" s="215"/>
      <c r="AX334" s="217"/>
      <c r="AY334" s="219"/>
      <c r="AZ334" s="220"/>
      <c r="BA334" s="220"/>
      <c r="BB334" s="221"/>
      <c r="BC334" s="220"/>
      <c r="BD334" s="220"/>
      <c r="BE334" s="220"/>
      <c r="BF334" s="220"/>
      <c r="BG334" s="220"/>
      <c r="BH334" s="218"/>
      <c r="BI334" s="218"/>
      <c r="BJ334" s="218"/>
      <c r="BK334" s="218"/>
      <c r="BL334" s="218"/>
      <c r="BM334" s="211"/>
      <c r="BN334" s="211"/>
      <c r="BO334" s="211"/>
      <c r="BP334" s="211"/>
      <c r="BQ334" s="211"/>
      <c r="BR334" s="211"/>
      <c r="BS334" s="211"/>
      <c r="BT334" s="211"/>
      <c r="BU334" s="211"/>
      <c r="BV334" s="211"/>
      <c r="BW334" s="211"/>
      <c r="BX334" s="211"/>
      <c r="BY334" s="211"/>
      <c r="BZ334" s="211"/>
      <c r="CA334" s="211"/>
      <c r="CB334" s="211"/>
      <c r="CC334" s="211"/>
      <c r="CD334" s="211"/>
      <c r="CE334" s="211"/>
    </row>
    <row r="335" spans="41:83" x14ac:dyDescent="0.2">
      <c r="AO335" s="215"/>
      <c r="AP335" s="222"/>
      <c r="AQ335" s="222"/>
      <c r="AR335" s="215"/>
      <c r="AS335" s="215"/>
      <c r="AT335" s="217"/>
      <c r="AU335" s="218"/>
      <c r="AV335" s="217"/>
      <c r="AW335" s="215"/>
      <c r="AX335" s="217"/>
      <c r="AY335" s="219"/>
      <c r="AZ335" s="220"/>
      <c r="BA335" s="220"/>
      <c r="BB335" s="221"/>
      <c r="BC335" s="220"/>
      <c r="BD335" s="220"/>
      <c r="BE335" s="220"/>
      <c r="BF335" s="220"/>
      <c r="BG335" s="220"/>
      <c r="BH335" s="218"/>
      <c r="BI335" s="218"/>
      <c r="BJ335" s="218"/>
      <c r="BK335" s="218"/>
      <c r="BL335" s="218"/>
      <c r="BM335" s="211"/>
      <c r="BN335" s="211"/>
      <c r="BO335" s="211"/>
      <c r="BP335" s="211"/>
      <c r="BQ335" s="211"/>
      <c r="BR335" s="211"/>
      <c r="BS335" s="211"/>
      <c r="BT335" s="211"/>
      <c r="BU335" s="211"/>
      <c r="BV335" s="211"/>
      <c r="BW335" s="211"/>
      <c r="BX335" s="211"/>
      <c r="BY335" s="211"/>
      <c r="BZ335" s="211"/>
      <c r="CA335" s="211"/>
      <c r="CB335" s="211"/>
      <c r="CC335" s="211"/>
      <c r="CD335" s="211"/>
      <c r="CE335" s="211"/>
    </row>
    <row r="336" spans="41:83" x14ac:dyDescent="0.2">
      <c r="AO336" s="215"/>
      <c r="AP336" s="222"/>
      <c r="AQ336" s="222"/>
      <c r="AR336" s="215"/>
      <c r="AS336" s="215"/>
      <c r="AT336" s="217"/>
      <c r="AU336" s="218"/>
      <c r="AV336" s="217"/>
      <c r="AW336" s="215"/>
      <c r="AX336" s="217"/>
      <c r="AY336" s="219"/>
      <c r="AZ336" s="220"/>
      <c r="BA336" s="220"/>
      <c r="BB336" s="221"/>
      <c r="BC336" s="220"/>
      <c r="BD336" s="220"/>
      <c r="BE336" s="220"/>
      <c r="BF336" s="220"/>
      <c r="BG336" s="220"/>
      <c r="BH336" s="218"/>
      <c r="BI336" s="218"/>
      <c r="BJ336" s="218"/>
      <c r="BK336" s="218"/>
      <c r="BL336" s="218"/>
      <c r="BM336" s="211"/>
      <c r="BN336" s="211"/>
      <c r="BO336" s="211"/>
      <c r="BP336" s="211"/>
      <c r="BQ336" s="211"/>
      <c r="BR336" s="211"/>
      <c r="BS336" s="211"/>
      <c r="BT336" s="211"/>
      <c r="BU336" s="211"/>
      <c r="BV336" s="211"/>
      <c r="BW336" s="211"/>
      <c r="BX336" s="211"/>
      <c r="BY336" s="211"/>
      <c r="BZ336" s="211"/>
      <c r="CA336" s="211"/>
      <c r="CB336" s="211"/>
      <c r="CC336" s="211"/>
      <c r="CD336" s="211"/>
      <c r="CE336" s="211"/>
    </row>
    <row r="337" spans="41:83" x14ac:dyDescent="0.2">
      <c r="AO337" s="215"/>
      <c r="AP337" s="222"/>
      <c r="AQ337" s="222"/>
      <c r="AR337" s="215"/>
      <c r="AS337" s="215"/>
      <c r="AT337" s="217"/>
      <c r="AU337" s="218"/>
      <c r="AV337" s="217"/>
      <c r="AW337" s="215"/>
      <c r="AX337" s="217"/>
      <c r="AY337" s="219"/>
      <c r="AZ337" s="220"/>
      <c r="BA337" s="220"/>
      <c r="BB337" s="221"/>
      <c r="BC337" s="220"/>
      <c r="BD337" s="220"/>
      <c r="BE337" s="220"/>
      <c r="BF337" s="220"/>
      <c r="BG337" s="220"/>
      <c r="BH337" s="218"/>
      <c r="BI337" s="218"/>
      <c r="BJ337" s="218"/>
      <c r="BK337" s="218"/>
      <c r="BL337" s="218"/>
      <c r="BM337" s="211"/>
      <c r="BN337" s="211"/>
      <c r="BO337" s="211"/>
      <c r="BP337" s="211"/>
      <c r="BQ337" s="211"/>
      <c r="BR337" s="211"/>
      <c r="BS337" s="211"/>
      <c r="BT337" s="211"/>
      <c r="BU337" s="211"/>
      <c r="BV337" s="211"/>
      <c r="BW337" s="211"/>
      <c r="BX337" s="211"/>
      <c r="BY337" s="211"/>
      <c r="BZ337" s="211"/>
      <c r="CA337" s="211"/>
      <c r="CB337" s="211"/>
      <c r="CC337" s="211"/>
      <c r="CD337" s="211"/>
      <c r="CE337" s="211"/>
    </row>
    <row r="338" spans="41:83" x14ac:dyDescent="0.2">
      <c r="AO338" s="215"/>
      <c r="AP338" s="222"/>
      <c r="AQ338" s="222"/>
      <c r="AR338" s="215"/>
      <c r="AS338" s="215"/>
      <c r="AT338" s="217"/>
      <c r="AU338" s="218"/>
      <c r="AV338" s="217"/>
      <c r="AW338" s="215"/>
      <c r="AX338" s="217"/>
      <c r="AY338" s="219"/>
      <c r="AZ338" s="220"/>
      <c r="BA338" s="220"/>
      <c r="BB338" s="221"/>
      <c r="BC338" s="220"/>
      <c r="BD338" s="220"/>
      <c r="BE338" s="220"/>
      <c r="BF338" s="220"/>
      <c r="BG338" s="220"/>
      <c r="BH338" s="218"/>
      <c r="BI338" s="218"/>
      <c r="BJ338" s="218"/>
      <c r="BK338" s="218"/>
      <c r="BL338" s="218"/>
      <c r="BM338" s="211"/>
      <c r="BN338" s="211"/>
      <c r="BO338" s="211"/>
      <c r="BP338" s="211"/>
      <c r="BQ338" s="211"/>
      <c r="BR338" s="211"/>
      <c r="BS338" s="211"/>
      <c r="BT338" s="211"/>
      <c r="BU338" s="211"/>
      <c r="BV338" s="211"/>
      <c r="BW338" s="211"/>
      <c r="BX338" s="211"/>
      <c r="BY338" s="211"/>
      <c r="BZ338" s="211"/>
      <c r="CA338" s="211"/>
      <c r="CB338" s="211"/>
      <c r="CC338" s="211"/>
      <c r="CD338" s="211"/>
      <c r="CE338" s="211"/>
    </row>
    <row r="339" spans="41:83" x14ac:dyDescent="0.2">
      <c r="AO339" s="215"/>
      <c r="AP339" s="222"/>
      <c r="AQ339" s="222"/>
      <c r="AR339" s="215"/>
      <c r="AS339" s="215"/>
      <c r="AT339" s="217"/>
      <c r="AU339" s="218"/>
      <c r="AV339" s="217"/>
      <c r="AW339" s="215"/>
      <c r="AX339" s="217"/>
      <c r="AY339" s="219"/>
      <c r="AZ339" s="220"/>
      <c r="BA339" s="220"/>
      <c r="BB339" s="221"/>
      <c r="BC339" s="220"/>
      <c r="BD339" s="220"/>
      <c r="BE339" s="220"/>
      <c r="BF339" s="220"/>
      <c r="BG339" s="220"/>
      <c r="BH339" s="218"/>
      <c r="BI339" s="218"/>
      <c r="BJ339" s="218"/>
      <c r="BK339" s="218"/>
      <c r="BL339" s="218"/>
      <c r="BM339" s="211"/>
      <c r="BN339" s="211"/>
      <c r="BO339" s="211"/>
      <c r="BP339" s="211"/>
      <c r="BQ339" s="211"/>
      <c r="BR339" s="211"/>
      <c r="BS339" s="211"/>
      <c r="BT339" s="211"/>
      <c r="BU339" s="211"/>
      <c r="BV339" s="211"/>
      <c r="BW339" s="211"/>
      <c r="BX339" s="211"/>
      <c r="BY339" s="211"/>
      <c r="BZ339" s="211"/>
      <c r="CA339" s="211"/>
      <c r="CB339" s="211"/>
      <c r="CC339" s="211"/>
      <c r="CD339" s="211"/>
      <c r="CE339" s="211"/>
    </row>
    <row r="340" spans="41:83" x14ac:dyDescent="0.2">
      <c r="AO340" s="215"/>
      <c r="AP340" s="222"/>
      <c r="AQ340" s="222"/>
      <c r="AR340" s="215"/>
      <c r="AS340" s="215"/>
      <c r="AT340" s="217"/>
      <c r="AU340" s="218"/>
      <c r="AV340" s="217"/>
      <c r="AW340" s="215"/>
      <c r="AX340" s="217"/>
      <c r="AY340" s="219"/>
      <c r="AZ340" s="220"/>
      <c r="BA340" s="220"/>
      <c r="BB340" s="221"/>
      <c r="BC340" s="220"/>
      <c r="BD340" s="220"/>
      <c r="BE340" s="220"/>
      <c r="BF340" s="220"/>
      <c r="BG340" s="220"/>
      <c r="BH340" s="218"/>
      <c r="BI340" s="218"/>
      <c r="BJ340" s="218"/>
      <c r="BK340" s="218"/>
      <c r="BL340" s="218"/>
      <c r="BM340" s="211"/>
      <c r="BN340" s="211"/>
      <c r="BO340" s="211"/>
      <c r="BP340" s="211"/>
      <c r="BQ340" s="211"/>
      <c r="BR340" s="211"/>
      <c r="BS340" s="211"/>
      <c r="BT340" s="211"/>
      <c r="BU340" s="211"/>
      <c r="BV340" s="211"/>
      <c r="BW340" s="211"/>
      <c r="BX340" s="211"/>
      <c r="BY340" s="211"/>
      <c r="BZ340" s="211"/>
      <c r="CA340" s="211"/>
      <c r="CB340" s="211"/>
      <c r="CC340" s="211"/>
      <c r="CD340" s="211"/>
      <c r="CE340" s="211"/>
    </row>
    <row r="341" spans="41:83" x14ac:dyDescent="0.2">
      <c r="AO341" s="215"/>
      <c r="AP341" s="222"/>
      <c r="AQ341" s="222"/>
      <c r="AR341" s="215"/>
      <c r="AS341" s="215"/>
      <c r="AT341" s="217"/>
      <c r="AU341" s="218"/>
      <c r="AV341" s="217"/>
      <c r="AW341" s="215"/>
      <c r="AX341" s="217"/>
      <c r="AY341" s="219"/>
      <c r="AZ341" s="220"/>
      <c r="BA341" s="220"/>
      <c r="BB341" s="221"/>
      <c r="BC341" s="220"/>
      <c r="BD341" s="220"/>
      <c r="BE341" s="220"/>
      <c r="BF341" s="220"/>
      <c r="BG341" s="220"/>
      <c r="BH341" s="218"/>
      <c r="BI341" s="218"/>
      <c r="BJ341" s="218"/>
      <c r="BK341" s="218"/>
      <c r="BL341" s="218"/>
      <c r="BM341" s="211"/>
      <c r="BN341" s="211"/>
      <c r="BO341" s="211"/>
      <c r="BP341" s="211"/>
      <c r="BQ341" s="211"/>
      <c r="BR341" s="211"/>
      <c r="BS341" s="211"/>
      <c r="BT341" s="211"/>
      <c r="BU341" s="211"/>
      <c r="BV341" s="211"/>
      <c r="BW341" s="211"/>
      <c r="BX341" s="211"/>
      <c r="BY341" s="211"/>
      <c r="BZ341" s="211"/>
      <c r="CA341" s="211"/>
      <c r="CB341" s="211"/>
      <c r="CC341" s="211"/>
      <c r="CD341" s="211"/>
      <c r="CE341" s="211"/>
    </row>
    <row r="342" spans="41:83" x14ac:dyDescent="0.2">
      <c r="AO342" s="215"/>
      <c r="AP342" s="222"/>
      <c r="AQ342" s="222"/>
      <c r="AR342" s="215"/>
      <c r="AS342" s="215"/>
      <c r="AT342" s="217"/>
      <c r="AU342" s="218"/>
      <c r="AV342" s="217"/>
      <c r="AW342" s="215"/>
      <c r="AX342" s="217"/>
      <c r="AY342" s="219"/>
      <c r="AZ342" s="220"/>
      <c r="BA342" s="220"/>
      <c r="BB342" s="221"/>
      <c r="BC342" s="220"/>
      <c r="BD342" s="220"/>
      <c r="BE342" s="220"/>
      <c r="BF342" s="220"/>
      <c r="BG342" s="220"/>
      <c r="BH342" s="218"/>
      <c r="BI342" s="218"/>
      <c r="BJ342" s="218"/>
      <c r="BK342" s="218"/>
      <c r="BL342" s="218"/>
      <c r="BM342" s="211"/>
      <c r="BN342" s="211"/>
      <c r="BO342" s="211"/>
      <c r="BP342" s="211"/>
      <c r="BQ342" s="211"/>
      <c r="BR342" s="211"/>
      <c r="BS342" s="211"/>
      <c r="BT342" s="211"/>
      <c r="BU342" s="211"/>
      <c r="BV342" s="211"/>
      <c r="BW342" s="211"/>
      <c r="BX342" s="211"/>
      <c r="BY342" s="211"/>
      <c r="BZ342" s="211"/>
      <c r="CA342" s="211"/>
      <c r="CB342" s="211"/>
      <c r="CC342" s="211"/>
      <c r="CD342" s="211"/>
      <c r="CE342" s="211"/>
    </row>
    <row r="343" spans="41:83" x14ac:dyDescent="0.2">
      <c r="AO343" s="215"/>
      <c r="AP343" s="222"/>
      <c r="AQ343" s="222"/>
      <c r="AR343" s="215"/>
      <c r="AS343" s="215"/>
      <c r="AT343" s="217"/>
      <c r="AU343" s="218"/>
      <c r="AV343" s="217"/>
      <c r="AW343" s="215"/>
      <c r="AX343" s="217"/>
      <c r="AY343" s="219"/>
      <c r="AZ343" s="220"/>
      <c r="BA343" s="220"/>
      <c r="BB343" s="221"/>
      <c r="BC343" s="220"/>
      <c r="BD343" s="220"/>
      <c r="BE343" s="220"/>
      <c r="BF343" s="220"/>
      <c r="BG343" s="220"/>
      <c r="BH343" s="218"/>
      <c r="BI343" s="218"/>
      <c r="BJ343" s="218"/>
      <c r="BK343" s="218"/>
      <c r="BL343" s="218"/>
      <c r="BM343" s="211"/>
      <c r="BN343" s="211"/>
      <c r="BO343" s="211"/>
      <c r="BP343" s="211"/>
      <c r="BQ343" s="211"/>
      <c r="BR343" s="211"/>
      <c r="BS343" s="211"/>
      <c r="BT343" s="211"/>
      <c r="BU343" s="211"/>
      <c r="BV343" s="211"/>
      <c r="BW343" s="211"/>
      <c r="BX343" s="211"/>
      <c r="BY343" s="211"/>
      <c r="BZ343" s="211"/>
      <c r="CA343" s="211"/>
      <c r="CB343" s="211"/>
      <c r="CC343" s="211"/>
      <c r="CD343" s="211"/>
      <c r="CE343" s="211"/>
    </row>
    <row r="344" spans="41:83" x14ac:dyDescent="0.2">
      <c r="AO344" s="215"/>
      <c r="AP344" s="222"/>
      <c r="AQ344" s="222"/>
      <c r="AR344" s="215"/>
      <c r="AS344" s="215"/>
      <c r="AT344" s="217"/>
      <c r="AU344" s="218"/>
      <c r="AV344" s="217"/>
      <c r="AW344" s="215"/>
      <c r="AX344" s="217"/>
      <c r="AY344" s="219"/>
      <c r="AZ344" s="220"/>
      <c r="BA344" s="220"/>
      <c r="BB344" s="221"/>
      <c r="BC344" s="220"/>
      <c r="BD344" s="220"/>
      <c r="BE344" s="220"/>
      <c r="BF344" s="220"/>
      <c r="BG344" s="220"/>
      <c r="BH344" s="218"/>
      <c r="BI344" s="218"/>
      <c r="BJ344" s="218"/>
      <c r="BK344" s="218"/>
      <c r="BL344" s="218"/>
      <c r="BM344" s="211"/>
      <c r="BN344" s="211"/>
      <c r="BO344" s="211"/>
      <c r="BP344" s="211"/>
      <c r="BQ344" s="211"/>
      <c r="BR344" s="211"/>
      <c r="BS344" s="211"/>
      <c r="BT344" s="211"/>
      <c r="BU344" s="211"/>
      <c r="BV344" s="211"/>
      <c r="BW344" s="211"/>
      <c r="BX344" s="211"/>
      <c r="BY344" s="211"/>
      <c r="BZ344" s="211"/>
      <c r="CA344" s="211"/>
      <c r="CB344" s="211"/>
      <c r="CC344" s="211"/>
      <c r="CD344" s="211"/>
      <c r="CE344" s="211"/>
    </row>
    <row r="345" spans="41:83" x14ac:dyDescent="0.2">
      <c r="AO345" s="215"/>
      <c r="AP345" s="222"/>
      <c r="AQ345" s="222"/>
      <c r="AR345" s="215"/>
      <c r="AS345" s="215"/>
      <c r="AT345" s="217"/>
      <c r="AU345" s="218"/>
      <c r="AV345" s="217"/>
      <c r="AW345" s="215"/>
      <c r="AX345" s="217"/>
      <c r="AY345" s="219"/>
      <c r="AZ345" s="220"/>
      <c r="BA345" s="220"/>
      <c r="BB345" s="221"/>
      <c r="BC345" s="220"/>
      <c r="BD345" s="220"/>
      <c r="BE345" s="220"/>
      <c r="BF345" s="220"/>
      <c r="BG345" s="220"/>
      <c r="BH345" s="218"/>
      <c r="BI345" s="218"/>
      <c r="BJ345" s="218"/>
      <c r="BK345" s="218"/>
      <c r="BL345" s="218"/>
      <c r="BM345" s="211"/>
      <c r="BN345" s="211"/>
      <c r="BO345" s="211"/>
      <c r="BP345" s="211"/>
      <c r="BQ345" s="211"/>
      <c r="BR345" s="211"/>
      <c r="BS345" s="211"/>
      <c r="BT345" s="211"/>
      <c r="BU345" s="211"/>
      <c r="BV345" s="211"/>
      <c r="BW345" s="211"/>
      <c r="BX345" s="211"/>
      <c r="BY345" s="211"/>
      <c r="BZ345" s="211"/>
      <c r="CA345" s="211"/>
      <c r="CB345" s="211"/>
      <c r="CC345" s="211"/>
      <c r="CD345" s="211"/>
      <c r="CE345" s="211"/>
    </row>
    <row r="346" spans="41:83" x14ac:dyDescent="0.2">
      <c r="AO346" s="215"/>
      <c r="AP346" s="222"/>
      <c r="AQ346" s="222"/>
      <c r="AR346" s="215"/>
      <c r="AS346" s="215"/>
      <c r="AT346" s="217"/>
      <c r="AU346" s="218"/>
      <c r="AV346" s="217"/>
      <c r="AW346" s="215"/>
      <c r="AX346" s="217"/>
      <c r="AY346" s="219"/>
      <c r="AZ346" s="220"/>
      <c r="BA346" s="220"/>
      <c r="BB346" s="221"/>
      <c r="BC346" s="220"/>
      <c r="BD346" s="220"/>
      <c r="BE346" s="220"/>
      <c r="BF346" s="220"/>
      <c r="BG346" s="220"/>
      <c r="BH346" s="218"/>
      <c r="BI346" s="218"/>
      <c r="BJ346" s="218"/>
      <c r="BK346" s="218"/>
      <c r="BL346" s="218"/>
      <c r="BM346" s="211"/>
      <c r="BN346" s="211"/>
      <c r="BO346" s="211"/>
      <c r="BP346" s="211"/>
      <c r="BQ346" s="211"/>
      <c r="BR346" s="211"/>
      <c r="BS346" s="211"/>
      <c r="BT346" s="211"/>
      <c r="BU346" s="211"/>
      <c r="BV346" s="211"/>
      <c r="BW346" s="211"/>
      <c r="BX346" s="211"/>
      <c r="BY346" s="211"/>
      <c r="BZ346" s="211"/>
      <c r="CA346" s="211"/>
      <c r="CB346" s="211"/>
      <c r="CC346" s="211"/>
      <c r="CD346" s="211"/>
      <c r="CE346" s="211"/>
    </row>
    <row r="347" spans="41:83" x14ac:dyDescent="0.2">
      <c r="AO347" s="215"/>
      <c r="AP347" s="222"/>
      <c r="AQ347" s="222"/>
      <c r="AR347" s="215"/>
      <c r="AS347" s="215"/>
      <c r="AT347" s="217"/>
      <c r="AU347" s="218"/>
      <c r="AV347" s="217"/>
      <c r="AW347" s="215"/>
      <c r="AX347" s="217"/>
      <c r="AY347" s="219"/>
      <c r="AZ347" s="220"/>
      <c r="BA347" s="220"/>
      <c r="BB347" s="221"/>
      <c r="BC347" s="220"/>
      <c r="BD347" s="220"/>
      <c r="BE347" s="220"/>
      <c r="BF347" s="220"/>
      <c r="BG347" s="220"/>
      <c r="BH347" s="218"/>
      <c r="BI347" s="218"/>
      <c r="BJ347" s="218"/>
      <c r="BK347" s="218"/>
      <c r="BL347" s="218"/>
      <c r="BM347" s="211"/>
      <c r="BN347" s="211"/>
      <c r="BO347" s="211"/>
      <c r="BP347" s="211"/>
      <c r="BQ347" s="211"/>
      <c r="BR347" s="211"/>
      <c r="BS347" s="211"/>
      <c r="BT347" s="211"/>
      <c r="BU347" s="211"/>
      <c r="BV347" s="211"/>
      <c r="BW347" s="211"/>
      <c r="BX347" s="211"/>
      <c r="BY347" s="211"/>
      <c r="BZ347" s="211"/>
      <c r="CA347" s="211"/>
      <c r="CB347" s="211"/>
      <c r="CC347" s="211"/>
      <c r="CD347" s="211"/>
      <c r="CE347" s="211"/>
    </row>
    <row r="348" spans="41:83" x14ac:dyDescent="0.2">
      <c r="AO348" s="215"/>
      <c r="AP348" s="222"/>
      <c r="AQ348" s="222"/>
      <c r="AR348" s="215"/>
      <c r="AS348" s="215"/>
      <c r="AT348" s="217"/>
      <c r="AU348" s="218"/>
      <c r="AV348" s="217"/>
      <c r="AW348" s="215"/>
      <c r="AX348" s="217"/>
      <c r="AY348" s="219"/>
      <c r="AZ348" s="220"/>
      <c r="BA348" s="220"/>
      <c r="BB348" s="221"/>
      <c r="BC348" s="220"/>
      <c r="BD348" s="220"/>
      <c r="BE348" s="220"/>
      <c r="BF348" s="220"/>
      <c r="BG348" s="220"/>
      <c r="BH348" s="218"/>
      <c r="BI348" s="218"/>
      <c r="BJ348" s="218"/>
      <c r="BK348" s="218"/>
      <c r="BL348" s="218"/>
      <c r="BM348" s="211"/>
      <c r="BN348" s="211"/>
      <c r="BO348" s="211"/>
      <c r="BP348" s="211"/>
      <c r="BQ348" s="211"/>
      <c r="BR348" s="211"/>
      <c r="BS348" s="211"/>
      <c r="BT348" s="211"/>
      <c r="BU348" s="211"/>
      <c r="BV348" s="211"/>
      <c r="BW348" s="211"/>
      <c r="BX348" s="211"/>
      <c r="BY348" s="211"/>
      <c r="BZ348" s="211"/>
      <c r="CA348" s="211"/>
      <c r="CB348" s="211"/>
      <c r="CC348" s="211"/>
      <c r="CD348" s="211"/>
      <c r="CE348" s="211"/>
    </row>
    <row r="349" spans="41:83" x14ac:dyDescent="0.2">
      <c r="AO349" s="215"/>
      <c r="AP349" s="222"/>
      <c r="AQ349" s="222"/>
      <c r="AR349" s="215"/>
      <c r="AS349" s="215"/>
      <c r="AT349" s="217"/>
      <c r="AU349" s="218"/>
      <c r="AV349" s="217"/>
      <c r="AW349" s="215"/>
      <c r="AX349" s="217"/>
      <c r="AY349" s="219"/>
      <c r="AZ349" s="220"/>
      <c r="BA349" s="220"/>
      <c r="BB349" s="221"/>
      <c r="BC349" s="220"/>
      <c r="BD349" s="220"/>
      <c r="BE349" s="220"/>
      <c r="BF349" s="220"/>
      <c r="BG349" s="220"/>
      <c r="BH349" s="218"/>
      <c r="BI349" s="218"/>
      <c r="BJ349" s="218"/>
      <c r="BK349" s="218"/>
      <c r="BL349" s="218"/>
      <c r="BM349" s="211"/>
      <c r="BN349" s="211"/>
      <c r="BO349" s="211"/>
      <c r="BP349" s="211"/>
      <c r="BQ349" s="211"/>
      <c r="BR349" s="211"/>
      <c r="BS349" s="211"/>
      <c r="BT349" s="211"/>
      <c r="BU349" s="211"/>
      <c r="BV349" s="211"/>
      <c r="BW349" s="211"/>
      <c r="BX349" s="211"/>
      <c r="BY349" s="211"/>
      <c r="BZ349" s="211"/>
      <c r="CA349" s="211"/>
      <c r="CB349" s="211"/>
      <c r="CC349" s="211"/>
      <c r="CD349" s="211"/>
      <c r="CE349" s="211"/>
    </row>
    <row r="350" spans="41:83" x14ac:dyDescent="0.2">
      <c r="AO350" s="215"/>
      <c r="AP350" s="222"/>
      <c r="AQ350" s="222"/>
      <c r="AR350" s="215"/>
      <c r="AS350" s="215"/>
      <c r="AT350" s="217"/>
      <c r="AU350" s="218"/>
      <c r="AV350" s="217"/>
      <c r="AW350" s="215"/>
      <c r="AX350" s="217"/>
      <c r="AY350" s="219"/>
      <c r="AZ350" s="220"/>
      <c r="BA350" s="220"/>
      <c r="BB350" s="221"/>
      <c r="BC350" s="220"/>
      <c r="BD350" s="220"/>
      <c r="BE350" s="220"/>
      <c r="BF350" s="220"/>
      <c r="BG350" s="220"/>
      <c r="BH350" s="218"/>
      <c r="BI350" s="218"/>
      <c r="BJ350" s="218"/>
      <c r="BK350" s="218"/>
      <c r="BL350" s="218"/>
      <c r="BM350" s="211"/>
      <c r="BN350" s="211"/>
      <c r="BO350" s="211"/>
      <c r="BP350" s="211"/>
      <c r="BQ350" s="211"/>
      <c r="BR350" s="211"/>
      <c r="BS350" s="211"/>
      <c r="BT350" s="211"/>
      <c r="BU350" s="211"/>
      <c r="BV350" s="211"/>
      <c r="BW350" s="211"/>
      <c r="BX350" s="211"/>
      <c r="BY350" s="211"/>
      <c r="BZ350" s="211"/>
      <c r="CA350" s="211"/>
      <c r="CB350" s="211"/>
      <c r="CC350" s="211"/>
      <c r="CD350" s="211"/>
      <c r="CE350" s="211"/>
    </row>
    <row r="351" spans="41:83" x14ac:dyDescent="0.2">
      <c r="AO351" s="215"/>
      <c r="AP351" s="222"/>
      <c r="AQ351" s="222"/>
      <c r="AR351" s="215"/>
      <c r="AS351" s="215"/>
      <c r="AT351" s="217"/>
      <c r="AU351" s="218"/>
      <c r="AV351" s="217"/>
      <c r="AW351" s="215"/>
      <c r="AX351" s="217"/>
      <c r="AY351" s="219"/>
      <c r="AZ351" s="220"/>
      <c r="BA351" s="220"/>
      <c r="BB351" s="221"/>
      <c r="BC351" s="220"/>
      <c r="BD351" s="220"/>
      <c r="BE351" s="220"/>
      <c r="BF351" s="220"/>
      <c r="BG351" s="220"/>
      <c r="BH351" s="218"/>
      <c r="BI351" s="218"/>
      <c r="BJ351" s="218"/>
      <c r="BK351" s="218"/>
      <c r="BL351" s="218"/>
      <c r="BM351" s="211"/>
      <c r="BN351" s="211"/>
      <c r="BO351" s="211"/>
      <c r="BP351" s="211"/>
      <c r="BQ351" s="211"/>
      <c r="BR351" s="211"/>
      <c r="BS351" s="211"/>
      <c r="BT351" s="211"/>
      <c r="BU351" s="211"/>
      <c r="BV351" s="211"/>
      <c r="BW351" s="211"/>
      <c r="BX351" s="211"/>
      <c r="BY351" s="211"/>
      <c r="BZ351" s="211"/>
      <c r="CA351" s="211"/>
      <c r="CB351" s="211"/>
      <c r="CC351" s="211"/>
      <c r="CD351" s="211"/>
      <c r="CE351" s="211"/>
    </row>
    <row r="352" spans="41:83" x14ac:dyDescent="0.2">
      <c r="AO352" s="215"/>
      <c r="AP352" s="222"/>
      <c r="AQ352" s="222"/>
      <c r="AR352" s="215"/>
      <c r="AS352" s="215"/>
      <c r="AT352" s="217"/>
      <c r="AU352" s="218"/>
      <c r="AV352" s="217"/>
      <c r="AW352" s="215"/>
      <c r="AX352" s="217"/>
      <c r="AY352" s="219"/>
      <c r="AZ352" s="220"/>
      <c r="BA352" s="220"/>
      <c r="BB352" s="221"/>
      <c r="BC352" s="220"/>
      <c r="BD352" s="220"/>
      <c r="BE352" s="220"/>
      <c r="BF352" s="220"/>
      <c r="BG352" s="220"/>
      <c r="BH352" s="218"/>
      <c r="BI352" s="218"/>
      <c r="BJ352" s="218"/>
      <c r="BK352" s="218"/>
      <c r="BL352" s="218"/>
      <c r="BM352" s="211"/>
      <c r="BN352" s="211"/>
      <c r="BO352" s="211"/>
      <c r="BP352" s="211"/>
      <c r="BQ352" s="211"/>
      <c r="BR352" s="211"/>
      <c r="BS352" s="211"/>
      <c r="BT352" s="211"/>
      <c r="BU352" s="211"/>
      <c r="BV352" s="211"/>
      <c r="BW352" s="211"/>
      <c r="BX352" s="211"/>
      <c r="BY352" s="211"/>
      <c r="BZ352" s="211"/>
      <c r="CA352" s="211"/>
      <c r="CB352" s="211"/>
      <c r="CC352" s="211"/>
      <c r="CD352" s="211"/>
      <c r="CE352" s="211"/>
    </row>
    <row r="353" spans="41:83" x14ac:dyDescent="0.2">
      <c r="AO353" s="215"/>
      <c r="AP353" s="222"/>
      <c r="AQ353" s="222"/>
      <c r="AR353" s="215"/>
      <c r="AS353" s="215"/>
      <c r="AT353" s="217"/>
      <c r="AU353" s="218"/>
      <c r="AV353" s="217"/>
      <c r="AW353" s="215"/>
      <c r="AX353" s="217"/>
      <c r="AY353" s="219"/>
      <c r="AZ353" s="220"/>
      <c r="BA353" s="220"/>
      <c r="BB353" s="221"/>
      <c r="BC353" s="220"/>
      <c r="BD353" s="220"/>
      <c r="BE353" s="220"/>
      <c r="BF353" s="220"/>
      <c r="BG353" s="220"/>
      <c r="BH353" s="218"/>
      <c r="BI353" s="218"/>
      <c r="BJ353" s="218"/>
      <c r="BK353" s="218"/>
      <c r="BL353" s="218"/>
      <c r="BM353" s="211"/>
      <c r="BN353" s="211"/>
      <c r="BO353" s="211"/>
      <c r="BP353" s="211"/>
      <c r="BQ353" s="211"/>
      <c r="BR353" s="211"/>
      <c r="BS353" s="211"/>
      <c r="BT353" s="211"/>
      <c r="BU353" s="211"/>
      <c r="BV353" s="211"/>
      <c r="BW353" s="211"/>
      <c r="BX353" s="211"/>
      <c r="BY353" s="211"/>
      <c r="BZ353" s="211"/>
      <c r="CA353" s="211"/>
      <c r="CB353" s="211"/>
      <c r="CC353" s="211"/>
      <c r="CD353" s="211"/>
      <c r="CE353" s="211"/>
    </row>
    <row r="354" spans="41:83" x14ac:dyDescent="0.2">
      <c r="AO354" s="215"/>
      <c r="AP354" s="222"/>
      <c r="AQ354" s="222"/>
      <c r="AR354" s="215"/>
      <c r="AS354" s="215"/>
      <c r="AT354" s="217"/>
      <c r="AU354" s="218"/>
      <c r="AV354" s="217"/>
      <c r="AW354" s="215"/>
      <c r="AX354" s="217"/>
      <c r="AY354" s="219"/>
      <c r="AZ354" s="220"/>
      <c r="BA354" s="220"/>
      <c r="BB354" s="221"/>
      <c r="BC354" s="220"/>
      <c r="BD354" s="220"/>
      <c r="BE354" s="220"/>
      <c r="BF354" s="220"/>
      <c r="BG354" s="220"/>
      <c r="BH354" s="218"/>
      <c r="BI354" s="218"/>
      <c r="BJ354" s="218"/>
      <c r="BK354" s="218"/>
      <c r="BL354" s="218"/>
      <c r="BM354" s="211"/>
      <c r="BN354" s="211"/>
      <c r="BO354" s="211"/>
      <c r="BP354" s="211"/>
      <c r="BQ354" s="211"/>
      <c r="BR354" s="211"/>
      <c r="BS354" s="211"/>
      <c r="BT354" s="211"/>
      <c r="BU354" s="211"/>
      <c r="BV354" s="211"/>
      <c r="BW354" s="211"/>
      <c r="BX354" s="211"/>
      <c r="BY354" s="211"/>
      <c r="BZ354" s="211"/>
      <c r="CA354" s="211"/>
      <c r="CB354" s="211"/>
      <c r="CC354" s="211"/>
      <c r="CD354" s="211"/>
      <c r="CE354" s="211"/>
    </row>
    <row r="355" spans="41:83" x14ac:dyDescent="0.2">
      <c r="AO355" s="215"/>
      <c r="AP355" s="222"/>
      <c r="AQ355" s="222"/>
      <c r="AR355" s="215"/>
      <c r="AS355" s="215"/>
      <c r="AT355" s="217"/>
      <c r="AU355" s="218"/>
      <c r="AV355" s="217"/>
      <c r="AW355" s="215"/>
      <c r="AX355" s="217"/>
      <c r="AY355" s="219"/>
      <c r="AZ355" s="220"/>
      <c r="BA355" s="220"/>
      <c r="BB355" s="221"/>
      <c r="BC355" s="220"/>
      <c r="BD355" s="220"/>
      <c r="BE355" s="220"/>
      <c r="BF355" s="220"/>
      <c r="BG355" s="220"/>
      <c r="BH355" s="218"/>
      <c r="BI355" s="218"/>
      <c r="BJ355" s="218"/>
      <c r="BK355" s="218"/>
      <c r="BL355" s="218"/>
      <c r="BM355" s="211"/>
      <c r="BN355" s="211"/>
      <c r="BO355" s="211"/>
      <c r="BP355" s="211"/>
      <c r="BQ355" s="211"/>
      <c r="BR355" s="211"/>
      <c r="BS355" s="211"/>
      <c r="BT355" s="211"/>
      <c r="BU355" s="211"/>
      <c r="BV355" s="211"/>
      <c r="BW355" s="211"/>
      <c r="BX355" s="211"/>
      <c r="BY355" s="211"/>
      <c r="BZ355" s="211"/>
      <c r="CA355" s="211"/>
      <c r="CB355" s="211"/>
      <c r="CC355" s="211"/>
      <c r="CD355" s="211"/>
      <c r="CE355" s="211"/>
    </row>
    <row r="356" spans="41:83" x14ac:dyDescent="0.2">
      <c r="AO356" s="215"/>
      <c r="AP356" s="222"/>
      <c r="AQ356" s="222"/>
      <c r="AR356" s="215"/>
      <c r="AS356" s="215"/>
      <c r="AT356" s="217"/>
      <c r="AU356" s="218"/>
      <c r="AV356" s="217"/>
      <c r="AW356" s="215"/>
      <c r="AX356" s="217"/>
      <c r="AY356" s="219"/>
      <c r="AZ356" s="220"/>
      <c r="BA356" s="220"/>
      <c r="BB356" s="221"/>
      <c r="BC356" s="220"/>
      <c r="BD356" s="220"/>
      <c r="BE356" s="220"/>
      <c r="BF356" s="220"/>
      <c r="BG356" s="220"/>
      <c r="BH356" s="218"/>
      <c r="BI356" s="218"/>
      <c r="BJ356" s="218"/>
      <c r="BK356" s="218"/>
      <c r="BL356" s="218"/>
      <c r="BM356" s="211"/>
      <c r="BN356" s="211"/>
      <c r="BO356" s="211"/>
      <c r="BP356" s="211"/>
      <c r="BQ356" s="211"/>
      <c r="BR356" s="211"/>
      <c r="BS356" s="211"/>
      <c r="BT356" s="211"/>
      <c r="BU356" s="211"/>
      <c r="BV356" s="211"/>
      <c r="BW356" s="211"/>
      <c r="BX356" s="211"/>
      <c r="BY356" s="211"/>
      <c r="BZ356" s="211"/>
      <c r="CA356" s="211"/>
      <c r="CB356" s="211"/>
      <c r="CC356" s="211"/>
      <c r="CD356" s="211"/>
      <c r="CE356" s="211"/>
    </row>
    <row r="357" spans="41:83" x14ac:dyDescent="0.2">
      <c r="AO357" s="215"/>
      <c r="AP357" s="222"/>
      <c r="AQ357" s="222"/>
      <c r="AR357" s="215"/>
      <c r="AS357" s="215"/>
      <c r="AT357" s="217"/>
      <c r="AU357" s="218"/>
      <c r="AV357" s="217"/>
      <c r="AW357" s="215"/>
      <c r="AX357" s="217"/>
      <c r="AY357" s="219"/>
      <c r="AZ357" s="220"/>
      <c r="BA357" s="220"/>
      <c r="BB357" s="221"/>
      <c r="BC357" s="220"/>
      <c r="BD357" s="220"/>
      <c r="BE357" s="220"/>
      <c r="BF357" s="220"/>
      <c r="BG357" s="220"/>
      <c r="BH357" s="218"/>
      <c r="BI357" s="218"/>
      <c r="BJ357" s="218"/>
      <c r="BK357" s="218"/>
      <c r="BL357" s="218"/>
      <c r="BM357" s="211"/>
      <c r="BN357" s="211"/>
      <c r="BO357" s="211"/>
      <c r="BP357" s="211"/>
      <c r="BQ357" s="211"/>
      <c r="BR357" s="211"/>
      <c r="BS357" s="211"/>
      <c r="BT357" s="211"/>
      <c r="BU357" s="211"/>
      <c r="BV357" s="211"/>
      <c r="BW357" s="211"/>
      <c r="BX357" s="211"/>
      <c r="BY357" s="211"/>
      <c r="BZ357" s="211"/>
      <c r="CA357" s="211"/>
      <c r="CB357" s="211"/>
      <c r="CC357" s="211"/>
      <c r="CD357" s="211"/>
      <c r="CE357" s="211"/>
    </row>
    <row r="358" spans="41:83" x14ac:dyDescent="0.2">
      <c r="AO358" s="215"/>
      <c r="AP358" s="222"/>
      <c r="AQ358" s="222"/>
      <c r="AR358" s="215"/>
      <c r="AS358" s="215"/>
      <c r="AT358" s="217"/>
      <c r="AU358" s="218"/>
      <c r="AV358" s="217"/>
      <c r="AW358" s="215"/>
      <c r="AX358" s="217"/>
      <c r="AY358" s="219"/>
      <c r="AZ358" s="220"/>
      <c r="BA358" s="220"/>
      <c r="BB358" s="221"/>
      <c r="BC358" s="220"/>
      <c r="BD358" s="220"/>
      <c r="BE358" s="220"/>
      <c r="BF358" s="220"/>
      <c r="BG358" s="220"/>
      <c r="BH358" s="218"/>
      <c r="BI358" s="218"/>
      <c r="BJ358" s="218"/>
      <c r="BK358" s="218"/>
      <c r="BL358" s="218"/>
      <c r="BM358" s="211"/>
      <c r="BN358" s="211"/>
      <c r="BO358" s="211"/>
      <c r="BP358" s="211"/>
      <c r="BQ358" s="211"/>
      <c r="BR358" s="211"/>
      <c r="BS358" s="211"/>
      <c r="BT358" s="211"/>
      <c r="BU358" s="211"/>
      <c r="BV358" s="211"/>
      <c r="BW358" s="211"/>
      <c r="BX358" s="211"/>
      <c r="BY358" s="211"/>
      <c r="BZ358" s="211"/>
      <c r="CA358" s="211"/>
      <c r="CB358" s="211"/>
      <c r="CC358" s="211"/>
      <c r="CD358" s="211"/>
      <c r="CE358" s="211"/>
    </row>
    <row r="359" spans="41:83" x14ac:dyDescent="0.2">
      <c r="AO359" s="215"/>
      <c r="AP359" s="222"/>
      <c r="AQ359" s="222"/>
      <c r="AR359" s="215"/>
      <c r="AS359" s="215"/>
      <c r="AT359" s="217"/>
      <c r="AU359" s="218"/>
      <c r="AV359" s="217"/>
      <c r="AW359" s="215"/>
      <c r="AX359" s="217"/>
      <c r="AY359" s="219"/>
      <c r="AZ359" s="220"/>
      <c r="BA359" s="220"/>
      <c r="BB359" s="221"/>
      <c r="BC359" s="220"/>
      <c r="BD359" s="220"/>
      <c r="BE359" s="220"/>
      <c r="BF359" s="220"/>
      <c r="BG359" s="220"/>
      <c r="BH359" s="218"/>
      <c r="BI359" s="218"/>
      <c r="BJ359" s="218"/>
      <c r="BK359" s="218"/>
      <c r="BL359" s="218"/>
      <c r="BM359" s="211"/>
      <c r="BN359" s="211"/>
      <c r="BO359" s="211"/>
      <c r="BP359" s="211"/>
      <c r="BQ359" s="211"/>
      <c r="BR359" s="211"/>
      <c r="BS359" s="211"/>
      <c r="BT359" s="211"/>
      <c r="BU359" s="211"/>
      <c r="BV359" s="211"/>
      <c r="BW359" s="211"/>
      <c r="BX359" s="211"/>
      <c r="BY359" s="211"/>
      <c r="BZ359" s="211"/>
      <c r="CA359" s="211"/>
      <c r="CB359" s="211"/>
      <c r="CC359" s="211"/>
      <c r="CD359" s="211"/>
      <c r="CE359" s="211"/>
    </row>
    <row r="360" spans="41:83" x14ac:dyDescent="0.2">
      <c r="AO360" s="215"/>
      <c r="AP360" s="222"/>
      <c r="AQ360" s="222"/>
      <c r="AR360" s="215"/>
      <c r="AS360" s="215"/>
      <c r="AT360" s="217"/>
      <c r="AU360" s="218"/>
      <c r="AV360" s="217"/>
      <c r="AW360" s="215"/>
      <c r="AX360" s="217"/>
      <c r="AY360" s="219"/>
      <c r="AZ360" s="220"/>
      <c r="BA360" s="220"/>
      <c r="BB360" s="221"/>
      <c r="BC360" s="220"/>
      <c r="BD360" s="220"/>
      <c r="BE360" s="220"/>
      <c r="BF360" s="220"/>
      <c r="BG360" s="220"/>
      <c r="BH360" s="218"/>
      <c r="BI360" s="218"/>
      <c r="BJ360" s="218"/>
      <c r="BK360" s="218"/>
      <c r="BL360" s="218"/>
      <c r="BM360" s="211"/>
      <c r="BN360" s="211"/>
      <c r="BO360" s="211"/>
      <c r="BP360" s="211"/>
      <c r="BQ360" s="211"/>
      <c r="BR360" s="211"/>
      <c r="BS360" s="211"/>
      <c r="BT360" s="211"/>
      <c r="BU360" s="211"/>
      <c r="BV360" s="211"/>
      <c r="BW360" s="211"/>
      <c r="BX360" s="211"/>
      <c r="BY360" s="211"/>
      <c r="BZ360" s="211"/>
      <c r="CA360" s="211"/>
      <c r="CB360" s="211"/>
      <c r="CC360" s="211"/>
      <c r="CD360" s="211"/>
      <c r="CE360" s="211"/>
    </row>
    <row r="361" spans="41:83" x14ac:dyDescent="0.2">
      <c r="AO361" s="215"/>
      <c r="AP361" s="222"/>
      <c r="AQ361" s="222"/>
      <c r="AR361" s="215"/>
      <c r="AS361" s="215"/>
      <c r="AT361" s="217"/>
      <c r="AU361" s="218"/>
      <c r="AV361" s="217"/>
      <c r="AW361" s="215"/>
      <c r="AX361" s="217"/>
      <c r="AY361" s="219"/>
      <c r="AZ361" s="220"/>
      <c r="BA361" s="220"/>
      <c r="BB361" s="221"/>
      <c r="BC361" s="220"/>
      <c r="BD361" s="220"/>
      <c r="BE361" s="220"/>
      <c r="BF361" s="220"/>
      <c r="BG361" s="220"/>
      <c r="BH361" s="218"/>
      <c r="BI361" s="218"/>
      <c r="BJ361" s="218"/>
      <c r="BK361" s="218"/>
      <c r="BL361" s="218"/>
      <c r="BM361" s="211"/>
      <c r="BN361" s="211"/>
      <c r="BO361" s="211"/>
      <c r="BP361" s="211"/>
      <c r="BQ361" s="211"/>
      <c r="BR361" s="211"/>
      <c r="BS361" s="211"/>
      <c r="BT361" s="211"/>
      <c r="BU361" s="211"/>
      <c r="BV361" s="211"/>
      <c r="BW361" s="211"/>
      <c r="BX361" s="211"/>
      <c r="BY361" s="211"/>
      <c r="BZ361" s="211"/>
      <c r="CA361" s="211"/>
      <c r="CB361" s="211"/>
      <c r="CC361" s="211"/>
      <c r="CD361" s="211"/>
      <c r="CE361" s="211"/>
    </row>
    <row r="362" spans="41:83" x14ac:dyDescent="0.2">
      <c r="AO362" s="215"/>
      <c r="AP362" s="222"/>
      <c r="AQ362" s="222"/>
      <c r="AR362" s="215"/>
      <c r="AS362" s="215"/>
      <c r="AT362" s="217"/>
      <c r="AU362" s="218"/>
      <c r="AV362" s="217"/>
      <c r="AW362" s="215"/>
      <c r="AX362" s="217"/>
      <c r="AY362" s="219"/>
      <c r="AZ362" s="220"/>
      <c r="BA362" s="220"/>
      <c r="BB362" s="221"/>
      <c r="BC362" s="220"/>
      <c r="BD362" s="220"/>
      <c r="BE362" s="220"/>
      <c r="BF362" s="220"/>
      <c r="BG362" s="220"/>
      <c r="BH362" s="218"/>
      <c r="BI362" s="218"/>
      <c r="BJ362" s="218"/>
      <c r="BK362" s="218"/>
      <c r="BL362" s="218"/>
      <c r="BM362" s="211"/>
      <c r="BN362" s="211"/>
      <c r="BO362" s="211"/>
      <c r="BP362" s="211"/>
      <c r="BQ362" s="211"/>
      <c r="BR362" s="211"/>
      <c r="BS362" s="211"/>
      <c r="BT362" s="211"/>
      <c r="BU362" s="211"/>
      <c r="BV362" s="211"/>
      <c r="BW362" s="211"/>
      <c r="BX362" s="211"/>
      <c r="BY362" s="211"/>
      <c r="BZ362" s="211"/>
      <c r="CA362" s="211"/>
      <c r="CB362" s="211"/>
      <c r="CC362" s="211"/>
      <c r="CD362" s="211"/>
      <c r="CE362" s="211"/>
    </row>
    <row r="363" spans="41:83" x14ac:dyDescent="0.2">
      <c r="AO363" s="215"/>
      <c r="AP363" s="222"/>
      <c r="AQ363" s="222"/>
      <c r="AR363" s="215"/>
      <c r="AS363" s="215"/>
      <c r="AT363" s="217"/>
      <c r="AU363" s="218"/>
      <c r="AV363" s="217"/>
      <c r="AW363" s="215"/>
      <c r="AX363" s="217"/>
      <c r="AY363" s="219"/>
      <c r="AZ363" s="220"/>
      <c r="BA363" s="220"/>
      <c r="BB363" s="221"/>
      <c r="BC363" s="220"/>
      <c r="BD363" s="220"/>
      <c r="BE363" s="220"/>
      <c r="BF363" s="220"/>
      <c r="BG363" s="220"/>
      <c r="BH363" s="218"/>
      <c r="BI363" s="218"/>
      <c r="BJ363" s="218"/>
      <c r="BK363" s="218"/>
      <c r="BL363" s="218"/>
      <c r="BM363" s="211"/>
      <c r="BN363" s="211"/>
      <c r="BO363" s="211"/>
      <c r="BP363" s="211"/>
      <c r="BQ363" s="211"/>
      <c r="BR363" s="211"/>
      <c r="BS363" s="211"/>
      <c r="BT363" s="211"/>
      <c r="BU363" s="211"/>
      <c r="BV363" s="211"/>
      <c r="BW363" s="211"/>
      <c r="BX363" s="211"/>
      <c r="BY363" s="211"/>
      <c r="BZ363" s="211"/>
      <c r="CA363" s="211"/>
      <c r="CB363" s="211"/>
      <c r="CC363" s="211"/>
      <c r="CD363" s="211"/>
      <c r="CE363" s="211"/>
    </row>
    <row r="364" spans="41:83" x14ac:dyDescent="0.2">
      <c r="AO364" s="215"/>
      <c r="AP364" s="222"/>
      <c r="AQ364" s="222"/>
      <c r="AR364" s="215"/>
      <c r="AS364" s="215"/>
      <c r="AT364" s="217"/>
      <c r="AU364" s="218"/>
      <c r="AV364" s="217"/>
      <c r="AW364" s="215"/>
      <c r="AX364" s="217"/>
      <c r="AY364" s="219"/>
      <c r="AZ364" s="220"/>
      <c r="BA364" s="220"/>
      <c r="BB364" s="221"/>
      <c r="BC364" s="220"/>
      <c r="BD364" s="220"/>
      <c r="BE364" s="220"/>
      <c r="BF364" s="220"/>
      <c r="BG364" s="220"/>
      <c r="BH364" s="218"/>
      <c r="BI364" s="218"/>
      <c r="BJ364" s="218"/>
      <c r="BK364" s="218"/>
      <c r="BL364" s="218"/>
      <c r="BM364" s="211"/>
      <c r="BN364" s="211"/>
      <c r="BO364" s="211"/>
      <c r="BP364" s="211"/>
      <c r="BQ364" s="211"/>
      <c r="BR364" s="211"/>
      <c r="BS364" s="211"/>
      <c r="BT364" s="211"/>
      <c r="BU364" s="211"/>
      <c r="BV364" s="211"/>
      <c r="BW364" s="211"/>
      <c r="BX364" s="211"/>
      <c r="BY364" s="211"/>
      <c r="BZ364" s="211"/>
      <c r="CA364" s="211"/>
      <c r="CB364" s="211"/>
      <c r="CC364" s="211"/>
      <c r="CD364" s="211"/>
      <c r="CE364" s="211"/>
    </row>
    <row r="365" spans="41:83" x14ac:dyDescent="0.2">
      <c r="AO365" s="215"/>
      <c r="AP365" s="222"/>
      <c r="AQ365" s="222"/>
      <c r="AR365" s="215"/>
      <c r="AS365" s="215"/>
      <c r="AT365" s="217"/>
      <c r="AU365" s="218"/>
      <c r="AV365" s="217"/>
      <c r="AW365" s="215"/>
      <c r="AX365" s="217"/>
      <c r="AY365" s="219"/>
      <c r="AZ365" s="220"/>
      <c r="BA365" s="220"/>
      <c r="BB365" s="221"/>
      <c r="BC365" s="220"/>
      <c r="BD365" s="220"/>
      <c r="BE365" s="220"/>
      <c r="BF365" s="220"/>
      <c r="BG365" s="220"/>
      <c r="BH365" s="218"/>
      <c r="BI365" s="218"/>
      <c r="BJ365" s="218"/>
      <c r="BK365" s="218"/>
      <c r="BL365" s="218"/>
      <c r="BM365" s="211"/>
      <c r="BN365" s="211"/>
      <c r="BO365" s="211"/>
      <c r="BP365" s="211"/>
      <c r="BQ365" s="211"/>
      <c r="BR365" s="211"/>
      <c r="BS365" s="211"/>
      <c r="BT365" s="211"/>
      <c r="BU365" s="211"/>
      <c r="BV365" s="211"/>
      <c r="BW365" s="211"/>
      <c r="BX365" s="211"/>
      <c r="BY365" s="211"/>
      <c r="BZ365" s="211"/>
      <c r="CA365" s="211"/>
      <c r="CB365" s="211"/>
      <c r="CC365" s="211"/>
      <c r="CD365" s="211"/>
      <c r="CE365" s="211"/>
    </row>
    <row r="366" spans="41:83" x14ac:dyDescent="0.2">
      <c r="AO366" s="215"/>
      <c r="AP366" s="222"/>
      <c r="AQ366" s="222"/>
      <c r="AR366" s="215"/>
      <c r="AS366" s="215"/>
      <c r="AT366" s="217"/>
      <c r="AU366" s="218"/>
      <c r="AV366" s="217"/>
      <c r="AW366" s="215"/>
      <c r="AX366" s="217"/>
      <c r="AY366" s="219"/>
      <c r="AZ366" s="220"/>
      <c r="BA366" s="220"/>
      <c r="BB366" s="221"/>
      <c r="BC366" s="220"/>
      <c r="BD366" s="220"/>
      <c r="BE366" s="220"/>
      <c r="BF366" s="220"/>
      <c r="BG366" s="220"/>
      <c r="BH366" s="218"/>
      <c r="BI366" s="218"/>
      <c r="BJ366" s="218"/>
      <c r="BK366" s="218"/>
      <c r="BL366" s="218"/>
      <c r="BM366" s="211"/>
      <c r="BN366" s="211"/>
      <c r="BO366" s="211"/>
      <c r="BP366" s="211"/>
      <c r="BQ366" s="211"/>
      <c r="BR366" s="211"/>
      <c r="BS366" s="211"/>
      <c r="BT366" s="211"/>
      <c r="BU366" s="211"/>
      <c r="BV366" s="211"/>
      <c r="BW366" s="211"/>
      <c r="BX366" s="211"/>
      <c r="BY366" s="211"/>
      <c r="BZ366" s="211"/>
      <c r="CA366" s="211"/>
      <c r="CB366" s="211"/>
      <c r="CC366" s="211"/>
      <c r="CD366" s="211"/>
      <c r="CE366" s="211"/>
    </row>
    <row r="367" spans="41:83" x14ac:dyDescent="0.2">
      <c r="AO367" s="215"/>
      <c r="AP367" s="222"/>
      <c r="AQ367" s="222"/>
      <c r="AR367" s="215"/>
      <c r="AS367" s="215"/>
      <c r="AT367" s="217"/>
      <c r="AU367" s="218"/>
      <c r="AV367" s="217"/>
      <c r="AW367" s="215"/>
      <c r="AX367" s="217"/>
      <c r="AY367" s="219"/>
      <c r="AZ367" s="220"/>
      <c r="BA367" s="220"/>
      <c r="BB367" s="221"/>
      <c r="BC367" s="220"/>
      <c r="BD367" s="220"/>
      <c r="BE367" s="220"/>
      <c r="BF367" s="220"/>
      <c r="BG367" s="220"/>
      <c r="BH367" s="218"/>
      <c r="BI367" s="218"/>
      <c r="BJ367" s="218"/>
      <c r="BK367" s="218"/>
      <c r="BL367" s="218"/>
      <c r="BM367" s="211"/>
      <c r="BN367" s="211"/>
      <c r="BO367" s="211"/>
      <c r="BP367" s="211"/>
      <c r="BQ367" s="211"/>
      <c r="BR367" s="211"/>
      <c r="BS367" s="211"/>
      <c r="BT367" s="211"/>
      <c r="BU367" s="211"/>
      <c r="BV367" s="211"/>
      <c r="BW367" s="211"/>
      <c r="BX367" s="211"/>
      <c r="BY367" s="211"/>
      <c r="BZ367" s="211"/>
      <c r="CA367" s="211"/>
      <c r="CB367" s="211"/>
      <c r="CC367" s="211"/>
      <c r="CD367" s="211"/>
      <c r="CE367" s="211"/>
    </row>
    <row r="368" spans="41:83" x14ac:dyDescent="0.2">
      <c r="AO368" s="215"/>
      <c r="AP368" s="222"/>
      <c r="AQ368" s="222"/>
      <c r="AR368" s="215"/>
      <c r="AS368" s="215"/>
      <c r="AT368" s="217"/>
      <c r="AU368" s="218"/>
      <c r="AV368" s="217"/>
      <c r="AW368" s="215"/>
      <c r="AX368" s="217"/>
      <c r="AY368" s="219"/>
      <c r="AZ368" s="220"/>
      <c r="BA368" s="220"/>
      <c r="BB368" s="221"/>
      <c r="BC368" s="220"/>
      <c r="BD368" s="220"/>
      <c r="BE368" s="220"/>
      <c r="BF368" s="220"/>
      <c r="BG368" s="220"/>
      <c r="BH368" s="218"/>
      <c r="BI368" s="218"/>
      <c r="BJ368" s="218"/>
      <c r="BK368" s="218"/>
      <c r="BL368" s="218"/>
      <c r="BM368" s="211"/>
      <c r="BN368" s="211"/>
      <c r="BO368" s="211"/>
      <c r="BP368" s="211"/>
      <c r="BQ368" s="211"/>
      <c r="BR368" s="211"/>
      <c r="BS368" s="211"/>
      <c r="BT368" s="211"/>
      <c r="BU368" s="211"/>
      <c r="BV368" s="211"/>
      <c r="BW368" s="211"/>
      <c r="BX368" s="211"/>
      <c r="BY368" s="211"/>
      <c r="BZ368" s="211"/>
      <c r="CA368" s="211"/>
      <c r="CB368" s="211"/>
      <c r="CC368" s="211"/>
      <c r="CD368" s="211"/>
      <c r="CE368" s="211"/>
    </row>
    <row r="369" spans="41:83" x14ac:dyDescent="0.2">
      <c r="AO369" s="215"/>
      <c r="AP369" s="222"/>
      <c r="AQ369" s="222"/>
      <c r="AR369" s="215"/>
      <c r="AS369" s="215"/>
      <c r="AT369" s="217"/>
      <c r="AU369" s="218"/>
      <c r="AV369" s="217"/>
      <c r="AW369" s="215"/>
      <c r="AX369" s="217"/>
      <c r="AY369" s="219"/>
      <c r="AZ369" s="220"/>
      <c r="BA369" s="220"/>
      <c r="BB369" s="221"/>
      <c r="BC369" s="220"/>
      <c r="BD369" s="220"/>
      <c r="BE369" s="220"/>
      <c r="BF369" s="220"/>
      <c r="BG369" s="220"/>
      <c r="BH369" s="218"/>
      <c r="BI369" s="218"/>
      <c r="BJ369" s="218"/>
      <c r="BK369" s="218"/>
      <c r="BL369" s="218"/>
      <c r="BM369" s="211"/>
      <c r="BN369" s="211"/>
      <c r="BO369" s="211"/>
      <c r="BP369" s="211"/>
      <c r="BQ369" s="211"/>
      <c r="BR369" s="211"/>
      <c r="BS369" s="211"/>
      <c r="BT369" s="211"/>
      <c r="BU369" s="211"/>
      <c r="BV369" s="211"/>
      <c r="BW369" s="211"/>
      <c r="BX369" s="211"/>
      <c r="BY369" s="211"/>
      <c r="BZ369" s="211"/>
      <c r="CA369" s="211"/>
      <c r="CB369" s="211"/>
      <c r="CC369" s="211"/>
      <c r="CD369" s="211"/>
      <c r="CE369" s="211"/>
    </row>
    <row r="370" spans="41:83" x14ac:dyDescent="0.2">
      <c r="AO370" s="215"/>
      <c r="AP370" s="222"/>
      <c r="AQ370" s="222"/>
      <c r="AR370" s="215"/>
      <c r="AS370" s="215"/>
      <c r="AT370" s="217"/>
      <c r="AU370" s="218"/>
      <c r="AV370" s="217"/>
      <c r="AW370" s="215"/>
      <c r="AX370" s="217"/>
      <c r="AY370" s="219"/>
      <c r="AZ370" s="220"/>
      <c r="BA370" s="220"/>
      <c r="BB370" s="221"/>
      <c r="BC370" s="220"/>
      <c r="BD370" s="220"/>
      <c r="BE370" s="220"/>
      <c r="BF370" s="220"/>
      <c r="BG370" s="220"/>
      <c r="BH370" s="218"/>
      <c r="BI370" s="218"/>
      <c r="BJ370" s="218"/>
      <c r="BK370" s="218"/>
      <c r="BL370" s="218"/>
      <c r="BM370" s="211"/>
      <c r="BN370" s="211"/>
      <c r="BO370" s="211"/>
      <c r="BP370" s="211"/>
      <c r="BQ370" s="211"/>
      <c r="BR370" s="211"/>
      <c r="BS370" s="211"/>
      <c r="BT370" s="211"/>
      <c r="BU370" s="211"/>
      <c r="BV370" s="211"/>
      <c r="BW370" s="211"/>
      <c r="BX370" s="211"/>
      <c r="BY370" s="211"/>
      <c r="BZ370" s="211"/>
      <c r="CA370" s="211"/>
      <c r="CB370" s="211"/>
      <c r="CC370" s="211"/>
      <c r="CD370" s="211"/>
      <c r="CE370" s="211"/>
    </row>
    <row r="371" spans="41:83" x14ac:dyDescent="0.2">
      <c r="AO371" s="215"/>
      <c r="AP371" s="222"/>
      <c r="AQ371" s="222"/>
      <c r="AR371" s="215"/>
      <c r="AS371" s="215"/>
      <c r="AT371" s="217"/>
      <c r="AU371" s="218"/>
      <c r="AV371" s="217"/>
      <c r="AW371" s="215"/>
      <c r="AX371" s="217"/>
      <c r="AY371" s="219"/>
      <c r="AZ371" s="220"/>
      <c r="BA371" s="220"/>
      <c r="BB371" s="221"/>
      <c r="BC371" s="220"/>
      <c r="BD371" s="220"/>
      <c r="BE371" s="220"/>
      <c r="BF371" s="220"/>
      <c r="BG371" s="220"/>
      <c r="BH371" s="218"/>
      <c r="BI371" s="218"/>
      <c r="BJ371" s="218"/>
      <c r="BK371" s="218"/>
      <c r="BL371" s="218"/>
      <c r="BM371" s="211"/>
      <c r="BN371" s="211"/>
      <c r="BO371" s="211"/>
      <c r="BP371" s="211"/>
      <c r="BQ371" s="211"/>
      <c r="BR371" s="211"/>
      <c r="BS371" s="211"/>
      <c r="BT371" s="211"/>
      <c r="BU371" s="211"/>
      <c r="BV371" s="211"/>
      <c r="BW371" s="211"/>
      <c r="BX371" s="211"/>
      <c r="BY371" s="211"/>
      <c r="BZ371" s="211"/>
      <c r="CA371" s="211"/>
      <c r="CB371" s="211"/>
      <c r="CC371" s="211"/>
      <c r="CD371" s="211"/>
      <c r="CE371" s="211"/>
    </row>
    <row r="372" spans="41:83" x14ac:dyDescent="0.2">
      <c r="AO372" s="215"/>
      <c r="AP372" s="222"/>
      <c r="AQ372" s="222"/>
      <c r="AR372" s="215"/>
      <c r="AS372" s="215"/>
      <c r="AT372" s="217"/>
      <c r="AU372" s="218"/>
      <c r="AV372" s="217"/>
      <c r="AW372" s="215"/>
      <c r="AX372" s="217"/>
      <c r="AY372" s="219"/>
      <c r="AZ372" s="220"/>
      <c r="BA372" s="220"/>
      <c r="BB372" s="221"/>
      <c r="BC372" s="220"/>
      <c r="BD372" s="220"/>
      <c r="BE372" s="220"/>
      <c r="BF372" s="220"/>
      <c r="BG372" s="220"/>
      <c r="BH372" s="218"/>
      <c r="BI372" s="218"/>
      <c r="BJ372" s="218"/>
      <c r="BK372" s="218"/>
      <c r="BL372" s="218"/>
      <c r="BM372" s="211"/>
      <c r="BN372" s="211"/>
      <c r="BO372" s="211"/>
      <c r="BP372" s="211"/>
      <c r="BQ372" s="211"/>
      <c r="BR372" s="211"/>
      <c r="BS372" s="211"/>
      <c r="BT372" s="211"/>
      <c r="BU372" s="211"/>
      <c r="BV372" s="211"/>
      <c r="BW372" s="211"/>
      <c r="BX372" s="211"/>
      <c r="BY372" s="211"/>
      <c r="BZ372" s="211"/>
      <c r="CA372" s="211"/>
      <c r="CB372" s="211"/>
      <c r="CC372" s="211"/>
      <c r="CD372" s="211"/>
      <c r="CE372" s="211"/>
    </row>
    <row r="373" spans="41:83" x14ac:dyDescent="0.2">
      <c r="AO373" s="215"/>
      <c r="AP373" s="222"/>
      <c r="AQ373" s="222"/>
      <c r="AR373" s="215"/>
      <c r="AS373" s="215"/>
      <c r="AT373" s="217"/>
      <c r="AU373" s="218"/>
      <c r="AV373" s="217"/>
      <c r="AW373" s="215"/>
      <c r="AX373" s="217"/>
      <c r="AY373" s="219"/>
      <c r="AZ373" s="220"/>
      <c r="BA373" s="220"/>
      <c r="BB373" s="221"/>
      <c r="BC373" s="220"/>
      <c r="BD373" s="220"/>
      <c r="BE373" s="220"/>
      <c r="BF373" s="220"/>
      <c r="BG373" s="220"/>
      <c r="BH373" s="218"/>
      <c r="BI373" s="218"/>
      <c r="BJ373" s="218"/>
      <c r="BK373" s="218"/>
      <c r="BL373" s="218"/>
      <c r="BM373" s="211"/>
      <c r="BN373" s="211"/>
      <c r="BO373" s="211"/>
      <c r="BP373" s="211"/>
      <c r="BQ373" s="211"/>
      <c r="BR373" s="211"/>
      <c r="BS373" s="211"/>
      <c r="BT373" s="211"/>
      <c r="BU373" s="211"/>
      <c r="BV373" s="211"/>
      <c r="BW373" s="211"/>
      <c r="BX373" s="211"/>
      <c r="BY373" s="211"/>
      <c r="BZ373" s="211"/>
      <c r="CA373" s="211"/>
      <c r="CB373" s="211"/>
      <c r="CC373" s="211"/>
      <c r="CD373" s="211"/>
      <c r="CE373" s="211"/>
    </row>
    <row r="374" spans="41:83" x14ac:dyDescent="0.2">
      <c r="AO374" s="215"/>
      <c r="AP374" s="222"/>
      <c r="AQ374" s="222"/>
      <c r="AR374" s="215"/>
      <c r="AS374" s="215"/>
      <c r="AT374" s="217"/>
      <c r="AU374" s="218"/>
      <c r="AV374" s="217"/>
      <c r="AW374" s="215"/>
      <c r="AX374" s="217"/>
      <c r="AY374" s="219"/>
      <c r="AZ374" s="220"/>
      <c r="BA374" s="220"/>
      <c r="BB374" s="221"/>
      <c r="BC374" s="220"/>
      <c r="BD374" s="220"/>
      <c r="BE374" s="220"/>
      <c r="BF374" s="220"/>
      <c r="BG374" s="220"/>
      <c r="BH374" s="218"/>
      <c r="BI374" s="218"/>
      <c r="BJ374" s="218"/>
      <c r="BK374" s="218"/>
      <c r="BL374" s="218"/>
      <c r="BM374" s="211"/>
      <c r="BN374" s="211"/>
      <c r="BO374" s="211"/>
      <c r="BP374" s="211"/>
      <c r="BQ374" s="211"/>
      <c r="BR374" s="211"/>
      <c r="BS374" s="211"/>
      <c r="BT374" s="211"/>
      <c r="BU374" s="211"/>
      <c r="BV374" s="211"/>
      <c r="BW374" s="211"/>
      <c r="BX374" s="211"/>
      <c r="BY374" s="211"/>
      <c r="BZ374" s="211"/>
      <c r="CA374" s="211"/>
      <c r="CB374" s="211"/>
      <c r="CC374" s="211"/>
      <c r="CD374" s="211"/>
      <c r="CE374" s="211"/>
    </row>
    <row r="375" spans="41:83" x14ac:dyDescent="0.2">
      <c r="AO375" s="215"/>
      <c r="AP375" s="222"/>
      <c r="AQ375" s="222"/>
      <c r="AR375" s="215"/>
      <c r="AS375" s="215"/>
      <c r="AT375" s="217"/>
      <c r="AU375" s="218"/>
      <c r="AV375" s="217"/>
      <c r="AW375" s="215"/>
      <c r="AX375" s="217"/>
      <c r="AY375" s="219"/>
      <c r="AZ375" s="220"/>
      <c r="BA375" s="220"/>
      <c r="BB375" s="221"/>
      <c r="BC375" s="220"/>
      <c r="BD375" s="220"/>
      <c r="BE375" s="220"/>
      <c r="BF375" s="220"/>
      <c r="BG375" s="220"/>
      <c r="BH375" s="218"/>
      <c r="BI375" s="218"/>
      <c r="BJ375" s="218"/>
      <c r="BK375" s="218"/>
      <c r="BL375" s="218"/>
      <c r="BM375" s="211"/>
      <c r="BN375" s="211"/>
      <c r="BO375" s="211"/>
      <c r="BP375" s="211"/>
      <c r="BQ375" s="211"/>
      <c r="BR375" s="211"/>
      <c r="BS375" s="211"/>
      <c r="BT375" s="211"/>
      <c r="BU375" s="211"/>
      <c r="BV375" s="211"/>
      <c r="BW375" s="211"/>
      <c r="BX375" s="211"/>
      <c r="BY375" s="211"/>
      <c r="BZ375" s="211"/>
      <c r="CA375" s="211"/>
      <c r="CB375" s="211"/>
      <c r="CC375" s="211"/>
      <c r="CD375" s="211"/>
      <c r="CE375" s="211"/>
    </row>
    <row r="376" spans="41:83" x14ac:dyDescent="0.2">
      <c r="AO376" s="215"/>
      <c r="AP376" s="222"/>
      <c r="AQ376" s="222"/>
      <c r="AR376" s="215"/>
      <c r="AS376" s="215"/>
      <c r="AT376" s="217"/>
      <c r="AU376" s="218"/>
      <c r="AV376" s="217"/>
      <c r="AW376" s="215"/>
      <c r="AX376" s="217"/>
      <c r="AY376" s="219"/>
      <c r="AZ376" s="220"/>
      <c r="BA376" s="220"/>
      <c r="BB376" s="221"/>
      <c r="BC376" s="220"/>
      <c r="BD376" s="220"/>
      <c r="BE376" s="220"/>
      <c r="BF376" s="220"/>
      <c r="BG376" s="220"/>
      <c r="BH376" s="218"/>
      <c r="BI376" s="218"/>
      <c r="BJ376" s="218"/>
      <c r="BK376" s="218"/>
      <c r="BL376" s="218"/>
      <c r="BM376" s="211"/>
      <c r="BN376" s="211"/>
      <c r="BO376" s="211"/>
      <c r="BP376" s="211"/>
      <c r="BQ376" s="211"/>
      <c r="BR376" s="211"/>
      <c r="BS376" s="211"/>
      <c r="BT376" s="211"/>
      <c r="BU376" s="211"/>
      <c r="BV376" s="211"/>
      <c r="BW376" s="211"/>
      <c r="BX376" s="211"/>
      <c r="BY376" s="211"/>
      <c r="BZ376" s="211"/>
      <c r="CA376" s="211"/>
      <c r="CB376" s="211"/>
      <c r="CC376" s="211"/>
      <c r="CD376" s="211"/>
      <c r="CE376" s="211"/>
    </row>
    <row r="377" spans="41:83" x14ac:dyDescent="0.2">
      <c r="AO377" s="215"/>
      <c r="AP377" s="222"/>
      <c r="AQ377" s="222"/>
      <c r="AR377" s="215"/>
      <c r="AS377" s="215"/>
      <c r="AT377" s="217"/>
      <c r="AU377" s="218"/>
      <c r="AV377" s="217"/>
      <c r="AW377" s="215"/>
      <c r="AX377" s="217"/>
      <c r="AY377" s="219"/>
      <c r="AZ377" s="220"/>
      <c r="BA377" s="220"/>
      <c r="BB377" s="221"/>
      <c r="BC377" s="220"/>
      <c r="BD377" s="220"/>
      <c r="BE377" s="220"/>
      <c r="BF377" s="220"/>
      <c r="BG377" s="220"/>
      <c r="BH377" s="218"/>
      <c r="BI377" s="218"/>
      <c r="BJ377" s="218"/>
      <c r="BK377" s="218"/>
      <c r="BL377" s="218"/>
      <c r="BM377" s="211"/>
      <c r="BN377" s="211"/>
      <c r="BO377" s="211"/>
      <c r="BP377" s="211"/>
      <c r="BQ377" s="211"/>
      <c r="BR377" s="211"/>
      <c r="BS377" s="211"/>
      <c r="BT377" s="211"/>
      <c r="BU377" s="211"/>
      <c r="BV377" s="211"/>
      <c r="BW377" s="211"/>
      <c r="BX377" s="211"/>
      <c r="BY377" s="211"/>
      <c r="BZ377" s="211"/>
      <c r="CA377" s="211"/>
      <c r="CB377" s="211"/>
      <c r="CC377" s="211"/>
      <c r="CD377" s="211"/>
      <c r="CE377" s="211"/>
    </row>
    <row r="378" spans="41:83" x14ac:dyDescent="0.2">
      <c r="AO378" s="215"/>
      <c r="AP378" s="222"/>
      <c r="AQ378" s="222"/>
      <c r="AR378" s="215"/>
      <c r="AS378" s="215"/>
      <c r="AT378" s="217"/>
      <c r="AU378" s="218"/>
      <c r="AV378" s="217"/>
      <c r="AW378" s="215"/>
      <c r="AX378" s="217"/>
      <c r="AY378" s="219"/>
      <c r="AZ378" s="220"/>
      <c r="BA378" s="220"/>
      <c r="BB378" s="221"/>
      <c r="BC378" s="220"/>
      <c r="BD378" s="220"/>
      <c r="BE378" s="220"/>
      <c r="BF378" s="220"/>
      <c r="BG378" s="220"/>
      <c r="BH378" s="218"/>
      <c r="BI378" s="218"/>
      <c r="BJ378" s="218"/>
      <c r="BK378" s="218"/>
      <c r="BL378" s="218"/>
      <c r="BM378" s="211"/>
      <c r="BN378" s="211"/>
      <c r="BO378" s="211"/>
      <c r="BP378" s="211"/>
      <c r="BQ378" s="211"/>
      <c r="BR378" s="211"/>
      <c r="BS378" s="211"/>
      <c r="BT378" s="211"/>
      <c r="BU378" s="211"/>
      <c r="BV378" s="211"/>
      <c r="BW378" s="211"/>
      <c r="BX378" s="211"/>
      <c r="BY378" s="211"/>
      <c r="BZ378" s="211"/>
      <c r="CA378" s="211"/>
      <c r="CB378" s="211"/>
      <c r="CC378" s="211"/>
      <c r="CD378" s="211"/>
      <c r="CE378" s="211"/>
    </row>
    <row r="379" spans="41:83" x14ac:dyDescent="0.2">
      <c r="AO379" s="215"/>
      <c r="AP379" s="222"/>
      <c r="AQ379" s="222"/>
      <c r="AR379" s="215"/>
      <c r="AS379" s="215"/>
      <c r="AT379" s="217"/>
      <c r="AU379" s="218"/>
      <c r="AV379" s="217"/>
      <c r="AW379" s="215"/>
      <c r="AX379" s="217"/>
      <c r="AY379" s="219"/>
      <c r="AZ379" s="220"/>
      <c r="BA379" s="220"/>
      <c r="BB379" s="221"/>
      <c r="BC379" s="220"/>
      <c r="BD379" s="220"/>
      <c r="BE379" s="220"/>
      <c r="BF379" s="220"/>
      <c r="BG379" s="220"/>
      <c r="BH379" s="218"/>
      <c r="BI379" s="218"/>
      <c r="BJ379" s="218"/>
      <c r="BK379" s="218"/>
      <c r="BL379" s="218"/>
      <c r="BM379" s="211"/>
      <c r="BN379" s="211"/>
      <c r="BO379" s="211"/>
      <c r="BP379" s="211"/>
      <c r="BQ379" s="211"/>
      <c r="BR379" s="211"/>
      <c r="BS379" s="211"/>
      <c r="BT379" s="211"/>
      <c r="BU379" s="211"/>
      <c r="BV379" s="211"/>
      <c r="BW379" s="211"/>
      <c r="BX379" s="211"/>
      <c r="BY379" s="211"/>
      <c r="BZ379" s="211"/>
      <c r="CA379" s="211"/>
      <c r="CB379" s="211"/>
      <c r="CC379" s="211"/>
      <c r="CD379" s="211"/>
      <c r="CE379" s="211"/>
    </row>
    <row r="380" spans="41:83" x14ac:dyDescent="0.2">
      <c r="AO380" s="215"/>
      <c r="AP380" s="222"/>
      <c r="AQ380" s="222"/>
      <c r="AR380" s="215"/>
      <c r="AS380" s="215"/>
      <c r="AT380" s="217"/>
      <c r="AU380" s="218"/>
      <c r="AV380" s="217"/>
      <c r="AW380" s="215"/>
      <c r="AX380" s="217"/>
      <c r="AY380" s="219"/>
      <c r="AZ380" s="220"/>
      <c r="BA380" s="220"/>
      <c r="BB380" s="221"/>
      <c r="BC380" s="220"/>
      <c r="BD380" s="220"/>
      <c r="BE380" s="220"/>
      <c r="BF380" s="220"/>
      <c r="BG380" s="220"/>
      <c r="BH380" s="218"/>
      <c r="BI380" s="218"/>
      <c r="BJ380" s="218"/>
      <c r="BK380" s="218"/>
      <c r="BL380" s="218"/>
      <c r="BM380" s="211"/>
      <c r="BN380" s="211"/>
      <c r="BO380" s="211"/>
      <c r="BP380" s="211"/>
      <c r="BQ380" s="211"/>
      <c r="BR380" s="211"/>
      <c r="BS380" s="211"/>
      <c r="BT380" s="211"/>
      <c r="BU380" s="211"/>
      <c r="BV380" s="211"/>
      <c r="BW380" s="211"/>
      <c r="BX380" s="211"/>
      <c r="BY380" s="211"/>
      <c r="BZ380" s="211"/>
      <c r="CA380" s="211"/>
      <c r="CB380" s="211"/>
      <c r="CC380" s="211"/>
      <c r="CD380" s="211"/>
      <c r="CE380" s="211"/>
    </row>
    <row r="381" spans="41:83" x14ac:dyDescent="0.2">
      <c r="AO381" s="215"/>
      <c r="AP381" s="222"/>
      <c r="AQ381" s="222"/>
      <c r="AR381" s="215"/>
      <c r="AS381" s="215"/>
      <c r="AT381" s="217"/>
      <c r="AU381" s="218"/>
      <c r="AV381" s="217"/>
      <c r="AW381" s="215"/>
      <c r="AX381" s="217"/>
      <c r="AY381" s="219"/>
      <c r="AZ381" s="220"/>
      <c r="BA381" s="220"/>
      <c r="BB381" s="221"/>
      <c r="BC381" s="220"/>
      <c r="BD381" s="220"/>
      <c r="BE381" s="220"/>
      <c r="BF381" s="220"/>
      <c r="BG381" s="220"/>
      <c r="BH381" s="218"/>
      <c r="BI381" s="218"/>
      <c r="BJ381" s="218"/>
      <c r="BK381" s="218"/>
      <c r="BL381" s="218"/>
      <c r="BM381" s="211"/>
      <c r="BN381" s="211"/>
      <c r="BO381" s="211"/>
      <c r="BP381" s="211"/>
      <c r="BQ381" s="211"/>
      <c r="BR381" s="211"/>
      <c r="BS381" s="211"/>
      <c r="BT381" s="211"/>
      <c r="BU381" s="211"/>
      <c r="BV381" s="211"/>
      <c r="BW381" s="211"/>
      <c r="BX381" s="211"/>
      <c r="BY381" s="211"/>
      <c r="BZ381" s="211"/>
      <c r="CA381" s="211"/>
      <c r="CB381" s="211"/>
      <c r="CC381" s="211"/>
      <c r="CD381" s="211"/>
      <c r="CE381" s="211"/>
    </row>
    <row r="382" spans="41:83" x14ac:dyDescent="0.2">
      <c r="AO382" s="215"/>
      <c r="AP382" s="222"/>
      <c r="AQ382" s="222"/>
      <c r="AR382" s="215"/>
      <c r="AS382" s="215"/>
      <c r="AT382" s="217"/>
      <c r="AU382" s="218"/>
      <c r="AV382" s="217"/>
      <c r="AW382" s="215"/>
      <c r="AX382" s="217"/>
      <c r="AY382" s="219"/>
      <c r="AZ382" s="220"/>
      <c r="BA382" s="220"/>
      <c r="BB382" s="221"/>
      <c r="BC382" s="220"/>
      <c r="BD382" s="220"/>
      <c r="BE382" s="220"/>
      <c r="BF382" s="220"/>
      <c r="BG382" s="220"/>
      <c r="BH382" s="218"/>
      <c r="BI382" s="218"/>
      <c r="BJ382" s="218"/>
      <c r="BK382" s="218"/>
      <c r="BL382" s="218"/>
      <c r="BM382" s="211"/>
      <c r="BN382" s="211"/>
      <c r="BO382" s="211"/>
      <c r="BP382" s="211"/>
      <c r="BQ382" s="211"/>
      <c r="BR382" s="211"/>
      <c r="BS382" s="211"/>
      <c r="BT382" s="211"/>
      <c r="BU382" s="211"/>
      <c r="BV382" s="211"/>
      <c r="BW382" s="211"/>
      <c r="BX382" s="211"/>
      <c r="BY382" s="211"/>
      <c r="BZ382" s="211"/>
      <c r="CA382" s="211"/>
      <c r="CB382" s="211"/>
      <c r="CC382" s="211"/>
      <c r="CD382" s="211"/>
      <c r="CE382" s="211"/>
    </row>
    <row r="383" spans="41:83" x14ac:dyDescent="0.2">
      <c r="AO383" s="215"/>
      <c r="AP383" s="222"/>
      <c r="AQ383" s="222"/>
      <c r="AR383" s="215"/>
      <c r="AS383" s="215"/>
      <c r="AT383" s="217"/>
      <c r="AU383" s="218"/>
      <c r="AV383" s="217"/>
      <c r="AW383" s="215"/>
      <c r="AX383" s="217"/>
      <c r="AY383" s="219"/>
      <c r="AZ383" s="220"/>
      <c r="BA383" s="220"/>
      <c r="BB383" s="221"/>
      <c r="BC383" s="220"/>
      <c r="BD383" s="220"/>
      <c r="BE383" s="220"/>
      <c r="BF383" s="220"/>
      <c r="BG383" s="220"/>
      <c r="BH383" s="218"/>
      <c r="BI383" s="218"/>
      <c r="BJ383" s="218"/>
      <c r="BK383" s="218"/>
      <c r="BL383" s="218"/>
      <c r="BM383" s="211"/>
      <c r="BN383" s="211"/>
      <c r="BO383" s="211"/>
      <c r="BP383" s="211"/>
      <c r="BQ383" s="211"/>
      <c r="BR383" s="211"/>
      <c r="BS383" s="211"/>
      <c r="BT383" s="211"/>
      <c r="BU383" s="211"/>
      <c r="BV383" s="211"/>
      <c r="BW383" s="211"/>
      <c r="BX383" s="211"/>
      <c r="BY383" s="211"/>
      <c r="BZ383" s="211"/>
      <c r="CA383" s="211"/>
      <c r="CB383" s="211"/>
      <c r="CC383" s="211"/>
      <c r="CD383" s="211"/>
      <c r="CE383" s="211"/>
    </row>
    <row r="384" spans="41:83" x14ac:dyDescent="0.2">
      <c r="AO384" s="215"/>
      <c r="AP384" s="222"/>
      <c r="AQ384" s="222"/>
      <c r="AR384" s="215"/>
      <c r="AS384" s="215"/>
      <c r="AT384" s="217"/>
      <c r="AU384" s="218"/>
      <c r="AV384" s="217"/>
      <c r="AW384" s="215"/>
      <c r="AX384" s="217"/>
      <c r="AY384" s="219"/>
      <c r="AZ384" s="220"/>
      <c r="BA384" s="220"/>
      <c r="BB384" s="221"/>
      <c r="BC384" s="220"/>
      <c r="BD384" s="220"/>
      <c r="BE384" s="220"/>
      <c r="BF384" s="220"/>
      <c r="BG384" s="220"/>
      <c r="BH384" s="218"/>
      <c r="BI384" s="218"/>
      <c r="BJ384" s="218"/>
      <c r="BK384" s="218"/>
      <c r="BL384" s="218"/>
      <c r="BM384" s="211"/>
      <c r="BN384" s="211"/>
      <c r="BO384" s="211"/>
      <c r="BP384" s="211"/>
      <c r="BQ384" s="211"/>
      <c r="BR384" s="211"/>
      <c r="BS384" s="211"/>
      <c r="BT384" s="211"/>
      <c r="BU384" s="211"/>
      <c r="BV384" s="211"/>
      <c r="BW384" s="211"/>
      <c r="BX384" s="211"/>
      <c r="BY384" s="211"/>
      <c r="BZ384" s="211"/>
      <c r="CA384" s="211"/>
      <c r="CB384" s="211"/>
      <c r="CC384" s="211"/>
      <c r="CD384" s="211"/>
      <c r="CE384" s="211"/>
    </row>
    <row r="385" spans="41:83" x14ac:dyDescent="0.2">
      <c r="AO385" s="215"/>
      <c r="AP385" s="222"/>
      <c r="AQ385" s="222"/>
      <c r="AR385" s="215"/>
      <c r="AS385" s="215"/>
      <c r="AT385" s="217"/>
      <c r="AU385" s="218"/>
      <c r="AV385" s="217"/>
      <c r="AW385" s="215"/>
      <c r="AX385" s="217"/>
      <c r="AY385" s="219"/>
      <c r="AZ385" s="220"/>
      <c r="BA385" s="220"/>
      <c r="BB385" s="221"/>
      <c r="BC385" s="220"/>
      <c r="BD385" s="220"/>
      <c r="BE385" s="220"/>
      <c r="BF385" s="220"/>
      <c r="BG385" s="220"/>
      <c r="BH385" s="218"/>
      <c r="BI385" s="218"/>
      <c r="BJ385" s="218"/>
      <c r="BK385" s="218"/>
      <c r="BL385" s="218"/>
      <c r="BM385" s="211"/>
      <c r="BN385" s="211"/>
      <c r="BO385" s="211"/>
      <c r="BP385" s="211"/>
      <c r="BQ385" s="211"/>
      <c r="BR385" s="211"/>
      <c r="BS385" s="211"/>
      <c r="BT385" s="211"/>
      <c r="BU385" s="211"/>
      <c r="BV385" s="211"/>
      <c r="BW385" s="211"/>
      <c r="BX385" s="211"/>
      <c r="BY385" s="211"/>
      <c r="BZ385" s="211"/>
      <c r="CA385" s="211"/>
      <c r="CB385" s="211"/>
      <c r="CC385" s="211"/>
      <c r="CD385" s="211"/>
      <c r="CE385" s="211"/>
    </row>
    <row r="386" spans="41:83" x14ac:dyDescent="0.2">
      <c r="AO386" s="215"/>
      <c r="AP386" s="222"/>
      <c r="AQ386" s="222"/>
      <c r="AR386" s="215"/>
      <c r="AS386" s="215"/>
      <c r="AT386" s="217"/>
      <c r="AU386" s="218"/>
      <c r="AV386" s="217"/>
      <c r="AW386" s="215"/>
      <c r="AX386" s="217"/>
      <c r="AY386" s="219"/>
      <c r="AZ386" s="220"/>
      <c r="BA386" s="220"/>
      <c r="BB386" s="221"/>
      <c r="BC386" s="220"/>
      <c r="BD386" s="220"/>
      <c r="BE386" s="220"/>
      <c r="BF386" s="220"/>
      <c r="BG386" s="220"/>
      <c r="BH386" s="218"/>
      <c r="BI386" s="218"/>
      <c r="BJ386" s="218"/>
      <c r="BK386" s="218"/>
      <c r="BL386" s="218"/>
      <c r="BM386" s="211"/>
      <c r="BN386" s="211"/>
      <c r="BO386" s="211"/>
      <c r="BP386" s="211"/>
      <c r="BQ386" s="211"/>
      <c r="BR386" s="211"/>
      <c r="BS386" s="211"/>
      <c r="BT386" s="211"/>
      <c r="BU386" s="211"/>
      <c r="BV386" s="211"/>
      <c r="BW386" s="211"/>
      <c r="BX386" s="211"/>
      <c r="BY386" s="211"/>
      <c r="BZ386" s="211"/>
      <c r="CA386" s="211"/>
      <c r="CB386" s="211"/>
      <c r="CC386" s="211"/>
      <c r="CD386" s="211"/>
      <c r="CE386" s="211"/>
    </row>
    <row r="387" spans="41:83" x14ac:dyDescent="0.2">
      <c r="AO387" s="215"/>
      <c r="AP387" s="222"/>
      <c r="AQ387" s="222"/>
      <c r="AR387" s="215"/>
      <c r="AS387" s="215"/>
      <c r="AT387" s="217"/>
      <c r="AU387" s="218"/>
      <c r="AV387" s="217"/>
      <c r="AW387" s="215"/>
      <c r="AX387" s="217"/>
      <c r="AY387" s="219"/>
      <c r="AZ387" s="220"/>
      <c r="BA387" s="220"/>
      <c r="BB387" s="221"/>
      <c r="BC387" s="220"/>
      <c r="BD387" s="220"/>
      <c r="BE387" s="220"/>
      <c r="BF387" s="220"/>
      <c r="BG387" s="220"/>
      <c r="BH387" s="218"/>
      <c r="BI387" s="218"/>
      <c r="BJ387" s="218"/>
      <c r="BK387" s="218"/>
      <c r="BL387" s="218"/>
      <c r="BM387" s="211"/>
      <c r="BN387" s="211"/>
      <c r="BO387" s="211"/>
      <c r="BP387" s="211"/>
      <c r="BQ387" s="211"/>
      <c r="BR387" s="211"/>
      <c r="BS387" s="211"/>
      <c r="BT387" s="211"/>
      <c r="BU387" s="211"/>
      <c r="BV387" s="211"/>
      <c r="BW387" s="211"/>
      <c r="BX387" s="211"/>
      <c r="BY387" s="211"/>
      <c r="BZ387" s="211"/>
      <c r="CA387" s="211"/>
      <c r="CB387" s="211"/>
      <c r="CC387" s="211"/>
      <c r="CD387" s="211"/>
      <c r="CE387" s="211"/>
    </row>
    <row r="388" spans="41:83" x14ac:dyDescent="0.2">
      <c r="AO388" s="215"/>
      <c r="AP388" s="222"/>
      <c r="AQ388" s="222"/>
      <c r="AR388" s="215"/>
      <c r="AS388" s="215"/>
      <c r="AT388" s="217"/>
      <c r="AU388" s="218"/>
      <c r="AV388" s="217"/>
      <c r="AW388" s="215"/>
      <c r="AX388" s="217"/>
      <c r="AY388" s="219"/>
      <c r="AZ388" s="220"/>
      <c r="BA388" s="220"/>
      <c r="BB388" s="221"/>
      <c r="BC388" s="220"/>
      <c r="BD388" s="220"/>
      <c r="BE388" s="220"/>
      <c r="BF388" s="220"/>
      <c r="BG388" s="220"/>
      <c r="BH388" s="218"/>
      <c r="BI388" s="218"/>
      <c r="BJ388" s="218"/>
      <c r="BK388" s="218"/>
      <c r="BL388" s="218"/>
      <c r="BM388" s="211"/>
      <c r="BN388" s="211"/>
      <c r="BO388" s="211"/>
      <c r="BP388" s="211"/>
      <c r="BQ388" s="211"/>
      <c r="BR388" s="211"/>
      <c r="BS388" s="211"/>
      <c r="BT388" s="211"/>
      <c r="BU388" s="211"/>
      <c r="BV388" s="211"/>
      <c r="BW388" s="211"/>
      <c r="BX388" s="211"/>
      <c r="BY388" s="211"/>
      <c r="BZ388" s="211"/>
      <c r="CA388" s="211"/>
      <c r="CB388" s="211"/>
      <c r="CC388" s="211"/>
      <c r="CD388" s="211"/>
      <c r="CE388" s="211"/>
    </row>
    <row r="389" spans="41:83" x14ac:dyDescent="0.2">
      <c r="AO389" s="215"/>
      <c r="AP389" s="222"/>
      <c r="AQ389" s="222"/>
      <c r="AR389" s="215"/>
      <c r="AS389" s="215"/>
      <c r="AT389" s="217"/>
      <c r="AU389" s="218"/>
      <c r="AV389" s="217"/>
      <c r="AW389" s="215"/>
      <c r="AX389" s="217"/>
      <c r="AY389" s="219"/>
      <c r="AZ389" s="220"/>
      <c r="BA389" s="220"/>
      <c r="BB389" s="221"/>
      <c r="BC389" s="220"/>
      <c r="BD389" s="220"/>
      <c r="BE389" s="220"/>
      <c r="BF389" s="220"/>
      <c r="BG389" s="220"/>
      <c r="BH389" s="218"/>
      <c r="BI389" s="218"/>
      <c r="BJ389" s="218"/>
      <c r="BK389" s="218"/>
      <c r="BL389" s="218"/>
      <c r="BM389" s="211"/>
      <c r="BN389" s="211"/>
      <c r="BO389" s="211"/>
      <c r="BP389" s="211"/>
      <c r="BQ389" s="211"/>
      <c r="BR389" s="211"/>
      <c r="BS389" s="211"/>
      <c r="BT389" s="211"/>
      <c r="BU389" s="211"/>
      <c r="BV389" s="211"/>
      <c r="BW389" s="211"/>
      <c r="BX389" s="211"/>
      <c r="BY389" s="211"/>
      <c r="BZ389" s="211"/>
      <c r="CA389" s="211"/>
      <c r="CB389" s="211"/>
      <c r="CC389" s="211"/>
      <c r="CD389" s="211"/>
      <c r="CE389" s="211"/>
    </row>
    <row r="390" spans="41:83" x14ac:dyDescent="0.2">
      <c r="AO390" s="215"/>
      <c r="AP390" s="222"/>
      <c r="AQ390" s="222"/>
      <c r="AR390" s="215"/>
      <c r="AS390" s="215"/>
      <c r="AT390" s="217"/>
      <c r="AU390" s="218"/>
      <c r="AV390" s="217"/>
      <c r="AW390" s="215"/>
      <c r="AX390" s="217"/>
      <c r="AY390" s="219"/>
      <c r="AZ390" s="220"/>
      <c r="BA390" s="220"/>
      <c r="BB390" s="221"/>
      <c r="BC390" s="220"/>
      <c r="BD390" s="220"/>
      <c r="BE390" s="220"/>
      <c r="BF390" s="220"/>
      <c r="BG390" s="220"/>
      <c r="BH390" s="218"/>
      <c r="BI390" s="218"/>
      <c r="BJ390" s="218"/>
      <c r="BK390" s="218"/>
      <c r="BL390" s="218"/>
      <c r="BM390" s="211"/>
      <c r="BN390" s="211"/>
      <c r="BO390" s="211"/>
      <c r="BP390" s="211"/>
      <c r="BQ390" s="211"/>
      <c r="BR390" s="211"/>
      <c r="BS390" s="211"/>
      <c r="BT390" s="211"/>
      <c r="BU390" s="211"/>
      <c r="BV390" s="211"/>
      <c r="BW390" s="211"/>
      <c r="BX390" s="211"/>
      <c r="BY390" s="211"/>
      <c r="BZ390" s="211"/>
      <c r="CA390" s="211"/>
      <c r="CB390" s="211"/>
      <c r="CC390" s="211"/>
      <c r="CD390" s="211"/>
      <c r="CE390" s="211"/>
    </row>
    <row r="391" spans="41:83" x14ac:dyDescent="0.2">
      <c r="AO391" s="215"/>
      <c r="AP391" s="222"/>
      <c r="AQ391" s="222"/>
      <c r="AR391" s="215"/>
      <c r="AS391" s="215"/>
      <c r="AT391" s="217"/>
      <c r="AU391" s="218"/>
      <c r="AV391" s="217"/>
      <c r="AW391" s="215"/>
      <c r="AX391" s="217"/>
      <c r="AY391" s="219"/>
      <c r="AZ391" s="220"/>
      <c r="BA391" s="220"/>
      <c r="BB391" s="221"/>
      <c r="BC391" s="220"/>
      <c r="BD391" s="220"/>
      <c r="BE391" s="220"/>
      <c r="BF391" s="220"/>
      <c r="BG391" s="220"/>
      <c r="BH391" s="218"/>
      <c r="BI391" s="218"/>
      <c r="BJ391" s="218"/>
      <c r="BK391" s="218"/>
      <c r="BL391" s="218"/>
      <c r="BM391" s="211"/>
      <c r="BN391" s="211"/>
      <c r="BO391" s="211"/>
      <c r="BP391" s="211"/>
      <c r="BQ391" s="211"/>
      <c r="BR391" s="211"/>
      <c r="BS391" s="211"/>
      <c r="BT391" s="211"/>
      <c r="BU391" s="211"/>
      <c r="BV391" s="211"/>
      <c r="BW391" s="211"/>
      <c r="BX391" s="211"/>
      <c r="BY391" s="211"/>
      <c r="BZ391" s="211"/>
      <c r="CA391" s="211"/>
      <c r="CB391" s="211"/>
      <c r="CC391" s="211"/>
      <c r="CD391" s="211"/>
      <c r="CE391" s="211"/>
    </row>
    <row r="392" spans="41:83" x14ac:dyDescent="0.2">
      <c r="AO392" s="215"/>
      <c r="AP392" s="222"/>
      <c r="AQ392" s="222"/>
      <c r="AR392" s="215"/>
      <c r="AS392" s="215"/>
      <c r="AT392" s="217"/>
      <c r="AU392" s="218"/>
      <c r="AV392" s="217"/>
      <c r="AW392" s="215"/>
      <c r="AX392" s="217"/>
      <c r="AY392" s="219"/>
      <c r="AZ392" s="220"/>
      <c r="BA392" s="220"/>
      <c r="BB392" s="221"/>
      <c r="BC392" s="220"/>
      <c r="BD392" s="220"/>
      <c r="BE392" s="220"/>
      <c r="BF392" s="220"/>
      <c r="BG392" s="220"/>
      <c r="BH392" s="218"/>
      <c r="BI392" s="218"/>
      <c r="BJ392" s="218"/>
      <c r="BK392" s="218"/>
      <c r="BL392" s="218"/>
      <c r="BM392" s="211"/>
      <c r="BN392" s="211"/>
      <c r="BO392" s="211"/>
      <c r="BP392" s="211"/>
      <c r="BQ392" s="211"/>
      <c r="BR392" s="211"/>
      <c r="BS392" s="211"/>
      <c r="BT392" s="211"/>
      <c r="BU392" s="211"/>
      <c r="BV392" s="211"/>
      <c r="BW392" s="211"/>
      <c r="BX392" s="211"/>
      <c r="BY392" s="211"/>
      <c r="BZ392" s="211"/>
      <c r="CA392" s="211"/>
      <c r="CB392" s="211"/>
      <c r="CC392" s="211"/>
      <c r="CD392" s="211"/>
      <c r="CE392" s="211"/>
    </row>
    <row r="393" spans="41:83" x14ac:dyDescent="0.2">
      <c r="AO393" s="215"/>
      <c r="AP393" s="222"/>
      <c r="AQ393" s="222"/>
      <c r="AR393" s="215"/>
      <c r="AS393" s="215"/>
      <c r="AT393" s="217"/>
      <c r="AU393" s="218"/>
      <c r="AV393" s="217"/>
      <c r="AW393" s="215"/>
      <c r="AX393" s="217"/>
      <c r="AY393" s="219"/>
      <c r="AZ393" s="220"/>
      <c r="BA393" s="220"/>
      <c r="BB393" s="221"/>
      <c r="BC393" s="220"/>
      <c r="BD393" s="220"/>
      <c r="BE393" s="220"/>
      <c r="BF393" s="220"/>
      <c r="BG393" s="220"/>
      <c r="BH393" s="218"/>
      <c r="BI393" s="218"/>
      <c r="BJ393" s="218"/>
      <c r="BK393" s="218"/>
      <c r="BL393" s="218"/>
      <c r="BM393" s="211"/>
      <c r="BN393" s="211"/>
      <c r="BO393" s="211"/>
      <c r="BP393" s="211"/>
      <c r="BQ393" s="211"/>
      <c r="BR393" s="211"/>
      <c r="BS393" s="211"/>
      <c r="BT393" s="211"/>
      <c r="BU393" s="211"/>
      <c r="BV393" s="211"/>
      <c r="BW393" s="211"/>
      <c r="BX393" s="211"/>
      <c r="BY393" s="211"/>
      <c r="BZ393" s="211"/>
      <c r="CA393" s="211"/>
      <c r="CB393" s="211"/>
      <c r="CC393" s="211"/>
      <c r="CD393" s="211"/>
      <c r="CE393" s="211"/>
    </row>
    <row r="394" spans="41:83" x14ac:dyDescent="0.2">
      <c r="AO394" s="215"/>
      <c r="AP394" s="222"/>
      <c r="AQ394" s="222"/>
      <c r="AR394" s="215"/>
      <c r="AS394" s="215"/>
      <c r="AT394" s="217"/>
      <c r="AU394" s="218"/>
      <c r="AV394" s="217"/>
      <c r="AW394" s="215"/>
      <c r="AX394" s="217"/>
      <c r="AY394" s="219"/>
      <c r="AZ394" s="220"/>
      <c r="BA394" s="220"/>
      <c r="BB394" s="221"/>
      <c r="BC394" s="220"/>
      <c r="BD394" s="220"/>
      <c r="BE394" s="220"/>
      <c r="BF394" s="220"/>
      <c r="BG394" s="220"/>
      <c r="BH394" s="218"/>
      <c r="BI394" s="218"/>
      <c r="BJ394" s="218"/>
      <c r="BK394" s="218"/>
      <c r="BL394" s="218"/>
      <c r="BM394" s="211"/>
      <c r="BN394" s="211"/>
      <c r="BO394" s="211"/>
      <c r="BP394" s="211"/>
      <c r="BQ394" s="211"/>
      <c r="BR394" s="211"/>
      <c r="BS394" s="211"/>
      <c r="BT394" s="211"/>
      <c r="BU394" s="211"/>
      <c r="BV394" s="211"/>
      <c r="BW394" s="211"/>
      <c r="BX394" s="211"/>
      <c r="BY394" s="211"/>
      <c r="BZ394" s="211"/>
      <c r="CA394" s="211"/>
      <c r="CB394" s="211"/>
      <c r="CC394" s="211"/>
      <c r="CD394" s="211"/>
      <c r="CE394" s="211"/>
    </row>
    <row r="395" spans="41:83" x14ac:dyDescent="0.2">
      <c r="AO395" s="215"/>
      <c r="AP395" s="222"/>
      <c r="AQ395" s="222"/>
      <c r="AR395" s="215"/>
      <c r="AS395" s="215"/>
      <c r="AT395" s="217"/>
      <c r="AU395" s="218"/>
      <c r="AV395" s="217"/>
      <c r="AW395" s="215"/>
      <c r="AX395" s="217"/>
      <c r="AY395" s="219"/>
      <c r="AZ395" s="220"/>
      <c r="BA395" s="220"/>
      <c r="BB395" s="221"/>
      <c r="BC395" s="220"/>
      <c r="BD395" s="220"/>
      <c r="BE395" s="220"/>
      <c r="BF395" s="220"/>
      <c r="BG395" s="220"/>
      <c r="BH395" s="218"/>
      <c r="BI395" s="218"/>
      <c r="BJ395" s="218"/>
      <c r="BK395" s="218"/>
      <c r="BL395" s="218"/>
      <c r="BM395" s="211"/>
      <c r="BN395" s="211"/>
      <c r="BO395" s="211"/>
      <c r="BP395" s="211"/>
      <c r="BQ395" s="211"/>
      <c r="BR395" s="211"/>
      <c r="BS395" s="211"/>
      <c r="BT395" s="211"/>
      <c r="BU395" s="211"/>
      <c r="BV395" s="211"/>
      <c r="BW395" s="211"/>
      <c r="BX395" s="211"/>
      <c r="BY395" s="211"/>
      <c r="BZ395" s="211"/>
      <c r="CA395" s="211"/>
      <c r="CB395" s="211"/>
      <c r="CC395" s="211"/>
      <c r="CD395" s="211"/>
      <c r="CE395" s="211"/>
    </row>
    <row r="396" spans="41:83" x14ac:dyDescent="0.2">
      <c r="AO396" s="215"/>
      <c r="AP396" s="222"/>
      <c r="AQ396" s="222"/>
      <c r="AR396" s="215"/>
      <c r="AS396" s="215"/>
      <c r="AT396" s="217"/>
      <c r="AU396" s="218"/>
      <c r="AV396" s="217"/>
      <c r="AW396" s="215"/>
      <c r="AX396" s="217"/>
      <c r="AY396" s="219"/>
      <c r="AZ396" s="220"/>
      <c r="BA396" s="220"/>
      <c r="BB396" s="221"/>
      <c r="BC396" s="220"/>
      <c r="BD396" s="220"/>
      <c r="BE396" s="220"/>
      <c r="BF396" s="220"/>
      <c r="BG396" s="220"/>
      <c r="BH396" s="218"/>
      <c r="BI396" s="218"/>
      <c r="BJ396" s="218"/>
      <c r="BK396" s="218"/>
      <c r="BL396" s="218"/>
      <c r="BM396" s="211"/>
      <c r="BN396" s="211"/>
      <c r="BO396" s="211"/>
      <c r="BP396" s="211"/>
      <c r="BQ396" s="211"/>
      <c r="BR396" s="211"/>
      <c r="BS396" s="211"/>
      <c r="BT396" s="211"/>
      <c r="BU396" s="211"/>
      <c r="BV396" s="211"/>
      <c r="BW396" s="211"/>
      <c r="BX396" s="211"/>
      <c r="BY396" s="211"/>
      <c r="BZ396" s="211"/>
      <c r="CA396" s="211"/>
      <c r="CB396" s="211"/>
      <c r="CC396" s="211"/>
      <c r="CD396" s="211"/>
      <c r="CE396" s="211"/>
    </row>
    <row r="397" spans="41:83" x14ac:dyDescent="0.2">
      <c r="AO397" s="215"/>
      <c r="AP397" s="222"/>
      <c r="AQ397" s="222"/>
      <c r="AR397" s="215"/>
      <c r="AS397" s="215"/>
      <c r="AT397" s="217"/>
      <c r="AU397" s="218"/>
      <c r="AV397" s="217"/>
      <c r="AW397" s="215"/>
      <c r="AX397" s="217"/>
      <c r="AY397" s="219"/>
      <c r="AZ397" s="220"/>
      <c r="BA397" s="220"/>
      <c r="BB397" s="221"/>
      <c r="BC397" s="220"/>
      <c r="BD397" s="220"/>
      <c r="BE397" s="220"/>
      <c r="BF397" s="220"/>
      <c r="BG397" s="220"/>
      <c r="BH397" s="218"/>
      <c r="BI397" s="218"/>
      <c r="BJ397" s="218"/>
      <c r="BK397" s="218"/>
      <c r="BL397" s="218"/>
      <c r="BM397" s="211"/>
      <c r="BN397" s="211"/>
      <c r="BO397" s="211"/>
      <c r="BP397" s="211"/>
      <c r="BQ397" s="211"/>
      <c r="BR397" s="211"/>
      <c r="BS397" s="211"/>
      <c r="BT397" s="211"/>
      <c r="BU397" s="211"/>
      <c r="BV397" s="211"/>
      <c r="BW397" s="211"/>
      <c r="BX397" s="211"/>
      <c r="BY397" s="211"/>
      <c r="BZ397" s="211"/>
      <c r="CA397" s="211"/>
      <c r="CB397" s="211"/>
      <c r="CC397" s="211"/>
      <c r="CD397" s="211"/>
      <c r="CE397" s="211"/>
    </row>
    <row r="398" spans="41:83" x14ac:dyDescent="0.2">
      <c r="AO398" s="215"/>
      <c r="AP398" s="222"/>
      <c r="AQ398" s="222"/>
      <c r="AR398" s="215"/>
      <c r="AS398" s="215"/>
      <c r="AT398" s="217"/>
      <c r="AU398" s="218"/>
      <c r="AV398" s="217"/>
      <c r="AW398" s="215"/>
      <c r="AX398" s="217"/>
      <c r="AY398" s="219"/>
      <c r="AZ398" s="220"/>
      <c r="BA398" s="220"/>
      <c r="BB398" s="221"/>
      <c r="BC398" s="220"/>
      <c r="BD398" s="220"/>
      <c r="BE398" s="220"/>
      <c r="BF398" s="220"/>
      <c r="BG398" s="220"/>
      <c r="BH398" s="218"/>
      <c r="BI398" s="218"/>
      <c r="BJ398" s="218"/>
      <c r="BK398" s="218"/>
      <c r="BL398" s="218"/>
      <c r="BM398" s="211"/>
      <c r="BN398" s="211"/>
      <c r="BO398" s="211"/>
      <c r="BP398" s="211"/>
      <c r="BQ398" s="211"/>
      <c r="BR398" s="211"/>
      <c r="BS398" s="211"/>
      <c r="BT398" s="211"/>
      <c r="BU398" s="211"/>
      <c r="BV398" s="211"/>
      <c r="BW398" s="211"/>
      <c r="BX398" s="211"/>
      <c r="BY398" s="211"/>
      <c r="BZ398" s="211"/>
      <c r="CA398" s="211"/>
      <c r="CB398" s="211"/>
      <c r="CC398" s="211"/>
      <c r="CD398" s="211"/>
      <c r="CE398" s="211"/>
    </row>
    <row r="399" spans="41:83" x14ac:dyDescent="0.2">
      <c r="AO399" s="215"/>
      <c r="AP399" s="222"/>
      <c r="AQ399" s="222"/>
      <c r="AR399" s="215"/>
      <c r="AS399" s="215"/>
      <c r="AT399" s="217"/>
      <c r="AU399" s="218"/>
      <c r="AV399" s="217"/>
      <c r="AW399" s="215"/>
      <c r="AX399" s="217"/>
      <c r="AY399" s="219"/>
      <c r="AZ399" s="220"/>
      <c r="BA399" s="220"/>
      <c r="BB399" s="221"/>
      <c r="BC399" s="220"/>
      <c r="BD399" s="220"/>
      <c r="BE399" s="220"/>
      <c r="BF399" s="220"/>
      <c r="BG399" s="220"/>
      <c r="BH399" s="218"/>
      <c r="BI399" s="218"/>
      <c r="BJ399" s="218"/>
      <c r="BK399" s="218"/>
      <c r="BL399" s="218"/>
      <c r="BM399" s="211"/>
      <c r="BN399" s="211"/>
      <c r="BO399" s="211"/>
      <c r="BP399" s="211"/>
      <c r="BQ399" s="211"/>
      <c r="BR399" s="211"/>
      <c r="BS399" s="211"/>
      <c r="BT399" s="211"/>
      <c r="BU399" s="211"/>
      <c r="BV399" s="211"/>
      <c r="BW399" s="211"/>
      <c r="BX399" s="211"/>
      <c r="BY399" s="211"/>
      <c r="BZ399" s="211"/>
      <c r="CA399" s="211"/>
      <c r="CB399" s="211"/>
      <c r="CC399" s="211"/>
      <c r="CD399" s="211"/>
      <c r="CE399" s="211"/>
    </row>
    <row r="400" spans="41:83" x14ac:dyDescent="0.2">
      <c r="AO400" s="215"/>
      <c r="AP400" s="222"/>
      <c r="AQ400" s="222"/>
      <c r="AR400" s="215"/>
      <c r="AS400" s="215"/>
      <c r="AT400" s="217"/>
      <c r="AU400" s="218"/>
      <c r="AV400" s="217"/>
      <c r="AW400" s="215"/>
      <c r="AX400" s="217"/>
      <c r="AY400" s="219"/>
      <c r="AZ400" s="220"/>
      <c r="BA400" s="220"/>
      <c r="BB400" s="221"/>
      <c r="BC400" s="220"/>
      <c r="BD400" s="220"/>
      <c r="BE400" s="220"/>
      <c r="BF400" s="220"/>
      <c r="BG400" s="220"/>
      <c r="BH400" s="218"/>
      <c r="BI400" s="218"/>
      <c r="BJ400" s="218"/>
      <c r="BK400" s="218"/>
      <c r="BL400" s="218"/>
      <c r="BM400" s="211"/>
      <c r="BN400" s="211"/>
      <c r="BO400" s="211"/>
      <c r="BP400" s="211"/>
      <c r="BQ400" s="211"/>
      <c r="BR400" s="211"/>
      <c r="BS400" s="211"/>
      <c r="BT400" s="211"/>
      <c r="BU400" s="211"/>
      <c r="BV400" s="211"/>
      <c r="BW400" s="211"/>
      <c r="BX400" s="211"/>
      <c r="BY400" s="211"/>
      <c r="BZ400" s="211"/>
      <c r="CA400" s="211"/>
      <c r="CB400" s="211"/>
      <c r="CC400" s="211"/>
      <c r="CD400" s="211"/>
      <c r="CE400" s="211"/>
    </row>
    <row r="401" spans="41:83" x14ac:dyDescent="0.2">
      <c r="AO401" s="215"/>
      <c r="AP401" s="222"/>
      <c r="AQ401" s="222"/>
      <c r="AR401" s="215"/>
      <c r="AS401" s="215"/>
      <c r="AT401" s="217"/>
      <c r="AU401" s="218"/>
      <c r="AV401" s="217"/>
      <c r="AW401" s="215"/>
      <c r="AX401" s="217"/>
      <c r="AY401" s="219"/>
      <c r="AZ401" s="220"/>
      <c r="BA401" s="220"/>
      <c r="BB401" s="221"/>
      <c r="BC401" s="220"/>
      <c r="BD401" s="220"/>
      <c r="BE401" s="220"/>
      <c r="BF401" s="220"/>
      <c r="BG401" s="220"/>
      <c r="BH401" s="218"/>
      <c r="BI401" s="218"/>
      <c r="BJ401" s="218"/>
      <c r="BK401" s="218"/>
      <c r="BL401" s="218"/>
      <c r="BM401" s="211"/>
      <c r="BN401" s="211"/>
      <c r="BO401" s="211"/>
      <c r="BP401" s="211"/>
      <c r="BQ401" s="211"/>
      <c r="BR401" s="211"/>
      <c r="BS401" s="211"/>
      <c r="BT401" s="211"/>
      <c r="BU401" s="211"/>
      <c r="BV401" s="211"/>
      <c r="BW401" s="211"/>
      <c r="BX401" s="211"/>
      <c r="BY401" s="211"/>
      <c r="BZ401" s="211"/>
      <c r="CA401" s="211"/>
      <c r="CB401" s="211"/>
      <c r="CC401" s="211"/>
      <c r="CD401" s="211"/>
      <c r="CE401" s="211"/>
    </row>
    <row r="402" spans="41:83" x14ac:dyDescent="0.2">
      <c r="AO402" s="215"/>
      <c r="AP402" s="222"/>
      <c r="AQ402" s="222"/>
      <c r="AR402" s="215"/>
      <c r="AS402" s="215"/>
      <c r="AT402" s="217"/>
      <c r="AU402" s="218"/>
      <c r="AV402" s="217"/>
      <c r="AW402" s="215"/>
      <c r="AX402" s="217"/>
      <c r="AY402" s="219"/>
      <c r="AZ402" s="220"/>
      <c r="BA402" s="220"/>
      <c r="BB402" s="221"/>
      <c r="BC402" s="220"/>
      <c r="BD402" s="220"/>
      <c r="BE402" s="220"/>
      <c r="BF402" s="220"/>
      <c r="BG402" s="220"/>
      <c r="BH402" s="218"/>
      <c r="BI402" s="218"/>
      <c r="BJ402" s="218"/>
      <c r="BK402" s="218"/>
      <c r="BL402" s="218"/>
      <c r="BM402" s="211"/>
      <c r="BN402" s="211"/>
      <c r="BO402" s="211"/>
      <c r="BP402" s="211"/>
      <c r="BQ402" s="211"/>
      <c r="BR402" s="211"/>
      <c r="BS402" s="211"/>
      <c r="BT402" s="211"/>
      <c r="BU402" s="211"/>
      <c r="BV402" s="211"/>
      <c r="BW402" s="211"/>
      <c r="BX402" s="211"/>
      <c r="BY402" s="211"/>
      <c r="BZ402" s="211"/>
      <c r="CA402" s="211"/>
      <c r="CB402" s="211"/>
      <c r="CC402" s="211"/>
      <c r="CD402" s="211"/>
      <c r="CE402" s="211"/>
    </row>
    <row r="403" spans="41:83" x14ac:dyDescent="0.2">
      <c r="AO403" s="215"/>
      <c r="AP403" s="222"/>
      <c r="AQ403" s="222"/>
      <c r="AR403" s="215"/>
      <c r="AS403" s="215"/>
      <c r="AT403" s="217"/>
      <c r="AU403" s="218"/>
      <c r="AV403" s="217"/>
      <c r="AW403" s="215"/>
      <c r="AX403" s="217"/>
      <c r="AY403" s="219"/>
      <c r="AZ403" s="220"/>
      <c r="BA403" s="220"/>
      <c r="BB403" s="221"/>
      <c r="BC403" s="220"/>
      <c r="BD403" s="220"/>
      <c r="BE403" s="220"/>
      <c r="BF403" s="220"/>
      <c r="BG403" s="220"/>
      <c r="BH403" s="218"/>
      <c r="BI403" s="218"/>
      <c r="BJ403" s="218"/>
      <c r="BK403" s="218"/>
      <c r="BL403" s="218"/>
      <c r="BM403" s="211"/>
      <c r="BN403" s="211"/>
      <c r="BO403" s="211"/>
      <c r="BP403" s="211"/>
      <c r="BQ403" s="211"/>
      <c r="BR403" s="211"/>
      <c r="BS403" s="211"/>
      <c r="BT403" s="211"/>
      <c r="BU403" s="211"/>
      <c r="BV403" s="211"/>
      <c r="BW403" s="211"/>
      <c r="BX403" s="211"/>
      <c r="BY403" s="211"/>
      <c r="BZ403" s="211"/>
      <c r="CA403" s="211"/>
      <c r="CB403" s="211"/>
      <c r="CC403" s="211"/>
      <c r="CD403" s="211"/>
      <c r="CE403" s="211"/>
    </row>
    <row r="404" spans="41:83" x14ac:dyDescent="0.2">
      <c r="AO404" s="215"/>
      <c r="AP404" s="222"/>
      <c r="AQ404" s="222"/>
      <c r="AR404" s="215"/>
      <c r="AS404" s="215"/>
      <c r="AT404" s="217"/>
      <c r="AU404" s="218"/>
      <c r="AV404" s="217"/>
      <c r="AW404" s="215"/>
      <c r="AX404" s="217"/>
      <c r="AY404" s="219"/>
      <c r="AZ404" s="220"/>
      <c r="BA404" s="220"/>
      <c r="BB404" s="221"/>
      <c r="BC404" s="220"/>
      <c r="BD404" s="220"/>
      <c r="BE404" s="220"/>
      <c r="BF404" s="220"/>
      <c r="BG404" s="220"/>
      <c r="BH404" s="218"/>
      <c r="BI404" s="218"/>
      <c r="BJ404" s="218"/>
      <c r="BK404" s="218"/>
      <c r="BL404" s="218"/>
      <c r="BM404" s="211"/>
      <c r="BN404" s="211"/>
      <c r="BO404" s="211"/>
      <c r="BP404" s="211"/>
      <c r="BQ404" s="211"/>
      <c r="BR404" s="211"/>
      <c r="BS404" s="211"/>
      <c r="BT404" s="211"/>
      <c r="BU404" s="211"/>
      <c r="BV404" s="211"/>
      <c r="BW404" s="211"/>
      <c r="BX404" s="211"/>
      <c r="BY404" s="211"/>
      <c r="BZ404" s="211"/>
      <c r="CA404" s="211"/>
      <c r="CB404" s="211"/>
      <c r="CC404" s="211"/>
      <c r="CD404" s="211"/>
      <c r="CE404" s="211"/>
    </row>
    <row r="405" spans="41:83" x14ac:dyDescent="0.2">
      <c r="AO405" s="215"/>
      <c r="AP405" s="222"/>
      <c r="AQ405" s="222"/>
      <c r="AR405" s="215"/>
      <c r="AS405" s="215"/>
      <c r="AT405" s="217"/>
      <c r="AU405" s="218"/>
      <c r="AV405" s="217"/>
      <c r="AW405" s="215"/>
      <c r="AX405" s="217"/>
      <c r="AY405" s="219"/>
      <c r="AZ405" s="220"/>
      <c r="BA405" s="220"/>
      <c r="BB405" s="221"/>
      <c r="BC405" s="220"/>
      <c r="BD405" s="220"/>
      <c r="BE405" s="220"/>
      <c r="BF405" s="220"/>
      <c r="BG405" s="220"/>
      <c r="BH405" s="218"/>
      <c r="BI405" s="218"/>
      <c r="BJ405" s="218"/>
      <c r="BK405" s="218"/>
      <c r="BL405" s="218"/>
      <c r="BM405" s="211"/>
      <c r="BN405" s="211"/>
      <c r="BO405" s="211"/>
      <c r="BP405" s="211"/>
      <c r="BQ405" s="211"/>
      <c r="BR405" s="211"/>
      <c r="BS405" s="211"/>
      <c r="BT405" s="211"/>
      <c r="BU405" s="211"/>
      <c r="BV405" s="211"/>
      <c r="BW405" s="211"/>
      <c r="BX405" s="211"/>
      <c r="BY405" s="211"/>
      <c r="BZ405" s="211"/>
      <c r="CA405" s="211"/>
      <c r="CB405" s="211"/>
      <c r="CC405" s="211"/>
      <c r="CD405" s="211"/>
      <c r="CE405" s="211"/>
    </row>
    <row r="406" spans="41:83" x14ac:dyDescent="0.2">
      <c r="AO406" s="215"/>
      <c r="AP406" s="222"/>
      <c r="AQ406" s="222"/>
      <c r="AR406" s="215"/>
      <c r="AS406" s="215"/>
      <c r="AT406" s="217"/>
      <c r="AU406" s="218"/>
      <c r="AV406" s="217"/>
      <c r="AW406" s="215"/>
      <c r="AX406" s="217"/>
      <c r="AY406" s="219"/>
      <c r="AZ406" s="220"/>
      <c r="BA406" s="220"/>
      <c r="BB406" s="221"/>
      <c r="BC406" s="220"/>
      <c r="BD406" s="220"/>
      <c r="BE406" s="220"/>
      <c r="BF406" s="220"/>
      <c r="BG406" s="220"/>
      <c r="BH406" s="218"/>
      <c r="BI406" s="218"/>
      <c r="BJ406" s="218"/>
      <c r="BK406" s="218"/>
      <c r="BL406" s="218"/>
      <c r="BM406" s="211"/>
      <c r="BN406" s="211"/>
      <c r="BO406" s="211"/>
      <c r="BP406" s="211"/>
      <c r="BQ406" s="211"/>
      <c r="BR406" s="211"/>
      <c r="BS406" s="211"/>
      <c r="BT406" s="211"/>
      <c r="BU406" s="211"/>
      <c r="BV406" s="211"/>
      <c r="BW406" s="211"/>
      <c r="BX406" s="211"/>
      <c r="BY406" s="211"/>
      <c r="BZ406" s="211"/>
      <c r="CA406" s="211"/>
      <c r="CB406" s="211"/>
      <c r="CC406" s="211"/>
      <c r="CD406" s="211"/>
      <c r="CE406" s="211"/>
    </row>
    <row r="407" spans="41:83" x14ac:dyDescent="0.2">
      <c r="AO407" s="215"/>
      <c r="AP407" s="222"/>
      <c r="AQ407" s="222"/>
      <c r="AR407" s="215"/>
      <c r="AS407" s="215"/>
      <c r="AT407" s="217"/>
      <c r="AU407" s="218"/>
      <c r="AV407" s="217"/>
      <c r="AW407" s="215"/>
      <c r="AX407" s="217"/>
      <c r="AY407" s="219"/>
      <c r="AZ407" s="220"/>
      <c r="BA407" s="220"/>
      <c r="BB407" s="221"/>
      <c r="BC407" s="220"/>
      <c r="BD407" s="220"/>
      <c r="BE407" s="220"/>
      <c r="BF407" s="220"/>
      <c r="BG407" s="220"/>
      <c r="BH407" s="218"/>
      <c r="BI407" s="218"/>
      <c r="BJ407" s="218"/>
      <c r="BK407" s="218"/>
      <c r="BL407" s="218"/>
      <c r="BM407" s="211"/>
      <c r="BN407" s="211"/>
      <c r="BO407" s="211"/>
      <c r="BP407" s="211"/>
      <c r="BQ407" s="211"/>
      <c r="BR407" s="211"/>
      <c r="BS407" s="211"/>
      <c r="BT407" s="211"/>
      <c r="BU407" s="211"/>
      <c r="BV407" s="211"/>
      <c r="BW407" s="211"/>
      <c r="BX407" s="211"/>
      <c r="BY407" s="211"/>
      <c r="BZ407" s="211"/>
      <c r="CA407" s="211"/>
      <c r="CB407" s="211"/>
      <c r="CC407" s="211"/>
      <c r="CD407" s="211"/>
      <c r="CE407" s="211"/>
    </row>
    <row r="408" spans="41:83" x14ac:dyDescent="0.2">
      <c r="AO408" s="215"/>
      <c r="AP408" s="222"/>
      <c r="AQ408" s="222"/>
      <c r="AR408" s="215"/>
      <c r="AS408" s="215"/>
      <c r="AT408" s="217"/>
      <c r="AU408" s="218"/>
      <c r="AV408" s="217"/>
      <c r="AW408" s="215"/>
      <c r="AX408" s="217"/>
      <c r="AY408" s="219"/>
      <c r="AZ408" s="220"/>
      <c r="BA408" s="220"/>
      <c r="BB408" s="221"/>
      <c r="BC408" s="220"/>
      <c r="BD408" s="220"/>
      <c r="BE408" s="220"/>
      <c r="BF408" s="220"/>
      <c r="BG408" s="220"/>
      <c r="BH408" s="218"/>
      <c r="BI408" s="218"/>
      <c r="BJ408" s="218"/>
      <c r="BK408" s="218"/>
      <c r="BL408" s="218"/>
      <c r="BM408" s="211"/>
      <c r="BN408" s="211"/>
      <c r="BO408" s="211"/>
      <c r="BP408" s="211"/>
      <c r="BQ408" s="211"/>
      <c r="BR408" s="211"/>
      <c r="BS408" s="211"/>
      <c r="BT408" s="211"/>
      <c r="BU408" s="211"/>
      <c r="BV408" s="211"/>
      <c r="BW408" s="211"/>
      <c r="BX408" s="211"/>
      <c r="BY408" s="211"/>
      <c r="BZ408" s="211"/>
      <c r="CA408" s="211"/>
      <c r="CB408" s="211"/>
      <c r="CC408" s="211"/>
      <c r="CD408" s="211"/>
      <c r="CE408" s="211"/>
    </row>
    <row r="409" spans="41:83" x14ac:dyDescent="0.2">
      <c r="AO409" s="215"/>
      <c r="AP409" s="222"/>
      <c r="AQ409" s="222"/>
      <c r="AR409" s="215"/>
      <c r="AS409" s="215"/>
      <c r="AT409" s="217"/>
      <c r="AU409" s="218"/>
      <c r="AV409" s="217"/>
      <c r="AW409" s="215"/>
      <c r="AX409" s="217"/>
      <c r="AY409" s="219"/>
      <c r="AZ409" s="220"/>
      <c r="BA409" s="220"/>
      <c r="BB409" s="221"/>
      <c r="BC409" s="220"/>
      <c r="BD409" s="220"/>
      <c r="BE409" s="220"/>
      <c r="BF409" s="220"/>
      <c r="BG409" s="220"/>
      <c r="BH409" s="218"/>
      <c r="BI409" s="218"/>
      <c r="BJ409" s="218"/>
      <c r="BK409" s="218"/>
      <c r="BL409" s="218"/>
      <c r="BM409" s="211"/>
      <c r="BN409" s="211"/>
      <c r="BO409" s="211"/>
      <c r="BP409" s="211"/>
      <c r="BQ409" s="211"/>
      <c r="BR409" s="211"/>
      <c r="BS409" s="211"/>
      <c r="BT409" s="211"/>
      <c r="BU409" s="211"/>
      <c r="BV409" s="211"/>
      <c r="BW409" s="211"/>
      <c r="BX409" s="211"/>
      <c r="BY409" s="211"/>
      <c r="BZ409" s="211"/>
      <c r="CA409" s="211"/>
      <c r="CB409" s="211"/>
      <c r="CC409" s="211"/>
      <c r="CD409" s="211"/>
      <c r="CE409" s="211"/>
    </row>
    <row r="410" spans="41:83" x14ac:dyDescent="0.2">
      <c r="AO410" s="215"/>
      <c r="AP410" s="222"/>
      <c r="AQ410" s="222"/>
      <c r="AR410" s="215"/>
      <c r="AS410" s="215"/>
      <c r="AT410" s="217"/>
      <c r="AU410" s="218"/>
      <c r="AV410" s="217"/>
      <c r="AW410" s="215"/>
      <c r="AX410" s="217"/>
      <c r="AY410" s="219"/>
      <c r="AZ410" s="220"/>
      <c r="BA410" s="220"/>
      <c r="BB410" s="221"/>
      <c r="BC410" s="220"/>
      <c r="BD410" s="220"/>
      <c r="BE410" s="220"/>
      <c r="BF410" s="220"/>
      <c r="BG410" s="220"/>
      <c r="BH410" s="218"/>
      <c r="BI410" s="218"/>
      <c r="BJ410" s="218"/>
      <c r="BK410" s="218"/>
      <c r="BL410" s="218"/>
      <c r="BM410" s="211"/>
      <c r="BN410" s="211"/>
      <c r="BO410" s="211"/>
      <c r="BP410" s="211"/>
      <c r="BQ410" s="211"/>
      <c r="BR410" s="211"/>
      <c r="BS410" s="211"/>
      <c r="BT410" s="211"/>
      <c r="BU410" s="211"/>
      <c r="BV410" s="211"/>
      <c r="BW410" s="211"/>
      <c r="BX410" s="211"/>
      <c r="BY410" s="211"/>
      <c r="BZ410" s="211"/>
      <c r="CA410" s="211"/>
      <c r="CB410" s="211"/>
      <c r="CC410" s="211"/>
      <c r="CD410" s="211"/>
      <c r="CE410" s="211"/>
    </row>
    <row r="411" spans="41:83" x14ac:dyDescent="0.2">
      <c r="AO411" s="215"/>
      <c r="AP411" s="222"/>
      <c r="AQ411" s="222"/>
      <c r="AR411" s="215"/>
      <c r="AS411" s="215"/>
      <c r="AT411" s="217"/>
      <c r="AU411" s="218"/>
      <c r="AV411" s="217"/>
      <c r="AW411" s="215"/>
      <c r="AX411" s="217"/>
      <c r="AY411" s="219"/>
      <c r="AZ411" s="220"/>
      <c r="BA411" s="220"/>
      <c r="BB411" s="221"/>
      <c r="BC411" s="220"/>
      <c r="BD411" s="220"/>
      <c r="BE411" s="220"/>
      <c r="BF411" s="220"/>
      <c r="BG411" s="220"/>
      <c r="BH411" s="218"/>
      <c r="BI411" s="218"/>
      <c r="BJ411" s="218"/>
      <c r="BK411" s="218"/>
      <c r="BL411" s="218"/>
      <c r="BM411" s="211"/>
      <c r="BN411" s="211"/>
      <c r="BO411" s="211"/>
      <c r="BP411" s="211"/>
      <c r="BQ411" s="211"/>
      <c r="BR411" s="211"/>
      <c r="BS411" s="211"/>
      <c r="BT411" s="211"/>
      <c r="BU411" s="211"/>
      <c r="BV411" s="211"/>
      <c r="BW411" s="211"/>
      <c r="BX411" s="211"/>
      <c r="BY411" s="211"/>
      <c r="BZ411" s="211"/>
      <c r="CA411" s="211"/>
      <c r="CB411" s="211"/>
      <c r="CC411" s="211"/>
      <c r="CD411" s="211"/>
      <c r="CE411" s="211"/>
    </row>
    <row r="412" spans="41:83" x14ac:dyDescent="0.2">
      <c r="AO412" s="215"/>
      <c r="AP412" s="222"/>
      <c r="AQ412" s="222"/>
      <c r="AR412" s="215"/>
      <c r="AS412" s="215"/>
      <c r="AT412" s="217"/>
      <c r="AU412" s="218"/>
      <c r="AV412" s="217"/>
      <c r="AW412" s="215"/>
      <c r="AX412" s="217"/>
      <c r="AY412" s="219"/>
      <c r="AZ412" s="220"/>
      <c r="BA412" s="220"/>
      <c r="BB412" s="221"/>
      <c r="BC412" s="220"/>
      <c r="BD412" s="220"/>
      <c r="BE412" s="220"/>
      <c r="BF412" s="220"/>
      <c r="BG412" s="220"/>
      <c r="BH412" s="218"/>
      <c r="BI412" s="218"/>
      <c r="BJ412" s="218"/>
      <c r="BK412" s="218"/>
      <c r="BL412" s="218"/>
      <c r="BM412" s="211"/>
      <c r="BN412" s="211"/>
      <c r="BO412" s="211"/>
      <c r="BP412" s="211"/>
      <c r="BQ412" s="211"/>
      <c r="BR412" s="211"/>
      <c r="BS412" s="211"/>
      <c r="BT412" s="211"/>
      <c r="BU412" s="211"/>
      <c r="BV412" s="211"/>
      <c r="BW412" s="211"/>
      <c r="BX412" s="211"/>
      <c r="BY412" s="211"/>
      <c r="BZ412" s="211"/>
      <c r="CA412" s="211"/>
      <c r="CB412" s="211"/>
      <c r="CC412" s="211"/>
      <c r="CD412" s="211"/>
      <c r="CE412" s="211"/>
    </row>
    <row r="413" spans="41:83" x14ac:dyDescent="0.2">
      <c r="AO413" s="215"/>
      <c r="AP413" s="222"/>
      <c r="AQ413" s="222"/>
      <c r="AR413" s="215"/>
      <c r="AS413" s="215"/>
      <c r="AT413" s="217"/>
      <c r="AU413" s="218"/>
      <c r="AV413" s="217"/>
      <c r="AW413" s="215"/>
      <c r="AX413" s="217"/>
      <c r="AY413" s="219"/>
      <c r="AZ413" s="220"/>
      <c r="BA413" s="220"/>
      <c r="BB413" s="221"/>
      <c r="BC413" s="220"/>
      <c r="BD413" s="220"/>
      <c r="BE413" s="220"/>
      <c r="BF413" s="220"/>
      <c r="BG413" s="220"/>
      <c r="BH413" s="218"/>
      <c r="BI413" s="218"/>
      <c r="BJ413" s="218"/>
      <c r="BK413" s="218"/>
      <c r="BL413" s="218"/>
      <c r="BM413" s="211"/>
      <c r="BN413" s="211"/>
      <c r="BO413" s="211"/>
      <c r="BP413" s="211"/>
      <c r="BQ413" s="211"/>
      <c r="BR413" s="211"/>
      <c r="BS413" s="211"/>
      <c r="BT413" s="211"/>
      <c r="BU413" s="211"/>
      <c r="BV413" s="211"/>
      <c r="BW413" s="211"/>
      <c r="BX413" s="211"/>
      <c r="BY413" s="211"/>
      <c r="BZ413" s="211"/>
      <c r="CA413" s="211"/>
      <c r="CB413" s="211"/>
      <c r="CC413" s="211"/>
      <c r="CD413" s="211"/>
      <c r="CE413" s="211"/>
    </row>
    <row r="414" spans="41:83" x14ac:dyDescent="0.2">
      <c r="AO414" s="215"/>
      <c r="AP414" s="222"/>
      <c r="AQ414" s="222"/>
      <c r="AR414" s="215"/>
      <c r="AS414" s="215"/>
      <c r="AT414" s="217"/>
      <c r="AU414" s="218"/>
      <c r="AV414" s="217"/>
      <c r="AW414" s="215"/>
      <c r="AX414" s="217"/>
      <c r="AY414" s="219"/>
      <c r="AZ414" s="220"/>
      <c r="BA414" s="220"/>
      <c r="BB414" s="221"/>
      <c r="BC414" s="220"/>
      <c r="BD414" s="220"/>
      <c r="BE414" s="220"/>
      <c r="BF414" s="220"/>
      <c r="BG414" s="220"/>
      <c r="BH414" s="218"/>
      <c r="BI414" s="218"/>
      <c r="BJ414" s="218"/>
      <c r="BK414" s="218"/>
      <c r="BL414" s="218"/>
      <c r="BM414" s="211"/>
      <c r="BN414" s="211"/>
      <c r="BO414" s="211"/>
      <c r="BP414" s="211"/>
      <c r="BQ414" s="211"/>
      <c r="BR414" s="211"/>
      <c r="BS414" s="211"/>
      <c r="BT414" s="211"/>
      <c r="BU414" s="211"/>
      <c r="BV414" s="211"/>
      <c r="BW414" s="211"/>
      <c r="BX414" s="211"/>
      <c r="BY414" s="211"/>
      <c r="BZ414" s="211"/>
      <c r="CA414" s="211"/>
      <c r="CB414" s="211"/>
      <c r="CC414" s="211"/>
      <c r="CD414" s="211"/>
      <c r="CE414" s="211"/>
    </row>
    <row r="415" spans="41:83" x14ac:dyDescent="0.2">
      <c r="AO415" s="215"/>
      <c r="AP415" s="222"/>
      <c r="AQ415" s="222"/>
      <c r="AR415" s="215"/>
      <c r="AS415" s="215"/>
      <c r="AT415" s="217"/>
      <c r="AU415" s="218"/>
      <c r="AV415" s="217"/>
      <c r="AW415" s="215"/>
      <c r="AX415" s="217"/>
      <c r="AY415" s="219"/>
      <c r="AZ415" s="220"/>
      <c r="BA415" s="220"/>
      <c r="BB415" s="221"/>
      <c r="BC415" s="220"/>
      <c r="BD415" s="220"/>
      <c r="BE415" s="220"/>
      <c r="BF415" s="220"/>
      <c r="BG415" s="220"/>
      <c r="BH415" s="218"/>
      <c r="BI415" s="218"/>
      <c r="BJ415" s="218"/>
      <c r="BK415" s="218"/>
      <c r="BL415" s="218"/>
      <c r="BM415" s="211"/>
      <c r="BN415" s="211"/>
      <c r="BO415" s="211"/>
      <c r="BP415" s="211"/>
      <c r="BQ415" s="211"/>
      <c r="BR415" s="211"/>
      <c r="BS415" s="211"/>
      <c r="BT415" s="211"/>
      <c r="BU415" s="211"/>
      <c r="BV415" s="211"/>
      <c r="BW415" s="211"/>
      <c r="BX415" s="211"/>
      <c r="BY415" s="211"/>
      <c r="BZ415" s="211"/>
      <c r="CA415" s="211"/>
      <c r="CB415" s="211"/>
      <c r="CC415" s="211"/>
      <c r="CD415" s="211"/>
      <c r="CE415" s="211"/>
    </row>
    <row r="416" spans="41:83" x14ac:dyDescent="0.2">
      <c r="AO416" s="215"/>
      <c r="AP416" s="222"/>
      <c r="AQ416" s="222"/>
      <c r="AR416" s="215"/>
      <c r="AS416" s="215"/>
      <c r="AT416" s="217"/>
      <c r="AU416" s="218"/>
      <c r="AV416" s="217"/>
      <c r="AW416" s="215"/>
      <c r="AX416" s="217"/>
      <c r="AY416" s="219"/>
      <c r="AZ416" s="220"/>
      <c r="BA416" s="220"/>
      <c r="BB416" s="221"/>
      <c r="BC416" s="220"/>
      <c r="BD416" s="220"/>
      <c r="BE416" s="220"/>
      <c r="BF416" s="220"/>
      <c r="BG416" s="220"/>
      <c r="BH416" s="218"/>
      <c r="BI416" s="218"/>
      <c r="BJ416" s="218"/>
      <c r="BK416" s="218"/>
      <c r="BL416" s="218"/>
      <c r="BM416" s="211"/>
      <c r="BN416" s="211"/>
      <c r="BO416" s="211"/>
      <c r="BP416" s="211"/>
      <c r="BQ416" s="211"/>
      <c r="BR416" s="211"/>
      <c r="BS416" s="211"/>
      <c r="BT416" s="211"/>
      <c r="BU416" s="211"/>
      <c r="BV416" s="211"/>
      <c r="BW416" s="211"/>
      <c r="BX416" s="211"/>
      <c r="BY416" s="211"/>
      <c r="BZ416" s="211"/>
      <c r="CA416" s="211"/>
      <c r="CB416" s="211"/>
      <c r="CC416" s="211"/>
      <c r="CD416" s="211"/>
      <c r="CE416" s="211"/>
    </row>
    <row r="417" spans="41:83" x14ac:dyDescent="0.2">
      <c r="AO417" s="215"/>
      <c r="AP417" s="222"/>
      <c r="AQ417" s="222"/>
      <c r="AR417" s="215"/>
      <c r="AS417" s="215"/>
      <c r="AT417" s="217"/>
      <c r="AU417" s="218"/>
      <c r="AV417" s="217"/>
      <c r="AW417" s="215"/>
      <c r="AX417" s="217"/>
      <c r="AY417" s="219"/>
      <c r="AZ417" s="220"/>
      <c r="BA417" s="220"/>
      <c r="BB417" s="221"/>
      <c r="BC417" s="220"/>
      <c r="BD417" s="220"/>
      <c r="BE417" s="220"/>
      <c r="BF417" s="220"/>
      <c r="BG417" s="220"/>
      <c r="BH417" s="218"/>
      <c r="BI417" s="218"/>
      <c r="BJ417" s="218"/>
      <c r="BK417" s="218"/>
      <c r="BL417" s="218"/>
      <c r="BM417" s="211"/>
      <c r="BN417" s="211"/>
      <c r="BO417" s="211"/>
      <c r="BP417" s="211"/>
      <c r="BQ417" s="211"/>
      <c r="BR417" s="211"/>
      <c r="BS417" s="211"/>
      <c r="BT417" s="211"/>
      <c r="BU417" s="211"/>
      <c r="BV417" s="211"/>
      <c r="BW417" s="211"/>
      <c r="BX417" s="211"/>
      <c r="BY417" s="211"/>
      <c r="BZ417" s="211"/>
      <c r="CA417" s="211"/>
      <c r="CB417" s="211"/>
      <c r="CC417" s="211"/>
      <c r="CD417" s="211"/>
      <c r="CE417" s="211"/>
    </row>
    <row r="418" spans="41:83" x14ac:dyDescent="0.2">
      <c r="AO418" s="215"/>
      <c r="AP418" s="222"/>
      <c r="AQ418" s="222"/>
      <c r="AR418" s="215"/>
      <c r="AS418" s="215"/>
      <c r="AT418" s="217"/>
      <c r="AU418" s="218"/>
      <c r="AV418" s="217"/>
      <c r="AW418" s="215"/>
      <c r="AX418" s="217"/>
      <c r="AY418" s="219"/>
      <c r="AZ418" s="220"/>
      <c r="BA418" s="220"/>
      <c r="BB418" s="221"/>
      <c r="BC418" s="220"/>
      <c r="BD418" s="220"/>
      <c r="BE418" s="220"/>
      <c r="BF418" s="220"/>
      <c r="BG418" s="220"/>
      <c r="BH418" s="218"/>
      <c r="BI418" s="218"/>
      <c r="BJ418" s="218"/>
      <c r="BK418" s="218"/>
      <c r="BL418" s="218"/>
      <c r="BM418" s="211"/>
      <c r="BN418" s="211"/>
      <c r="BO418" s="211"/>
      <c r="BP418" s="211"/>
      <c r="BQ418" s="211"/>
      <c r="BR418" s="211"/>
      <c r="BS418" s="211"/>
      <c r="BT418" s="211"/>
      <c r="BU418" s="211"/>
      <c r="BV418" s="211"/>
      <c r="BW418" s="211"/>
      <c r="BX418" s="211"/>
      <c r="BY418" s="211"/>
      <c r="BZ418" s="211"/>
      <c r="CA418" s="211"/>
      <c r="CB418" s="211"/>
      <c r="CC418" s="211"/>
      <c r="CD418" s="211"/>
      <c r="CE418" s="211"/>
    </row>
    <row r="419" spans="41:83" x14ac:dyDescent="0.2">
      <c r="AO419" s="215"/>
      <c r="AP419" s="222"/>
      <c r="AQ419" s="222"/>
      <c r="AR419" s="215"/>
      <c r="AS419" s="215"/>
      <c r="AT419" s="217"/>
      <c r="AU419" s="218"/>
      <c r="AV419" s="217"/>
      <c r="AW419" s="215"/>
      <c r="AX419" s="217"/>
      <c r="AY419" s="219"/>
      <c r="AZ419" s="220"/>
      <c r="BA419" s="220"/>
      <c r="BB419" s="221"/>
      <c r="BC419" s="220"/>
      <c r="BD419" s="220"/>
      <c r="BE419" s="220"/>
      <c r="BF419" s="220"/>
      <c r="BG419" s="220"/>
      <c r="BH419" s="218"/>
      <c r="BI419" s="218"/>
      <c r="BJ419" s="218"/>
      <c r="BK419" s="218"/>
      <c r="BL419" s="218"/>
      <c r="BM419" s="211"/>
      <c r="BN419" s="211"/>
      <c r="BO419" s="211"/>
      <c r="BP419" s="211"/>
      <c r="BQ419" s="211"/>
      <c r="BR419" s="211"/>
      <c r="BS419" s="211"/>
      <c r="BT419" s="211"/>
      <c r="BU419" s="211"/>
      <c r="BV419" s="211"/>
      <c r="BW419" s="211"/>
      <c r="BX419" s="211"/>
      <c r="BY419" s="211"/>
      <c r="BZ419" s="211"/>
      <c r="CA419" s="211"/>
      <c r="CB419" s="211"/>
      <c r="CC419" s="211"/>
      <c r="CD419" s="211"/>
      <c r="CE419" s="211"/>
    </row>
    <row r="420" spans="41:83" x14ac:dyDescent="0.2">
      <c r="AO420" s="215"/>
      <c r="AP420" s="222"/>
      <c r="AQ420" s="222"/>
      <c r="AR420" s="215"/>
      <c r="AS420" s="215"/>
      <c r="AT420" s="217"/>
      <c r="AU420" s="218"/>
      <c r="AV420" s="217"/>
      <c r="AW420" s="215"/>
      <c r="AX420" s="217"/>
      <c r="AY420" s="219"/>
      <c r="AZ420" s="220"/>
      <c r="BA420" s="220"/>
      <c r="BB420" s="221"/>
      <c r="BC420" s="220"/>
      <c r="BD420" s="220"/>
      <c r="BE420" s="220"/>
      <c r="BF420" s="220"/>
      <c r="BG420" s="220"/>
      <c r="BH420" s="218"/>
      <c r="BI420" s="218"/>
      <c r="BJ420" s="218"/>
      <c r="BK420" s="218"/>
      <c r="BL420" s="218"/>
      <c r="BM420" s="211"/>
      <c r="BN420" s="211"/>
      <c r="BO420" s="211"/>
      <c r="BP420" s="211"/>
      <c r="BQ420" s="211"/>
      <c r="BR420" s="211"/>
      <c r="BS420" s="211"/>
      <c r="BT420" s="211"/>
      <c r="BU420" s="211"/>
      <c r="BV420" s="211"/>
      <c r="BW420" s="211"/>
      <c r="BX420" s="211"/>
      <c r="BY420" s="211"/>
      <c r="BZ420" s="211"/>
      <c r="CA420" s="211"/>
      <c r="CB420" s="211"/>
      <c r="CC420" s="211"/>
      <c r="CD420" s="211"/>
      <c r="CE420" s="211"/>
    </row>
    <row r="421" spans="41:83" x14ac:dyDescent="0.2">
      <c r="AO421" s="215"/>
      <c r="AP421" s="222"/>
      <c r="AQ421" s="222"/>
      <c r="AR421" s="215"/>
      <c r="AS421" s="215"/>
      <c r="AT421" s="217"/>
      <c r="AU421" s="218"/>
      <c r="AV421" s="217"/>
      <c r="AW421" s="215"/>
      <c r="AX421" s="217"/>
      <c r="AY421" s="219"/>
      <c r="AZ421" s="220"/>
      <c r="BA421" s="220"/>
      <c r="BB421" s="221"/>
      <c r="BC421" s="220"/>
      <c r="BD421" s="220"/>
      <c r="BE421" s="220"/>
      <c r="BF421" s="220"/>
      <c r="BG421" s="220"/>
      <c r="BH421" s="218"/>
      <c r="BI421" s="218"/>
      <c r="BJ421" s="218"/>
      <c r="BK421" s="218"/>
      <c r="BL421" s="218"/>
      <c r="BM421" s="211"/>
      <c r="BN421" s="211"/>
      <c r="BO421" s="211"/>
      <c r="BP421" s="211"/>
      <c r="BQ421" s="211"/>
      <c r="BR421" s="211"/>
      <c r="BS421" s="211"/>
      <c r="BT421" s="211"/>
      <c r="BU421" s="211"/>
      <c r="BV421" s="211"/>
      <c r="BW421" s="211"/>
      <c r="BX421" s="211"/>
      <c r="BY421" s="211"/>
      <c r="BZ421" s="211"/>
      <c r="CA421" s="211"/>
      <c r="CB421" s="211"/>
      <c r="CC421" s="211"/>
      <c r="CD421" s="211"/>
      <c r="CE421" s="211"/>
    </row>
    <row r="422" spans="41:83" x14ac:dyDescent="0.2">
      <c r="AO422" s="215"/>
      <c r="AP422" s="222"/>
      <c r="AQ422" s="222"/>
      <c r="AR422" s="215"/>
      <c r="AS422" s="215"/>
      <c r="AT422" s="217"/>
      <c r="AU422" s="218"/>
      <c r="AV422" s="217"/>
      <c r="AW422" s="215"/>
      <c r="AX422" s="217"/>
      <c r="AY422" s="219"/>
      <c r="AZ422" s="220"/>
      <c r="BA422" s="220"/>
      <c r="BB422" s="221"/>
      <c r="BC422" s="220"/>
      <c r="BD422" s="220"/>
      <c r="BE422" s="220"/>
      <c r="BF422" s="220"/>
      <c r="BG422" s="220"/>
      <c r="BH422" s="218"/>
      <c r="BI422" s="218"/>
      <c r="BJ422" s="218"/>
      <c r="BK422" s="218"/>
      <c r="BL422" s="218"/>
      <c r="BM422" s="211"/>
      <c r="BN422" s="211"/>
      <c r="BO422" s="211"/>
      <c r="BP422" s="211"/>
      <c r="BQ422" s="211"/>
      <c r="BR422" s="211"/>
      <c r="BS422" s="211"/>
      <c r="BT422" s="211"/>
      <c r="BU422" s="211"/>
      <c r="BV422" s="211"/>
      <c r="BW422" s="211"/>
      <c r="BX422" s="211"/>
      <c r="BY422" s="211"/>
      <c r="BZ422" s="211"/>
      <c r="CA422" s="211"/>
      <c r="CB422" s="211"/>
      <c r="CC422" s="211"/>
      <c r="CD422" s="211"/>
      <c r="CE422" s="211"/>
    </row>
    <row r="423" spans="41:83" x14ac:dyDescent="0.2">
      <c r="AO423" s="215"/>
      <c r="AP423" s="222"/>
      <c r="AQ423" s="222"/>
      <c r="AR423" s="215"/>
      <c r="AS423" s="215"/>
      <c r="AT423" s="217"/>
      <c r="AU423" s="218"/>
      <c r="AV423" s="217"/>
      <c r="AW423" s="215"/>
      <c r="AX423" s="217"/>
      <c r="AY423" s="219"/>
      <c r="AZ423" s="220"/>
      <c r="BA423" s="220"/>
      <c r="BB423" s="221"/>
      <c r="BC423" s="220"/>
      <c r="BD423" s="220"/>
      <c r="BE423" s="220"/>
      <c r="BF423" s="220"/>
      <c r="BG423" s="220"/>
      <c r="BH423" s="218"/>
      <c r="BI423" s="218"/>
      <c r="BJ423" s="218"/>
      <c r="BK423" s="218"/>
      <c r="BL423" s="218"/>
      <c r="BM423" s="211"/>
      <c r="BN423" s="211"/>
      <c r="BO423" s="211"/>
      <c r="BP423" s="211"/>
      <c r="BQ423" s="211"/>
      <c r="BR423" s="211"/>
      <c r="BS423" s="211"/>
      <c r="BT423" s="211"/>
      <c r="BU423" s="211"/>
      <c r="BV423" s="211"/>
      <c r="BW423" s="211"/>
      <c r="BX423" s="211"/>
      <c r="BY423" s="211"/>
      <c r="BZ423" s="211"/>
      <c r="CA423" s="211"/>
      <c r="CB423" s="211"/>
      <c r="CC423" s="211"/>
      <c r="CD423" s="211"/>
      <c r="CE423" s="211"/>
    </row>
    <row r="424" spans="41:83" x14ac:dyDescent="0.2">
      <c r="AO424" s="215"/>
      <c r="AP424" s="222"/>
      <c r="AQ424" s="222"/>
      <c r="AR424" s="215"/>
      <c r="AS424" s="215"/>
      <c r="AT424" s="217"/>
      <c r="AU424" s="218"/>
      <c r="AV424" s="217"/>
      <c r="AW424" s="215"/>
      <c r="AX424" s="217"/>
      <c r="AY424" s="219"/>
      <c r="AZ424" s="220"/>
      <c r="BA424" s="220"/>
      <c r="BB424" s="221"/>
      <c r="BC424" s="220"/>
      <c r="BD424" s="220"/>
      <c r="BE424" s="220"/>
      <c r="BF424" s="220"/>
      <c r="BG424" s="220"/>
      <c r="BH424" s="218"/>
      <c r="BI424" s="218"/>
      <c r="BJ424" s="218"/>
      <c r="BK424" s="218"/>
      <c r="BL424" s="218"/>
      <c r="BM424" s="211"/>
      <c r="BN424" s="211"/>
      <c r="BO424" s="211"/>
      <c r="BP424" s="211"/>
      <c r="BQ424" s="211"/>
      <c r="BR424" s="211"/>
      <c r="BS424" s="211"/>
      <c r="BT424" s="211"/>
      <c r="BU424" s="211"/>
      <c r="BV424" s="211"/>
      <c r="BW424" s="211"/>
      <c r="BX424" s="211"/>
      <c r="BY424" s="211"/>
      <c r="BZ424" s="211"/>
      <c r="CA424" s="211"/>
      <c r="CB424" s="211"/>
      <c r="CC424" s="211"/>
      <c r="CD424" s="211"/>
      <c r="CE424" s="211"/>
    </row>
    <row r="425" spans="41:83" x14ac:dyDescent="0.2">
      <c r="AO425" s="215"/>
      <c r="AP425" s="222"/>
      <c r="AQ425" s="222"/>
      <c r="AR425" s="215"/>
      <c r="AS425" s="215"/>
      <c r="AT425" s="217"/>
      <c r="AU425" s="218"/>
      <c r="AV425" s="217"/>
      <c r="AW425" s="215"/>
      <c r="AX425" s="217"/>
      <c r="AY425" s="219"/>
      <c r="AZ425" s="220"/>
      <c r="BA425" s="220"/>
      <c r="BB425" s="221"/>
      <c r="BC425" s="220"/>
      <c r="BD425" s="220"/>
      <c r="BE425" s="220"/>
      <c r="BF425" s="220"/>
      <c r="BG425" s="220"/>
      <c r="BH425" s="218"/>
      <c r="BI425" s="218"/>
      <c r="BJ425" s="218"/>
      <c r="BK425" s="218"/>
      <c r="BL425" s="218"/>
      <c r="BM425" s="211"/>
      <c r="BN425" s="211"/>
      <c r="BO425" s="211"/>
      <c r="BP425" s="211"/>
      <c r="BQ425" s="211"/>
      <c r="BR425" s="211"/>
      <c r="BS425" s="211"/>
      <c r="BT425" s="211"/>
      <c r="BU425" s="211"/>
      <c r="BV425" s="211"/>
      <c r="BW425" s="211"/>
      <c r="BX425" s="211"/>
      <c r="BY425" s="211"/>
      <c r="BZ425" s="211"/>
      <c r="CA425" s="211"/>
      <c r="CB425" s="211"/>
      <c r="CC425" s="211"/>
      <c r="CD425" s="211"/>
      <c r="CE425" s="211"/>
    </row>
    <row r="426" spans="41:83" x14ac:dyDescent="0.2">
      <c r="AO426" s="215"/>
      <c r="AP426" s="222"/>
      <c r="AQ426" s="222"/>
      <c r="AR426" s="215"/>
      <c r="AS426" s="215"/>
      <c r="AT426" s="217"/>
      <c r="AU426" s="218"/>
      <c r="AV426" s="217"/>
      <c r="AW426" s="215"/>
      <c r="AX426" s="217"/>
      <c r="AY426" s="219"/>
      <c r="AZ426" s="220"/>
      <c r="BA426" s="220"/>
      <c r="BB426" s="221"/>
      <c r="BC426" s="220"/>
      <c r="BD426" s="220"/>
      <c r="BE426" s="220"/>
      <c r="BF426" s="220"/>
      <c r="BG426" s="220"/>
      <c r="BH426" s="218"/>
      <c r="BI426" s="218"/>
      <c r="BJ426" s="218"/>
      <c r="BK426" s="218"/>
      <c r="BL426" s="218"/>
      <c r="BM426" s="211"/>
      <c r="BN426" s="211"/>
      <c r="BO426" s="211"/>
      <c r="BP426" s="211"/>
      <c r="BQ426" s="211"/>
      <c r="BR426" s="211"/>
      <c r="BS426" s="211"/>
      <c r="BT426" s="211"/>
      <c r="BU426" s="211"/>
      <c r="BV426" s="211"/>
      <c r="BW426" s="211"/>
      <c r="BX426" s="211"/>
      <c r="BY426" s="211"/>
      <c r="BZ426" s="211"/>
      <c r="CA426" s="211"/>
      <c r="CB426" s="211"/>
      <c r="CC426" s="211"/>
      <c r="CD426" s="211"/>
      <c r="CE426" s="211"/>
    </row>
    <row r="427" spans="41:83" x14ac:dyDescent="0.2">
      <c r="AO427" s="215"/>
      <c r="AP427" s="222"/>
      <c r="AQ427" s="222"/>
      <c r="AR427" s="215"/>
      <c r="AS427" s="215"/>
      <c r="AT427" s="217"/>
      <c r="AU427" s="218"/>
      <c r="AV427" s="217"/>
      <c r="AW427" s="215"/>
      <c r="AX427" s="217"/>
      <c r="AY427" s="219"/>
      <c r="AZ427" s="220"/>
      <c r="BA427" s="220"/>
      <c r="BB427" s="221"/>
      <c r="BC427" s="220"/>
      <c r="BD427" s="220"/>
      <c r="BE427" s="220"/>
      <c r="BF427" s="220"/>
      <c r="BG427" s="220"/>
      <c r="BH427" s="218"/>
      <c r="BI427" s="218"/>
      <c r="BJ427" s="218"/>
      <c r="BK427" s="218"/>
      <c r="BL427" s="218"/>
      <c r="BM427" s="211"/>
      <c r="BN427" s="211"/>
      <c r="BO427" s="211"/>
      <c r="BP427" s="211"/>
      <c r="BQ427" s="211"/>
      <c r="BR427" s="211"/>
      <c r="BS427" s="211"/>
      <c r="BT427" s="211"/>
      <c r="BU427" s="211"/>
      <c r="BV427" s="211"/>
      <c r="BW427" s="211"/>
      <c r="BX427" s="211"/>
      <c r="BY427" s="211"/>
      <c r="BZ427" s="211"/>
      <c r="CA427" s="211"/>
      <c r="CB427" s="211"/>
      <c r="CC427" s="211"/>
      <c r="CD427" s="211"/>
      <c r="CE427" s="211"/>
    </row>
    <row r="428" spans="41:83" x14ac:dyDescent="0.2">
      <c r="AO428" s="215"/>
      <c r="AP428" s="222"/>
      <c r="AQ428" s="222"/>
      <c r="AR428" s="215"/>
      <c r="AS428" s="215"/>
      <c r="AT428" s="217"/>
      <c r="AU428" s="218"/>
      <c r="AV428" s="217"/>
      <c r="AW428" s="215"/>
      <c r="AX428" s="217"/>
      <c r="AY428" s="219"/>
      <c r="AZ428" s="220"/>
      <c r="BA428" s="220"/>
      <c r="BB428" s="221"/>
      <c r="BC428" s="220"/>
      <c r="BD428" s="220"/>
      <c r="BE428" s="220"/>
      <c r="BF428" s="220"/>
      <c r="BG428" s="220"/>
      <c r="BH428" s="218"/>
      <c r="BI428" s="218"/>
      <c r="BJ428" s="218"/>
      <c r="BK428" s="218"/>
      <c r="BL428" s="218"/>
      <c r="BM428" s="211"/>
      <c r="BN428" s="211"/>
      <c r="BO428" s="211"/>
      <c r="BP428" s="211"/>
      <c r="BQ428" s="211"/>
      <c r="BR428" s="211"/>
      <c r="BS428" s="211"/>
      <c r="BT428" s="211"/>
      <c r="BU428" s="211"/>
      <c r="BV428" s="211"/>
      <c r="BW428" s="211"/>
      <c r="BX428" s="211"/>
      <c r="BY428" s="211"/>
      <c r="BZ428" s="211"/>
      <c r="CA428" s="211"/>
      <c r="CB428" s="211"/>
      <c r="CC428" s="211"/>
      <c r="CD428" s="211"/>
      <c r="CE428" s="211"/>
    </row>
    <row r="429" spans="41:83" x14ac:dyDescent="0.2">
      <c r="AO429" s="215"/>
      <c r="AP429" s="222"/>
      <c r="AQ429" s="222"/>
      <c r="AR429" s="215"/>
      <c r="AS429" s="215"/>
      <c r="AT429" s="217"/>
      <c r="AU429" s="218"/>
      <c r="AV429" s="217"/>
      <c r="AW429" s="215"/>
      <c r="AX429" s="217"/>
      <c r="AY429" s="219"/>
      <c r="AZ429" s="220"/>
      <c r="BA429" s="220"/>
      <c r="BB429" s="221"/>
      <c r="BC429" s="220"/>
      <c r="BD429" s="220"/>
      <c r="BE429" s="220"/>
      <c r="BF429" s="220"/>
      <c r="BG429" s="220"/>
      <c r="BH429" s="218"/>
      <c r="BI429" s="218"/>
      <c r="BJ429" s="218"/>
      <c r="BK429" s="218"/>
      <c r="BL429" s="218"/>
      <c r="BM429" s="211"/>
      <c r="BN429" s="211"/>
      <c r="BO429" s="211"/>
      <c r="BP429" s="211"/>
      <c r="BQ429" s="211"/>
      <c r="BR429" s="211"/>
      <c r="BS429" s="211"/>
      <c r="BT429" s="211"/>
      <c r="BU429" s="211"/>
      <c r="BV429" s="211"/>
      <c r="BW429" s="211"/>
      <c r="BX429" s="211"/>
      <c r="BY429" s="211"/>
      <c r="BZ429" s="211"/>
      <c r="CA429" s="211"/>
      <c r="CB429" s="211"/>
      <c r="CC429" s="211"/>
      <c r="CD429" s="211"/>
      <c r="CE429" s="211"/>
    </row>
    <row r="430" spans="41:83" x14ac:dyDescent="0.2">
      <c r="AO430" s="215"/>
      <c r="AP430" s="222"/>
      <c r="AQ430" s="222"/>
      <c r="AR430" s="215"/>
      <c r="AS430" s="215"/>
      <c r="AT430" s="217"/>
      <c r="AU430" s="218"/>
      <c r="AV430" s="217"/>
      <c r="AW430" s="215"/>
      <c r="AX430" s="217"/>
      <c r="AY430" s="219"/>
      <c r="AZ430" s="220"/>
      <c r="BA430" s="220"/>
      <c r="BB430" s="221"/>
      <c r="BC430" s="220"/>
      <c r="BD430" s="220"/>
      <c r="BE430" s="220"/>
      <c r="BF430" s="220"/>
      <c r="BG430" s="220"/>
      <c r="BH430" s="218"/>
      <c r="BI430" s="218"/>
      <c r="BJ430" s="218"/>
      <c r="BK430" s="218"/>
      <c r="BL430" s="218"/>
      <c r="BM430" s="211"/>
      <c r="BN430" s="211"/>
      <c r="BO430" s="211"/>
      <c r="BP430" s="211"/>
      <c r="BQ430" s="211"/>
      <c r="BR430" s="211"/>
      <c r="BS430" s="211"/>
      <c r="BT430" s="211"/>
      <c r="BU430" s="211"/>
      <c r="BV430" s="211"/>
      <c r="BW430" s="211"/>
      <c r="BX430" s="211"/>
      <c r="BY430" s="211"/>
      <c r="BZ430" s="211"/>
      <c r="CA430" s="211"/>
      <c r="CB430" s="211"/>
      <c r="CC430" s="211"/>
      <c r="CD430" s="211"/>
      <c r="CE430" s="211"/>
    </row>
    <row r="431" spans="41:83" x14ac:dyDescent="0.2">
      <c r="AO431" s="215"/>
      <c r="AP431" s="222"/>
      <c r="AQ431" s="222"/>
      <c r="AR431" s="215"/>
      <c r="AS431" s="215"/>
      <c r="AT431" s="217"/>
      <c r="AU431" s="218"/>
      <c r="AV431" s="217"/>
      <c r="AW431" s="215"/>
      <c r="AX431" s="217"/>
      <c r="AY431" s="219"/>
      <c r="AZ431" s="220"/>
      <c r="BA431" s="220"/>
      <c r="BB431" s="221"/>
      <c r="BC431" s="220"/>
      <c r="BD431" s="220"/>
      <c r="BE431" s="220"/>
      <c r="BF431" s="220"/>
      <c r="BG431" s="220"/>
      <c r="BH431" s="218"/>
      <c r="BI431" s="218"/>
      <c r="BJ431" s="218"/>
      <c r="BK431" s="218"/>
      <c r="BL431" s="218"/>
      <c r="BM431" s="211"/>
      <c r="BN431" s="211"/>
      <c r="BO431" s="211"/>
      <c r="BP431" s="211"/>
      <c r="BQ431" s="211"/>
      <c r="BR431" s="211"/>
      <c r="BS431" s="211"/>
      <c r="BT431" s="211"/>
      <c r="BU431" s="211"/>
      <c r="BV431" s="211"/>
      <c r="BW431" s="211"/>
      <c r="BX431" s="211"/>
      <c r="BY431" s="211"/>
      <c r="BZ431" s="211"/>
      <c r="CA431" s="211"/>
      <c r="CB431" s="211"/>
      <c r="CC431" s="211"/>
      <c r="CD431" s="211"/>
      <c r="CE431" s="211"/>
    </row>
    <row r="432" spans="41:83" x14ac:dyDescent="0.2">
      <c r="AO432" s="215"/>
      <c r="AP432" s="222"/>
      <c r="AQ432" s="222"/>
      <c r="AR432" s="215"/>
      <c r="AS432" s="215"/>
      <c r="AT432" s="217"/>
      <c r="AU432" s="218"/>
      <c r="AV432" s="217"/>
      <c r="AW432" s="215"/>
      <c r="AX432" s="217"/>
      <c r="AY432" s="219"/>
      <c r="AZ432" s="220"/>
      <c r="BA432" s="220"/>
      <c r="BB432" s="221"/>
      <c r="BC432" s="220"/>
      <c r="BD432" s="220"/>
      <c r="BE432" s="220"/>
      <c r="BF432" s="220"/>
      <c r="BG432" s="220"/>
      <c r="BH432" s="218"/>
      <c r="BI432" s="218"/>
      <c r="BJ432" s="218"/>
      <c r="BK432" s="218"/>
      <c r="BL432" s="218"/>
      <c r="BM432" s="211"/>
      <c r="BN432" s="211"/>
      <c r="BO432" s="211"/>
      <c r="BP432" s="211"/>
      <c r="BQ432" s="211"/>
      <c r="BR432" s="211"/>
      <c r="BS432" s="211"/>
      <c r="BT432" s="211"/>
      <c r="BU432" s="211"/>
      <c r="BV432" s="211"/>
      <c r="BW432" s="211"/>
      <c r="BX432" s="211"/>
      <c r="BY432" s="211"/>
      <c r="BZ432" s="211"/>
      <c r="CA432" s="211"/>
      <c r="CB432" s="211"/>
      <c r="CC432" s="211"/>
      <c r="CD432" s="211"/>
      <c r="CE432" s="211"/>
    </row>
    <row r="433" spans="41:83" x14ac:dyDescent="0.2">
      <c r="AO433" s="215"/>
      <c r="AP433" s="222"/>
      <c r="AQ433" s="222"/>
      <c r="AR433" s="215"/>
      <c r="AS433" s="215"/>
      <c r="AT433" s="217"/>
      <c r="AU433" s="218"/>
      <c r="AV433" s="217"/>
      <c r="AW433" s="215"/>
      <c r="AX433" s="217"/>
      <c r="AY433" s="219"/>
      <c r="AZ433" s="220"/>
      <c r="BA433" s="220"/>
      <c r="BB433" s="221"/>
      <c r="BC433" s="220"/>
      <c r="BD433" s="220"/>
      <c r="BE433" s="220"/>
      <c r="BF433" s="220"/>
      <c r="BG433" s="220"/>
      <c r="BH433" s="218"/>
      <c r="BI433" s="218"/>
      <c r="BJ433" s="218"/>
      <c r="BK433" s="218"/>
      <c r="BL433" s="218"/>
      <c r="BM433" s="211"/>
      <c r="BN433" s="211"/>
      <c r="BO433" s="211"/>
      <c r="BP433" s="211"/>
      <c r="BQ433" s="211"/>
      <c r="BR433" s="211"/>
      <c r="BS433" s="211"/>
      <c r="BT433" s="211"/>
      <c r="BU433" s="211"/>
      <c r="BV433" s="211"/>
      <c r="BW433" s="211"/>
      <c r="BX433" s="211"/>
      <c r="BY433" s="211"/>
      <c r="BZ433" s="211"/>
      <c r="CA433" s="211"/>
      <c r="CB433" s="211"/>
      <c r="CC433" s="211"/>
      <c r="CD433" s="211"/>
      <c r="CE433" s="211"/>
    </row>
    <row r="434" spans="41:83" x14ac:dyDescent="0.2">
      <c r="AO434" s="215"/>
      <c r="AP434" s="222"/>
      <c r="AQ434" s="222"/>
      <c r="AR434" s="215"/>
      <c r="AS434" s="215"/>
      <c r="AT434" s="217"/>
      <c r="AU434" s="218"/>
      <c r="AV434" s="217"/>
      <c r="AW434" s="215"/>
      <c r="AX434" s="217"/>
      <c r="AY434" s="219"/>
      <c r="AZ434" s="220"/>
      <c r="BA434" s="220"/>
      <c r="BB434" s="221"/>
      <c r="BC434" s="220"/>
      <c r="BD434" s="220"/>
      <c r="BE434" s="220"/>
      <c r="BF434" s="220"/>
      <c r="BG434" s="220"/>
      <c r="BH434" s="218"/>
      <c r="BI434" s="218"/>
      <c r="BJ434" s="218"/>
      <c r="BK434" s="218"/>
      <c r="BL434" s="218"/>
      <c r="BM434" s="211"/>
      <c r="BN434" s="211"/>
      <c r="BO434" s="211"/>
      <c r="BP434" s="211"/>
      <c r="BQ434" s="211"/>
      <c r="BR434" s="211"/>
      <c r="BS434" s="211"/>
      <c r="BT434" s="211"/>
      <c r="BU434" s="211"/>
      <c r="BV434" s="211"/>
      <c r="BW434" s="211"/>
      <c r="BX434" s="211"/>
      <c r="BY434" s="211"/>
      <c r="BZ434" s="211"/>
      <c r="CA434" s="211"/>
      <c r="CB434" s="211"/>
      <c r="CC434" s="211"/>
      <c r="CD434" s="211"/>
      <c r="CE434" s="211"/>
    </row>
    <row r="435" spans="41:83" x14ac:dyDescent="0.2">
      <c r="AO435" s="215"/>
      <c r="AP435" s="222"/>
      <c r="AQ435" s="222"/>
      <c r="AR435" s="215"/>
      <c r="AS435" s="215"/>
      <c r="AT435" s="217"/>
      <c r="AU435" s="218"/>
      <c r="AV435" s="217"/>
      <c r="AW435" s="215"/>
      <c r="AX435" s="217"/>
      <c r="AY435" s="219"/>
      <c r="AZ435" s="220"/>
      <c r="BA435" s="220"/>
      <c r="BB435" s="221"/>
      <c r="BC435" s="220"/>
      <c r="BD435" s="220"/>
      <c r="BE435" s="220"/>
      <c r="BF435" s="220"/>
      <c r="BG435" s="220"/>
      <c r="BH435" s="218"/>
      <c r="BI435" s="218"/>
      <c r="BJ435" s="218"/>
      <c r="BK435" s="218"/>
      <c r="BL435" s="218"/>
      <c r="BM435" s="211"/>
      <c r="BN435" s="211"/>
      <c r="BO435" s="211"/>
      <c r="BP435" s="211"/>
      <c r="BQ435" s="211"/>
      <c r="BR435" s="211"/>
      <c r="BS435" s="211"/>
      <c r="BT435" s="211"/>
      <c r="BU435" s="211"/>
      <c r="BV435" s="211"/>
      <c r="BW435" s="211"/>
      <c r="BX435" s="211"/>
      <c r="BY435" s="211"/>
      <c r="BZ435" s="211"/>
      <c r="CA435" s="211"/>
      <c r="CB435" s="211"/>
      <c r="CC435" s="211"/>
      <c r="CD435" s="211"/>
      <c r="CE435" s="211"/>
    </row>
    <row r="436" spans="41:83" x14ac:dyDescent="0.2">
      <c r="AO436" s="215"/>
      <c r="AP436" s="222"/>
      <c r="AQ436" s="222"/>
      <c r="AR436" s="215"/>
      <c r="AS436" s="215"/>
      <c r="AT436" s="217"/>
      <c r="AU436" s="218"/>
      <c r="AV436" s="217"/>
      <c r="AW436" s="215"/>
      <c r="AX436" s="217"/>
      <c r="AY436" s="219"/>
      <c r="AZ436" s="220"/>
      <c r="BA436" s="220"/>
      <c r="BB436" s="221"/>
      <c r="BC436" s="220"/>
      <c r="BD436" s="220"/>
      <c r="BE436" s="220"/>
      <c r="BF436" s="220"/>
      <c r="BG436" s="220"/>
      <c r="BH436" s="218"/>
      <c r="BI436" s="218"/>
      <c r="BJ436" s="218"/>
      <c r="BK436" s="218"/>
      <c r="BL436" s="218"/>
      <c r="BM436" s="211"/>
      <c r="BN436" s="211"/>
      <c r="BO436" s="211"/>
      <c r="BP436" s="211"/>
      <c r="BQ436" s="211"/>
      <c r="BR436" s="211"/>
      <c r="BS436" s="211"/>
      <c r="BT436" s="211"/>
      <c r="BU436" s="211"/>
      <c r="BV436" s="211"/>
      <c r="BW436" s="211"/>
      <c r="BX436" s="211"/>
      <c r="BY436" s="211"/>
      <c r="BZ436" s="211"/>
      <c r="CA436" s="211"/>
      <c r="CB436" s="211"/>
      <c r="CC436" s="211"/>
      <c r="CD436" s="211"/>
      <c r="CE436" s="211"/>
    </row>
    <row r="437" spans="41:83" x14ac:dyDescent="0.2">
      <c r="AO437" s="215"/>
      <c r="AP437" s="222"/>
      <c r="AQ437" s="222"/>
      <c r="AR437" s="215"/>
      <c r="AS437" s="215"/>
      <c r="AT437" s="217"/>
      <c r="AU437" s="218"/>
      <c r="AV437" s="217"/>
      <c r="AW437" s="215"/>
      <c r="AX437" s="217"/>
      <c r="AY437" s="219"/>
      <c r="AZ437" s="220"/>
      <c r="BA437" s="220"/>
      <c r="BB437" s="221"/>
      <c r="BC437" s="220"/>
      <c r="BD437" s="220"/>
      <c r="BE437" s="220"/>
      <c r="BF437" s="220"/>
      <c r="BG437" s="220"/>
      <c r="BH437" s="218"/>
      <c r="BI437" s="218"/>
      <c r="BJ437" s="218"/>
      <c r="BK437" s="218"/>
      <c r="BL437" s="218"/>
      <c r="BM437" s="211"/>
      <c r="BN437" s="211"/>
      <c r="BO437" s="211"/>
      <c r="BP437" s="211"/>
      <c r="BQ437" s="211"/>
      <c r="BR437" s="211"/>
      <c r="BS437" s="211"/>
      <c r="BT437" s="211"/>
      <c r="BU437" s="211"/>
      <c r="BV437" s="211"/>
      <c r="BW437" s="211"/>
      <c r="BX437" s="211"/>
      <c r="BY437" s="211"/>
      <c r="BZ437" s="211"/>
      <c r="CA437" s="211"/>
      <c r="CB437" s="211"/>
      <c r="CC437" s="211"/>
      <c r="CD437" s="211"/>
      <c r="CE437" s="211"/>
    </row>
    <row r="438" spans="41:83" x14ac:dyDescent="0.2">
      <c r="AO438" s="215"/>
      <c r="AP438" s="222"/>
      <c r="AQ438" s="222"/>
      <c r="AR438" s="215"/>
      <c r="AS438" s="215"/>
      <c r="AT438" s="217"/>
      <c r="AU438" s="218"/>
      <c r="AV438" s="217"/>
      <c r="AW438" s="215"/>
      <c r="AX438" s="217"/>
      <c r="AY438" s="219"/>
      <c r="AZ438" s="220"/>
      <c r="BA438" s="220"/>
      <c r="BB438" s="221"/>
      <c r="BC438" s="220"/>
      <c r="BD438" s="220"/>
      <c r="BE438" s="220"/>
      <c r="BF438" s="220"/>
      <c r="BG438" s="220"/>
      <c r="BH438" s="218"/>
      <c r="BI438" s="218"/>
      <c r="BJ438" s="218"/>
      <c r="BK438" s="218"/>
      <c r="BL438" s="218"/>
      <c r="BM438" s="211"/>
      <c r="BN438" s="211"/>
      <c r="BO438" s="211"/>
      <c r="BP438" s="211"/>
      <c r="BQ438" s="211"/>
      <c r="BR438" s="211"/>
      <c r="BS438" s="211"/>
      <c r="BT438" s="211"/>
      <c r="BU438" s="211"/>
      <c r="BV438" s="211"/>
      <c r="BW438" s="211"/>
      <c r="BX438" s="211"/>
      <c r="BY438" s="211"/>
      <c r="BZ438" s="211"/>
      <c r="CA438" s="211"/>
      <c r="CB438" s="211"/>
      <c r="CC438" s="211"/>
      <c r="CD438" s="211"/>
      <c r="CE438" s="211"/>
    </row>
    <row r="439" spans="41:83" x14ac:dyDescent="0.2">
      <c r="AO439" s="215"/>
      <c r="AP439" s="222"/>
      <c r="AQ439" s="222"/>
      <c r="AR439" s="215"/>
      <c r="AS439" s="215"/>
      <c r="AT439" s="217"/>
      <c r="AU439" s="218"/>
      <c r="AV439" s="217"/>
      <c r="AW439" s="215"/>
      <c r="AX439" s="217"/>
      <c r="AY439" s="219"/>
      <c r="AZ439" s="220"/>
      <c r="BA439" s="220"/>
      <c r="BB439" s="221"/>
      <c r="BC439" s="220"/>
      <c r="BD439" s="220"/>
      <c r="BE439" s="220"/>
      <c r="BF439" s="220"/>
      <c r="BG439" s="220"/>
      <c r="BH439" s="218"/>
      <c r="BI439" s="218"/>
      <c r="BJ439" s="218"/>
      <c r="BK439" s="218"/>
      <c r="BL439" s="218"/>
      <c r="BM439" s="211"/>
      <c r="BN439" s="211"/>
      <c r="BO439" s="211"/>
      <c r="BP439" s="211"/>
      <c r="BQ439" s="211"/>
      <c r="BR439" s="211"/>
      <c r="BS439" s="211"/>
      <c r="BT439" s="211"/>
      <c r="BU439" s="211"/>
      <c r="BV439" s="211"/>
      <c r="BW439" s="211"/>
      <c r="BX439" s="211"/>
      <c r="BY439" s="211"/>
      <c r="BZ439" s="211"/>
      <c r="CA439" s="211"/>
      <c r="CB439" s="211"/>
      <c r="CC439" s="211"/>
      <c r="CD439" s="211"/>
      <c r="CE439" s="211"/>
    </row>
    <row r="440" spans="41:83" x14ac:dyDescent="0.2">
      <c r="AO440" s="215"/>
      <c r="AP440" s="222"/>
      <c r="AQ440" s="222"/>
      <c r="AR440" s="215"/>
      <c r="AS440" s="215"/>
      <c r="AT440" s="217"/>
      <c r="AU440" s="218"/>
      <c r="AV440" s="217"/>
      <c r="AW440" s="215"/>
      <c r="AX440" s="217"/>
      <c r="AY440" s="219"/>
      <c r="AZ440" s="220"/>
      <c r="BA440" s="220"/>
      <c r="BB440" s="221"/>
      <c r="BC440" s="220"/>
      <c r="BD440" s="220"/>
      <c r="BE440" s="220"/>
      <c r="BF440" s="220"/>
      <c r="BG440" s="220"/>
      <c r="BH440" s="218"/>
      <c r="BI440" s="218"/>
      <c r="BJ440" s="218"/>
      <c r="BK440" s="218"/>
      <c r="BL440" s="218"/>
      <c r="BM440" s="211"/>
      <c r="BN440" s="211"/>
      <c r="BO440" s="211"/>
      <c r="BP440" s="211"/>
      <c r="BQ440" s="211"/>
      <c r="BR440" s="211"/>
      <c r="BS440" s="211"/>
      <c r="BT440" s="211"/>
      <c r="BU440" s="211"/>
      <c r="BV440" s="211"/>
      <c r="BW440" s="211"/>
      <c r="BX440" s="211"/>
      <c r="BY440" s="211"/>
      <c r="BZ440" s="211"/>
      <c r="CA440" s="211"/>
      <c r="CB440" s="211"/>
      <c r="CC440" s="211"/>
      <c r="CD440" s="211"/>
      <c r="CE440" s="211"/>
    </row>
    <row r="441" spans="41:83" x14ac:dyDescent="0.2">
      <c r="AO441" s="215"/>
      <c r="AP441" s="222"/>
      <c r="AQ441" s="222"/>
      <c r="AR441" s="215"/>
      <c r="AS441" s="215"/>
      <c r="AT441" s="217"/>
      <c r="AU441" s="218"/>
      <c r="AV441" s="217"/>
      <c r="AW441" s="215"/>
      <c r="AX441" s="217"/>
      <c r="AY441" s="219"/>
      <c r="AZ441" s="220"/>
      <c r="BA441" s="220"/>
      <c r="BB441" s="221"/>
      <c r="BC441" s="220"/>
      <c r="BD441" s="220"/>
      <c r="BE441" s="220"/>
      <c r="BF441" s="220"/>
      <c r="BG441" s="220"/>
      <c r="BH441" s="218"/>
      <c r="BI441" s="218"/>
      <c r="BJ441" s="218"/>
      <c r="BK441" s="218"/>
      <c r="BL441" s="218"/>
      <c r="BM441" s="211"/>
      <c r="BN441" s="211"/>
      <c r="BO441" s="211"/>
      <c r="BP441" s="211"/>
      <c r="BQ441" s="211"/>
      <c r="BR441" s="211"/>
      <c r="BS441" s="211"/>
      <c r="BT441" s="211"/>
      <c r="BU441" s="211"/>
      <c r="BV441" s="211"/>
      <c r="BW441" s="211"/>
      <c r="BX441" s="211"/>
      <c r="BY441" s="211"/>
      <c r="BZ441" s="211"/>
      <c r="CA441" s="211"/>
      <c r="CB441" s="211"/>
      <c r="CC441" s="211"/>
      <c r="CD441" s="211"/>
      <c r="CE441" s="211"/>
    </row>
    <row r="442" spans="41:83" x14ac:dyDescent="0.2">
      <c r="AO442" s="215"/>
      <c r="AP442" s="222"/>
      <c r="AQ442" s="222"/>
      <c r="AR442" s="215"/>
      <c r="AS442" s="215"/>
      <c r="AT442" s="217"/>
      <c r="AU442" s="218"/>
      <c r="AV442" s="217"/>
      <c r="AW442" s="215"/>
      <c r="AX442" s="217"/>
      <c r="AY442" s="219"/>
      <c r="AZ442" s="220"/>
      <c r="BA442" s="220"/>
      <c r="BB442" s="221"/>
      <c r="BC442" s="220"/>
      <c r="BD442" s="220"/>
      <c r="BE442" s="220"/>
      <c r="BF442" s="220"/>
      <c r="BG442" s="220"/>
      <c r="BH442" s="218"/>
      <c r="BI442" s="218"/>
      <c r="BJ442" s="218"/>
      <c r="BK442" s="218"/>
      <c r="BL442" s="218"/>
      <c r="BM442" s="211"/>
      <c r="BN442" s="211"/>
      <c r="BO442" s="211"/>
      <c r="BP442" s="211"/>
      <c r="BQ442" s="211"/>
      <c r="BR442" s="211"/>
      <c r="BS442" s="211"/>
      <c r="BT442" s="211"/>
      <c r="BU442" s="211"/>
      <c r="BV442" s="211"/>
      <c r="BW442" s="211"/>
      <c r="BX442" s="211"/>
      <c r="BY442" s="211"/>
      <c r="BZ442" s="211"/>
      <c r="CA442" s="211"/>
      <c r="CB442" s="211"/>
      <c r="CC442" s="211"/>
      <c r="CD442" s="211"/>
      <c r="CE442" s="211"/>
    </row>
    <row r="443" spans="41:83" x14ac:dyDescent="0.2">
      <c r="AO443" s="215"/>
      <c r="AP443" s="222"/>
      <c r="AQ443" s="222"/>
      <c r="AR443" s="215"/>
      <c r="AS443" s="215"/>
      <c r="AT443" s="217"/>
      <c r="AU443" s="218"/>
      <c r="AV443" s="217"/>
      <c r="AW443" s="215"/>
      <c r="AX443" s="217"/>
      <c r="AY443" s="219"/>
      <c r="AZ443" s="220"/>
      <c r="BA443" s="220"/>
      <c r="BB443" s="221"/>
      <c r="BC443" s="220"/>
      <c r="BD443" s="220"/>
      <c r="BE443" s="220"/>
      <c r="BF443" s="220"/>
      <c r="BG443" s="220"/>
      <c r="BH443" s="218"/>
      <c r="BI443" s="218"/>
      <c r="BJ443" s="218"/>
      <c r="BK443" s="218"/>
      <c r="BL443" s="218"/>
      <c r="BM443" s="211"/>
      <c r="BN443" s="211"/>
      <c r="BO443" s="211"/>
      <c r="BP443" s="211"/>
      <c r="BQ443" s="211"/>
      <c r="BR443" s="211"/>
      <c r="BS443" s="211"/>
      <c r="BT443" s="211"/>
      <c r="BU443" s="211"/>
      <c r="BV443" s="211"/>
      <c r="BW443" s="211"/>
      <c r="BX443" s="211"/>
      <c r="BY443" s="211"/>
      <c r="BZ443" s="211"/>
      <c r="CA443" s="211"/>
      <c r="CB443" s="211"/>
      <c r="CC443" s="211"/>
      <c r="CD443" s="211"/>
      <c r="CE443" s="211"/>
    </row>
    <row r="444" spans="41:83" x14ac:dyDescent="0.2">
      <c r="AO444" s="215"/>
      <c r="AP444" s="222"/>
      <c r="AQ444" s="222"/>
      <c r="AR444" s="215"/>
      <c r="AS444" s="215"/>
      <c r="AT444" s="217"/>
      <c r="AU444" s="218"/>
      <c r="AV444" s="217"/>
      <c r="AW444" s="215"/>
      <c r="AX444" s="217"/>
      <c r="AY444" s="219"/>
      <c r="AZ444" s="220"/>
      <c r="BA444" s="220"/>
      <c r="BB444" s="221"/>
      <c r="BC444" s="220"/>
      <c r="BD444" s="220"/>
      <c r="BE444" s="220"/>
      <c r="BF444" s="220"/>
      <c r="BG444" s="220"/>
      <c r="BH444" s="218"/>
      <c r="BI444" s="218"/>
      <c r="BJ444" s="218"/>
      <c r="BK444" s="218"/>
      <c r="BL444" s="218"/>
      <c r="BM444" s="211"/>
      <c r="BN444" s="211"/>
      <c r="BO444" s="211"/>
      <c r="BP444" s="211"/>
      <c r="BQ444" s="211"/>
      <c r="BR444" s="211"/>
      <c r="BS444" s="211"/>
      <c r="BT444" s="211"/>
      <c r="BU444" s="211"/>
      <c r="BV444" s="211"/>
      <c r="BW444" s="211"/>
      <c r="BX444" s="211"/>
      <c r="BY444" s="211"/>
      <c r="BZ444" s="211"/>
      <c r="CA444" s="211"/>
      <c r="CB444" s="211"/>
      <c r="CC444" s="211"/>
      <c r="CD444" s="211"/>
      <c r="CE444" s="211"/>
    </row>
    <row r="445" spans="41:83" x14ac:dyDescent="0.2">
      <c r="AO445" s="215"/>
      <c r="AP445" s="222"/>
      <c r="AQ445" s="222"/>
      <c r="AR445" s="215"/>
      <c r="AS445" s="215"/>
      <c r="AT445" s="217"/>
      <c r="AU445" s="218"/>
      <c r="AV445" s="217"/>
      <c r="AW445" s="215"/>
      <c r="AX445" s="217"/>
      <c r="AY445" s="219"/>
      <c r="AZ445" s="220"/>
      <c r="BA445" s="220"/>
      <c r="BB445" s="221"/>
      <c r="BC445" s="220"/>
      <c r="BD445" s="220"/>
      <c r="BE445" s="220"/>
      <c r="BF445" s="220"/>
      <c r="BG445" s="220"/>
      <c r="BH445" s="218"/>
      <c r="BI445" s="218"/>
      <c r="BJ445" s="218"/>
      <c r="BK445" s="218"/>
      <c r="BL445" s="218"/>
      <c r="BM445" s="211"/>
      <c r="BN445" s="211"/>
      <c r="BO445" s="211"/>
      <c r="BP445" s="211"/>
      <c r="BQ445" s="211"/>
      <c r="BR445" s="211"/>
      <c r="BS445" s="211"/>
      <c r="BT445" s="211"/>
      <c r="BU445" s="211"/>
      <c r="BV445" s="211"/>
      <c r="BW445" s="211"/>
      <c r="BX445" s="211"/>
      <c r="BY445" s="211"/>
      <c r="BZ445" s="211"/>
      <c r="CA445" s="211"/>
      <c r="CB445" s="211"/>
      <c r="CC445" s="211"/>
      <c r="CD445" s="211"/>
      <c r="CE445" s="211"/>
    </row>
    <row r="446" spans="41:83" x14ac:dyDescent="0.2">
      <c r="AO446" s="215"/>
      <c r="AP446" s="222"/>
      <c r="AQ446" s="222"/>
      <c r="AR446" s="215"/>
      <c r="AS446" s="215"/>
      <c r="AT446" s="217"/>
      <c r="AU446" s="218"/>
      <c r="AV446" s="217"/>
      <c r="AW446" s="215"/>
      <c r="AX446" s="217"/>
      <c r="AY446" s="219"/>
      <c r="AZ446" s="220"/>
      <c r="BA446" s="220"/>
      <c r="BB446" s="221"/>
      <c r="BC446" s="220"/>
      <c r="BD446" s="220"/>
      <c r="BE446" s="220"/>
      <c r="BF446" s="220"/>
      <c r="BG446" s="220"/>
      <c r="BH446" s="218"/>
      <c r="BI446" s="218"/>
      <c r="BJ446" s="218"/>
      <c r="BK446" s="218"/>
      <c r="BL446" s="218"/>
      <c r="BM446" s="211"/>
      <c r="BN446" s="211"/>
      <c r="BO446" s="211"/>
      <c r="BP446" s="211"/>
      <c r="BQ446" s="211"/>
      <c r="BR446" s="211"/>
      <c r="BS446" s="211"/>
      <c r="BT446" s="211"/>
      <c r="BU446" s="211"/>
      <c r="BV446" s="211"/>
      <c r="BW446" s="211"/>
      <c r="BX446" s="211"/>
      <c r="BY446" s="211"/>
      <c r="BZ446" s="211"/>
      <c r="CA446" s="211"/>
      <c r="CB446" s="211"/>
      <c r="CC446" s="211"/>
      <c r="CD446" s="211"/>
      <c r="CE446" s="211"/>
    </row>
    <row r="447" spans="41:83" x14ac:dyDescent="0.2">
      <c r="AO447" s="215"/>
      <c r="AP447" s="222"/>
      <c r="AQ447" s="222"/>
      <c r="AR447" s="215"/>
      <c r="AS447" s="215"/>
      <c r="AT447" s="217"/>
      <c r="AU447" s="218"/>
      <c r="AV447" s="217"/>
      <c r="AW447" s="215"/>
      <c r="AX447" s="217"/>
      <c r="AY447" s="219"/>
      <c r="AZ447" s="220"/>
      <c r="BA447" s="220"/>
      <c r="BB447" s="221"/>
      <c r="BC447" s="220"/>
      <c r="BD447" s="220"/>
      <c r="BE447" s="220"/>
      <c r="BF447" s="220"/>
      <c r="BG447" s="220"/>
      <c r="BH447" s="218"/>
      <c r="BI447" s="218"/>
      <c r="BJ447" s="218"/>
      <c r="BK447" s="218"/>
      <c r="BL447" s="218"/>
      <c r="BM447" s="211"/>
      <c r="BN447" s="211"/>
      <c r="BO447" s="211"/>
      <c r="BP447" s="211"/>
      <c r="BQ447" s="211"/>
      <c r="BR447" s="211"/>
      <c r="BS447" s="211"/>
      <c r="BT447" s="211"/>
      <c r="BU447" s="211"/>
      <c r="BV447" s="211"/>
      <c r="BW447" s="211"/>
      <c r="BX447" s="211"/>
      <c r="BY447" s="211"/>
      <c r="BZ447" s="211"/>
      <c r="CA447" s="211"/>
      <c r="CB447" s="211"/>
      <c r="CC447" s="211"/>
      <c r="CD447" s="211"/>
      <c r="CE447" s="211"/>
    </row>
    <row r="448" spans="41:83" x14ac:dyDescent="0.2">
      <c r="AO448" s="215"/>
      <c r="AP448" s="222"/>
      <c r="AQ448" s="222"/>
      <c r="AR448" s="215"/>
      <c r="AS448" s="215"/>
      <c r="AT448" s="217"/>
      <c r="AU448" s="218"/>
      <c r="AV448" s="217"/>
      <c r="AW448" s="215"/>
      <c r="AX448" s="217"/>
      <c r="AY448" s="219"/>
      <c r="AZ448" s="220"/>
      <c r="BA448" s="220"/>
      <c r="BB448" s="221"/>
      <c r="BC448" s="220"/>
      <c r="BD448" s="220"/>
      <c r="BE448" s="220"/>
      <c r="BF448" s="220"/>
      <c r="BG448" s="220"/>
      <c r="BH448" s="218"/>
      <c r="BI448" s="218"/>
      <c r="BJ448" s="218"/>
      <c r="BK448" s="218"/>
      <c r="BL448" s="218"/>
      <c r="BM448" s="211"/>
      <c r="BN448" s="211"/>
      <c r="BO448" s="211"/>
      <c r="BP448" s="211"/>
      <c r="BQ448" s="211"/>
      <c r="BR448" s="211"/>
      <c r="BS448" s="211"/>
      <c r="BT448" s="211"/>
      <c r="BU448" s="211"/>
      <c r="BV448" s="211"/>
      <c r="BW448" s="211"/>
      <c r="BX448" s="211"/>
      <c r="BY448" s="211"/>
      <c r="BZ448" s="211"/>
      <c r="CA448" s="211"/>
      <c r="CB448" s="211"/>
      <c r="CC448" s="211"/>
      <c r="CD448" s="211"/>
      <c r="CE448" s="211"/>
    </row>
    <row r="449" spans="41:83" x14ac:dyDescent="0.2">
      <c r="AO449" s="215"/>
      <c r="AP449" s="222"/>
      <c r="AQ449" s="222"/>
      <c r="AR449" s="215"/>
      <c r="AS449" s="215"/>
      <c r="AT449" s="217"/>
      <c r="AU449" s="218"/>
      <c r="AV449" s="217"/>
      <c r="AW449" s="215"/>
      <c r="AX449" s="217"/>
      <c r="AY449" s="219"/>
      <c r="AZ449" s="220"/>
      <c r="BA449" s="220"/>
      <c r="BB449" s="221"/>
      <c r="BC449" s="220"/>
      <c r="BD449" s="220"/>
      <c r="BE449" s="220"/>
      <c r="BF449" s="220"/>
      <c r="BG449" s="220"/>
      <c r="BH449" s="218"/>
      <c r="BI449" s="218"/>
      <c r="BJ449" s="218"/>
      <c r="BK449" s="218"/>
      <c r="BL449" s="218"/>
      <c r="BM449" s="211"/>
      <c r="BN449" s="211"/>
      <c r="BO449" s="211"/>
      <c r="BP449" s="211"/>
      <c r="BQ449" s="211"/>
      <c r="BR449" s="211"/>
      <c r="BS449" s="211"/>
      <c r="BT449" s="211"/>
      <c r="BU449" s="211"/>
      <c r="BV449" s="211"/>
      <c r="BW449" s="211"/>
      <c r="BX449" s="211"/>
      <c r="BY449" s="211"/>
      <c r="BZ449" s="211"/>
      <c r="CA449" s="211"/>
      <c r="CB449" s="211"/>
      <c r="CC449" s="211"/>
      <c r="CD449" s="211"/>
      <c r="CE449" s="211"/>
    </row>
    <row r="450" spans="41:83" x14ac:dyDescent="0.2">
      <c r="AO450" s="215"/>
      <c r="AP450" s="222"/>
      <c r="AQ450" s="222"/>
      <c r="AR450" s="215"/>
      <c r="AS450" s="215"/>
      <c r="AT450" s="217"/>
      <c r="AU450" s="218"/>
      <c r="AV450" s="217"/>
      <c r="AW450" s="215"/>
      <c r="AX450" s="217"/>
      <c r="AY450" s="219"/>
      <c r="AZ450" s="220"/>
      <c r="BA450" s="220"/>
      <c r="BB450" s="221"/>
      <c r="BC450" s="220"/>
      <c r="BD450" s="220"/>
      <c r="BE450" s="220"/>
      <c r="BF450" s="220"/>
      <c r="BG450" s="220"/>
      <c r="BH450" s="218"/>
      <c r="BI450" s="218"/>
      <c r="BJ450" s="218"/>
      <c r="BK450" s="218"/>
      <c r="BL450" s="218"/>
      <c r="BM450" s="211"/>
      <c r="BN450" s="211"/>
      <c r="BO450" s="211"/>
      <c r="BP450" s="211"/>
      <c r="BQ450" s="211"/>
      <c r="BR450" s="211"/>
      <c r="BS450" s="211"/>
      <c r="BT450" s="211"/>
      <c r="BU450" s="211"/>
      <c r="BV450" s="211"/>
      <c r="BW450" s="211"/>
      <c r="BX450" s="211"/>
      <c r="BY450" s="211"/>
      <c r="BZ450" s="211"/>
      <c r="CA450" s="211"/>
      <c r="CB450" s="211"/>
      <c r="CC450" s="211"/>
      <c r="CD450" s="211"/>
      <c r="CE450" s="211"/>
    </row>
    <row r="451" spans="41:83" x14ac:dyDescent="0.2">
      <c r="AO451" s="215"/>
      <c r="AP451" s="222"/>
      <c r="AQ451" s="222"/>
      <c r="AR451" s="215"/>
      <c r="AS451" s="215"/>
      <c r="AT451" s="217"/>
      <c r="AU451" s="218"/>
      <c r="AV451" s="217"/>
      <c r="AW451" s="215"/>
      <c r="AX451" s="217"/>
      <c r="AY451" s="219"/>
      <c r="AZ451" s="220"/>
      <c r="BA451" s="220"/>
      <c r="BB451" s="221"/>
      <c r="BC451" s="220"/>
      <c r="BD451" s="220"/>
      <c r="BE451" s="220"/>
      <c r="BF451" s="220"/>
      <c r="BG451" s="220"/>
      <c r="BH451" s="218"/>
      <c r="BI451" s="218"/>
      <c r="BJ451" s="218"/>
      <c r="BK451" s="218"/>
      <c r="BL451" s="218"/>
      <c r="BM451" s="211"/>
      <c r="BN451" s="211"/>
      <c r="BO451" s="211"/>
      <c r="BP451" s="211"/>
      <c r="BQ451" s="211"/>
      <c r="BR451" s="211"/>
      <c r="BS451" s="211"/>
      <c r="BT451" s="211"/>
      <c r="BU451" s="211"/>
      <c r="BV451" s="211"/>
      <c r="BW451" s="211"/>
      <c r="BX451" s="211"/>
      <c r="BY451" s="211"/>
      <c r="BZ451" s="211"/>
      <c r="CA451" s="211"/>
      <c r="CB451" s="211"/>
      <c r="CC451" s="211"/>
      <c r="CD451" s="211"/>
      <c r="CE451" s="211"/>
    </row>
    <row r="452" spans="41:83" x14ac:dyDescent="0.2">
      <c r="AO452" s="215"/>
      <c r="AP452" s="222"/>
      <c r="AQ452" s="222"/>
      <c r="AR452" s="215"/>
      <c r="AS452" s="215"/>
      <c r="AT452" s="217"/>
      <c r="AU452" s="218"/>
      <c r="AV452" s="217"/>
      <c r="AW452" s="215"/>
      <c r="AX452" s="217"/>
      <c r="AY452" s="219"/>
      <c r="AZ452" s="220"/>
      <c r="BA452" s="220"/>
      <c r="BB452" s="221"/>
      <c r="BC452" s="220"/>
      <c r="BD452" s="220"/>
      <c r="BE452" s="220"/>
      <c r="BF452" s="220"/>
      <c r="BG452" s="220"/>
      <c r="BH452" s="218"/>
      <c r="BI452" s="218"/>
      <c r="BJ452" s="218"/>
      <c r="BK452" s="218"/>
      <c r="BL452" s="218"/>
      <c r="BM452" s="211"/>
      <c r="BN452" s="211"/>
      <c r="BO452" s="211"/>
      <c r="BP452" s="211"/>
      <c r="BQ452" s="211"/>
      <c r="BR452" s="211"/>
      <c r="BS452" s="211"/>
      <c r="BT452" s="211"/>
      <c r="BU452" s="211"/>
      <c r="BV452" s="211"/>
      <c r="BW452" s="211"/>
      <c r="BX452" s="211"/>
      <c r="BY452" s="211"/>
      <c r="BZ452" s="211"/>
      <c r="CA452" s="211"/>
      <c r="CB452" s="211"/>
      <c r="CC452" s="211"/>
      <c r="CD452" s="211"/>
      <c r="CE452" s="211"/>
    </row>
    <row r="453" spans="41:83" x14ac:dyDescent="0.2">
      <c r="AO453" s="215"/>
      <c r="AP453" s="222"/>
      <c r="AQ453" s="222"/>
      <c r="AR453" s="215"/>
      <c r="AS453" s="215"/>
      <c r="AT453" s="217"/>
      <c r="AU453" s="218"/>
      <c r="AV453" s="217"/>
      <c r="AW453" s="215"/>
      <c r="AX453" s="217"/>
      <c r="AY453" s="219"/>
      <c r="AZ453" s="220"/>
      <c r="BA453" s="220"/>
      <c r="BB453" s="221"/>
      <c r="BC453" s="220"/>
      <c r="BD453" s="220"/>
      <c r="BE453" s="220"/>
      <c r="BF453" s="220"/>
      <c r="BG453" s="220"/>
      <c r="BH453" s="218"/>
      <c r="BI453" s="218"/>
      <c r="BJ453" s="218"/>
      <c r="BK453" s="218"/>
      <c r="BL453" s="218"/>
      <c r="BM453" s="211"/>
      <c r="BN453" s="211"/>
      <c r="BO453" s="211"/>
      <c r="BP453" s="211"/>
      <c r="BQ453" s="211"/>
      <c r="BR453" s="211"/>
      <c r="BS453" s="211"/>
      <c r="BT453" s="211"/>
      <c r="BU453" s="211"/>
      <c r="BV453" s="211"/>
      <c r="BW453" s="211"/>
      <c r="BX453" s="211"/>
      <c r="BY453" s="211"/>
      <c r="BZ453" s="211"/>
      <c r="CA453" s="211"/>
      <c r="CB453" s="211"/>
      <c r="CC453" s="211"/>
      <c r="CD453" s="211"/>
      <c r="CE453" s="211"/>
    </row>
    <row r="454" spans="41:83" x14ac:dyDescent="0.2">
      <c r="AO454" s="215"/>
      <c r="AP454" s="222"/>
      <c r="AQ454" s="222"/>
      <c r="AR454" s="215"/>
      <c r="AS454" s="215"/>
      <c r="AT454" s="217"/>
      <c r="AU454" s="218"/>
      <c r="AV454" s="217"/>
      <c r="AW454" s="215"/>
      <c r="AX454" s="217"/>
      <c r="AY454" s="219"/>
      <c r="AZ454" s="220"/>
      <c r="BA454" s="220"/>
      <c r="BB454" s="221"/>
      <c r="BC454" s="220"/>
      <c r="BD454" s="220"/>
      <c r="BE454" s="220"/>
      <c r="BF454" s="220"/>
      <c r="BG454" s="220"/>
      <c r="BH454" s="218"/>
      <c r="BI454" s="218"/>
      <c r="BJ454" s="218"/>
      <c r="BK454" s="218"/>
      <c r="BL454" s="218"/>
      <c r="BM454" s="211"/>
      <c r="BN454" s="211"/>
      <c r="BO454" s="211"/>
      <c r="BP454" s="211"/>
      <c r="BQ454" s="211"/>
      <c r="BR454" s="211"/>
      <c r="BS454" s="211"/>
      <c r="BT454" s="211"/>
      <c r="BU454" s="211"/>
      <c r="BV454" s="211"/>
      <c r="BW454" s="211"/>
      <c r="BX454" s="211"/>
      <c r="BY454" s="211"/>
      <c r="BZ454" s="211"/>
      <c r="CA454" s="211"/>
      <c r="CB454" s="211"/>
      <c r="CC454" s="211"/>
      <c r="CD454" s="211"/>
      <c r="CE454" s="211"/>
    </row>
    <row r="455" spans="41:83" x14ac:dyDescent="0.2">
      <c r="AO455" s="215"/>
      <c r="AP455" s="222"/>
      <c r="AQ455" s="222"/>
      <c r="AR455" s="215"/>
      <c r="AS455" s="215"/>
      <c r="AT455" s="217"/>
      <c r="AU455" s="218"/>
      <c r="AV455" s="217"/>
      <c r="AW455" s="215"/>
      <c r="AX455" s="217"/>
      <c r="AY455" s="219"/>
      <c r="AZ455" s="220"/>
      <c r="BA455" s="220"/>
      <c r="BB455" s="221"/>
      <c r="BC455" s="220"/>
      <c r="BD455" s="220"/>
      <c r="BE455" s="220"/>
      <c r="BF455" s="220"/>
      <c r="BG455" s="220"/>
      <c r="BH455" s="218"/>
      <c r="BI455" s="218"/>
      <c r="BJ455" s="218"/>
      <c r="BK455" s="218"/>
      <c r="BL455" s="218"/>
      <c r="BM455" s="211"/>
      <c r="BN455" s="211"/>
      <c r="BO455" s="211"/>
      <c r="BP455" s="211"/>
      <c r="BQ455" s="211"/>
      <c r="BR455" s="211"/>
      <c r="BS455" s="211"/>
      <c r="BT455" s="211"/>
      <c r="BU455" s="211"/>
      <c r="BV455" s="211"/>
      <c r="BW455" s="211"/>
      <c r="BX455" s="211"/>
      <c r="BY455" s="211"/>
      <c r="BZ455" s="211"/>
      <c r="CA455" s="211"/>
      <c r="CB455" s="211"/>
      <c r="CC455" s="211"/>
      <c r="CD455" s="211"/>
      <c r="CE455" s="211"/>
    </row>
    <row r="456" spans="41:83" x14ac:dyDescent="0.2">
      <c r="AO456" s="215"/>
      <c r="AP456" s="222"/>
      <c r="AQ456" s="222"/>
      <c r="AR456" s="215"/>
      <c r="AS456" s="215"/>
      <c r="AT456" s="217"/>
      <c r="AU456" s="218"/>
      <c r="AV456" s="217"/>
      <c r="AW456" s="215"/>
      <c r="AX456" s="217"/>
      <c r="AY456" s="219"/>
      <c r="AZ456" s="220"/>
      <c r="BA456" s="220"/>
      <c r="BB456" s="221"/>
      <c r="BC456" s="220"/>
      <c r="BD456" s="220"/>
      <c r="BE456" s="220"/>
      <c r="BF456" s="220"/>
      <c r="BG456" s="220"/>
      <c r="BH456" s="218"/>
      <c r="BI456" s="218"/>
      <c r="BJ456" s="218"/>
      <c r="BK456" s="218"/>
      <c r="BL456" s="218"/>
      <c r="BM456" s="211"/>
      <c r="BN456" s="211"/>
      <c r="BO456" s="211"/>
      <c r="BP456" s="211"/>
      <c r="BQ456" s="211"/>
      <c r="BR456" s="211"/>
      <c r="BS456" s="211"/>
      <c r="BT456" s="211"/>
      <c r="BU456" s="211"/>
      <c r="BV456" s="211"/>
      <c r="BW456" s="211"/>
      <c r="BX456" s="211"/>
      <c r="BY456" s="211"/>
      <c r="BZ456" s="211"/>
      <c r="CA456" s="211"/>
      <c r="CB456" s="211"/>
      <c r="CC456" s="211"/>
      <c r="CD456" s="211"/>
      <c r="CE456" s="211"/>
    </row>
    <row r="457" spans="41:83" x14ac:dyDescent="0.2">
      <c r="AO457" s="215"/>
      <c r="AP457" s="222"/>
      <c r="AQ457" s="222"/>
      <c r="AR457" s="215"/>
      <c r="AS457" s="215"/>
      <c r="AT457" s="217"/>
      <c r="AU457" s="218"/>
      <c r="AV457" s="217"/>
      <c r="AW457" s="215"/>
      <c r="AX457" s="217"/>
      <c r="AY457" s="219"/>
      <c r="AZ457" s="220"/>
      <c r="BA457" s="220"/>
      <c r="BB457" s="221"/>
      <c r="BC457" s="220"/>
      <c r="BD457" s="220"/>
      <c r="BE457" s="220"/>
      <c r="BF457" s="220"/>
      <c r="BG457" s="220"/>
      <c r="BH457" s="218"/>
      <c r="BI457" s="218"/>
      <c r="BJ457" s="218"/>
      <c r="BK457" s="218"/>
      <c r="BL457" s="218"/>
      <c r="BM457" s="211"/>
      <c r="BN457" s="211"/>
      <c r="BO457" s="211"/>
      <c r="BP457" s="211"/>
      <c r="BQ457" s="211"/>
      <c r="BR457" s="211"/>
      <c r="BS457" s="211"/>
      <c r="BT457" s="211"/>
      <c r="BU457" s="211"/>
      <c r="BV457" s="211"/>
      <c r="BW457" s="211"/>
      <c r="BX457" s="211"/>
      <c r="BY457" s="211"/>
      <c r="BZ457" s="211"/>
      <c r="CA457" s="211"/>
      <c r="CB457" s="211"/>
      <c r="CC457" s="211"/>
      <c r="CD457" s="211"/>
      <c r="CE457" s="211"/>
    </row>
    <row r="458" spans="41:83" x14ac:dyDescent="0.2">
      <c r="AO458" s="215"/>
      <c r="AP458" s="222"/>
      <c r="AQ458" s="222"/>
      <c r="AR458" s="215"/>
      <c r="AS458" s="215"/>
      <c r="AT458" s="217"/>
      <c r="AU458" s="218"/>
      <c r="AV458" s="217"/>
      <c r="AW458" s="215"/>
      <c r="AX458" s="217"/>
      <c r="AY458" s="219"/>
      <c r="AZ458" s="220"/>
      <c r="BA458" s="220"/>
      <c r="BB458" s="221"/>
      <c r="BC458" s="220"/>
      <c r="BD458" s="220"/>
      <c r="BE458" s="220"/>
      <c r="BF458" s="220"/>
      <c r="BG458" s="220"/>
      <c r="BH458" s="218"/>
      <c r="BI458" s="218"/>
      <c r="BJ458" s="218"/>
      <c r="BK458" s="218"/>
      <c r="BL458" s="218"/>
      <c r="BM458" s="211"/>
      <c r="BN458" s="211"/>
      <c r="BO458" s="211"/>
      <c r="BP458" s="211"/>
      <c r="BQ458" s="211"/>
      <c r="BR458" s="211"/>
      <c r="BS458" s="211"/>
      <c r="BT458" s="211"/>
      <c r="BU458" s="211"/>
      <c r="BV458" s="211"/>
      <c r="BW458" s="211"/>
      <c r="BX458" s="211"/>
      <c r="BY458" s="211"/>
      <c r="BZ458" s="211"/>
      <c r="CA458" s="211"/>
      <c r="CB458" s="211"/>
      <c r="CC458" s="211"/>
      <c r="CD458" s="211"/>
      <c r="CE458" s="211"/>
    </row>
    <row r="459" spans="41:83" x14ac:dyDescent="0.2">
      <c r="AO459" s="215"/>
      <c r="AP459" s="222"/>
      <c r="AQ459" s="222"/>
      <c r="AR459" s="215"/>
      <c r="AS459" s="215"/>
      <c r="AT459" s="217"/>
      <c r="AU459" s="218"/>
      <c r="AV459" s="217"/>
      <c r="AW459" s="215"/>
      <c r="AX459" s="217"/>
      <c r="AY459" s="219"/>
      <c r="AZ459" s="220"/>
      <c r="BA459" s="220"/>
      <c r="BB459" s="221"/>
      <c r="BC459" s="220"/>
      <c r="BD459" s="220"/>
      <c r="BE459" s="220"/>
      <c r="BF459" s="220"/>
      <c r="BG459" s="220"/>
      <c r="BH459" s="218"/>
      <c r="BI459" s="218"/>
      <c r="BJ459" s="218"/>
      <c r="BK459" s="218"/>
      <c r="BL459" s="218"/>
      <c r="BM459" s="211"/>
      <c r="BN459" s="211"/>
      <c r="BO459" s="211"/>
      <c r="BP459" s="211"/>
      <c r="BQ459" s="211"/>
      <c r="BR459" s="211"/>
      <c r="BS459" s="211"/>
      <c r="BT459" s="211"/>
      <c r="BU459" s="211"/>
      <c r="BV459" s="211"/>
      <c r="BW459" s="211"/>
      <c r="BX459" s="211"/>
      <c r="BY459" s="211"/>
      <c r="BZ459" s="211"/>
      <c r="CA459" s="211"/>
      <c r="CB459" s="211"/>
      <c r="CC459" s="211"/>
      <c r="CD459" s="211"/>
      <c r="CE459" s="211"/>
    </row>
    <row r="460" spans="41:83" x14ac:dyDescent="0.2">
      <c r="AO460" s="215"/>
      <c r="AP460" s="222"/>
      <c r="AQ460" s="222"/>
      <c r="AR460" s="215"/>
      <c r="AS460" s="215"/>
      <c r="AT460" s="217"/>
      <c r="AU460" s="218"/>
      <c r="AV460" s="217"/>
      <c r="AW460" s="215"/>
      <c r="AX460" s="217"/>
      <c r="AY460" s="219"/>
      <c r="AZ460" s="220"/>
      <c r="BA460" s="220"/>
      <c r="BB460" s="221"/>
      <c r="BC460" s="220"/>
      <c r="BD460" s="220"/>
      <c r="BE460" s="220"/>
      <c r="BF460" s="220"/>
      <c r="BG460" s="220"/>
      <c r="BH460" s="218"/>
      <c r="BI460" s="218"/>
      <c r="BJ460" s="218"/>
      <c r="BK460" s="218"/>
      <c r="BL460" s="218"/>
      <c r="BM460" s="211"/>
      <c r="BN460" s="211"/>
      <c r="BO460" s="211"/>
      <c r="BP460" s="211"/>
      <c r="BQ460" s="211"/>
      <c r="BR460" s="211"/>
      <c r="BS460" s="211"/>
      <c r="BT460" s="211"/>
      <c r="BU460" s="211"/>
      <c r="BV460" s="211"/>
      <c r="BW460" s="211"/>
      <c r="BX460" s="211"/>
      <c r="BY460" s="211"/>
      <c r="BZ460" s="211"/>
      <c r="CA460" s="211"/>
      <c r="CB460" s="211"/>
      <c r="CC460" s="211"/>
      <c r="CD460" s="211"/>
      <c r="CE460" s="211"/>
    </row>
    <row r="461" spans="41:83" x14ac:dyDescent="0.2">
      <c r="AO461" s="215"/>
      <c r="AP461" s="222"/>
      <c r="AQ461" s="222"/>
      <c r="AR461" s="215"/>
      <c r="AS461" s="215"/>
      <c r="AT461" s="217"/>
      <c r="AU461" s="218"/>
      <c r="AV461" s="217"/>
      <c r="AW461" s="215"/>
      <c r="AX461" s="217"/>
      <c r="AY461" s="219"/>
      <c r="AZ461" s="220"/>
      <c r="BA461" s="220"/>
      <c r="BB461" s="221"/>
      <c r="BC461" s="220"/>
      <c r="BD461" s="220"/>
      <c r="BE461" s="220"/>
      <c r="BF461" s="220"/>
      <c r="BG461" s="220"/>
      <c r="BH461" s="218"/>
      <c r="BI461" s="218"/>
      <c r="BJ461" s="218"/>
      <c r="BK461" s="218"/>
      <c r="BL461" s="218"/>
      <c r="BM461" s="211"/>
      <c r="BN461" s="211"/>
      <c r="BO461" s="211"/>
      <c r="BP461" s="211"/>
      <c r="BQ461" s="211"/>
      <c r="BR461" s="211"/>
      <c r="BS461" s="211"/>
      <c r="BT461" s="211"/>
      <c r="BU461" s="211"/>
      <c r="BV461" s="211"/>
      <c r="BW461" s="211"/>
      <c r="BX461" s="211"/>
      <c r="BY461" s="211"/>
      <c r="BZ461" s="211"/>
      <c r="CA461" s="211"/>
      <c r="CB461" s="211"/>
      <c r="CC461" s="211"/>
      <c r="CD461" s="211"/>
      <c r="CE461" s="211"/>
    </row>
    <row r="462" spans="41:83" x14ac:dyDescent="0.2">
      <c r="AO462" s="215"/>
      <c r="AP462" s="222"/>
      <c r="AQ462" s="222"/>
      <c r="AR462" s="215"/>
      <c r="AS462" s="215"/>
      <c r="AT462" s="217"/>
      <c r="AU462" s="218"/>
      <c r="AV462" s="217"/>
      <c r="AW462" s="215"/>
      <c r="AX462" s="217"/>
      <c r="AY462" s="219"/>
      <c r="AZ462" s="220"/>
      <c r="BA462" s="220"/>
      <c r="BB462" s="221"/>
      <c r="BC462" s="220"/>
      <c r="BD462" s="220"/>
      <c r="BE462" s="220"/>
      <c r="BF462" s="220"/>
      <c r="BG462" s="220"/>
      <c r="BH462" s="218"/>
      <c r="BI462" s="218"/>
      <c r="BJ462" s="218"/>
      <c r="BK462" s="218"/>
      <c r="BL462" s="218"/>
      <c r="BM462" s="211"/>
      <c r="BN462" s="211"/>
      <c r="BO462" s="211"/>
      <c r="BP462" s="211"/>
      <c r="BQ462" s="211"/>
      <c r="BR462" s="211"/>
      <c r="BS462" s="211"/>
      <c r="BT462" s="211"/>
      <c r="BU462" s="211"/>
      <c r="BV462" s="211"/>
      <c r="BW462" s="211"/>
      <c r="BX462" s="211"/>
      <c r="BY462" s="211"/>
      <c r="BZ462" s="211"/>
      <c r="CA462" s="211"/>
      <c r="CB462" s="211"/>
      <c r="CC462" s="211"/>
      <c r="CD462" s="211"/>
      <c r="CE462" s="211"/>
    </row>
    <row r="463" spans="41:83" x14ac:dyDescent="0.2">
      <c r="AO463" s="215"/>
      <c r="AP463" s="222"/>
      <c r="AQ463" s="222"/>
      <c r="AR463" s="215"/>
      <c r="AS463" s="215"/>
      <c r="AT463" s="217"/>
      <c r="AU463" s="218"/>
      <c r="AV463" s="217"/>
      <c r="AW463" s="215"/>
      <c r="AX463" s="217"/>
      <c r="AY463" s="219"/>
      <c r="AZ463" s="220"/>
      <c r="BA463" s="220"/>
      <c r="BB463" s="221"/>
      <c r="BC463" s="220"/>
      <c r="BD463" s="220"/>
      <c r="BE463" s="220"/>
      <c r="BF463" s="220"/>
      <c r="BG463" s="220"/>
      <c r="BH463" s="218"/>
      <c r="BI463" s="218"/>
      <c r="BJ463" s="218"/>
      <c r="BK463" s="218"/>
      <c r="BL463" s="218"/>
      <c r="BM463" s="211"/>
      <c r="BN463" s="211"/>
      <c r="BO463" s="211"/>
      <c r="BP463" s="211"/>
      <c r="BQ463" s="211"/>
      <c r="BR463" s="211"/>
      <c r="BS463" s="211"/>
      <c r="BT463" s="211"/>
      <c r="BU463" s="211"/>
      <c r="BV463" s="211"/>
      <c r="BW463" s="211"/>
      <c r="BX463" s="211"/>
      <c r="BY463" s="211"/>
      <c r="BZ463" s="211"/>
      <c r="CA463" s="211"/>
      <c r="CB463" s="211"/>
      <c r="CC463" s="211"/>
      <c r="CD463" s="211"/>
      <c r="CE463" s="211"/>
    </row>
    <row r="464" spans="41:83" x14ac:dyDescent="0.2">
      <c r="AO464" s="215"/>
      <c r="AP464" s="222"/>
      <c r="AQ464" s="222"/>
      <c r="AR464" s="215"/>
      <c r="AS464" s="215"/>
      <c r="AT464" s="217"/>
      <c r="AU464" s="218"/>
      <c r="AV464" s="217"/>
      <c r="AW464" s="215"/>
      <c r="AX464" s="217"/>
      <c r="AY464" s="219"/>
      <c r="AZ464" s="220"/>
      <c r="BA464" s="220"/>
      <c r="BB464" s="221"/>
      <c r="BC464" s="220"/>
      <c r="BD464" s="220"/>
      <c r="BE464" s="220"/>
      <c r="BF464" s="220"/>
      <c r="BG464" s="220"/>
      <c r="BH464" s="218"/>
      <c r="BI464" s="218"/>
      <c r="BJ464" s="218"/>
      <c r="BK464" s="218"/>
      <c r="BL464" s="218"/>
      <c r="BM464" s="211"/>
      <c r="BN464" s="211"/>
      <c r="BO464" s="211"/>
      <c r="BP464" s="211"/>
      <c r="BQ464" s="211"/>
      <c r="BR464" s="211"/>
      <c r="BS464" s="211"/>
      <c r="BT464" s="211"/>
      <c r="BU464" s="211"/>
      <c r="BV464" s="211"/>
      <c r="BW464" s="211"/>
      <c r="BX464" s="211"/>
      <c r="BY464" s="211"/>
      <c r="BZ464" s="211"/>
      <c r="CA464" s="211"/>
      <c r="CB464" s="211"/>
      <c r="CC464" s="211"/>
      <c r="CD464" s="211"/>
      <c r="CE464" s="211"/>
    </row>
    <row r="465" spans="41:83" x14ac:dyDescent="0.2">
      <c r="AO465" s="215"/>
      <c r="AP465" s="222"/>
      <c r="AQ465" s="222"/>
      <c r="AR465" s="215"/>
      <c r="AS465" s="215"/>
      <c r="AT465" s="217"/>
      <c r="AU465" s="218"/>
      <c r="AV465" s="217"/>
      <c r="AW465" s="215"/>
      <c r="AX465" s="217"/>
      <c r="AY465" s="219"/>
      <c r="AZ465" s="220"/>
      <c r="BA465" s="220"/>
      <c r="BB465" s="221"/>
      <c r="BC465" s="220"/>
      <c r="BD465" s="220"/>
      <c r="BE465" s="220"/>
      <c r="BF465" s="220"/>
      <c r="BG465" s="220"/>
      <c r="BH465" s="218"/>
      <c r="BI465" s="218"/>
      <c r="BJ465" s="218"/>
      <c r="BK465" s="218"/>
      <c r="BL465" s="218"/>
      <c r="BM465" s="211"/>
      <c r="BN465" s="211"/>
      <c r="BO465" s="211"/>
      <c r="BP465" s="211"/>
      <c r="BQ465" s="211"/>
      <c r="BR465" s="211"/>
      <c r="BS465" s="211"/>
      <c r="BT465" s="211"/>
      <c r="BU465" s="211"/>
      <c r="BV465" s="211"/>
      <c r="BW465" s="211"/>
      <c r="BX465" s="211"/>
      <c r="BY465" s="211"/>
      <c r="BZ465" s="211"/>
      <c r="CA465" s="211"/>
      <c r="CB465" s="211"/>
      <c r="CC465" s="211"/>
      <c r="CD465" s="211"/>
      <c r="CE465" s="211"/>
    </row>
    <row r="466" spans="41:83" x14ac:dyDescent="0.2">
      <c r="AO466" s="215"/>
      <c r="AP466" s="222"/>
      <c r="AQ466" s="222"/>
      <c r="AR466" s="215"/>
      <c r="AS466" s="215"/>
      <c r="AT466" s="217"/>
      <c r="AU466" s="218"/>
      <c r="AV466" s="217"/>
      <c r="AW466" s="215"/>
      <c r="AX466" s="217"/>
      <c r="AY466" s="219"/>
      <c r="AZ466" s="220"/>
      <c r="BA466" s="220"/>
      <c r="BB466" s="221"/>
      <c r="BC466" s="220"/>
      <c r="BD466" s="220"/>
      <c r="BE466" s="220"/>
      <c r="BF466" s="220"/>
      <c r="BG466" s="220"/>
      <c r="BH466" s="218"/>
      <c r="BI466" s="218"/>
      <c r="BJ466" s="218"/>
      <c r="BK466" s="218"/>
      <c r="BL466" s="218"/>
      <c r="BM466" s="211"/>
      <c r="BN466" s="211"/>
      <c r="BO466" s="211"/>
      <c r="BP466" s="211"/>
      <c r="BQ466" s="211"/>
      <c r="BR466" s="211"/>
      <c r="BS466" s="211"/>
      <c r="BT466" s="211"/>
      <c r="BU466" s="211"/>
      <c r="BV466" s="211"/>
      <c r="BW466" s="211"/>
      <c r="BX466" s="211"/>
      <c r="BY466" s="211"/>
      <c r="BZ466" s="211"/>
      <c r="CA466" s="211"/>
      <c r="CB466" s="211"/>
      <c r="CC466" s="211"/>
      <c r="CD466" s="211"/>
      <c r="CE466" s="211"/>
    </row>
    <row r="467" spans="41:83" x14ac:dyDescent="0.2">
      <c r="AO467" s="215"/>
      <c r="AP467" s="222"/>
      <c r="AQ467" s="222"/>
      <c r="AR467" s="215"/>
      <c r="AS467" s="215"/>
      <c r="AT467" s="217"/>
      <c r="AU467" s="218"/>
      <c r="AV467" s="217"/>
      <c r="AW467" s="215"/>
      <c r="AX467" s="217"/>
      <c r="AY467" s="219"/>
      <c r="AZ467" s="220"/>
      <c r="BA467" s="220"/>
      <c r="BB467" s="221"/>
      <c r="BC467" s="220"/>
      <c r="BD467" s="220"/>
      <c r="BE467" s="220"/>
      <c r="BF467" s="220"/>
      <c r="BG467" s="220"/>
      <c r="BH467" s="218"/>
      <c r="BI467" s="218"/>
      <c r="BJ467" s="218"/>
      <c r="BK467" s="218"/>
      <c r="BL467" s="218"/>
      <c r="BM467" s="211"/>
      <c r="BN467" s="211"/>
      <c r="BO467" s="211"/>
      <c r="BP467" s="211"/>
      <c r="BQ467" s="211"/>
      <c r="BR467" s="211"/>
      <c r="BS467" s="211"/>
      <c r="BT467" s="211"/>
      <c r="BU467" s="211"/>
      <c r="BV467" s="211"/>
      <c r="BW467" s="211"/>
      <c r="BX467" s="211"/>
      <c r="BY467" s="211"/>
      <c r="BZ467" s="211"/>
      <c r="CA467" s="211"/>
      <c r="CB467" s="211"/>
      <c r="CC467" s="211"/>
      <c r="CD467" s="211"/>
      <c r="CE467" s="211"/>
    </row>
    <row r="468" spans="41:83" x14ac:dyDescent="0.2">
      <c r="AO468" s="215"/>
      <c r="AP468" s="222"/>
      <c r="AQ468" s="222"/>
      <c r="AR468" s="215"/>
      <c r="AS468" s="215"/>
      <c r="AT468" s="217"/>
      <c r="AU468" s="218"/>
      <c r="AV468" s="217"/>
      <c r="AW468" s="215"/>
      <c r="AX468" s="217"/>
      <c r="AY468" s="219"/>
      <c r="AZ468" s="220"/>
      <c r="BA468" s="220"/>
      <c r="BB468" s="221"/>
      <c r="BC468" s="220"/>
      <c r="BD468" s="220"/>
      <c r="BE468" s="220"/>
      <c r="BF468" s="220"/>
      <c r="BG468" s="220"/>
      <c r="BH468" s="218"/>
      <c r="BI468" s="218"/>
      <c r="BJ468" s="218"/>
      <c r="BK468" s="218"/>
      <c r="BL468" s="218"/>
      <c r="BM468" s="211"/>
      <c r="BN468" s="211"/>
      <c r="BO468" s="211"/>
      <c r="BP468" s="211"/>
      <c r="BQ468" s="211"/>
      <c r="BR468" s="211"/>
      <c r="BS468" s="211"/>
      <c r="BT468" s="211"/>
      <c r="BU468" s="211"/>
      <c r="BV468" s="211"/>
      <c r="BW468" s="211"/>
      <c r="BX468" s="211"/>
      <c r="BY468" s="211"/>
      <c r="BZ468" s="211"/>
      <c r="CA468" s="211"/>
      <c r="CB468" s="211"/>
      <c r="CC468" s="211"/>
      <c r="CD468" s="211"/>
      <c r="CE468" s="211"/>
    </row>
    <row r="469" spans="41:83" x14ac:dyDescent="0.2">
      <c r="AO469" s="215"/>
      <c r="AP469" s="222"/>
      <c r="AQ469" s="222"/>
      <c r="AR469" s="215"/>
      <c r="AS469" s="215"/>
      <c r="AT469" s="217"/>
      <c r="AU469" s="218"/>
      <c r="AV469" s="217"/>
      <c r="AW469" s="215"/>
      <c r="AX469" s="217"/>
      <c r="AY469" s="219"/>
      <c r="AZ469" s="220"/>
      <c r="BA469" s="220"/>
      <c r="BB469" s="221"/>
      <c r="BC469" s="220"/>
      <c r="BD469" s="220"/>
      <c r="BE469" s="220"/>
      <c r="BF469" s="220"/>
      <c r="BG469" s="220"/>
      <c r="BH469" s="218"/>
      <c r="BI469" s="218"/>
      <c r="BJ469" s="218"/>
      <c r="BK469" s="218"/>
      <c r="BL469" s="218"/>
      <c r="BM469" s="211"/>
      <c r="BN469" s="211"/>
      <c r="BO469" s="211"/>
      <c r="BP469" s="211"/>
      <c r="BQ469" s="211"/>
      <c r="BR469" s="211"/>
      <c r="BS469" s="211"/>
      <c r="BT469" s="211"/>
      <c r="BU469" s="211"/>
      <c r="BV469" s="211"/>
      <c r="BW469" s="211"/>
      <c r="BX469" s="211"/>
      <c r="BY469" s="211"/>
      <c r="BZ469" s="211"/>
      <c r="CA469" s="211"/>
      <c r="CB469" s="211"/>
      <c r="CC469" s="211"/>
      <c r="CD469" s="211"/>
      <c r="CE469" s="211"/>
    </row>
    <row r="470" spans="41:83" x14ac:dyDescent="0.2">
      <c r="AO470" s="215"/>
      <c r="AP470" s="222"/>
      <c r="AQ470" s="222"/>
      <c r="AR470" s="215"/>
      <c r="AS470" s="215"/>
      <c r="AT470" s="217"/>
      <c r="AU470" s="218"/>
      <c r="AV470" s="217"/>
      <c r="AW470" s="215"/>
      <c r="AX470" s="217"/>
      <c r="AY470" s="219"/>
      <c r="AZ470" s="220"/>
      <c r="BA470" s="220"/>
      <c r="BB470" s="221"/>
      <c r="BC470" s="220"/>
      <c r="BD470" s="220"/>
      <c r="BE470" s="220"/>
      <c r="BF470" s="220"/>
      <c r="BG470" s="220"/>
      <c r="BH470" s="218"/>
      <c r="BI470" s="218"/>
      <c r="BJ470" s="218"/>
      <c r="BK470" s="218"/>
      <c r="BL470" s="218"/>
      <c r="BM470" s="211"/>
      <c r="BN470" s="211"/>
      <c r="BO470" s="211"/>
      <c r="BP470" s="211"/>
      <c r="BQ470" s="211"/>
      <c r="BR470" s="211"/>
      <c r="BS470" s="211"/>
      <c r="BT470" s="211"/>
      <c r="BU470" s="211"/>
      <c r="BV470" s="211"/>
      <c r="BW470" s="211"/>
      <c r="BX470" s="211"/>
      <c r="BY470" s="211"/>
      <c r="BZ470" s="211"/>
      <c r="CA470" s="211"/>
      <c r="CB470" s="211"/>
      <c r="CC470" s="211"/>
      <c r="CD470" s="211"/>
      <c r="CE470" s="211"/>
    </row>
    <row r="471" spans="41:83" x14ac:dyDescent="0.2">
      <c r="AO471" s="215"/>
      <c r="AP471" s="222"/>
      <c r="AQ471" s="222"/>
      <c r="AR471" s="215"/>
      <c r="AS471" s="215"/>
      <c r="AT471" s="217"/>
      <c r="AU471" s="218"/>
      <c r="AV471" s="217"/>
      <c r="AW471" s="215"/>
      <c r="AX471" s="217"/>
      <c r="AY471" s="219"/>
      <c r="AZ471" s="220"/>
      <c r="BA471" s="220"/>
      <c r="BB471" s="221"/>
      <c r="BC471" s="220"/>
      <c r="BD471" s="220"/>
      <c r="BE471" s="220"/>
      <c r="BF471" s="220"/>
      <c r="BG471" s="220"/>
      <c r="BH471" s="218"/>
      <c r="BI471" s="218"/>
      <c r="BJ471" s="218"/>
      <c r="BK471" s="218"/>
      <c r="BL471" s="218"/>
      <c r="BM471" s="211"/>
      <c r="BN471" s="211"/>
      <c r="BO471" s="211"/>
      <c r="BP471" s="211"/>
      <c r="BQ471" s="211"/>
      <c r="BR471" s="211"/>
      <c r="BS471" s="211"/>
      <c r="BT471" s="211"/>
      <c r="BU471" s="211"/>
      <c r="BV471" s="211"/>
      <c r="BW471" s="211"/>
      <c r="BX471" s="211"/>
      <c r="BY471" s="211"/>
      <c r="BZ471" s="211"/>
      <c r="CA471" s="211"/>
      <c r="CB471" s="211"/>
      <c r="CC471" s="211"/>
      <c r="CD471" s="211"/>
      <c r="CE471" s="211"/>
    </row>
    <row r="472" spans="41:83" x14ac:dyDescent="0.2">
      <c r="AO472" s="215"/>
      <c r="AP472" s="222"/>
      <c r="AQ472" s="222"/>
      <c r="AR472" s="215"/>
      <c r="AS472" s="215"/>
      <c r="AT472" s="217"/>
      <c r="AU472" s="218"/>
      <c r="AV472" s="217"/>
      <c r="AW472" s="215"/>
      <c r="AX472" s="217"/>
      <c r="AY472" s="219"/>
      <c r="AZ472" s="220"/>
      <c r="BA472" s="220"/>
      <c r="BB472" s="221"/>
      <c r="BC472" s="220"/>
      <c r="BD472" s="220"/>
      <c r="BE472" s="220"/>
      <c r="BF472" s="220"/>
      <c r="BG472" s="220"/>
      <c r="BH472" s="218"/>
      <c r="BI472" s="218"/>
      <c r="BJ472" s="218"/>
      <c r="BK472" s="218"/>
      <c r="BL472" s="218"/>
      <c r="BM472" s="211"/>
      <c r="BN472" s="211"/>
      <c r="BO472" s="211"/>
      <c r="BP472" s="211"/>
      <c r="BQ472" s="211"/>
      <c r="BR472" s="211"/>
      <c r="BS472" s="211"/>
      <c r="BT472" s="211"/>
      <c r="BU472" s="211"/>
      <c r="BV472" s="211"/>
      <c r="BW472" s="211"/>
      <c r="BX472" s="211"/>
      <c r="BY472" s="211"/>
      <c r="BZ472" s="211"/>
      <c r="CA472" s="211"/>
      <c r="CB472" s="211"/>
      <c r="CC472" s="211"/>
      <c r="CD472" s="211"/>
      <c r="CE472" s="211"/>
    </row>
    <row r="473" spans="41:83" x14ac:dyDescent="0.2">
      <c r="AO473" s="215"/>
      <c r="AP473" s="222"/>
      <c r="AQ473" s="222"/>
      <c r="AR473" s="215"/>
      <c r="AS473" s="215"/>
      <c r="AT473" s="217"/>
      <c r="AU473" s="218"/>
      <c r="AV473" s="217"/>
      <c r="AW473" s="215"/>
      <c r="AX473" s="217"/>
      <c r="AY473" s="219"/>
      <c r="AZ473" s="220"/>
      <c r="BA473" s="220"/>
      <c r="BB473" s="221"/>
      <c r="BC473" s="220"/>
      <c r="BD473" s="220"/>
      <c r="BE473" s="220"/>
      <c r="BF473" s="220"/>
      <c r="BG473" s="220"/>
      <c r="BH473" s="218"/>
      <c r="BI473" s="218"/>
      <c r="BJ473" s="218"/>
      <c r="BK473" s="218"/>
      <c r="BL473" s="218"/>
      <c r="BM473" s="211"/>
      <c r="BN473" s="211"/>
      <c r="BO473" s="211"/>
      <c r="BP473" s="211"/>
      <c r="BQ473" s="211"/>
      <c r="BR473" s="211"/>
      <c r="BS473" s="211"/>
      <c r="BT473" s="211"/>
      <c r="BU473" s="211"/>
      <c r="BV473" s="211"/>
      <c r="BW473" s="211"/>
      <c r="BX473" s="211"/>
      <c r="BY473" s="211"/>
      <c r="BZ473" s="211"/>
      <c r="CA473" s="211"/>
      <c r="CB473" s="211"/>
      <c r="CC473" s="211"/>
      <c r="CD473" s="211"/>
      <c r="CE473" s="211"/>
    </row>
    <row r="474" spans="41:83" x14ac:dyDescent="0.2">
      <c r="AO474" s="215"/>
      <c r="AP474" s="222"/>
      <c r="AQ474" s="222"/>
      <c r="AR474" s="215"/>
      <c r="AS474" s="215"/>
      <c r="AT474" s="217"/>
      <c r="AU474" s="218"/>
      <c r="AV474" s="217"/>
      <c r="AW474" s="215"/>
      <c r="AX474" s="217"/>
      <c r="AY474" s="219"/>
      <c r="AZ474" s="220"/>
      <c r="BA474" s="220"/>
      <c r="BB474" s="221"/>
      <c r="BC474" s="220"/>
      <c r="BD474" s="220"/>
      <c r="BE474" s="220"/>
      <c r="BF474" s="220"/>
      <c r="BG474" s="220"/>
      <c r="BH474" s="218"/>
      <c r="BI474" s="218"/>
      <c r="BJ474" s="218"/>
      <c r="BK474" s="218"/>
      <c r="BL474" s="218"/>
      <c r="BM474" s="211"/>
      <c r="BN474" s="211"/>
      <c r="BO474" s="211"/>
      <c r="BP474" s="211"/>
      <c r="BQ474" s="211"/>
      <c r="BR474" s="211"/>
      <c r="BS474" s="211"/>
      <c r="BT474" s="211"/>
      <c r="BU474" s="211"/>
      <c r="BV474" s="211"/>
      <c r="BW474" s="211"/>
      <c r="BX474" s="211"/>
      <c r="BY474" s="211"/>
      <c r="BZ474" s="211"/>
      <c r="CA474" s="211"/>
      <c r="CB474" s="211"/>
      <c r="CC474" s="211"/>
      <c r="CD474" s="211"/>
      <c r="CE474" s="211"/>
    </row>
    <row r="475" spans="41:83" x14ac:dyDescent="0.2">
      <c r="AO475" s="215"/>
      <c r="AP475" s="222"/>
      <c r="AQ475" s="222"/>
      <c r="AR475" s="215"/>
      <c r="AS475" s="215"/>
      <c r="AT475" s="217"/>
      <c r="AU475" s="218"/>
      <c r="AV475" s="217"/>
      <c r="AW475" s="215"/>
      <c r="AX475" s="217"/>
      <c r="AY475" s="219"/>
      <c r="AZ475" s="220"/>
      <c r="BA475" s="220"/>
      <c r="BB475" s="221"/>
      <c r="BC475" s="220"/>
      <c r="BD475" s="220"/>
      <c r="BE475" s="220"/>
      <c r="BF475" s="220"/>
      <c r="BG475" s="220"/>
      <c r="BH475" s="218"/>
      <c r="BI475" s="218"/>
      <c r="BJ475" s="218"/>
      <c r="BK475" s="218"/>
      <c r="BL475" s="218"/>
      <c r="BM475" s="211"/>
      <c r="BN475" s="211"/>
      <c r="BO475" s="211"/>
      <c r="BP475" s="211"/>
      <c r="BQ475" s="211"/>
      <c r="BR475" s="211"/>
      <c r="BS475" s="211"/>
      <c r="BT475" s="211"/>
      <c r="BU475" s="211"/>
      <c r="BV475" s="211"/>
      <c r="BW475" s="211"/>
      <c r="BX475" s="211"/>
      <c r="BY475" s="211"/>
      <c r="BZ475" s="211"/>
      <c r="CA475" s="211"/>
      <c r="CB475" s="211"/>
      <c r="CC475" s="211"/>
      <c r="CD475" s="211"/>
      <c r="CE475" s="211"/>
    </row>
    <row r="476" spans="41:83" x14ac:dyDescent="0.2">
      <c r="AO476" s="215"/>
      <c r="AP476" s="222"/>
      <c r="AQ476" s="222"/>
      <c r="AR476" s="215"/>
      <c r="AS476" s="215"/>
      <c r="AT476" s="217"/>
      <c r="AU476" s="218"/>
      <c r="AV476" s="217"/>
      <c r="AW476" s="215"/>
      <c r="AX476" s="217"/>
      <c r="AY476" s="219"/>
      <c r="AZ476" s="220"/>
      <c r="BA476" s="220"/>
      <c r="BB476" s="221"/>
      <c r="BC476" s="220"/>
      <c r="BD476" s="220"/>
      <c r="BE476" s="220"/>
      <c r="BF476" s="220"/>
      <c r="BG476" s="220"/>
      <c r="BH476" s="218"/>
      <c r="BI476" s="218"/>
      <c r="BJ476" s="218"/>
      <c r="BK476" s="218"/>
      <c r="BL476" s="218"/>
      <c r="BM476" s="211"/>
      <c r="BN476" s="211"/>
      <c r="BO476" s="211"/>
      <c r="BP476" s="211"/>
      <c r="BQ476" s="211"/>
      <c r="BR476" s="211"/>
      <c r="BS476" s="211"/>
      <c r="BT476" s="211"/>
      <c r="BU476" s="211"/>
      <c r="BV476" s="211"/>
      <c r="BW476" s="211"/>
      <c r="BX476" s="211"/>
      <c r="BY476" s="211"/>
      <c r="BZ476" s="211"/>
      <c r="CA476" s="211"/>
      <c r="CB476" s="211"/>
      <c r="CC476" s="211"/>
      <c r="CD476" s="211"/>
      <c r="CE476" s="211"/>
    </row>
    <row r="477" spans="41:83" x14ac:dyDescent="0.2">
      <c r="AO477" s="215"/>
      <c r="AP477" s="222"/>
      <c r="AQ477" s="222"/>
      <c r="AR477" s="215"/>
      <c r="AS477" s="215"/>
      <c r="AT477" s="217"/>
      <c r="AU477" s="218"/>
      <c r="AV477" s="217"/>
      <c r="AW477" s="215"/>
      <c r="AX477" s="217"/>
      <c r="AY477" s="219"/>
      <c r="AZ477" s="220"/>
      <c r="BA477" s="220"/>
      <c r="BB477" s="221"/>
      <c r="BC477" s="220"/>
      <c r="BD477" s="220"/>
      <c r="BE477" s="220"/>
      <c r="BF477" s="220"/>
      <c r="BG477" s="220"/>
      <c r="BH477" s="218"/>
      <c r="BI477" s="218"/>
      <c r="BJ477" s="218"/>
      <c r="BK477" s="218"/>
      <c r="BL477" s="218"/>
      <c r="BM477" s="211"/>
      <c r="BN477" s="211"/>
      <c r="BO477" s="211"/>
      <c r="BP477" s="211"/>
      <c r="BQ477" s="211"/>
      <c r="BR477" s="211"/>
      <c r="BS477" s="211"/>
      <c r="BT477" s="211"/>
      <c r="BU477" s="211"/>
      <c r="BV477" s="211"/>
      <c r="BW477" s="211"/>
      <c r="BX477" s="211"/>
      <c r="BY477" s="211"/>
      <c r="BZ477" s="211"/>
      <c r="CA477" s="211"/>
      <c r="CB477" s="211"/>
      <c r="CC477" s="211"/>
      <c r="CD477" s="211"/>
      <c r="CE477" s="211"/>
    </row>
    <row r="478" spans="41:83" x14ac:dyDescent="0.2">
      <c r="AO478" s="215"/>
      <c r="AP478" s="222"/>
      <c r="AQ478" s="222"/>
      <c r="AR478" s="215"/>
      <c r="AS478" s="215"/>
      <c r="AT478" s="217"/>
      <c r="AU478" s="218"/>
      <c r="AV478" s="217"/>
      <c r="AW478" s="215"/>
      <c r="AX478" s="217"/>
      <c r="AY478" s="219"/>
      <c r="AZ478" s="220"/>
      <c r="BA478" s="220"/>
      <c r="BB478" s="221"/>
      <c r="BC478" s="220"/>
      <c r="BD478" s="220"/>
      <c r="BE478" s="220"/>
      <c r="BF478" s="220"/>
      <c r="BG478" s="220"/>
      <c r="BH478" s="218"/>
      <c r="BI478" s="218"/>
      <c r="BJ478" s="218"/>
      <c r="BK478" s="218"/>
      <c r="BL478" s="218"/>
      <c r="BM478" s="211"/>
      <c r="BN478" s="211"/>
      <c r="BO478" s="211"/>
      <c r="BP478" s="211"/>
      <c r="BQ478" s="211"/>
      <c r="BR478" s="211"/>
      <c r="BS478" s="211"/>
      <c r="BT478" s="211"/>
      <c r="BU478" s="211"/>
      <c r="BV478" s="211"/>
      <c r="BW478" s="211"/>
      <c r="BX478" s="211"/>
      <c r="BY478" s="211"/>
      <c r="BZ478" s="211"/>
      <c r="CA478" s="211"/>
      <c r="CB478" s="211"/>
      <c r="CC478" s="211"/>
      <c r="CD478" s="211"/>
      <c r="CE478" s="211"/>
    </row>
    <row r="479" spans="41:83" x14ac:dyDescent="0.2">
      <c r="AO479" s="215"/>
      <c r="AP479" s="222"/>
      <c r="AQ479" s="222"/>
      <c r="AR479" s="215"/>
      <c r="AS479" s="215"/>
      <c r="AT479" s="217"/>
      <c r="AU479" s="218"/>
      <c r="AV479" s="217"/>
      <c r="AW479" s="215"/>
      <c r="AX479" s="217"/>
      <c r="AY479" s="219"/>
      <c r="AZ479" s="220"/>
      <c r="BA479" s="220"/>
      <c r="BB479" s="221"/>
      <c r="BC479" s="220"/>
      <c r="BD479" s="220"/>
      <c r="BE479" s="220"/>
      <c r="BF479" s="220"/>
      <c r="BG479" s="220"/>
      <c r="BH479" s="218"/>
      <c r="BI479" s="218"/>
      <c r="BJ479" s="218"/>
      <c r="BK479" s="218"/>
      <c r="BL479" s="218"/>
      <c r="BM479" s="211"/>
      <c r="BN479" s="211"/>
      <c r="BO479" s="211"/>
      <c r="BP479" s="211"/>
      <c r="BQ479" s="211"/>
      <c r="BR479" s="211"/>
      <c r="BS479" s="211"/>
      <c r="BT479" s="211"/>
      <c r="BU479" s="211"/>
      <c r="BV479" s="211"/>
      <c r="BW479" s="211"/>
      <c r="BX479" s="211"/>
      <c r="BY479" s="211"/>
      <c r="BZ479" s="211"/>
      <c r="CA479" s="211"/>
      <c r="CB479" s="211"/>
      <c r="CC479" s="211"/>
      <c r="CD479" s="211"/>
      <c r="CE479" s="211"/>
    </row>
    <row r="480" spans="41:83" x14ac:dyDescent="0.2">
      <c r="AO480" s="215"/>
      <c r="AP480" s="222"/>
      <c r="AQ480" s="222"/>
      <c r="AR480" s="215"/>
      <c r="AS480" s="215"/>
      <c r="AT480" s="217"/>
      <c r="AU480" s="218"/>
      <c r="AV480" s="217"/>
      <c r="AW480" s="215"/>
      <c r="AX480" s="217"/>
      <c r="AY480" s="219"/>
      <c r="AZ480" s="220"/>
      <c r="BA480" s="220"/>
      <c r="BB480" s="221"/>
      <c r="BC480" s="220"/>
      <c r="BD480" s="220"/>
      <c r="BE480" s="220"/>
      <c r="BF480" s="220"/>
      <c r="BG480" s="220"/>
      <c r="BH480" s="218"/>
      <c r="BI480" s="218"/>
      <c r="BJ480" s="218"/>
      <c r="BK480" s="218"/>
      <c r="BL480" s="218"/>
      <c r="BM480" s="211"/>
      <c r="BN480" s="211"/>
      <c r="BO480" s="211"/>
      <c r="BP480" s="211"/>
      <c r="BQ480" s="211"/>
      <c r="BR480" s="211"/>
      <c r="BS480" s="211"/>
      <c r="BT480" s="211"/>
      <c r="BU480" s="211"/>
      <c r="BV480" s="211"/>
      <c r="BW480" s="211"/>
      <c r="BX480" s="211"/>
      <c r="BY480" s="211"/>
      <c r="BZ480" s="211"/>
      <c r="CA480" s="211"/>
      <c r="CB480" s="211"/>
      <c r="CC480" s="211"/>
      <c r="CD480" s="211"/>
      <c r="CE480" s="211"/>
    </row>
    <row r="481" spans="41:83" x14ac:dyDescent="0.2">
      <c r="AO481" s="215"/>
      <c r="AP481" s="222"/>
      <c r="AQ481" s="222"/>
      <c r="AR481" s="215"/>
      <c r="AS481" s="215"/>
      <c r="AT481" s="217"/>
      <c r="AU481" s="218"/>
      <c r="AV481" s="217"/>
      <c r="AW481" s="215"/>
      <c r="AX481" s="217"/>
      <c r="AY481" s="219"/>
      <c r="AZ481" s="220"/>
      <c r="BA481" s="220"/>
      <c r="BB481" s="221"/>
      <c r="BC481" s="220"/>
      <c r="BD481" s="220"/>
      <c r="BE481" s="220"/>
      <c r="BF481" s="220"/>
      <c r="BG481" s="220"/>
      <c r="BH481" s="218"/>
      <c r="BI481" s="218"/>
      <c r="BJ481" s="218"/>
      <c r="BK481" s="218"/>
      <c r="BL481" s="218"/>
      <c r="BM481" s="211"/>
      <c r="BN481" s="211"/>
      <c r="BO481" s="211"/>
      <c r="BP481" s="211"/>
      <c r="BQ481" s="211"/>
      <c r="BR481" s="211"/>
      <c r="BS481" s="211"/>
      <c r="BT481" s="211"/>
      <c r="BU481" s="211"/>
      <c r="BV481" s="211"/>
      <c r="BW481" s="211"/>
      <c r="BX481" s="211"/>
      <c r="BY481" s="211"/>
      <c r="BZ481" s="211"/>
      <c r="CA481" s="211"/>
      <c r="CB481" s="211"/>
      <c r="CC481" s="211"/>
      <c r="CD481" s="211"/>
      <c r="CE481" s="211"/>
    </row>
    <row r="482" spans="41:83" x14ac:dyDescent="0.2">
      <c r="AO482" s="215"/>
      <c r="AP482" s="222"/>
      <c r="AQ482" s="222"/>
      <c r="AR482" s="215"/>
      <c r="AS482" s="215"/>
      <c r="AT482" s="217"/>
      <c r="AU482" s="218"/>
      <c r="AV482" s="217"/>
      <c r="AW482" s="215"/>
      <c r="AX482" s="217"/>
      <c r="AY482" s="219"/>
      <c r="AZ482" s="220"/>
      <c r="BA482" s="220"/>
      <c r="BB482" s="221"/>
      <c r="BC482" s="220"/>
      <c r="BD482" s="220"/>
      <c r="BE482" s="220"/>
      <c r="BF482" s="220"/>
      <c r="BG482" s="220"/>
      <c r="BH482" s="218"/>
      <c r="BI482" s="218"/>
      <c r="BJ482" s="218"/>
      <c r="BK482" s="218"/>
      <c r="BL482" s="218"/>
      <c r="BM482" s="211"/>
      <c r="BN482" s="211"/>
      <c r="BO482" s="211"/>
      <c r="BP482" s="211"/>
      <c r="BQ482" s="211"/>
      <c r="BR482" s="211"/>
      <c r="BS482" s="211"/>
      <c r="BT482" s="211"/>
      <c r="BU482" s="211"/>
      <c r="BV482" s="211"/>
      <c r="BW482" s="211"/>
      <c r="BX482" s="211"/>
      <c r="BY482" s="211"/>
      <c r="BZ482" s="211"/>
      <c r="CA482" s="211"/>
      <c r="CB482" s="211"/>
      <c r="CC482" s="211"/>
      <c r="CD482" s="211"/>
      <c r="CE482" s="211"/>
    </row>
    <row r="483" spans="41:83" x14ac:dyDescent="0.2">
      <c r="AO483" s="215"/>
      <c r="AP483" s="222"/>
      <c r="AQ483" s="222"/>
      <c r="AR483" s="215"/>
      <c r="AS483" s="215"/>
      <c r="AT483" s="217"/>
      <c r="AU483" s="218"/>
      <c r="AV483" s="217"/>
      <c r="AW483" s="215"/>
      <c r="AX483" s="217"/>
      <c r="AY483" s="219"/>
      <c r="AZ483" s="220"/>
      <c r="BA483" s="220"/>
      <c r="BB483" s="221"/>
      <c r="BC483" s="220"/>
      <c r="BD483" s="220"/>
      <c r="BE483" s="220"/>
      <c r="BF483" s="220"/>
      <c r="BG483" s="220"/>
      <c r="BH483" s="218"/>
      <c r="BI483" s="218"/>
      <c r="BJ483" s="218"/>
      <c r="BK483" s="218"/>
      <c r="BL483" s="218"/>
      <c r="BM483" s="211"/>
      <c r="BN483" s="211"/>
      <c r="BO483" s="211"/>
      <c r="BP483" s="211"/>
      <c r="BQ483" s="211"/>
      <c r="BR483" s="211"/>
      <c r="BS483" s="211"/>
      <c r="BT483" s="211"/>
      <c r="BU483" s="211"/>
      <c r="BV483" s="211"/>
      <c r="BW483" s="211"/>
      <c r="BX483" s="211"/>
      <c r="BY483" s="211"/>
      <c r="BZ483" s="211"/>
      <c r="CA483" s="211"/>
      <c r="CB483" s="211"/>
      <c r="CC483" s="211"/>
      <c r="CD483" s="211"/>
      <c r="CE483" s="211"/>
    </row>
    <row r="484" spans="41:83" x14ac:dyDescent="0.2">
      <c r="AO484" s="215"/>
      <c r="AP484" s="222"/>
      <c r="AQ484" s="222"/>
      <c r="AR484" s="215"/>
      <c r="AS484" s="215"/>
      <c r="AT484" s="217"/>
      <c r="AU484" s="218"/>
      <c r="AV484" s="217"/>
      <c r="AW484" s="215"/>
      <c r="AX484" s="217"/>
      <c r="AY484" s="219"/>
      <c r="AZ484" s="220"/>
      <c r="BA484" s="220"/>
      <c r="BB484" s="221"/>
      <c r="BC484" s="220"/>
      <c r="BD484" s="220"/>
      <c r="BE484" s="220"/>
      <c r="BF484" s="220"/>
      <c r="BG484" s="220"/>
      <c r="BH484" s="218"/>
      <c r="BI484" s="218"/>
      <c r="BJ484" s="218"/>
      <c r="BK484" s="218"/>
      <c r="BL484" s="218"/>
      <c r="BM484" s="211"/>
      <c r="BN484" s="211"/>
      <c r="BO484" s="211"/>
      <c r="BP484" s="211"/>
      <c r="BQ484" s="211"/>
      <c r="BR484" s="211"/>
      <c r="BS484" s="211"/>
      <c r="BT484" s="211"/>
      <c r="BU484" s="211"/>
      <c r="BV484" s="211"/>
      <c r="BW484" s="211"/>
      <c r="BX484" s="211"/>
      <c r="BY484" s="211"/>
      <c r="BZ484" s="211"/>
      <c r="CA484" s="211"/>
      <c r="CB484" s="211"/>
      <c r="CC484" s="211"/>
      <c r="CD484" s="211"/>
      <c r="CE484" s="211"/>
    </row>
    <row r="485" spans="41:83" x14ac:dyDescent="0.2">
      <c r="AO485" s="215"/>
      <c r="AP485" s="222"/>
      <c r="AQ485" s="222"/>
      <c r="AR485" s="215"/>
      <c r="AS485" s="215"/>
      <c r="AT485" s="217"/>
      <c r="AU485" s="218"/>
      <c r="AV485" s="217"/>
      <c r="AW485" s="215"/>
      <c r="AX485" s="217"/>
      <c r="AY485" s="219"/>
      <c r="AZ485" s="220"/>
      <c r="BA485" s="220"/>
      <c r="BB485" s="221"/>
      <c r="BC485" s="220"/>
      <c r="BD485" s="220"/>
      <c r="BE485" s="220"/>
      <c r="BF485" s="220"/>
      <c r="BG485" s="220"/>
      <c r="BH485" s="218"/>
      <c r="BI485" s="218"/>
      <c r="BJ485" s="218"/>
      <c r="BK485" s="218"/>
      <c r="BL485" s="218"/>
      <c r="BM485" s="211"/>
      <c r="BN485" s="211"/>
      <c r="BO485" s="211"/>
      <c r="BP485" s="211"/>
      <c r="BQ485" s="211"/>
      <c r="BR485" s="211"/>
      <c r="BS485" s="211"/>
      <c r="BT485" s="211"/>
      <c r="BU485" s="211"/>
      <c r="BV485" s="211"/>
      <c r="BW485" s="211"/>
      <c r="BX485" s="211"/>
      <c r="BY485" s="211"/>
      <c r="BZ485" s="211"/>
      <c r="CA485" s="211"/>
      <c r="CB485" s="211"/>
      <c r="CC485" s="211"/>
      <c r="CD485" s="211"/>
      <c r="CE485" s="211"/>
    </row>
    <row r="486" spans="41:83" x14ac:dyDescent="0.2">
      <c r="AO486" s="215"/>
      <c r="AP486" s="222"/>
      <c r="AQ486" s="222"/>
      <c r="AR486" s="215"/>
      <c r="AS486" s="215"/>
      <c r="AT486" s="217"/>
      <c r="AU486" s="218"/>
      <c r="AV486" s="217"/>
      <c r="AW486" s="215"/>
      <c r="AX486" s="217"/>
      <c r="AY486" s="219"/>
      <c r="AZ486" s="220"/>
      <c r="BA486" s="220"/>
      <c r="BB486" s="221"/>
      <c r="BC486" s="220"/>
      <c r="BD486" s="220"/>
      <c r="BE486" s="220"/>
      <c r="BF486" s="220"/>
      <c r="BG486" s="220"/>
      <c r="BH486" s="218"/>
      <c r="BI486" s="218"/>
      <c r="BJ486" s="218"/>
      <c r="BK486" s="218"/>
      <c r="BL486" s="218"/>
      <c r="BM486" s="211"/>
      <c r="BN486" s="211"/>
      <c r="BO486" s="211"/>
      <c r="BP486" s="211"/>
      <c r="BQ486" s="211"/>
      <c r="BR486" s="211"/>
      <c r="BS486" s="211"/>
      <c r="BT486" s="211"/>
      <c r="BU486" s="211"/>
      <c r="BV486" s="211"/>
      <c r="BW486" s="211"/>
      <c r="BX486" s="211"/>
      <c r="BY486" s="211"/>
      <c r="BZ486" s="211"/>
      <c r="CA486" s="211"/>
      <c r="CB486" s="211"/>
      <c r="CC486" s="211"/>
      <c r="CD486" s="211"/>
      <c r="CE486" s="211"/>
    </row>
    <row r="487" spans="41:83" x14ac:dyDescent="0.2">
      <c r="AO487" s="215"/>
      <c r="AP487" s="222"/>
      <c r="AQ487" s="222"/>
      <c r="AR487" s="215"/>
      <c r="AS487" s="215"/>
      <c r="AT487" s="217"/>
      <c r="AU487" s="218"/>
      <c r="AV487" s="217"/>
      <c r="AW487" s="215"/>
      <c r="AX487" s="217"/>
      <c r="AY487" s="219"/>
      <c r="AZ487" s="220"/>
      <c r="BA487" s="220"/>
      <c r="BB487" s="221"/>
      <c r="BC487" s="220"/>
      <c r="BD487" s="220"/>
      <c r="BE487" s="220"/>
      <c r="BF487" s="220"/>
      <c r="BG487" s="220"/>
      <c r="BH487" s="218"/>
      <c r="BI487" s="218"/>
      <c r="BJ487" s="218"/>
      <c r="BK487" s="218"/>
      <c r="BL487" s="218"/>
      <c r="BM487" s="211"/>
      <c r="BN487" s="211"/>
      <c r="BO487" s="211"/>
      <c r="BP487" s="211"/>
      <c r="BQ487" s="211"/>
      <c r="BR487" s="211"/>
      <c r="BS487" s="211"/>
      <c r="BT487" s="211"/>
      <c r="BU487" s="211"/>
      <c r="BV487" s="211"/>
      <c r="BW487" s="211"/>
      <c r="BX487" s="211"/>
      <c r="BY487" s="211"/>
      <c r="BZ487" s="211"/>
      <c r="CA487" s="211"/>
      <c r="CB487" s="211"/>
      <c r="CC487" s="211"/>
      <c r="CD487" s="211"/>
      <c r="CE487" s="211"/>
    </row>
    <row r="488" spans="41:83" x14ac:dyDescent="0.2">
      <c r="AO488" s="215"/>
      <c r="AP488" s="222"/>
      <c r="AQ488" s="222"/>
      <c r="AR488" s="215"/>
      <c r="AS488" s="215"/>
      <c r="AT488" s="217"/>
      <c r="AU488" s="218"/>
      <c r="AV488" s="217"/>
      <c r="AW488" s="215"/>
      <c r="AX488" s="217"/>
      <c r="AY488" s="219"/>
      <c r="AZ488" s="220"/>
      <c r="BA488" s="220"/>
      <c r="BB488" s="221"/>
      <c r="BC488" s="220"/>
      <c r="BD488" s="220"/>
      <c r="BE488" s="220"/>
      <c r="BF488" s="220"/>
      <c r="BG488" s="220"/>
      <c r="BH488" s="218"/>
      <c r="BI488" s="218"/>
      <c r="BJ488" s="218"/>
      <c r="BK488" s="218"/>
      <c r="BL488" s="218"/>
      <c r="BM488" s="211"/>
      <c r="BN488" s="211"/>
      <c r="BO488" s="211"/>
      <c r="BP488" s="211"/>
      <c r="BQ488" s="211"/>
      <c r="BR488" s="211"/>
      <c r="BS488" s="211"/>
      <c r="BT488" s="211"/>
      <c r="BU488" s="211"/>
      <c r="BV488" s="211"/>
      <c r="BW488" s="211"/>
      <c r="BX488" s="211"/>
      <c r="BY488" s="211"/>
      <c r="BZ488" s="211"/>
      <c r="CA488" s="211"/>
      <c r="CB488" s="211"/>
      <c r="CC488" s="211"/>
      <c r="CD488" s="211"/>
      <c r="CE488" s="211"/>
    </row>
    <row r="489" spans="41:83" x14ac:dyDescent="0.2">
      <c r="AO489" s="215"/>
      <c r="AP489" s="222"/>
      <c r="AQ489" s="222"/>
      <c r="AR489" s="215"/>
      <c r="AS489" s="215"/>
      <c r="AT489" s="217"/>
      <c r="AU489" s="218"/>
      <c r="AV489" s="217"/>
      <c r="AW489" s="215"/>
      <c r="AX489" s="217"/>
      <c r="AY489" s="219"/>
      <c r="AZ489" s="220"/>
      <c r="BA489" s="220"/>
      <c r="BB489" s="221"/>
      <c r="BC489" s="220"/>
      <c r="BD489" s="220"/>
      <c r="BE489" s="220"/>
      <c r="BF489" s="220"/>
      <c r="BG489" s="220"/>
      <c r="BH489" s="218"/>
      <c r="BI489" s="218"/>
      <c r="BJ489" s="218"/>
      <c r="BK489" s="218"/>
      <c r="BL489" s="218"/>
      <c r="BM489" s="211"/>
      <c r="BN489" s="211"/>
      <c r="BO489" s="211"/>
      <c r="BP489" s="211"/>
      <c r="BQ489" s="211"/>
      <c r="BR489" s="211"/>
      <c r="BS489" s="211"/>
      <c r="BT489" s="211"/>
      <c r="BU489" s="211"/>
      <c r="BV489" s="211"/>
      <c r="BW489" s="211"/>
      <c r="BX489" s="211"/>
      <c r="BY489" s="211"/>
      <c r="BZ489" s="211"/>
      <c r="CA489" s="211"/>
      <c r="CB489" s="211"/>
      <c r="CC489" s="211"/>
      <c r="CD489" s="211"/>
      <c r="CE489" s="211"/>
    </row>
    <row r="490" spans="41:83" x14ac:dyDescent="0.2">
      <c r="AO490" s="215"/>
      <c r="AP490" s="222"/>
      <c r="AQ490" s="222"/>
      <c r="AR490" s="215"/>
      <c r="AS490" s="215"/>
      <c r="AT490" s="217"/>
      <c r="AU490" s="218"/>
      <c r="AV490" s="217"/>
      <c r="AW490" s="215"/>
      <c r="AX490" s="217"/>
      <c r="AY490" s="219"/>
      <c r="AZ490" s="220"/>
      <c r="BA490" s="220"/>
      <c r="BB490" s="221"/>
      <c r="BC490" s="220"/>
      <c r="BD490" s="220"/>
      <c r="BE490" s="220"/>
      <c r="BF490" s="220"/>
      <c r="BG490" s="220"/>
      <c r="BH490" s="218"/>
      <c r="BI490" s="218"/>
      <c r="BJ490" s="218"/>
      <c r="BK490" s="218"/>
      <c r="BL490" s="218"/>
      <c r="BM490" s="211"/>
      <c r="BN490" s="211"/>
      <c r="BO490" s="211"/>
      <c r="BP490" s="211"/>
      <c r="BQ490" s="211"/>
      <c r="BR490" s="211"/>
      <c r="BS490" s="211"/>
      <c r="BT490" s="211"/>
      <c r="BU490" s="211"/>
      <c r="BV490" s="211"/>
      <c r="BW490" s="211"/>
      <c r="BX490" s="211"/>
      <c r="BY490" s="211"/>
      <c r="BZ490" s="211"/>
      <c r="CA490" s="211"/>
      <c r="CB490" s="211"/>
      <c r="CC490" s="211"/>
      <c r="CD490" s="211"/>
      <c r="CE490" s="211"/>
    </row>
    <row r="491" spans="41:83" x14ac:dyDescent="0.2">
      <c r="AO491" s="215"/>
      <c r="AP491" s="222"/>
      <c r="AQ491" s="222"/>
      <c r="AR491" s="215"/>
      <c r="AS491" s="215"/>
      <c r="AT491" s="217"/>
      <c r="AU491" s="218"/>
      <c r="AV491" s="217"/>
      <c r="AW491" s="215"/>
      <c r="AX491" s="217"/>
      <c r="AY491" s="219"/>
      <c r="AZ491" s="220"/>
      <c r="BA491" s="220"/>
      <c r="BB491" s="221"/>
      <c r="BC491" s="220"/>
      <c r="BD491" s="220"/>
      <c r="BE491" s="220"/>
      <c r="BF491" s="220"/>
      <c r="BG491" s="220"/>
      <c r="BH491" s="218"/>
      <c r="BI491" s="218"/>
      <c r="BJ491" s="218"/>
      <c r="BK491" s="218"/>
      <c r="BL491" s="218"/>
      <c r="BM491" s="211"/>
      <c r="BN491" s="211"/>
      <c r="BO491" s="211"/>
      <c r="BP491" s="211"/>
      <c r="BQ491" s="211"/>
      <c r="BR491" s="211"/>
      <c r="BS491" s="211"/>
      <c r="BT491" s="211"/>
      <c r="BU491" s="211"/>
      <c r="BV491" s="211"/>
      <c r="BW491" s="211"/>
      <c r="BX491" s="211"/>
      <c r="BY491" s="211"/>
      <c r="BZ491" s="211"/>
      <c r="CA491" s="211"/>
      <c r="CB491" s="211"/>
      <c r="CC491" s="211"/>
      <c r="CD491" s="211"/>
      <c r="CE491" s="211"/>
    </row>
    <row r="492" spans="41:83" x14ac:dyDescent="0.2">
      <c r="AO492" s="215"/>
      <c r="AP492" s="222"/>
      <c r="AQ492" s="222"/>
      <c r="AR492" s="215"/>
      <c r="AS492" s="215"/>
      <c r="AT492" s="217"/>
      <c r="AU492" s="218"/>
      <c r="AV492" s="217"/>
      <c r="AW492" s="215"/>
      <c r="AX492" s="217"/>
      <c r="AY492" s="219"/>
      <c r="AZ492" s="220"/>
      <c r="BA492" s="220"/>
      <c r="BB492" s="221"/>
      <c r="BC492" s="220"/>
      <c r="BD492" s="220"/>
      <c r="BE492" s="220"/>
      <c r="BF492" s="220"/>
      <c r="BG492" s="220"/>
      <c r="BH492" s="218"/>
      <c r="BI492" s="218"/>
      <c r="BJ492" s="218"/>
      <c r="BK492" s="218"/>
      <c r="BL492" s="218"/>
      <c r="BM492" s="211"/>
      <c r="BN492" s="211"/>
      <c r="BO492" s="211"/>
      <c r="BP492" s="211"/>
      <c r="BQ492" s="211"/>
      <c r="BR492" s="211"/>
      <c r="BS492" s="211"/>
      <c r="BT492" s="211"/>
      <c r="BU492" s="211"/>
      <c r="BV492" s="211"/>
      <c r="BW492" s="211"/>
      <c r="BX492" s="211"/>
      <c r="BY492" s="211"/>
      <c r="BZ492" s="211"/>
      <c r="CA492" s="211"/>
      <c r="CB492" s="211"/>
      <c r="CC492" s="211"/>
      <c r="CD492" s="211"/>
      <c r="CE492" s="211"/>
    </row>
    <row r="493" spans="41:83" x14ac:dyDescent="0.2">
      <c r="AO493" s="215"/>
      <c r="AP493" s="222"/>
      <c r="AQ493" s="222"/>
      <c r="AR493" s="215"/>
      <c r="AS493" s="215"/>
      <c r="AT493" s="217"/>
      <c r="AU493" s="218"/>
      <c r="AV493" s="217"/>
      <c r="AW493" s="215"/>
      <c r="AX493" s="217"/>
      <c r="AY493" s="219"/>
      <c r="AZ493" s="220"/>
      <c r="BA493" s="220"/>
      <c r="BB493" s="221"/>
      <c r="BC493" s="220"/>
      <c r="BD493" s="220"/>
      <c r="BE493" s="220"/>
      <c r="BF493" s="220"/>
      <c r="BG493" s="220"/>
      <c r="BH493" s="218"/>
      <c r="BI493" s="218"/>
      <c r="BJ493" s="218"/>
      <c r="BK493" s="218"/>
      <c r="BL493" s="218"/>
      <c r="BM493" s="211"/>
      <c r="BN493" s="211"/>
      <c r="BO493" s="211"/>
      <c r="BP493" s="211"/>
      <c r="BQ493" s="211"/>
      <c r="BR493" s="211"/>
      <c r="BS493" s="211"/>
      <c r="BT493" s="211"/>
      <c r="BU493" s="211"/>
      <c r="BV493" s="211"/>
      <c r="BW493" s="211"/>
      <c r="BX493" s="211"/>
      <c r="BY493" s="211"/>
      <c r="BZ493" s="211"/>
      <c r="CA493" s="211"/>
      <c r="CB493" s="211"/>
      <c r="CC493" s="211"/>
      <c r="CD493" s="211"/>
      <c r="CE493" s="211"/>
    </row>
    <row r="494" spans="41:83" x14ac:dyDescent="0.2">
      <c r="AO494" s="215"/>
      <c r="AP494" s="222"/>
      <c r="AQ494" s="222"/>
      <c r="AR494" s="215"/>
      <c r="AS494" s="215"/>
      <c r="AT494" s="217"/>
      <c r="AU494" s="218"/>
      <c r="AV494" s="217"/>
      <c r="AW494" s="215"/>
      <c r="AX494" s="217"/>
      <c r="AY494" s="219"/>
      <c r="AZ494" s="220"/>
      <c r="BA494" s="220"/>
      <c r="BB494" s="221"/>
      <c r="BC494" s="220"/>
      <c r="BD494" s="220"/>
      <c r="BE494" s="220"/>
      <c r="BF494" s="220"/>
      <c r="BG494" s="220"/>
      <c r="BH494" s="218"/>
      <c r="BI494" s="218"/>
      <c r="BJ494" s="218"/>
      <c r="BK494" s="218"/>
      <c r="BL494" s="218"/>
      <c r="BM494" s="211"/>
      <c r="BN494" s="211"/>
      <c r="BO494" s="211"/>
      <c r="BP494" s="211"/>
      <c r="BQ494" s="211"/>
      <c r="BR494" s="211"/>
      <c r="BS494" s="211"/>
      <c r="BT494" s="211"/>
      <c r="BU494" s="211"/>
      <c r="BV494" s="211"/>
      <c r="BW494" s="211"/>
      <c r="BX494" s="211"/>
      <c r="BY494" s="211"/>
      <c r="BZ494" s="211"/>
      <c r="CA494" s="211"/>
      <c r="CB494" s="211"/>
      <c r="CC494" s="211"/>
      <c r="CD494" s="211"/>
      <c r="CE494" s="211"/>
    </row>
    <row r="495" spans="41:83" x14ac:dyDescent="0.2">
      <c r="AO495" s="215"/>
      <c r="AP495" s="222"/>
      <c r="AQ495" s="222"/>
      <c r="AR495" s="215"/>
      <c r="AS495" s="215"/>
      <c r="AT495" s="217"/>
      <c r="AU495" s="218"/>
      <c r="AV495" s="217"/>
      <c r="AW495" s="215"/>
      <c r="AX495" s="217"/>
      <c r="AY495" s="219"/>
      <c r="AZ495" s="220"/>
      <c r="BA495" s="220"/>
      <c r="BB495" s="221"/>
      <c r="BC495" s="220"/>
      <c r="BD495" s="220"/>
      <c r="BE495" s="220"/>
      <c r="BF495" s="220"/>
      <c r="BG495" s="220"/>
      <c r="BH495" s="218"/>
      <c r="BI495" s="218"/>
      <c r="BJ495" s="218"/>
      <c r="BK495" s="218"/>
      <c r="BL495" s="218"/>
      <c r="BM495" s="211"/>
      <c r="BN495" s="211"/>
      <c r="BO495" s="211"/>
      <c r="BP495" s="211"/>
      <c r="BQ495" s="211"/>
      <c r="BR495" s="211"/>
      <c r="BS495" s="211"/>
      <c r="BT495" s="211"/>
      <c r="BU495" s="211"/>
      <c r="BV495" s="211"/>
      <c r="BW495" s="211"/>
      <c r="BX495" s="211"/>
      <c r="BY495" s="211"/>
      <c r="BZ495" s="211"/>
      <c r="CA495" s="211"/>
      <c r="CB495" s="211"/>
      <c r="CC495" s="211"/>
      <c r="CD495" s="211"/>
      <c r="CE495" s="211"/>
    </row>
    <row r="496" spans="41:83" x14ac:dyDescent="0.2">
      <c r="AO496" s="215"/>
      <c r="AP496" s="222"/>
      <c r="AQ496" s="222"/>
      <c r="AR496" s="215"/>
      <c r="AS496" s="215"/>
      <c r="AT496" s="217"/>
      <c r="AU496" s="218"/>
      <c r="AV496" s="217"/>
      <c r="AW496" s="215"/>
      <c r="AX496" s="217"/>
      <c r="AY496" s="219"/>
      <c r="AZ496" s="220"/>
      <c r="BA496" s="220"/>
      <c r="BB496" s="221"/>
      <c r="BC496" s="220"/>
      <c r="BD496" s="220"/>
      <c r="BE496" s="220"/>
      <c r="BF496" s="220"/>
      <c r="BG496" s="220"/>
      <c r="BH496" s="218"/>
      <c r="BI496" s="218"/>
      <c r="BJ496" s="218"/>
      <c r="BK496" s="218"/>
      <c r="BL496" s="218"/>
      <c r="BM496" s="211"/>
      <c r="BN496" s="211"/>
      <c r="BO496" s="211"/>
      <c r="BP496" s="211"/>
      <c r="BQ496" s="211"/>
      <c r="BR496" s="211"/>
      <c r="BS496" s="211"/>
      <c r="BT496" s="211"/>
      <c r="BU496" s="211"/>
      <c r="BV496" s="211"/>
      <c r="BW496" s="211"/>
      <c r="BX496" s="211"/>
      <c r="BY496" s="211"/>
      <c r="BZ496" s="211"/>
      <c r="CA496" s="211"/>
      <c r="CB496" s="211"/>
      <c r="CC496" s="211"/>
      <c r="CD496" s="211"/>
      <c r="CE496" s="211"/>
    </row>
    <row r="497" spans="41:83" x14ac:dyDescent="0.2">
      <c r="AO497" s="215"/>
      <c r="AP497" s="222"/>
      <c r="AQ497" s="222"/>
      <c r="AR497" s="215"/>
      <c r="AS497" s="215"/>
      <c r="AT497" s="217"/>
      <c r="AU497" s="218"/>
      <c r="AV497" s="217"/>
      <c r="AW497" s="215"/>
      <c r="AX497" s="217"/>
      <c r="AY497" s="219"/>
      <c r="AZ497" s="220"/>
      <c r="BA497" s="220"/>
      <c r="BB497" s="221"/>
      <c r="BC497" s="220"/>
      <c r="BD497" s="220"/>
      <c r="BE497" s="220"/>
      <c r="BF497" s="220"/>
      <c r="BG497" s="220"/>
      <c r="BH497" s="218"/>
      <c r="BI497" s="218"/>
      <c r="BJ497" s="218"/>
      <c r="BK497" s="218"/>
      <c r="BL497" s="218"/>
      <c r="BM497" s="211"/>
      <c r="BN497" s="211"/>
      <c r="BO497" s="211"/>
      <c r="BP497" s="211"/>
      <c r="BQ497" s="211"/>
      <c r="BR497" s="211"/>
      <c r="BS497" s="211"/>
      <c r="BT497" s="211"/>
      <c r="BU497" s="211"/>
      <c r="BV497" s="211"/>
      <c r="BW497" s="211"/>
      <c r="BX497" s="211"/>
      <c r="BY497" s="211"/>
      <c r="BZ497" s="211"/>
      <c r="CA497" s="211"/>
      <c r="CB497" s="211"/>
      <c r="CC497" s="211"/>
      <c r="CD497" s="211"/>
      <c r="CE497" s="211"/>
    </row>
    <row r="498" spans="41:83" x14ac:dyDescent="0.2">
      <c r="AO498" s="215"/>
      <c r="AP498" s="222"/>
      <c r="AQ498" s="222"/>
      <c r="AR498" s="215"/>
      <c r="AS498" s="215"/>
      <c r="AT498" s="217"/>
      <c r="AU498" s="218"/>
      <c r="AV498" s="217"/>
      <c r="AW498" s="215"/>
      <c r="AX498" s="217"/>
      <c r="AY498" s="219"/>
      <c r="AZ498" s="220"/>
      <c r="BA498" s="220"/>
      <c r="BB498" s="221"/>
      <c r="BC498" s="220"/>
      <c r="BD498" s="220"/>
      <c r="BE498" s="220"/>
      <c r="BF498" s="220"/>
      <c r="BG498" s="220"/>
      <c r="BH498" s="218"/>
      <c r="BI498" s="218"/>
      <c r="BJ498" s="218"/>
      <c r="BK498" s="218"/>
      <c r="BL498" s="218"/>
      <c r="BM498" s="211"/>
      <c r="BN498" s="211"/>
      <c r="BO498" s="211"/>
      <c r="BP498" s="211"/>
      <c r="BQ498" s="211"/>
      <c r="BR498" s="211"/>
      <c r="BS498" s="211"/>
      <c r="BT498" s="211"/>
      <c r="BU498" s="211"/>
      <c r="BV498" s="211"/>
      <c r="BW498" s="211"/>
      <c r="BX498" s="211"/>
      <c r="BY498" s="211"/>
      <c r="BZ498" s="211"/>
      <c r="CA498" s="211"/>
      <c r="CB498" s="211"/>
      <c r="CC498" s="211"/>
      <c r="CD498" s="211"/>
      <c r="CE498" s="211"/>
    </row>
    <row r="499" spans="41:83" x14ac:dyDescent="0.2">
      <c r="AO499" s="215"/>
      <c r="AP499" s="222"/>
      <c r="AQ499" s="222"/>
      <c r="AR499" s="215"/>
      <c r="AS499" s="215"/>
      <c r="AT499" s="217"/>
      <c r="AU499" s="218"/>
      <c r="AV499" s="217"/>
      <c r="AW499" s="215"/>
      <c r="AX499" s="217"/>
      <c r="AY499" s="219"/>
      <c r="AZ499" s="220"/>
      <c r="BA499" s="220"/>
      <c r="BB499" s="221"/>
      <c r="BC499" s="220"/>
      <c r="BD499" s="220"/>
      <c r="BE499" s="220"/>
      <c r="BF499" s="220"/>
      <c r="BG499" s="220"/>
      <c r="BH499" s="218"/>
      <c r="BI499" s="218"/>
      <c r="BJ499" s="218"/>
      <c r="BK499" s="218"/>
      <c r="BL499" s="218"/>
      <c r="BM499" s="211"/>
      <c r="BN499" s="211"/>
      <c r="BO499" s="211"/>
      <c r="BP499" s="211"/>
      <c r="BQ499" s="211"/>
      <c r="BR499" s="211"/>
      <c r="BS499" s="211"/>
      <c r="BT499" s="211"/>
      <c r="BU499" s="211"/>
      <c r="BV499" s="211"/>
      <c r="BW499" s="211"/>
      <c r="BX499" s="211"/>
      <c r="BY499" s="211"/>
      <c r="BZ499" s="211"/>
      <c r="CA499" s="211"/>
      <c r="CB499" s="211"/>
      <c r="CC499" s="211"/>
      <c r="CD499" s="211"/>
      <c r="CE499" s="211"/>
    </row>
    <row r="500" spans="41:83" x14ac:dyDescent="0.2">
      <c r="AO500" s="215"/>
      <c r="AP500" s="222"/>
      <c r="AQ500" s="222"/>
      <c r="AR500" s="215"/>
      <c r="AS500" s="215"/>
      <c r="AT500" s="217"/>
      <c r="AU500" s="218"/>
      <c r="AV500" s="217"/>
      <c r="AW500" s="215"/>
      <c r="AX500" s="217"/>
      <c r="AY500" s="219"/>
      <c r="AZ500" s="220"/>
      <c r="BA500" s="220"/>
      <c r="BB500" s="221"/>
      <c r="BC500" s="220"/>
      <c r="BD500" s="220"/>
      <c r="BE500" s="220"/>
      <c r="BF500" s="220"/>
      <c r="BG500" s="220"/>
      <c r="BH500" s="218"/>
      <c r="BI500" s="218"/>
      <c r="BJ500" s="218"/>
      <c r="BK500" s="218"/>
      <c r="BL500" s="218"/>
      <c r="BM500" s="211"/>
      <c r="BN500" s="211"/>
      <c r="BO500" s="211"/>
      <c r="BP500" s="211"/>
      <c r="BQ500" s="211"/>
      <c r="BR500" s="211"/>
      <c r="BS500" s="211"/>
      <c r="BT500" s="211"/>
      <c r="BU500" s="211"/>
      <c r="BV500" s="211"/>
      <c r="BW500" s="211"/>
      <c r="BX500" s="211"/>
      <c r="BY500" s="211"/>
      <c r="BZ500" s="211"/>
      <c r="CA500" s="211"/>
      <c r="CB500" s="211"/>
      <c r="CC500" s="211"/>
      <c r="CD500" s="211"/>
      <c r="CE500" s="211"/>
    </row>
    <row r="501" spans="41:83" x14ac:dyDescent="0.2">
      <c r="AO501" s="215"/>
      <c r="AP501" s="222"/>
      <c r="AQ501" s="222"/>
      <c r="AR501" s="215"/>
      <c r="AS501" s="215"/>
      <c r="AT501" s="217"/>
      <c r="AU501" s="218"/>
      <c r="AV501" s="217"/>
      <c r="AW501" s="215"/>
      <c r="AX501" s="217"/>
      <c r="AY501" s="219"/>
      <c r="AZ501" s="220"/>
      <c r="BA501" s="220"/>
      <c r="BB501" s="221"/>
      <c r="BC501" s="220"/>
      <c r="BD501" s="220"/>
      <c r="BE501" s="220"/>
      <c r="BF501" s="220"/>
      <c r="BG501" s="220"/>
      <c r="BH501" s="218"/>
      <c r="BI501" s="218"/>
      <c r="BJ501" s="218"/>
      <c r="BK501" s="218"/>
      <c r="BL501" s="218"/>
      <c r="BM501" s="211"/>
      <c r="BN501" s="211"/>
      <c r="BO501" s="211"/>
      <c r="BP501" s="211"/>
      <c r="BQ501" s="211"/>
      <c r="BR501" s="211"/>
      <c r="BS501" s="211"/>
      <c r="BT501" s="211"/>
      <c r="BU501" s="211"/>
      <c r="BV501" s="211"/>
      <c r="BW501" s="211"/>
      <c r="BX501" s="211"/>
      <c r="BY501" s="211"/>
      <c r="BZ501" s="211"/>
      <c r="CA501" s="211"/>
      <c r="CB501" s="211"/>
      <c r="CC501" s="211"/>
      <c r="CD501" s="211"/>
      <c r="CE501" s="211"/>
    </row>
    <row r="502" spans="41:83" x14ac:dyDescent="0.2">
      <c r="AO502" s="215"/>
      <c r="AP502" s="222"/>
      <c r="AQ502" s="222"/>
      <c r="AR502" s="215"/>
      <c r="AS502" s="215"/>
      <c r="AT502" s="217"/>
      <c r="AU502" s="218"/>
      <c r="AV502" s="217"/>
      <c r="AW502" s="215"/>
      <c r="AX502" s="217"/>
      <c r="AY502" s="219"/>
      <c r="AZ502" s="220"/>
      <c r="BA502" s="220"/>
      <c r="BB502" s="221"/>
      <c r="BC502" s="220"/>
      <c r="BD502" s="220"/>
      <c r="BE502" s="220"/>
      <c r="BF502" s="220"/>
      <c r="BG502" s="220"/>
      <c r="BH502" s="218"/>
      <c r="BI502" s="218"/>
      <c r="BJ502" s="218"/>
      <c r="BK502" s="218"/>
      <c r="BL502" s="218"/>
      <c r="BM502" s="211"/>
      <c r="BN502" s="211"/>
      <c r="BO502" s="211"/>
      <c r="BP502" s="211"/>
      <c r="BQ502" s="211"/>
      <c r="BR502" s="211"/>
      <c r="BS502" s="211"/>
      <c r="BT502" s="211"/>
      <c r="BU502" s="211"/>
      <c r="BV502" s="211"/>
      <c r="BW502" s="211"/>
      <c r="BX502" s="211"/>
      <c r="BY502" s="211"/>
      <c r="BZ502" s="211"/>
      <c r="CA502" s="211"/>
      <c r="CB502" s="211"/>
      <c r="CC502" s="211"/>
      <c r="CD502" s="211"/>
      <c r="CE502" s="211"/>
    </row>
    <row r="503" spans="41:83" x14ac:dyDescent="0.2">
      <c r="AO503" s="215"/>
      <c r="AP503" s="222"/>
      <c r="AQ503" s="222"/>
      <c r="AR503" s="215"/>
      <c r="AS503" s="215"/>
      <c r="AT503" s="217"/>
      <c r="AU503" s="218"/>
      <c r="AV503" s="217"/>
      <c r="AW503" s="215"/>
      <c r="AX503" s="217"/>
      <c r="AY503" s="219"/>
      <c r="AZ503" s="220"/>
      <c r="BA503" s="220"/>
      <c r="BB503" s="221"/>
      <c r="BC503" s="220"/>
      <c r="BD503" s="220"/>
      <c r="BE503" s="220"/>
      <c r="BF503" s="220"/>
      <c r="BG503" s="220"/>
      <c r="BH503" s="218"/>
      <c r="BI503" s="218"/>
      <c r="BJ503" s="218"/>
      <c r="BK503" s="218"/>
      <c r="BL503" s="218"/>
      <c r="BM503" s="211"/>
      <c r="BN503" s="211"/>
      <c r="BO503" s="211"/>
      <c r="BP503" s="211"/>
      <c r="BQ503" s="211"/>
      <c r="BR503" s="211"/>
      <c r="BS503" s="211"/>
      <c r="BT503" s="211"/>
      <c r="BU503" s="211"/>
      <c r="BV503" s="211"/>
      <c r="BW503" s="211"/>
      <c r="BX503" s="211"/>
      <c r="BY503" s="211"/>
      <c r="BZ503" s="211"/>
      <c r="CA503" s="211"/>
      <c r="CB503" s="211"/>
      <c r="CC503" s="211"/>
      <c r="CD503" s="211"/>
      <c r="CE503" s="211"/>
    </row>
    <row r="504" spans="41:83" x14ac:dyDescent="0.2">
      <c r="AO504" s="215"/>
      <c r="AP504" s="222"/>
      <c r="AQ504" s="222"/>
      <c r="AR504" s="215"/>
      <c r="AS504" s="215"/>
      <c r="AT504" s="217"/>
      <c r="AU504" s="218"/>
      <c r="AV504" s="217"/>
      <c r="AW504" s="215"/>
      <c r="AX504" s="217"/>
      <c r="AY504" s="219"/>
      <c r="AZ504" s="220"/>
      <c r="BA504" s="220"/>
      <c r="BB504" s="221"/>
      <c r="BC504" s="220"/>
      <c r="BD504" s="220"/>
      <c r="BE504" s="220"/>
      <c r="BF504" s="220"/>
      <c r="BG504" s="220"/>
      <c r="BH504" s="218"/>
      <c r="BI504" s="218"/>
      <c r="BJ504" s="218"/>
      <c r="BK504" s="218"/>
      <c r="BL504" s="218"/>
      <c r="BM504" s="211"/>
      <c r="BN504" s="211"/>
      <c r="BO504" s="211"/>
      <c r="BP504" s="211"/>
      <c r="BQ504" s="211"/>
      <c r="BR504" s="211"/>
      <c r="BS504" s="211"/>
      <c r="BT504" s="211"/>
      <c r="BU504" s="211"/>
      <c r="BV504" s="211"/>
      <c r="BW504" s="211"/>
      <c r="BX504" s="211"/>
      <c r="BY504" s="211"/>
      <c r="BZ504" s="211"/>
      <c r="CA504" s="211"/>
      <c r="CB504" s="211"/>
      <c r="CC504" s="211"/>
      <c r="CD504" s="211"/>
      <c r="CE504" s="211"/>
    </row>
    <row r="505" spans="41:83" x14ac:dyDescent="0.2">
      <c r="AO505" s="215"/>
      <c r="AP505" s="222"/>
      <c r="AQ505" s="222"/>
      <c r="AR505" s="215"/>
      <c r="AS505" s="215"/>
      <c r="AT505" s="217"/>
      <c r="AU505" s="218"/>
      <c r="AV505" s="217"/>
      <c r="AW505" s="215"/>
      <c r="AX505" s="217"/>
      <c r="AY505" s="219"/>
      <c r="AZ505" s="220"/>
      <c r="BA505" s="220"/>
      <c r="BB505" s="221"/>
      <c r="BC505" s="220"/>
      <c r="BD505" s="220"/>
      <c r="BE505" s="220"/>
      <c r="BF505" s="220"/>
      <c r="BG505" s="220"/>
      <c r="BH505" s="218"/>
      <c r="BI505" s="218"/>
      <c r="BJ505" s="218"/>
      <c r="BK505" s="218"/>
      <c r="BL505" s="218"/>
      <c r="BM505" s="211"/>
      <c r="BN505" s="211"/>
      <c r="BO505" s="211"/>
      <c r="BP505" s="211"/>
      <c r="BQ505" s="211"/>
      <c r="BR505" s="211"/>
      <c r="BS505" s="211"/>
      <c r="BT505" s="211"/>
      <c r="BU505" s="211"/>
      <c r="BV505" s="211"/>
      <c r="BW505" s="211"/>
      <c r="BX505" s="211"/>
      <c r="BY505" s="211"/>
      <c r="BZ505" s="211"/>
      <c r="CA505" s="211"/>
      <c r="CB505" s="211"/>
      <c r="CC505" s="211"/>
      <c r="CD505" s="211"/>
      <c r="CE505" s="211"/>
    </row>
    <row r="506" spans="41:83" x14ac:dyDescent="0.2">
      <c r="AO506" s="215"/>
      <c r="AP506" s="222"/>
      <c r="AQ506" s="222"/>
      <c r="AR506" s="215"/>
      <c r="AS506" s="215"/>
      <c r="AT506" s="217"/>
      <c r="AU506" s="218"/>
      <c r="AV506" s="217"/>
      <c r="AW506" s="215"/>
      <c r="AX506" s="217"/>
      <c r="AY506" s="219"/>
      <c r="AZ506" s="220"/>
      <c r="BA506" s="220"/>
      <c r="BB506" s="221"/>
      <c r="BC506" s="220"/>
      <c r="BD506" s="220"/>
      <c r="BE506" s="220"/>
      <c r="BF506" s="220"/>
      <c r="BG506" s="220"/>
      <c r="BH506" s="218"/>
      <c r="BI506" s="218"/>
      <c r="BJ506" s="218"/>
      <c r="BK506" s="218"/>
      <c r="BL506" s="218"/>
      <c r="BM506" s="211"/>
      <c r="BN506" s="211"/>
      <c r="BO506" s="211"/>
      <c r="BP506" s="211"/>
      <c r="BQ506" s="211"/>
      <c r="BR506" s="211"/>
      <c r="BS506" s="211"/>
      <c r="BT506" s="211"/>
      <c r="BU506" s="211"/>
      <c r="BV506" s="211"/>
      <c r="BW506" s="211"/>
      <c r="BX506" s="211"/>
      <c r="BY506" s="211"/>
      <c r="BZ506" s="211"/>
      <c r="CA506" s="211"/>
      <c r="CB506" s="211"/>
      <c r="CC506" s="211"/>
      <c r="CD506" s="211"/>
      <c r="CE506" s="211"/>
    </row>
    <row r="507" spans="41:83" x14ac:dyDescent="0.2">
      <c r="AO507" s="215"/>
      <c r="AP507" s="222"/>
      <c r="AQ507" s="222"/>
      <c r="AR507" s="215"/>
      <c r="AS507" s="215"/>
      <c r="AT507" s="217"/>
      <c r="AU507" s="218"/>
      <c r="AV507" s="217"/>
      <c r="AW507" s="215"/>
      <c r="AX507" s="217"/>
      <c r="AY507" s="219"/>
      <c r="AZ507" s="220"/>
      <c r="BA507" s="220"/>
      <c r="BB507" s="221"/>
      <c r="BC507" s="220"/>
      <c r="BD507" s="220"/>
      <c r="BE507" s="220"/>
      <c r="BF507" s="220"/>
      <c r="BG507" s="220"/>
      <c r="BH507" s="218"/>
      <c r="BI507" s="218"/>
      <c r="BJ507" s="218"/>
      <c r="BK507" s="218"/>
      <c r="BL507" s="218"/>
      <c r="BM507" s="211"/>
      <c r="BN507" s="211"/>
      <c r="BO507" s="211"/>
      <c r="BP507" s="211"/>
      <c r="BQ507" s="211"/>
      <c r="BR507" s="211"/>
      <c r="BS507" s="211"/>
      <c r="BT507" s="211"/>
      <c r="BU507" s="211"/>
      <c r="BV507" s="211"/>
      <c r="BW507" s="211"/>
      <c r="BX507" s="211"/>
      <c r="BY507" s="211"/>
      <c r="BZ507" s="211"/>
      <c r="CA507" s="211"/>
      <c r="CB507" s="211"/>
      <c r="CC507" s="211"/>
      <c r="CD507" s="211"/>
      <c r="CE507" s="211"/>
    </row>
    <row r="508" spans="41:83" x14ac:dyDescent="0.2">
      <c r="AO508" s="215"/>
      <c r="AP508" s="222"/>
      <c r="AQ508" s="222"/>
      <c r="AR508" s="215"/>
      <c r="AS508" s="215"/>
      <c r="AT508" s="217"/>
      <c r="AU508" s="218"/>
      <c r="AV508" s="217"/>
      <c r="AW508" s="215"/>
      <c r="AX508" s="217"/>
      <c r="AY508" s="219"/>
      <c r="AZ508" s="220"/>
      <c r="BA508" s="220"/>
      <c r="BB508" s="221"/>
      <c r="BC508" s="220"/>
      <c r="BD508" s="220"/>
      <c r="BE508" s="220"/>
      <c r="BF508" s="220"/>
      <c r="BG508" s="220"/>
      <c r="BH508" s="218"/>
      <c r="BI508" s="218"/>
      <c r="BJ508" s="218"/>
      <c r="BK508" s="218"/>
      <c r="BL508" s="218"/>
      <c r="BM508" s="211"/>
      <c r="BN508" s="211"/>
      <c r="BO508" s="211"/>
      <c r="BP508" s="211"/>
      <c r="BQ508" s="211"/>
      <c r="BR508" s="211"/>
      <c r="BS508" s="211"/>
      <c r="BT508" s="211"/>
      <c r="BU508" s="211"/>
      <c r="BV508" s="211"/>
      <c r="BW508" s="211"/>
      <c r="BX508" s="211"/>
      <c r="BY508" s="211"/>
      <c r="BZ508" s="211"/>
      <c r="CA508" s="211"/>
      <c r="CB508" s="211"/>
      <c r="CC508" s="211"/>
      <c r="CD508" s="211"/>
      <c r="CE508" s="211"/>
    </row>
    <row r="509" spans="41:83" x14ac:dyDescent="0.2">
      <c r="AO509" s="215"/>
      <c r="AP509" s="222"/>
      <c r="AQ509" s="222"/>
      <c r="AR509" s="215"/>
      <c r="AS509" s="215"/>
      <c r="AT509" s="217"/>
      <c r="AU509" s="218"/>
      <c r="AV509" s="217"/>
      <c r="AW509" s="215"/>
      <c r="AX509" s="217"/>
      <c r="AY509" s="219"/>
      <c r="AZ509" s="220"/>
      <c r="BA509" s="220"/>
      <c r="BB509" s="221"/>
      <c r="BC509" s="220"/>
      <c r="BD509" s="220"/>
      <c r="BE509" s="220"/>
      <c r="BF509" s="220"/>
      <c r="BG509" s="220"/>
      <c r="BH509" s="218"/>
      <c r="BI509" s="218"/>
      <c r="BJ509" s="218"/>
      <c r="BK509" s="218"/>
      <c r="BL509" s="218"/>
      <c r="BM509" s="211"/>
      <c r="BN509" s="211"/>
      <c r="BO509" s="211"/>
      <c r="BP509" s="211"/>
      <c r="BQ509" s="211"/>
      <c r="BR509" s="211"/>
      <c r="BS509" s="211"/>
      <c r="BT509" s="211"/>
      <c r="BU509" s="211"/>
      <c r="BV509" s="211"/>
      <c r="BW509" s="211"/>
      <c r="BX509" s="211"/>
      <c r="BY509" s="211"/>
      <c r="BZ509" s="211"/>
      <c r="CA509" s="211"/>
      <c r="CB509" s="211"/>
      <c r="CC509" s="211"/>
      <c r="CD509" s="211"/>
      <c r="CE509" s="211"/>
    </row>
    <row r="510" spans="41:83" x14ac:dyDescent="0.2">
      <c r="AO510" s="215"/>
      <c r="AP510" s="222"/>
      <c r="AQ510" s="222"/>
      <c r="AR510" s="215"/>
      <c r="AS510" s="215"/>
      <c r="AT510" s="217"/>
      <c r="AU510" s="218"/>
      <c r="AV510" s="217"/>
      <c r="AW510" s="215"/>
      <c r="AX510" s="217"/>
      <c r="AY510" s="219"/>
      <c r="AZ510" s="220"/>
      <c r="BA510" s="220"/>
      <c r="BB510" s="221"/>
      <c r="BC510" s="220"/>
      <c r="BD510" s="220"/>
      <c r="BE510" s="220"/>
      <c r="BF510" s="220"/>
      <c r="BG510" s="220"/>
      <c r="BH510" s="218"/>
      <c r="BI510" s="218"/>
      <c r="BJ510" s="218"/>
      <c r="BK510" s="218"/>
      <c r="BL510" s="218"/>
      <c r="BM510" s="211"/>
      <c r="BN510" s="211"/>
      <c r="BO510" s="211"/>
      <c r="BP510" s="211"/>
      <c r="BQ510" s="211"/>
      <c r="BR510" s="211"/>
      <c r="BS510" s="211"/>
      <c r="BT510" s="211"/>
      <c r="BU510" s="211"/>
      <c r="BV510" s="211"/>
      <c r="BW510" s="211"/>
      <c r="BX510" s="211"/>
      <c r="BY510" s="211"/>
      <c r="BZ510" s="211"/>
      <c r="CA510" s="211"/>
      <c r="CB510" s="211"/>
      <c r="CC510" s="211"/>
      <c r="CD510" s="211"/>
      <c r="CE510" s="211"/>
    </row>
    <row r="511" spans="41:83" x14ac:dyDescent="0.2">
      <c r="AO511" s="215"/>
      <c r="AP511" s="222"/>
      <c r="AQ511" s="222"/>
      <c r="AR511" s="215"/>
      <c r="AS511" s="215"/>
      <c r="AT511" s="217"/>
      <c r="AU511" s="218"/>
      <c r="AV511" s="217"/>
      <c r="AW511" s="215"/>
      <c r="AX511" s="217"/>
      <c r="AY511" s="219"/>
      <c r="AZ511" s="220"/>
      <c r="BA511" s="220"/>
      <c r="BB511" s="221"/>
      <c r="BC511" s="220"/>
      <c r="BD511" s="220"/>
      <c r="BE511" s="220"/>
      <c r="BF511" s="220"/>
      <c r="BG511" s="220"/>
      <c r="BH511" s="218"/>
      <c r="BI511" s="218"/>
      <c r="BJ511" s="218"/>
      <c r="BK511" s="218"/>
      <c r="BL511" s="218"/>
      <c r="BM511" s="211"/>
      <c r="BN511" s="211"/>
      <c r="BO511" s="211"/>
      <c r="BP511" s="211"/>
      <c r="BQ511" s="211"/>
      <c r="BR511" s="211"/>
      <c r="BS511" s="211"/>
      <c r="BT511" s="211"/>
      <c r="BU511" s="211"/>
      <c r="BV511" s="211"/>
      <c r="BW511" s="211"/>
      <c r="BX511" s="211"/>
      <c r="BY511" s="211"/>
      <c r="BZ511" s="211"/>
      <c r="CA511" s="211"/>
      <c r="CB511" s="211"/>
      <c r="CC511" s="211"/>
      <c r="CD511" s="211"/>
      <c r="CE511" s="211"/>
    </row>
    <row r="512" spans="41:83" x14ac:dyDescent="0.2">
      <c r="AO512" s="215"/>
      <c r="AP512" s="222"/>
      <c r="AQ512" s="222"/>
      <c r="AR512" s="215"/>
      <c r="AS512" s="215"/>
      <c r="AT512" s="217"/>
      <c r="AU512" s="218"/>
      <c r="AV512" s="217"/>
      <c r="AW512" s="215"/>
      <c r="AX512" s="217"/>
      <c r="AY512" s="219"/>
      <c r="AZ512" s="220"/>
      <c r="BA512" s="220"/>
      <c r="BB512" s="221"/>
      <c r="BC512" s="220"/>
      <c r="BD512" s="220"/>
      <c r="BE512" s="220"/>
      <c r="BF512" s="220"/>
      <c r="BG512" s="220"/>
      <c r="BH512" s="218"/>
      <c r="BI512" s="218"/>
      <c r="BJ512" s="218"/>
      <c r="BK512" s="218"/>
      <c r="BL512" s="218"/>
      <c r="BM512" s="211"/>
      <c r="BN512" s="211"/>
      <c r="BO512" s="211"/>
      <c r="BP512" s="211"/>
      <c r="BQ512" s="211"/>
      <c r="BR512" s="211"/>
      <c r="BS512" s="211"/>
      <c r="BT512" s="211"/>
      <c r="BU512" s="211"/>
      <c r="BV512" s="211"/>
      <c r="BW512" s="211"/>
      <c r="BX512" s="211"/>
      <c r="BY512" s="211"/>
      <c r="BZ512" s="211"/>
      <c r="CA512" s="211"/>
      <c r="CB512" s="211"/>
      <c r="CC512" s="211"/>
      <c r="CD512" s="211"/>
      <c r="CE512" s="211"/>
    </row>
    <row r="513" spans="41:83" x14ac:dyDescent="0.2">
      <c r="AO513" s="215"/>
      <c r="AP513" s="222"/>
      <c r="AQ513" s="222"/>
      <c r="AR513" s="215"/>
      <c r="AS513" s="215"/>
      <c r="AT513" s="217"/>
      <c r="AU513" s="218"/>
      <c r="AV513" s="217"/>
      <c r="AW513" s="215"/>
      <c r="AX513" s="217"/>
      <c r="AY513" s="219"/>
      <c r="AZ513" s="220"/>
      <c r="BA513" s="220"/>
      <c r="BB513" s="221"/>
      <c r="BC513" s="220"/>
      <c r="BD513" s="220"/>
      <c r="BE513" s="220"/>
      <c r="BF513" s="220"/>
      <c r="BG513" s="220"/>
      <c r="BH513" s="218"/>
      <c r="BI513" s="218"/>
      <c r="BJ513" s="218"/>
      <c r="BK513" s="218"/>
      <c r="BL513" s="218"/>
      <c r="BM513" s="211"/>
      <c r="BN513" s="211"/>
      <c r="BO513" s="211"/>
      <c r="BP513" s="211"/>
      <c r="BQ513" s="211"/>
      <c r="BR513" s="211"/>
      <c r="BS513" s="211"/>
      <c r="BT513" s="211"/>
      <c r="BU513" s="211"/>
      <c r="BV513" s="211"/>
      <c r="BW513" s="211"/>
      <c r="BX513" s="211"/>
      <c r="BY513" s="211"/>
      <c r="BZ513" s="211"/>
      <c r="CA513" s="211"/>
      <c r="CB513" s="211"/>
      <c r="CC513" s="211"/>
      <c r="CD513" s="211"/>
      <c r="CE513" s="211"/>
    </row>
    <row r="514" spans="41:83" x14ac:dyDescent="0.2">
      <c r="AO514" s="215"/>
      <c r="AP514" s="222"/>
      <c r="AQ514" s="222"/>
      <c r="AR514" s="215"/>
      <c r="AS514" s="215"/>
      <c r="AT514" s="217"/>
      <c r="AU514" s="218"/>
      <c r="AV514" s="217"/>
      <c r="AW514" s="215"/>
      <c r="AX514" s="217"/>
      <c r="AY514" s="219"/>
      <c r="AZ514" s="220"/>
      <c r="BA514" s="220"/>
      <c r="BB514" s="221"/>
      <c r="BC514" s="220"/>
      <c r="BD514" s="220"/>
      <c r="BE514" s="220"/>
      <c r="BF514" s="220"/>
      <c r="BG514" s="220"/>
      <c r="BH514" s="218"/>
      <c r="BI514" s="218"/>
      <c r="BJ514" s="218"/>
      <c r="BK514" s="218"/>
      <c r="BL514" s="218"/>
      <c r="BM514" s="211"/>
      <c r="BN514" s="211"/>
      <c r="BO514" s="211"/>
      <c r="BP514" s="211"/>
      <c r="BQ514" s="211"/>
      <c r="BR514" s="211"/>
      <c r="BS514" s="211"/>
      <c r="BT514" s="211"/>
      <c r="BU514" s="211"/>
      <c r="BV514" s="211"/>
      <c r="BW514" s="211"/>
      <c r="BX514" s="211"/>
      <c r="BY514" s="211"/>
      <c r="BZ514" s="211"/>
      <c r="CA514" s="211"/>
      <c r="CB514" s="211"/>
      <c r="CC514" s="211"/>
      <c r="CD514" s="211"/>
      <c r="CE514" s="211"/>
    </row>
    <row r="515" spans="41:83" x14ac:dyDescent="0.2">
      <c r="AO515" s="215"/>
      <c r="AP515" s="222"/>
      <c r="AQ515" s="222"/>
      <c r="AR515" s="215"/>
      <c r="AS515" s="215"/>
      <c r="AT515" s="217"/>
      <c r="AU515" s="218"/>
      <c r="AV515" s="217"/>
      <c r="AW515" s="215"/>
      <c r="AX515" s="217"/>
      <c r="AY515" s="219"/>
      <c r="AZ515" s="220"/>
      <c r="BA515" s="220"/>
      <c r="BB515" s="221"/>
      <c r="BC515" s="220"/>
      <c r="BD515" s="220"/>
      <c r="BE515" s="220"/>
      <c r="BF515" s="220"/>
      <c r="BG515" s="220"/>
      <c r="BH515" s="218"/>
      <c r="BI515" s="218"/>
      <c r="BJ515" s="218"/>
      <c r="BK515" s="218"/>
      <c r="BL515" s="218"/>
      <c r="BM515" s="211"/>
      <c r="BN515" s="211"/>
      <c r="BO515" s="211"/>
      <c r="BP515" s="211"/>
      <c r="BQ515" s="211"/>
      <c r="BR515" s="211"/>
      <c r="BS515" s="211"/>
      <c r="BT515" s="211"/>
      <c r="BU515" s="211"/>
      <c r="BV515" s="211"/>
      <c r="BW515" s="211"/>
      <c r="BX515" s="211"/>
      <c r="BY515" s="211"/>
      <c r="BZ515" s="211"/>
      <c r="CA515" s="211"/>
      <c r="CB515" s="211"/>
      <c r="CC515" s="211"/>
      <c r="CD515" s="211"/>
      <c r="CE515" s="211"/>
    </row>
    <row r="516" spans="41:83" x14ac:dyDescent="0.2">
      <c r="AO516" s="215"/>
      <c r="AP516" s="222"/>
      <c r="AQ516" s="222"/>
      <c r="AR516" s="215"/>
      <c r="AS516" s="215"/>
      <c r="AT516" s="217"/>
      <c r="AU516" s="218"/>
      <c r="AV516" s="217"/>
      <c r="AW516" s="215"/>
      <c r="AX516" s="217"/>
      <c r="AY516" s="219"/>
      <c r="AZ516" s="220"/>
      <c r="BA516" s="220"/>
      <c r="BB516" s="221"/>
      <c r="BC516" s="220"/>
      <c r="BD516" s="220"/>
      <c r="BE516" s="220"/>
      <c r="BF516" s="220"/>
      <c r="BG516" s="220"/>
      <c r="BH516" s="218"/>
      <c r="BI516" s="218"/>
      <c r="BJ516" s="218"/>
      <c r="BK516" s="218"/>
      <c r="BL516" s="218"/>
      <c r="BM516" s="211"/>
      <c r="BN516" s="211"/>
      <c r="BO516" s="211"/>
      <c r="BP516" s="211"/>
      <c r="BQ516" s="211"/>
      <c r="BR516" s="211"/>
      <c r="BS516" s="211"/>
      <c r="BT516" s="211"/>
      <c r="BU516" s="211"/>
      <c r="BV516" s="211"/>
      <c r="BW516" s="211"/>
      <c r="BX516" s="211"/>
      <c r="BY516" s="211"/>
      <c r="BZ516" s="211"/>
      <c r="CA516" s="211"/>
      <c r="CB516" s="211"/>
      <c r="CC516" s="211"/>
      <c r="CD516" s="211"/>
      <c r="CE516" s="211"/>
    </row>
    <row r="517" spans="41:83" x14ac:dyDescent="0.2">
      <c r="AO517" s="215"/>
      <c r="AP517" s="222"/>
      <c r="AQ517" s="222"/>
      <c r="AR517" s="215"/>
      <c r="AS517" s="215"/>
      <c r="AT517" s="217"/>
      <c r="AU517" s="218"/>
      <c r="AV517" s="217"/>
      <c r="AW517" s="215"/>
      <c r="AX517" s="217"/>
      <c r="AY517" s="219"/>
      <c r="AZ517" s="220"/>
      <c r="BA517" s="220"/>
      <c r="BB517" s="221"/>
      <c r="BC517" s="220"/>
      <c r="BD517" s="220"/>
      <c r="BE517" s="220"/>
      <c r="BF517" s="220"/>
      <c r="BG517" s="220"/>
      <c r="BH517" s="218"/>
      <c r="BI517" s="218"/>
      <c r="BJ517" s="218"/>
      <c r="BK517" s="218"/>
      <c r="BL517" s="218"/>
      <c r="BM517" s="211"/>
      <c r="BN517" s="211"/>
      <c r="BO517" s="211"/>
      <c r="BP517" s="211"/>
      <c r="BQ517" s="211"/>
      <c r="BR517" s="211"/>
      <c r="BS517" s="211"/>
      <c r="BT517" s="211"/>
      <c r="BU517" s="211"/>
      <c r="BV517" s="211"/>
      <c r="BW517" s="211"/>
      <c r="BX517" s="211"/>
      <c r="BY517" s="211"/>
      <c r="BZ517" s="211"/>
      <c r="CA517" s="211"/>
      <c r="CB517" s="211"/>
      <c r="CC517" s="211"/>
      <c r="CD517" s="211"/>
      <c r="CE517" s="211"/>
    </row>
    <row r="518" spans="41:83" x14ac:dyDescent="0.2">
      <c r="AO518" s="215"/>
      <c r="AP518" s="222"/>
      <c r="AQ518" s="222"/>
      <c r="AR518" s="215"/>
      <c r="AS518" s="215"/>
      <c r="AT518" s="217"/>
      <c r="AU518" s="218"/>
      <c r="AV518" s="217"/>
      <c r="AW518" s="215"/>
      <c r="AX518" s="217"/>
      <c r="AY518" s="219"/>
      <c r="AZ518" s="220"/>
      <c r="BA518" s="220"/>
      <c r="BB518" s="221"/>
      <c r="BC518" s="220"/>
      <c r="BD518" s="220"/>
      <c r="BE518" s="220"/>
      <c r="BF518" s="220"/>
      <c r="BG518" s="220"/>
      <c r="BH518" s="218"/>
      <c r="BI518" s="218"/>
      <c r="BJ518" s="218"/>
      <c r="BK518" s="218"/>
      <c r="BL518" s="218"/>
      <c r="BM518" s="211"/>
      <c r="BN518" s="211"/>
      <c r="BO518" s="211"/>
      <c r="BP518" s="211"/>
      <c r="BQ518" s="211"/>
      <c r="BR518" s="211"/>
      <c r="BS518" s="211"/>
      <c r="BT518" s="211"/>
      <c r="BU518" s="211"/>
      <c r="BV518" s="211"/>
      <c r="BW518" s="211"/>
      <c r="BX518" s="211"/>
      <c r="BY518" s="211"/>
      <c r="BZ518" s="211"/>
      <c r="CA518" s="211"/>
      <c r="CB518" s="211"/>
      <c r="CC518" s="211"/>
      <c r="CD518" s="211"/>
      <c r="CE518" s="211"/>
    </row>
    <row r="519" spans="41:83" x14ac:dyDescent="0.2">
      <c r="AO519" s="215"/>
      <c r="AP519" s="222"/>
      <c r="AQ519" s="222"/>
      <c r="AR519" s="215"/>
      <c r="AS519" s="215"/>
      <c r="AT519" s="217"/>
      <c r="AU519" s="218"/>
      <c r="AV519" s="217"/>
      <c r="AW519" s="215"/>
      <c r="AX519" s="217"/>
      <c r="AY519" s="219"/>
      <c r="AZ519" s="220"/>
      <c r="BA519" s="220"/>
      <c r="BB519" s="221"/>
      <c r="BC519" s="220"/>
      <c r="BD519" s="220"/>
      <c r="BE519" s="220"/>
      <c r="BF519" s="220"/>
      <c r="BG519" s="220"/>
      <c r="BH519" s="218"/>
      <c r="BI519" s="218"/>
      <c r="BJ519" s="218"/>
      <c r="BK519" s="218"/>
      <c r="BL519" s="218"/>
      <c r="BM519" s="211"/>
      <c r="BN519" s="211"/>
      <c r="BO519" s="211"/>
      <c r="BP519" s="211"/>
      <c r="BQ519" s="211"/>
      <c r="BR519" s="211"/>
      <c r="BS519" s="211"/>
      <c r="BT519" s="211"/>
      <c r="BU519" s="211"/>
      <c r="BV519" s="211"/>
      <c r="BW519" s="211"/>
      <c r="BX519" s="211"/>
      <c r="BY519" s="211"/>
      <c r="BZ519" s="211"/>
      <c r="CA519" s="211"/>
      <c r="CB519" s="211"/>
      <c r="CC519" s="211"/>
      <c r="CD519" s="211"/>
      <c r="CE519" s="211"/>
    </row>
    <row r="520" spans="41:83" x14ac:dyDescent="0.2">
      <c r="AO520" s="215"/>
      <c r="AP520" s="222"/>
      <c r="AQ520" s="222"/>
      <c r="AR520" s="215"/>
      <c r="AS520" s="215"/>
      <c r="AT520" s="217"/>
      <c r="AU520" s="218"/>
      <c r="AV520" s="217"/>
      <c r="AW520" s="215"/>
      <c r="AX520" s="217"/>
      <c r="AY520" s="219"/>
      <c r="AZ520" s="220"/>
      <c r="BA520" s="220"/>
      <c r="BB520" s="221"/>
      <c r="BC520" s="220"/>
      <c r="BD520" s="220"/>
      <c r="BE520" s="220"/>
      <c r="BF520" s="220"/>
      <c r="BG520" s="220"/>
      <c r="BH520" s="218"/>
      <c r="BI520" s="218"/>
      <c r="BJ520" s="218"/>
      <c r="BK520" s="218"/>
      <c r="BL520" s="218"/>
      <c r="BM520" s="211"/>
      <c r="BN520" s="211"/>
      <c r="BO520" s="211"/>
      <c r="BP520" s="211"/>
      <c r="BQ520" s="211"/>
      <c r="BR520" s="211"/>
      <c r="BS520" s="211"/>
      <c r="BT520" s="211"/>
      <c r="BU520" s="211"/>
      <c r="BV520" s="211"/>
      <c r="BW520" s="211"/>
      <c r="BX520" s="211"/>
      <c r="BY520" s="211"/>
      <c r="BZ520" s="211"/>
      <c r="CA520" s="211"/>
      <c r="CB520" s="211"/>
      <c r="CC520" s="211"/>
      <c r="CD520" s="211"/>
      <c r="CE520" s="211"/>
    </row>
    <row r="521" spans="41:83" x14ac:dyDescent="0.2">
      <c r="AO521" s="215"/>
      <c r="AP521" s="222"/>
      <c r="AQ521" s="222"/>
      <c r="AR521" s="215"/>
      <c r="AS521" s="215"/>
      <c r="AT521" s="217"/>
      <c r="AU521" s="218"/>
      <c r="AV521" s="217"/>
      <c r="AW521" s="215"/>
      <c r="AX521" s="217"/>
      <c r="AY521" s="219"/>
      <c r="AZ521" s="220"/>
      <c r="BA521" s="220"/>
      <c r="BB521" s="221"/>
      <c r="BC521" s="220"/>
      <c r="BD521" s="220"/>
      <c r="BE521" s="220"/>
      <c r="BF521" s="220"/>
      <c r="BG521" s="220"/>
      <c r="BH521" s="218"/>
      <c r="BI521" s="218"/>
      <c r="BJ521" s="218"/>
      <c r="BK521" s="218"/>
      <c r="BL521" s="218"/>
      <c r="BM521" s="211"/>
      <c r="BN521" s="211"/>
      <c r="BO521" s="211"/>
      <c r="BP521" s="211"/>
      <c r="BQ521" s="211"/>
      <c r="BR521" s="211"/>
      <c r="BS521" s="211"/>
      <c r="BT521" s="211"/>
      <c r="BU521" s="211"/>
      <c r="BV521" s="211"/>
      <c r="BW521" s="211"/>
      <c r="BX521" s="211"/>
      <c r="BY521" s="211"/>
      <c r="BZ521" s="211"/>
      <c r="CA521" s="211"/>
      <c r="CB521" s="211"/>
      <c r="CC521" s="211"/>
      <c r="CD521" s="211"/>
      <c r="CE521" s="211"/>
    </row>
    <row r="522" spans="41:83" x14ac:dyDescent="0.2">
      <c r="AO522" s="215"/>
      <c r="AP522" s="222"/>
      <c r="AQ522" s="222"/>
      <c r="AR522" s="215"/>
      <c r="AS522" s="215"/>
      <c r="AT522" s="217"/>
      <c r="AU522" s="218"/>
      <c r="AV522" s="217"/>
      <c r="AW522" s="215"/>
      <c r="AX522" s="217"/>
      <c r="AY522" s="219"/>
      <c r="AZ522" s="220"/>
      <c r="BA522" s="220"/>
      <c r="BB522" s="221"/>
      <c r="BC522" s="220"/>
      <c r="BD522" s="220"/>
      <c r="BE522" s="220"/>
      <c r="BF522" s="220"/>
      <c r="BG522" s="220"/>
      <c r="BH522" s="218"/>
      <c r="BI522" s="218"/>
      <c r="BJ522" s="218"/>
      <c r="BK522" s="218"/>
      <c r="BL522" s="218"/>
      <c r="BM522" s="211"/>
      <c r="BN522" s="211"/>
      <c r="BO522" s="211"/>
      <c r="BP522" s="211"/>
      <c r="BQ522" s="211"/>
      <c r="BR522" s="211"/>
      <c r="BS522" s="211"/>
      <c r="BT522" s="211"/>
      <c r="BU522" s="211"/>
      <c r="BV522" s="211"/>
      <c r="BW522" s="211"/>
      <c r="BX522" s="211"/>
      <c r="BY522" s="211"/>
      <c r="BZ522" s="211"/>
      <c r="CA522" s="211"/>
      <c r="CB522" s="211"/>
      <c r="CC522" s="211"/>
      <c r="CD522" s="211"/>
      <c r="CE522" s="211"/>
    </row>
    <row r="523" spans="41:83" x14ac:dyDescent="0.2">
      <c r="AO523" s="215"/>
      <c r="AP523" s="222"/>
      <c r="AQ523" s="222"/>
      <c r="AR523" s="215"/>
      <c r="AS523" s="215"/>
      <c r="AT523" s="217"/>
      <c r="AU523" s="218"/>
      <c r="AV523" s="217"/>
      <c r="AW523" s="215"/>
      <c r="AX523" s="217"/>
      <c r="AY523" s="219"/>
      <c r="AZ523" s="220"/>
      <c r="BA523" s="220"/>
      <c r="BB523" s="221"/>
      <c r="BC523" s="220"/>
      <c r="BD523" s="220"/>
      <c r="BE523" s="220"/>
      <c r="BF523" s="220"/>
      <c r="BG523" s="220"/>
      <c r="BH523" s="218"/>
      <c r="BI523" s="218"/>
      <c r="BJ523" s="218"/>
      <c r="BK523" s="218"/>
      <c r="BL523" s="218"/>
      <c r="BM523" s="211"/>
      <c r="BN523" s="211"/>
      <c r="BO523" s="211"/>
      <c r="BP523" s="211"/>
      <c r="BQ523" s="211"/>
      <c r="BR523" s="211"/>
      <c r="BS523" s="211"/>
      <c r="BT523" s="211"/>
      <c r="BU523" s="211"/>
      <c r="BV523" s="211"/>
      <c r="BW523" s="211"/>
      <c r="BX523" s="211"/>
      <c r="BY523" s="211"/>
      <c r="BZ523" s="211"/>
      <c r="CA523" s="211"/>
      <c r="CB523" s="211"/>
      <c r="CC523" s="211"/>
      <c r="CD523" s="211"/>
      <c r="CE523" s="211"/>
    </row>
    <row r="524" spans="41:83" x14ac:dyDescent="0.2">
      <c r="AO524" s="215"/>
      <c r="AP524" s="222"/>
      <c r="AQ524" s="222"/>
      <c r="AR524" s="215"/>
      <c r="AS524" s="215"/>
      <c r="AT524" s="217"/>
      <c r="AU524" s="218"/>
      <c r="AV524" s="217"/>
      <c r="AW524" s="215"/>
      <c r="AX524" s="217"/>
      <c r="AY524" s="219"/>
      <c r="AZ524" s="220"/>
      <c r="BA524" s="220"/>
      <c r="BB524" s="221"/>
      <c r="BC524" s="220"/>
      <c r="BD524" s="220"/>
      <c r="BE524" s="220"/>
      <c r="BF524" s="220"/>
      <c r="BG524" s="220"/>
      <c r="BH524" s="218"/>
      <c r="BI524" s="218"/>
      <c r="BJ524" s="218"/>
      <c r="BK524" s="218"/>
      <c r="BL524" s="218"/>
      <c r="BM524" s="211"/>
      <c r="BN524" s="211"/>
      <c r="BO524" s="211"/>
      <c r="BP524" s="211"/>
      <c r="BQ524" s="211"/>
      <c r="BR524" s="211"/>
      <c r="BS524" s="211"/>
      <c r="BT524" s="211"/>
      <c r="BU524" s="211"/>
      <c r="BV524" s="211"/>
      <c r="BW524" s="211"/>
      <c r="BX524" s="211"/>
      <c r="BY524" s="211"/>
      <c r="BZ524" s="211"/>
      <c r="CA524" s="211"/>
      <c r="CB524" s="211"/>
      <c r="CC524" s="211"/>
      <c r="CD524" s="211"/>
      <c r="CE524" s="211"/>
    </row>
    <row r="525" spans="41:83" x14ac:dyDescent="0.2">
      <c r="AO525" s="215"/>
      <c r="AP525" s="222"/>
      <c r="AQ525" s="222"/>
      <c r="AR525" s="215"/>
      <c r="AS525" s="215"/>
      <c r="AT525" s="217"/>
      <c r="AU525" s="218"/>
      <c r="AV525" s="217"/>
      <c r="AW525" s="215"/>
      <c r="AX525" s="217"/>
      <c r="AY525" s="219"/>
      <c r="AZ525" s="220"/>
      <c r="BA525" s="220"/>
      <c r="BB525" s="221"/>
      <c r="BC525" s="220"/>
      <c r="BD525" s="220"/>
      <c r="BE525" s="220"/>
      <c r="BF525" s="220"/>
      <c r="BG525" s="220"/>
      <c r="BH525" s="218"/>
      <c r="BI525" s="218"/>
      <c r="BJ525" s="218"/>
      <c r="BK525" s="218"/>
      <c r="BL525" s="218"/>
      <c r="BM525" s="211"/>
      <c r="BN525" s="211"/>
      <c r="BO525" s="211"/>
      <c r="BP525" s="211"/>
      <c r="BQ525" s="211"/>
      <c r="BR525" s="211"/>
      <c r="BS525" s="211"/>
      <c r="BT525" s="211"/>
      <c r="BU525" s="211"/>
      <c r="BV525" s="211"/>
      <c r="BW525" s="211"/>
      <c r="BX525" s="211"/>
      <c r="BY525" s="211"/>
      <c r="BZ525" s="211"/>
      <c r="CA525" s="211"/>
      <c r="CB525" s="211"/>
      <c r="CC525" s="211"/>
      <c r="CD525" s="211"/>
      <c r="CE525" s="211"/>
    </row>
    <row r="526" spans="41:83" x14ac:dyDescent="0.2">
      <c r="AO526" s="215"/>
      <c r="AP526" s="222"/>
      <c r="AQ526" s="222"/>
      <c r="AR526" s="215"/>
      <c r="AS526" s="215"/>
      <c r="AT526" s="217"/>
      <c r="AU526" s="218"/>
      <c r="AV526" s="217"/>
      <c r="AW526" s="215"/>
      <c r="AX526" s="217"/>
      <c r="AY526" s="219"/>
      <c r="AZ526" s="220"/>
      <c r="BA526" s="220"/>
      <c r="BB526" s="221"/>
      <c r="BC526" s="220"/>
      <c r="BD526" s="220"/>
      <c r="BE526" s="220"/>
      <c r="BF526" s="220"/>
      <c r="BG526" s="220"/>
      <c r="BH526" s="218"/>
      <c r="BI526" s="218"/>
      <c r="BJ526" s="218"/>
      <c r="BK526" s="218"/>
      <c r="BL526" s="218"/>
      <c r="BM526" s="211"/>
      <c r="BN526" s="211"/>
      <c r="BO526" s="211"/>
      <c r="BP526" s="211"/>
      <c r="BQ526" s="211"/>
      <c r="BR526" s="211"/>
      <c r="BS526" s="211"/>
      <c r="BT526" s="211"/>
      <c r="BU526" s="211"/>
      <c r="BV526" s="211"/>
      <c r="BW526" s="211"/>
      <c r="BX526" s="211"/>
      <c r="BY526" s="211"/>
      <c r="BZ526" s="211"/>
      <c r="CA526" s="211"/>
      <c r="CB526" s="211"/>
      <c r="CC526" s="211"/>
      <c r="CD526" s="211"/>
      <c r="CE526" s="211"/>
    </row>
    <row r="527" spans="41:83" x14ac:dyDescent="0.2">
      <c r="AO527" s="215"/>
      <c r="AP527" s="222"/>
      <c r="AQ527" s="222"/>
      <c r="AR527" s="215"/>
      <c r="AS527" s="215"/>
      <c r="AT527" s="217"/>
      <c r="AU527" s="218"/>
      <c r="AV527" s="217"/>
      <c r="AW527" s="215"/>
      <c r="AX527" s="217"/>
      <c r="AY527" s="219"/>
      <c r="AZ527" s="220"/>
      <c r="BA527" s="220"/>
      <c r="BB527" s="221"/>
      <c r="BC527" s="220"/>
      <c r="BD527" s="220"/>
      <c r="BE527" s="220"/>
      <c r="BF527" s="220"/>
      <c r="BG527" s="220"/>
      <c r="BH527" s="218"/>
      <c r="BI527" s="218"/>
      <c r="BJ527" s="218"/>
      <c r="BK527" s="218"/>
      <c r="BL527" s="218"/>
      <c r="BM527" s="211"/>
      <c r="BN527" s="211"/>
      <c r="BO527" s="211"/>
      <c r="BP527" s="211"/>
      <c r="BQ527" s="211"/>
      <c r="BR527" s="211"/>
      <c r="BS527" s="211"/>
      <c r="BT527" s="211"/>
      <c r="BU527" s="211"/>
      <c r="BV527" s="211"/>
      <c r="BW527" s="211"/>
      <c r="BX527" s="211"/>
      <c r="BY527" s="211"/>
      <c r="BZ527" s="211"/>
      <c r="CA527" s="211"/>
      <c r="CB527" s="211"/>
      <c r="CC527" s="211"/>
      <c r="CD527" s="211"/>
      <c r="CE527" s="211"/>
    </row>
    <row r="528" spans="41:83" x14ac:dyDescent="0.2">
      <c r="AO528" s="215"/>
      <c r="AP528" s="222"/>
      <c r="AQ528" s="222"/>
      <c r="AR528" s="215"/>
      <c r="AS528" s="215"/>
      <c r="AT528" s="217"/>
      <c r="AU528" s="218"/>
      <c r="AV528" s="217"/>
      <c r="AW528" s="215"/>
      <c r="AX528" s="217"/>
      <c r="AY528" s="219"/>
      <c r="AZ528" s="220"/>
      <c r="BA528" s="220"/>
      <c r="BB528" s="221"/>
      <c r="BC528" s="220"/>
      <c r="BD528" s="220"/>
      <c r="BE528" s="220"/>
      <c r="BF528" s="220"/>
      <c r="BG528" s="220"/>
      <c r="BH528" s="218"/>
      <c r="BI528" s="218"/>
      <c r="BJ528" s="218"/>
      <c r="BK528" s="218"/>
      <c r="BL528" s="218"/>
      <c r="BM528" s="211"/>
      <c r="BN528" s="211"/>
      <c r="BO528" s="211"/>
      <c r="BP528" s="211"/>
      <c r="BQ528" s="211"/>
      <c r="BR528" s="211"/>
      <c r="BS528" s="211"/>
      <c r="BT528" s="211"/>
      <c r="BU528" s="211"/>
      <c r="BV528" s="211"/>
      <c r="BW528" s="211"/>
      <c r="BX528" s="211"/>
      <c r="BY528" s="211"/>
      <c r="BZ528" s="211"/>
      <c r="CA528" s="211"/>
      <c r="CB528" s="211"/>
      <c r="CC528" s="211"/>
      <c r="CD528" s="211"/>
      <c r="CE528" s="211"/>
    </row>
    <row r="529" spans="41:83" x14ac:dyDescent="0.2">
      <c r="AO529" s="215"/>
      <c r="AP529" s="222"/>
      <c r="AQ529" s="222"/>
      <c r="AR529" s="215"/>
      <c r="AS529" s="215"/>
      <c r="AT529" s="217"/>
      <c r="AU529" s="218"/>
      <c r="AV529" s="217"/>
      <c r="AW529" s="215"/>
      <c r="AX529" s="217"/>
      <c r="AY529" s="219"/>
      <c r="AZ529" s="220"/>
      <c r="BA529" s="220"/>
      <c r="BB529" s="221"/>
      <c r="BC529" s="220"/>
      <c r="BD529" s="220"/>
      <c r="BE529" s="220"/>
      <c r="BF529" s="220"/>
      <c r="BG529" s="220"/>
      <c r="BH529" s="218"/>
      <c r="BI529" s="218"/>
      <c r="BJ529" s="218"/>
      <c r="BK529" s="218"/>
      <c r="BL529" s="218"/>
      <c r="BM529" s="211"/>
      <c r="BN529" s="211"/>
      <c r="BO529" s="211"/>
      <c r="BP529" s="211"/>
      <c r="BQ529" s="211"/>
      <c r="BR529" s="211"/>
      <c r="BS529" s="211"/>
      <c r="BT529" s="211"/>
      <c r="BU529" s="211"/>
      <c r="BV529" s="211"/>
      <c r="BW529" s="211"/>
      <c r="BX529" s="211"/>
      <c r="BY529" s="211"/>
      <c r="BZ529" s="211"/>
      <c r="CA529" s="211"/>
      <c r="CB529" s="211"/>
      <c r="CC529" s="211"/>
      <c r="CD529" s="211"/>
      <c r="CE529" s="211"/>
    </row>
    <row r="530" spans="41:83" x14ac:dyDescent="0.2">
      <c r="AO530" s="215"/>
      <c r="AP530" s="222"/>
      <c r="AQ530" s="222"/>
      <c r="AR530" s="215"/>
      <c r="AS530" s="215"/>
      <c r="AT530" s="217"/>
      <c r="AU530" s="218"/>
      <c r="AV530" s="217"/>
      <c r="AW530" s="215"/>
      <c r="AX530" s="217"/>
      <c r="AY530" s="219"/>
      <c r="AZ530" s="220"/>
      <c r="BA530" s="220"/>
      <c r="BB530" s="221"/>
      <c r="BC530" s="220"/>
      <c r="BD530" s="220"/>
      <c r="BE530" s="220"/>
      <c r="BF530" s="220"/>
      <c r="BG530" s="220"/>
      <c r="BH530" s="218"/>
      <c r="BI530" s="218"/>
      <c r="BJ530" s="218"/>
      <c r="BK530" s="218"/>
      <c r="BL530" s="218"/>
      <c r="BM530" s="211"/>
      <c r="BN530" s="211"/>
      <c r="BO530" s="211"/>
      <c r="BP530" s="211"/>
      <c r="BQ530" s="211"/>
      <c r="BR530" s="211"/>
      <c r="BS530" s="211"/>
      <c r="BT530" s="211"/>
      <c r="BU530" s="211"/>
      <c r="BV530" s="211"/>
      <c r="BW530" s="211"/>
      <c r="BX530" s="211"/>
      <c r="BY530" s="211"/>
      <c r="BZ530" s="211"/>
      <c r="CA530" s="211"/>
      <c r="CB530" s="211"/>
      <c r="CC530" s="211"/>
      <c r="CD530" s="211"/>
      <c r="CE530" s="211"/>
    </row>
    <row r="531" spans="41:83" x14ac:dyDescent="0.2">
      <c r="AO531" s="215"/>
      <c r="AP531" s="222"/>
      <c r="AQ531" s="222"/>
      <c r="AR531" s="215"/>
      <c r="AS531" s="215"/>
      <c r="AT531" s="217"/>
      <c r="AU531" s="218"/>
      <c r="AV531" s="217"/>
      <c r="AW531" s="215"/>
      <c r="AX531" s="217"/>
      <c r="AY531" s="219"/>
      <c r="AZ531" s="220"/>
      <c r="BA531" s="220"/>
      <c r="BB531" s="221"/>
      <c r="BC531" s="220"/>
      <c r="BD531" s="220"/>
      <c r="BE531" s="220"/>
      <c r="BF531" s="220"/>
      <c r="BG531" s="220"/>
      <c r="BH531" s="218"/>
      <c r="BI531" s="218"/>
      <c r="BJ531" s="218"/>
      <c r="BK531" s="218"/>
      <c r="BL531" s="218"/>
      <c r="BM531" s="211"/>
      <c r="BN531" s="211"/>
      <c r="BO531" s="211"/>
      <c r="BP531" s="211"/>
      <c r="BQ531" s="211"/>
      <c r="BR531" s="211"/>
      <c r="BS531" s="211"/>
      <c r="BT531" s="211"/>
      <c r="BU531" s="211"/>
      <c r="BV531" s="211"/>
      <c r="BW531" s="211"/>
      <c r="BX531" s="211"/>
      <c r="BY531" s="211"/>
      <c r="BZ531" s="211"/>
      <c r="CA531" s="211"/>
      <c r="CB531" s="211"/>
      <c r="CC531" s="211"/>
      <c r="CD531" s="211"/>
      <c r="CE531" s="211"/>
    </row>
    <row r="532" spans="41:83" x14ac:dyDescent="0.2">
      <c r="AO532" s="215"/>
      <c r="AP532" s="222"/>
      <c r="AQ532" s="222"/>
      <c r="AR532" s="215"/>
      <c r="AS532" s="215"/>
      <c r="AT532" s="217"/>
      <c r="AU532" s="218"/>
      <c r="AV532" s="217"/>
      <c r="AW532" s="215"/>
      <c r="AX532" s="217"/>
      <c r="AY532" s="219"/>
      <c r="AZ532" s="220"/>
      <c r="BA532" s="220"/>
      <c r="BB532" s="221"/>
      <c r="BC532" s="220"/>
      <c r="BD532" s="220"/>
      <c r="BE532" s="220"/>
      <c r="BF532" s="220"/>
      <c r="BG532" s="220"/>
      <c r="BH532" s="218"/>
      <c r="BI532" s="218"/>
      <c r="BJ532" s="218"/>
      <c r="BK532" s="218"/>
      <c r="BL532" s="218"/>
      <c r="BM532" s="211"/>
      <c r="BN532" s="211"/>
      <c r="BO532" s="211"/>
      <c r="BP532" s="211"/>
      <c r="BQ532" s="211"/>
      <c r="BR532" s="211"/>
      <c r="BS532" s="211"/>
      <c r="BT532" s="211"/>
      <c r="BU532" s="211"/>
      <c r="BV532" s="211"/>
      <c r="BW532" s="211"/>
      <c r="BX532" s="211"/>
      <c r="BY532" s="211"/>
      <c r="BZ532" s="211"/>
      <c r="CA532" s="211"/>
      <c r="CB532" s="211"/>
      <c r="CC532" s="211"/>
      <c r="CD532" s="211"/>
      <c r="CE532" s="211"/>
    </row>
    <row r="533" spans="41:83" x14ac:dyDescent="0.2">
      <c r="AO533" s="215"/>
      <c r="AP533" s="222"/>
      <c r="AQ533" s="222"/>
      <c r="AR533" s="215"/>
      <c r="AS533" s="215"/>
      <c r="AT533" s="217"/>
      <c r="AU533" s="218"/>
      <c r="AV533" s="217"/>
      <c r="AW533" s="215"/>
      <c r="AX533" s="217"/>
      <c r="AY533" s="219"/>
      <c r="AZ533" s="220"/>
      <c r="BA533" s="220"/>
      <c r="BB533" s="221"/>
      <c r="BC533" s="220"/>
      <c r="BD533" s="220"/>
      <c r="BE533" s="220"/>
      <c r="BF533" s="220"/>
      <c r="BG533" s="220"/>
      <c r="BH533" s="218"/>
      <c r="BI533" s="218"/>
      <c r="BJ533" s="218"/>
      <c r="BK533" s="218"/>
      <c r="BL533" s="218"/>
      <c r="BM533" s="211"/>
      <c r="BN533" s="211"/>
      <c r="BO533" s="211"/>
      <c r="BP533" s="211"/>
      <c r="BQ533" s="211"/>
      <c r="BR533" s="211"/>
      <c r="BS533" s="211"/>
      <c r="BT533" s="211"/>
      <c r="BU533" s="211"/>
      <c r="BV533" s="211"/>
      <c r="BW533" s="211"/>
      <c r="BX533" s="211"/>
      <c r="BY533" s="211"/>
      <c r="BZ533" s="211"/>
      <c r="CA533" s="211"/>
      <c r="CB533" s="211"/>
      <c r="CC533" s="211"/>
      <c r="CD533" s="211"/>
      <c r="CE533" s="211"/>
    </row>
    <row r="534" spans="41:83" x14ac:dyDescent="0.2">
      <c r="AO534" s="215"/>
      <c r="AP534" s="222"/>
      <c r="AQ534" s="222"/>
      <c r="AR534" s="215"/>
      <c r="AS534" s="215"/>
      <c r="AT534" s="217"/>
      <c r="AU534" s="218"/>
      <c r="AV534" s="217"/>
      <c r="AW534" s="215"/>
      <c r="AX534" s="217"/>
      <c r="AY534" s="219"/>
      <c r="AZ534" s="220"/>
      <c r="BA534" s="220"/>
      <c r="BB534" s="221"/>
      <c r="BC534" s="220"/>
      <c r="BD534" s="220"/>
      <c r="BE534" s="220"/>
      <c r="BF534" s="220"/>
      <c r="BG534" s="220"/>
      <c r="BH534" s="218"/>
      <c r="BI534" s="218"/>
      <c r="BJ534" s="218"/>
      <c r="BK534" s="218"/>
      <c r="BL534" s="218"/>
      <c r="BM534" s="211"/>
      <c r="BN534" s="211"/>
      <c r="BO534" s="211"/>
      <c r="BP534" s="211"/>
      <c r="BQ534" s="211"/>
      <c r="BR534" s="211"/>
      <c r="BS534" s="211"/>
      <c r="BT534" s="211"/>
      <c r="BU534" s="211"/>
      <c r="BV534" s="211"/>
      <c r="BW534" s="211"/>
      <c r="BX534" s="211"/>
      <c r="BY534" s="211"/>
      <c r="BZ534" s="211"/>
      <c r="CA534" s="211"/>
      <c r="CB534" s="211"/>
      <c r="CC534" s="211"/>
      <c r="CD534" s="211"/>
      <c r="CE534" s="211"/>
    </row>
    <row r="535" spans="41:83" x14ac:dyDescent="0.2">
      <c r="AO535" s="215"/>
      <c r="AP535" s="222"/>
      <c r="AQ535" s="222"/>
      <c r="AR535" s="215"/>
      <c r="AS535" s="215"/>
      <c r="AT535" s="217"/>
      <c r="AU535" s="218"/>
      <c r="AV535" s="217"/>
      <c r="AW535" s="215"/>
      <c r="AX535" s="217"/>
      <c r="AY535" s="219"/>
      <c r="AZ535" s="220"/>
      <c r="BA535" s="220"/>
      <c r="BB535" s="221"/>
      <c r="BC535" s="220"/>
      <c r="BD535" s="220"/>
      <c r="BE535" s="220"/>
      <c r="BF535" s="220"/>
      <c r="BG535" s="220"/>
      <c r="BH535" s="218"/>
      <c r="BI535" s="218"/>
      <c r="BJ535" s="218"/>
      <c r="BK535" s="218"/>
      <c r="BL535" s="218"/>
      <c r="BM535" s="211"/>
      <c r="BN535" s="211"/>
      <c r="BO535" s="211"/>
      <c r="BP535" s="211"/>
      <c r="BQ535" s="211"/>
      <c r="BR535" s="211"/>
      <c r="BS535" s="211"/>
      <c r="BT535" s="211"/>
      <c r="BU535" s="211"/>
      <c r="BV535" s="211"/>
      <c r="BW535" s="211"/>
      <c r="BX535" s="211"/>
      <c r="BY535" s="211"/>
      <c r="BZ535" s="211"/>
      <c r="CA535" s="211"/>
      <c r="CB535" s="211"/>
      <c r="CC535" s="211"/>
      <c r="CD535" s="211"/>
      <c r="CE535" s="211"/>
    </row>
    <row r="536" spans="41:83" x14ac:dyDescent="0.2">
      <c r="AO536" s="215"/>
      <c r="AP536" s="222"/>
      <c r="AQ536" s="222"/>
      <c r="AR536" s="215"/>
      <c r="AS536" s="215"/>
      <c r="AT536" s="217"/>
      <c r="AU536" s="218"/>
      <c r="AV536" s="217"/>
      <c r="AW536" s="215"/>
      <c r="AX536" s="217"/>
      <c r="AY536" s="219"/>
      <c r="AZ536" s="220"/>
      <c r="BA536" s="220"/>
      <c r="BB536" s="221"/>
      <c r="BC536" s="220"/>
      <c r="BD536" s="220"/>
      <c r="BE536" s="220"/>
      <c r="BF536" s="220"/>
      <c r="BG536" s="220"/>
      <c r="BH536" s="218"/>
      <c r="BI536" s="218"/>
      <c r="BJ536" s="218"/>
      <c r="BK536" s="218"/>
      <c r="BL536" s="218"/>
      <c r="BM536" s="211"/>
      <c r="BN536" s="211"/>
      <c r="BO536" s="211"/>
      <c r="BP536" s="211"/>
      <c r="BQ536" s="211"/>
      <c r="BR536" s="211"/>
      <c r="BS536" s="211"/>
      <c r="BT536" s="211"/>
      <c r="BU536" s="211"/>
      <c r="BV536" s="211"/>
      <c r="BW536" s="211"/>
      <c r="BX536" s="211"/>
      <c r="BY536" s="211"/>
      <c r="BZ536" s="211"/>
      <c r="CA536" s="211"/>
      <c r="CB536" s="211"/>
      <c r="CC536" s="211"/>
      <c r="CD536" s="211"/>
      <c r="CE536" s="211"/>
    </row>
    <row r="537" spans="41:83" x14ac:dyDescent="0.2">
      <c r="AO537" s="215"/>
      <c r="AP537" s="222"/>
      <c r="AQ537" s="222"/>
      <c r="AR537" s="215"/>
      <c r="AS537" s="215"/>
      <c r="AT537" s="217"/>
      <c r="AU537" s="218"/>
      <c r="AV537" s="217"/>
      <c r="AW537" s="215"/>
      <c r="AX537" s="217"/>
      <c r="AY537" s="219"/>
      <c r="AZ537" s="220"/>
      <c r="BA537" s="220"/>
      <c r="BB537" s="221"/>
      <c r="BC537" s="220"/>
      <c r="BD537" s="220"/>
      <c r="BE537" s="220"/>
      <c r="BF537" s="220"/>
      <c r="BG537" s="220"/>
      <c r="BH537" s="218"/>
      <c r="BI537" s="218"/>
      <c r="BJ537" s="218"/>
      <c r="BK537" s="218"/>
      <c r="BL537" s="218"/>
      <c r="BM537" s="211"/>
      <c r="BN537" s="211"/>
      <c r="BO537" s="211"/>
      <c r="BP537" s="211"/>
      <c r="BQ537" s="211"/>
      <c r="BR537" s="211"/>
      <c r="BS537" s="211"/>
      <c r="BT537" s="211"/>
      <c r="BU537" s="211"/>
      <c r="BV537" s="211"/>
      <c r="BW537" s="211"/>
      <c r="BX537" s="211"/>
      <c r="BY537" s="211"/>
      <c r="BZ537" s="211"/>
      <c r="CA537" s="211"/>
      <c r="CB537" s="211"/>
      <c r="CC537" s="211"/>
      <c r="CD537" s="211"/>
      <c r="CE537" s="211"/>
    </row>
    <row r="538" spans="41:83" x14ac:dyDescent="0.2">
      <c r="AO538" s="215"/>
      <c r="AP538" s="222"/>
      <c r="AQ538" s="222"/>
      <c r="AR538" s="215"/>
      <c r="AS538" s="215"/>
      <c r="AT538" s="217"/>
      <c r="AU538" s="218"/>
      <c r="AV538" s="217"/>
      <c r="AW538" s="215"/>
      <c r="AX538" s="217"/>
      <c r="AY538" s="219"/>
      <c r="AZ538" s="220"/>
      <c r="BA538" s="220"/>
      <c r="BB538" s="221"/>
      <c r="BC538" s="220"/>
      <c r="BD538" s="220"/>
      <c r="BE538" s="220"/>
      <c r="BF538" s="220"/>
      <c r="BG538" s="220"/>
      <c r="BH538" s="218"/>
      <c r="BI538" s="218"/>
      <c r="BJ538" s="218"/>
      <c r="BK538" s="218"/>
      <c r="BL538" s="218"/>
      <c r="BM538" s="211"/>
      <c r="BN538" s="211"/>
      <c r="BO538" s="211"/>
      <c r="BP538" s="211"/>
      <c r="BQ538" s="211"/>
      <c r="BR538" s="211"/>
      <c r="BS538" s="211"/>
      <c r="BT538" s="211"/>
      <c r="BU538" s="211"/>
      <c r="BV538" s="211"/>
      <c r="BW538" s="211"/>
      <c r="BX538" s="211"/>
      <c r="BY538" s="211"/>
      <c r="BZ538" s="211"/>
      <c r="CA538" s="211"/>
      <c r="CB538" s="211"/>
      <c r="CC538" s="211"/>
      <c r="CD538" s="211"/>
      <c r="CE538" s="211"/>
    </row>
    <row r="539" spans="41:83" x14ac:dyDescent="0.2">
      <c r="AO539" s="215"/>
      <c r="AP539" s="222"/>
      <c r="AQ539" s="222"/>
      <c r="AR539" s="215"/>
      <c r="AS539" s="215"/>
      <c r="AT539" s="217"/>
      <c r="AU539" s="218"/>
      <c r="AV539" s="217"/>
      <c r="AW539" s="215"/>
      <c r="AX539" s="217"/>
      <c r="AY539" s="219"/>
      <c r="AZ539" s="220"/>
      <c r="BA539" s="220"/>
      <c r="BB539" s="221"/>
      <c r="BC539" s="220"/>
      <c r="BD539" s="220"/>
      <c r="BE539" s="220"/>
      <c r="BF539" s="220"/>
      <c r="BG539" s="220"/>
      <c r="BH539" s="218"/>
      <c r="BI539" s="218"/>
      <c r="BJ539" s="218"/>
      <c r="BK539" s="218"/>
      <c r="BL539" s="218"/>
      <c r="BM539" s="211"/>
      <c r="BN539" s="211"/>
      <c r="BO539" s="211"/>
      <c r="BP539" s="211"/>
      <c r="BQ539" s="211"/>
      <c r="BR539" s="211"/>
      <c r="BS539" s="211"/>
      <c r="BT539" s="211"/>
      <c r="BU539" s="211"/>
      <c r="BV539" s="211"/>
      <c r="BW539" s="211"/>
      <c r="BX539" s="211"/>
      <c r="BY539" s="211"/>
      <c r="BZ539" s="211"/>
      <c r="CA539" s="211"/>
      <c r="CB539" s="211"/>
      <c r="CC539" s="211"/>
      <c r="CD539" s="211"/>
      <c r="CE539" s="211"/>
    </row>
    <row r="540" spans="41:83" x14ac:dyDescent="0.2">
      <c r="AO540" s="215"/>
      <c r="AP540" s="222"/>
      <c r="AQ540" s="222"/>
      <c r="AR540" s="215"/>
      <c r="AS540" s="215"/>
      <c r="AT540" s="217"/>
      <c r="AU540" s="218"/>
      <c r="AV540" s="217"/>
      <c r="AW540" s="215"/>
      <c r="AX540" s="217"/>
      <c r="AY540" s="219"/>
      <c r="AZ540" s="220"/>
      <c r="BA540" s="220"/>
      <c r="BB540" s="221"/>
      <c r="BC540" s="220"/>
      <c r="BD540" s="220"/>
      <c r="BE540" s="220"/>
      <c r="BF540" s="220"/>
      <c r="BG540" s="220"/>
      <c r="BH540" s="218"/>
      <c r="BI540" s="218"/>
      <c r="BJ540" s="218"/>
      <c r="BK540" s="218"/>
      <c r="BL540" s="218"/>
      <c r="BM540" s="211"/>
      <c r="BN540" s="211"/>
      <c r="BO540" s="211"/>
      <c r="BP540" s="211"/>
      <c r="BQ540" s="211"/>
      <c r="BR540" s="211"/>
      <c r="BS540" s="211"/>
      <c r="BT540" s="211"/>
      <c r="BU540" s="211"/>
      <c r="BV540" s="211"/>
      <c r="BW540" s="211"/>
      <c r="BX540" s="211"/>
      <c r="BY540" s="211"/>
      <c r="BZ540" s="211"/>
      <c r="CA540" s="211"/>
      <c r="CB540" s="211"/>
      <c r="CC540" s="211"/>
      <c r="CD540" s="211"/>
      <c r="CE540" s="211"/>
    </row>
    <row r="541" spans="41:83" x14ac:dyDescent="0.2">
      <c r="AO541" s="215"/>
      <c r="AP541" s="222"/>
      <c r="AQ541" s="222"/>
      <c r="AR541" s="215"/>
      <c r="AS541" s="215"/>
      <c r="AT541" s="217"/>
      <c r="AU541" s="218"/>
      <c r="AV541" s="217"/>
      <c r="AW541" s="215"/>
      <c r="AX541" s="217"/>
      <c r="AY541" s="219"/>
      <c r="AZ541" s="220"/>
      <c r="BA541" s="220"/>
      <c r="BB541" s="221"/>
      <c r="BC541" s="220"/>
      <c r="BD541" s="220"/>
      <c r="BE541" s="220"/>
      <c r="BF541" s="220"/>
      <c r="BG541" s="220"/>
      <c r="BH541" s="218"/>
      <c r="BI541" s="218"/>
      <c r="BJ541" s="218"/>
      <c r="BK541" s="218"/>
      <c r="BL541" s="218"/>
      <c r="BM541" s="211"/>
      <c r="BN541" s="211"/>
      <c r="BO541" s="211"/>
      <c r="BP541" s="211"/>
      <c r="BQ541" s="211"/>
      <c r="BR541" s="211"/>
      <c r="BS541" s="211"/>
      <c r="BT541" s="211"/>
      <c r="BU541" s="211"/>
      <c r="BV541" s="211"/>
      <c r="BW541" s="211"/>
      <c r="BX541" s="211"/>
      <c r="BY541" s="211"/>
      <c r="BZ541" s="211"/>
      <c r="CA541" s="211"/>
      <c r="CB541" s="211"/>
      <c r="CC541" s="211"/>
      <c r="CD541" s="211"/>
      <c r="CE541" s="211"/>
    </row>
    <row r="542" spans="41:83" x14ac:dyDescent="0.2">
      <c r="AO542" s="215"/>
      <c r="AP542" s="222"/>
      <c r="AQ542" s="222"/>
      <c r="AR542" s="215"/>
      <c r="AS542" s="215"/>
      <c r="AT542" s="217"/>
      <c r="AU542" s="218"/>
      <c r="AV542" s="217"/>
      <c r="AW542" s="215"/>
      <c r="AX542" s="217"/>
      <c r="AY542" s="219"/>
      <c r="AZ542" s="220"/>
      <c r="BA542" s="220"/>
      <c r="BB542" s="221"/>
      <c r="BC542" s="220"/>
      <c r="BD542" s="220"/>
      <c r="BE542" s="220"/>
      <c r="BF542" s="220"/>
      <c r="BG542" s="220"/>
      <c r="BH542" s="218"/>
      <c r="BI542" s="218"/>
      <c r="BJ542" s="218"/>
      <c r="BK542" s="218"/>
      <c r="BL542" s="218"/>
      <c r="BM542" s="211"/>
      <c r="BN542" s="211"/>
      <c r="BO542" s="211"/>
      <c r="BP542" s="211"/>
      <c r="BQ542" s="211"/>
      <c r="BR542" s="211"/>
      <c r="BS542" s="211"/>
      <c r="BT542" s="211"/>
      <c r="BU542" s="211"/>
      <c r="BV542" s="211"/>
      <c r="BW542" s="211"/>
      <c r="BX542" s="211"/>
      <c r="BY542" s="211"/>
      <c r="BZ542" s="211"/>
      <c r="CA542" s="211"/>
      <c r="CB542" s="211"/>
      <c r="CC542" s="211"/>
      <c r="CD542" s="211"/>
      <c r="CE542" s="211"/>
    </row>
    <row r="543" spans="41:83" x14ac:dyDescent="0.2">
      <c r="AO543" s="215"/>
      <c r="AP543" s="222"/>
      <c r="AQ543" s="222"/>
      <c r="AR543" s="215"/>
      <c r="AS543" s="215"/>
      <c r="AT543" s="217"/>
      <c r="AU543" s="218"/>
      <c r="AV543" s="217"/>
      <c r="AW543" s="215"/>
      <c r="AX543" s="217"/>
      <c r="AY543" s="219"/>
      <c r="AZ543" s="220"/>
      <c r="BA543" s="220"/>
      <c r="BB543" s="221"/>
      <c r="BC543" s="220"/>
      <c r="BD543" s="220"/>
      <c r="BE543" s="220"/>
      <c r="BF543" s="220"/>
      <c r="BG543" s="220"/>
      <c r="BH543" s="218"/>
      <c r="BI543" s="218"/>
      <c r="BJ543" s="218"/>
      <c r="BK543" s="218"/>
      <c r="BL543" s="218"/>
      <c r="BM543" s="211"/>
      <c r="BN543" s="211"/>
      <c r="BO543" s="211"/>
      <c r="BP543" s="211"/>
      <c r="BQ543" s="211"/>
      <c r="BR543" s="211"/>
      <c r="BS543" s="211"/>
      <c r="BT543" s="211"/>
      <c r="BU543" s="211"/>
      <c r="BV543" s="211"/>
      <c r="BW543" s="211"/>
      <c r="BX543" s="211"/>
      <c r="BY543" s="211"/>
      <c r="BZ543" s="211"/>
      <c r="CA543" s="211"/>
      <c r="CB543" s="211"/>
      <c r="CC543" s="211"/>
      <c r="CD543" s="211"/>
      <c r="CE543" s="211"/>
    </row>
    <row r="544" spans="41:83" x14ac:dyDescent="0.2">
      <c r="AO544" s="215"/>
      <c r="AP544" s="222"/>
      <c r="AQ544" s="222"/>
      <c r="AR544" s="215"/>
      <c r="AS544" s="215"/>
      <c r="AT544" s="217"/>
      <c r="AU544" s="218"/>
      <c r="AV544" s="217"/>
      <c r="AW544" s="215"/>
      <c r="AX544" s="217"/>
      <c r="AY544" s="219"/>
      <c r="AZ544" s="220"/>
      <c r="BA544" s="220"/>
      <c r="BB544" s="221"/>
      <c r="BC544" s="220"/>
      <c r="BD544" s="220"/>
      <c r="BE544" s="220"/>
      <c r="BF544" s="220"/>
      <c r="BG544" s="220"/>
      <c r="BH544" s="218"/>
      <c r="BI544" s="218"/>
      <c r="BJ544" s="218"/>
      <c r="BK544" s="218"/>
      <c r="BL544" s="218"/>
      <c r="BM544" s="211"/>
      <c r="BN544" s="211"/>
      <c r="BO544" s="211"/>
      <c r="BP544" s="211"/>
      <c r="BQ544" s="211"/>
      <c r="BR544" s="211"/>
      <c r="BS544" s="211"/>
      <c r="BT544" s="211"/>
      <c r="BU544" s="211"/>
      <c r="BV544" s="211"/>
      <c r="BW544" s="211"/>
      <c r="BX544" s="211"/>
      <c r="BY544" s="211"/>
      <c r="BZ544" s="211"/>
      <c r="CA544" s="211"/>
      <c r="CB544" s="211"/>
      <c r="CC544" s="211"/>
      <c r="CD544" s="211"/>
      <c r="CE544" s="211"/>
    </row>
    <row r="545" spans="41:83" x14ac:dyDescent="0.2">
      <c r="AO545" s="215"/>
      <c r="AP545" s="222"/>
      <c r="AQ545" s="222"/>
      <c r="AR545" s="215"/>
      <c r="AS545" s="215"/>
      <c r="AT545" s="217"/>
      <c r="AU545" s="218"/>
      <c r="AV545" s="217"/>
      <c r="AW545" s="215"/>
      <c r="AX545" s="217"/>
      <c r="AY545" s="219"/>
      <c r="AZ545" s="220"/>
      <c r="BA545" s="220"/>
      <c r="BB545" s="221"/>
      <c r="BC545" s="220"/>
      <c r="BD545" s="220"/>
      <c r="BE545" s="220"/>
      <c r="BF545" s="220"/>
      <c r="BG545" s="220"/>
      <c r="BH545" s="218"/>
      <c r="BI545" s="218"/>
      <c r="BJ545" s="218"/>
      <c r="BK545" s="218"/>
      <c r="BL545" s="218"/>
      <c r="BM545" s="211"/>
      <c r="BN545" s="211"/>
      <c r="BO545" s="211"/>
      <c r="BP545" s="211"/>
      <c r="BQ545" s="211"/>
      <c r="BR545" s="211"/>
      <c r="BS545" s="211"/>
      <c r="BT545" s="211"/>
      <c r="BU545" s="211"/>
      <c r="BV545" s="211"/>
      <c r="BW545" s="211"/>
      <c r="BX545" s="211"/>
      <c r="BY545" s="211"/>
      <c r="BZ545" s="211"/>
      <c r="CA545" s="211"/>
      <c r="CB545" s="211"/>
      <c r="CC545" s="211"/>
      <c r="CD545" s="211"/>
      <c r="CE545" s="211"/>
    </row>
    <row r="546" spans="41:83" x14ac:dyDescent="0.2">
      <c r="AO546" s="215"/>
      <c r="AP546" s="222"/>
      <c r="AQ546" s="222"/>
      <c r="AR546" s="215"/>
      <c r="AS546" s="215"/>
      <c r="AT546" s="217"/>
      <c r="AU546" s="218"/>
      <c r="AV546" s="217"/>
      <c r="AW546" s="215"/>
      <c r="AX546" s="217"/>
      <c r="AY546" s="219"/>
      <c r="AZ546" s="220"/>
      <c r="BA546" s="220"/>
      <c r="BB546" s="221"/>
      <c r="BC546" s="220"/>
      <c r="BD546" s="220"/>
      <c r="BE546" s="220"/>
      <c r="BF546" s="220"/>
      <c r="BG546" s="220"/>
      <c r="BH546" s="218"/>
      <c r="BI546" s="218"/>
      <c r="BJ546" s="218"/>
      <c r="BK546" s="218"/>
      <c r="BL546" s="218"/>
      <c r="BM546" s="211"/>
      <c r="BN546" s="211"/>
      <c r="BO546" s="211"/>
      <c r="BP546" s="211"/>
      <c r="BQ546" s="211"/>
      <c r="BR546" s="211"/>
      <c r="BS546" s="211"/>
      <c r="BT546" s="211"/>
      <c r="BU546" s="211"/>
      <c r="BV546" s="211"/>
      <c r="BW546" s="211"/>
      <c r="BX546" s="211"/>
      <c r="BY546" s="211"/>
      <c r="BZ546" s="211"/>
      <c r="CA546" s="211"/>
      <c r="CB546" s="211"/>
      <c r="CC546" s="211"/>
      <c r="CD546" s="211"/>
      <c r="CE546" s="211"/>
    </row>
    <row r="547" spans="41:83" x14ac:dyDescent="0.2">
      <c r="AO547" s="215"/>
      <c r="AP547" s="222"/>
      <c r="AQ547" s="222"/>
      <c r="AR547" s="215"/>
      <c r="AS547" s="215"/>
      <c r="AT547" s="217"/>
      <c r="AU547" s="218"/>
      <c r="AV547" s="217"/>
      <c r="AW547" s="215"/>
      <c r="AX547" s="217"/>
      <c r="AY547" s="219"/>
      <c r="AZ547" s="220"/>
      <c r="BA547" s="220"/>
      <c r="BB547" s="221"/>
      <c r="BC547" s="220"/>
      <c r="BD547" s="220"/>
      <c r="BE547" s="220"/>
      <c r="BF547" s="220"/>
      <c r="BG547" s="220"/>
      <c r="BH547" s="218"/>
      <c r="BI547" s="218"/>
      <c r="BJ547" s="218"/>
      <c r="BK547" s="218"/>
      <c r="BL547" s="218"/>
      <c r="BM547" s="211"/>
      <c r="BN547" s="211"/>
      <c r="BO547" s="211"/>
      <c r="BP547" s="211"/>
      <c r="BQ547" s="211"/>
      <c r="BR547" s="211"/>
      <c r="BS547" s="211"/>
      <c r="BT547" s="211"/>
      <c r="BU547" s="211"/>
      <c r="BV547" s="211"/>
      <c r="BW547" s="211"/>
      <c r="BX547" s="211"/>
      <c r="BY547" s="211"/>
      <c r="BZ547" s="211"/>
      <c r="CA547" s="211"/>
      <c r="CB547" s="211"/>
      <c r="CC547" s="211"/>
      <c r="CD547" s="211"/>
      <c r="CE547" s="211"/>
    </row>
    <row r="548" spans="41:83" x14ac:dyDescent="0.2">
      <c r="AO548" s="215"/>
      <c r="AP548" s="222"/>
      <c r="AQ548" s="222"/>
      <c r="AR548" s="215"/>
      <c r="AS548" s="215"/>
      <c r="AT548" s="217"/>
      <c r="AU548" s="218"/>
      <c r="AV548" s="217"/>
      <c r="AW548" s="215"/>
      <c r="AX548" s="217"/>
      <c r="AY548" s="219"/>
      <c r="AZ548" s="220"/>
      <c r="BA548" s="220"/>
      <c r="BB548" s="221"/>
      <c r="BC548" s="220"/>
      <c r="BD548" s="220"/>
      <c r="BE548" s="220"/>
      <c r="BF548" s="220"/>
      <c r="BG548" s="220"/>
      <c r="BH548" s="218"/>
      <c r="BI548" s="218"/>
      <c r="BJ548" s="218"/>
      <c r="BK548" s="218"/>
      <c r="BL548" s="218"/>
      <c r="BM548" s="211"/>
      <c r="BN548" s="211"/>
      <c r="BO548" s="211"/>
      <c r="BP548" s="211"/>
      <c r="BQ548" s="211"/>
      <c r="BR548" s="211"/>
      <c r="BS548" s="211"/>
      <c r="BT548" s="211"/>
      <c r="BU548" s="211"/>
      <c r="BV548" s="211"/>
      <c r="BW548" s="211"/>
      <c r="BX548" s="211"/>
      <c r="BY548" s="211"/>
      <c r="BZ548" s="211"/>
      <c r="CA548" s="211"/>
      <c r="CB548" s="211"/>
      <c r="CC548" s="211"/>
      <c r="CD548" s="211"/>
      <c r="CE548" s="211"/>
    </row>
    <row r="549" spans="41:83" x14ac:dyDescent="0.2">
      <c r="AO549" s="215"/>
      <c r="AP549" s="222"/>
      <c r="AQ549" s="222"/>
      <c r="AR549" s="215"/>
      <c r="AS549" s="215"/>
      <c r="AT549" s="217"/>
      <c r="AU549" s="218"/>
      <c r="AV549" s="217"/>
      <c r="AW549" s="215"/>
      <c r="AX549" s="217"/>
      <c r="AY549" s="219"/>
      <c r="AZ549" s="220"/>
      <c r="BA549" s="220"/>
      <c r="BB549" s="221"/>
      <c r="BC549" s="220"/>
      <c r="BD549" s="220"/>
      <c r="BE549" s="220"/>
      <c r="BF549" s="220"/>
      <c r="BG549" s="220"/>
      <c r="BH549" s="218"/>
      <c r="BI549" s="218"/>
      <c r="BJ549" s="218"/>
      <c r="BK549" s="218"/>
      <c r="BL549" s="218"/>
      <c r="BM549" s="211"/>
      <c r="BN549" s="211"/>
      <c r="BO549" s="211"/>
      <c r="BP549" s="211"/>
      <c r="BQ549" s="211"/>
      <c r="BR549" s="211"/>
      <c r="BS549" s="211"/>
      <c r="BT549" s="211"/>
      <c r="BU549" s="211"/>
      <c r="BV549" s="211"/>
      <c r="BW549" s="211"/>
      <c r="BX549" s="211"/>
      <c r="BY549" s="211"/>
      <c r="BZ549" s="211"/>
      <c r="CA549" s="211"/>
      <c r="CB549" s="211"/>
      <c r="CC549" s="211"/>
      <c r="CD549" s="211"/>
      <c r="CE549" s="211"/>
    </row>
    <row r="550" spans="41:83" x14ac:dyDescent="0.2">
      <c r="AO550" s="215"/>
      <c r="AP550" s="222"/>
      <c r="AQ550" s="222"/>
      <c r="AR550" s="215"/>
      <c r="AS550" s="215"/>
      <c r="AT550" s="217"/>
      <c r="AU550" s="218"/>
      <c r="AV550" s="217"/>
      <c r="AW550" s="215"/>
      <c r="AX550" s="217"/>
      <c r="AY550" s="219"/>
      <c r="AZ550" s="220"/>
      <c r="BA550" s="220"/>
      <c r="BB550" s="221"/>
      <c r="BC550" s="220"/>
      <c r="BD550" s="220"/>
      <c r="BE550" s="220"/>
      <c r="BF550" s="220"/>
      <c r="BG550" s="220"/>
      <c r="BH550" s="218"/>
      <c r="BI550" s="218"/>
      <c r="BJ550" s="218"/>
      <c r="BK550" s="218"/>
      <c r="BL550" s="218"/>
      <c r="BM550" s="211"/>
      <c r="BN550" s="211"/>
      <c r="BO550" s="211"/>
      <c r="BP550" s="211"/>
      <c r="BQ550" s="211"/>
      <c r="BR550" s="211"/>
      <c r="BS550" s="211"/>
      <c r="BT550" s="211"/>
      <c r="BU550" s="211"/>
      <c r="BV550" s="211"/>
      <c r="BW550" s="211"/>
      <c r="BX550" s="211"/>
      <c r="BY550" s="211"/>
      <c r="BZ550" s="211"/>
      <c r="CA550" s="211"/>
      <c r="CB550" s="211"/>
      <c r="CC550" s="211"/>
      <c r="CD550" s="211"/>
      <c r="CE550" s="211"/>
    </row>
    <row r="551" spans="41:83" x14ac:dyDescent="0.2">
      <c r="AO551" s="215"/>
      <c r="AP551" s="222"/>
      <c r="AQ551" s="222"/>
      <c r="AR551" s="215"/>
      <c r="AS551" s="215"/>
      <c r="AT551" s="217"/>
      <c r="AU551" s="218"/>
      <c r="AV551" s="217"/>
      <c r="AW551" s="215"/>
      <c r="AX551" s="217"/>
      <c r="AY551" s="219"/>
      <c r="AZ551" s="220"/>
      <c r="BA551" s="220"/>
      <c r="BB551" s="221"/>
      <c r="BC551" s="220"/>
      <c r="BD551" s="220"/>
      <c r="BE551" s="220"/>
      <c r="BF551" s="220"/>
      <c r="BG551" s="220"/>
      <c r="BH551" s="218"/>
      <c r="BI551" s="218"/>
      <c r="BJ551" s="218"/>
      <c r="BK551" s="218"/>
      <c r="BL551" s="218"/>
      <c r="BM551" s="211"/>
      <c r="BN551" s="211"/>
      <c r="BO551" s="211"/>
      <c r="BP551" s="211"/>
      <c r="BQ551" s="211"/>
      <c r="BR551" s="211"/>
      <c r="BS551" s="211"/>
      <c r="BT551" s="211"/>
      <c r="BU551" s="211"/>
      <c r="BV551" s="211"/>
      <c r="BW551" s="211"/>
      <c r="BX551" s="211"/>
      <c r="BY551" s="211"/>
      <c r="BZ551" s="211"/>
      <c r="CA551" s="211"/>
      <c r="CB551" s="211"/>
      <c r="CC551" s="211"/>
      <c r="CD551" s="211"/>
      <c r="CE551" s="211"/>
    </row>
    <row r="552" spans="41:83" x14ac:dyDescent="0.2">
      <c r="AO552" s="215"/>
      <c r="AP552" s="222"/>
      <c r="AQ552" s="222"/>
      <c r="AR552" s="215"/>
      <c r="AS552" s="215"/>
      <c r="AT552" s="217"/>
      <c r="AU552" s="218"/>
      <c r="AV552" s="217"/>
      <c r="AW552" s="215"/>
      <c r="AX552" s="217"/>
      <c r="AY552" s="219"/>
      <c r="AZ552" s="220"/>
      <c r="BA552" s="220"/>
      <c r="BB552" s="221"/>
      <c r="BC552" s="220"/>
      <c r="BD552" s="220"/>
      <c r="BE552" s="220"/>
      <c r="BF552" s="220"/>
      <c r="BG552" s="220"/>
      <c r="BH552" s="218"/>
      <c r="BI552" s="218"/>
      <c r="BJ552" s="218"/>
      <c r="BK552" s="218"/>
      <c r="BL552" s="218"/>
      <c r="BM552" s="211"/>
      <c r="BN552" s="211"/>
      <c r="BO552" s="211"/>
      <c r="BP552" s="211"/>
      <c r="BQ552" s="211"/>
      <c r="BR552" s="211"/>
      <c r="BS552" s="211"/>
      <c r="BT552" s="211"/>
      <c r="BU552" s="211"/>
      <c r="BV552" s="211"/>
      <c r="BW552" s="211"/>
      <c r="BX552" s="211"/>
      <c r="BY552" s="211"/>
      <c r="BZ552" s="211"/>
      <c r="CA552" s="211"/>
      <c r="CB552" s="211"/>
      <c r="CC552" s="211"/>
      <c r="CD552" s="211"/>
      <c r="CE552" s="211"/>
    </row>
    <row r="553" spans="41:83" x14ac:dyDescent="0.2">
      <c r="AO553" s="215"/>
      <c r="AP553" s="222"/>
      <c r="AQ553" s="222"/>
      <c r="AR553" s="215"/>
      <c r="AS553" s="215"/>
      <c r="AT553" s="217"/>
      <c r="AU553" s="218"/>
      <c r="AV553" s="217"/>
      <c r="AW553" s="215"/>
      <c r="AX553" s="217"/>
      <c r="AY553" s="219"/>
      <c r="AZ553" s="220"/>
      <c r="BA553" s="220"/>
      <c r="BB553" s="221"/>
      <c r="BC553" s="220"/>
      <c r="BD553" s="220"/>
      <c r="BE553" s="220"/>
      <c r="BF553" s="220"/>
      <c r="BG553" s="220"/>
      <c r="BH553" s="218"/>
      <c r="BI553" s="218"/>
      <c r="BJ553" s="218"/>
      <c r="BK553" s="218"/>
      <c r="BL553" s="218"/>
      <c r="BM553" s="211"/>
      <c r="BN553" s="211"/>
      <c r="BO553" s="211"/>
      <c r="BP553" s="211"/>
      <c r="BQ553" s="211"/>
      <c r="BR553" s="211"/>
      <c r="BS553" s="211"/>
      <c r="BT553" s="211"/>
      <c r="BU553" s="211"/>
      <c r="BV553" s="211"/>
      <c r="BW553" s="211"/>
      <c r="BX553" s="211"/>
      <c r="BY553" s="211"/>
      <c r="BZ553" s="211"/>
      <c r="CA553" s="211"/>
      <c r="CB553" s="211"/>
      <c r="CC553" s="211"/>
      <c r="CD553" s="211"/>
      <c r="CE553" s="211"/>
    </row>
    <row r="554" spans="41:83" x14ac:dyDescent="0.2">
      <c r="AO554" s="215"/>
      <c r="AP554" s="222"/>
      <c r="AQ554" s="222"/>
      <c r="AR554" s="215"/>
      <c r="AS554" s="215"/>
      <c r="AT554" s="217"/>
      <c r="AU554" s="218"/>
      <c r="AV554" s="217"/>
      <c r="AW554" s="215"/>
      <c r="AX554" s="217"/>
      <c r="AY554" s="219"/>
      <c r="AZ554" s="220"/>
      <c r="BA554" s="220"/>
      <c r="BB554" s="221"/>
      <c r="BC554" s="220"/>
      <c r="BD554" s="220"/>
      <c r="BE554" s="220"/>
      <c r="BF554" s="220"/>
      <c r="BG554" s="220"/>
      <c r="BH554" s="218"/>
      <c r="BI554" s="218"/>
      <c r="BJ554" s="218"/>
      <c r="BK554" s="218"/>
      <c r="BL554" s="218"/>
      <c r="BM554" s="211"/>
      <c r="BN554" s="211"/>
      <c r="BO554" s="211"/>
      <c r="BP554" s="211"/>
      <c r="BQ554" s="211"/>
      <c r="BR554" s="211"/>
      <c r="BS554" s="211"/>
      <c r="BT554" s="211"/>
      <c r="BU554" s="211"/>
      <c r="BV554" s="211"/>
      <c r="BW554" s="211"/>
      <c r="BX554" s="211"/>
      <c r="BY554" s="211"/>
      <c r="BZ554" s="211"/>
      <c r="CA554" s="211"/>
      <c r="CB554" s="211"/>
      <c r="CC554" s="211"/>
      <c r="CD554" s="211"/>
      <c r="CE554" s="211"/>
    </row>
    <row r="555" spans="41:83" x14ac:dyDescent="0.2">
      <c r="AO555" s="215"/>
      <c r="AP555" s="222"/>
      <c r="AQ555" s="222"/>
      <c r="AR555" s="215"/>
      <c r="AS555" s="215"/>
      <c r="AT555" s="217"/>
      <c r="AU555" s="218"/>
      <c r="AV555" s="217"/>
      <c r="AW555" s="215"/>
      <c r="AX555" s="217"/>
      <c r="AY555" s="219"/>
      <c r="AZ555" s="220"/>
      <c r="BA555" s="220"/>
      <c r="BB555" s="221"/>
      <c r="BC555" s="220"/>
      <c r="BD555" s="220"/>
      <c r="BE555" s="220"/>
      <c r="BF555" s="220"/>
      <c r="BG555" s="220"/>
      <c r="BH555" s="218"/>
      <c r="BI555" s="218"/>
      <c r="BJ555" s="218"/>
      <c r="BK555" s="218"/>
      <c r="BL555" s="218"/>
      <c r="BM555" s="211"/>
      <c r="BN555" s="211"/>
      <c r="BO555" s="211"/>
      <c r="BP555" s="211"/>
      <c r="BQ555" s="211"/>
      <c r="BR555" s="211"/>
      <c r="BS555" s="211"/>
      <c r="BT555" s="211"/>
      <c r="BU555" s="211"/>
      <c r="BV555" s="211"/>
      <c r="BW555" s="211"/>
      <c r="BX555" s="211"/>
      <c r="BY555" s="211"/>
      <c r="BZ555" s="211"/>
      <c r="CA555" s="211"/>
      <c r="CB555" s="211"/>
      <c r="CC555" s="211"/>
      <c r="CD555" s="211"/>
      <c r="CE555" s="211"/>
    </row>
    <row r="556" spans="41:83" x14ac:dyDescent="0.2">
      <c r="AO556" s="215"/>
      <c r="AP556" s="222"/>
      <c r="AQ556" s="222"/>
      <c r="AR556" s="215"/>
      <c r="AS556" s="215"/>
      <c r="AT556" s="217"/>
      <c r="AU556" s="218"/>
      <c r="AV556" s="217"/>
      <c r="AW556" s="215"/>
      <c r="AX556" s="217"/>
      <c r="AY556" s="219"/>
      <c r="AZ556" s="220"/>
      <c r="BA556" s="220"/>
      <c r="BB556" s="221"/>
      <c r="BC556" s="220"/>
      <c r="BD556" s="220"/>
      <c r="BE556" s="220"/>
      <c r="BF556" s="220"/>
      <c r="BG556" s="220"/>
      <c r="BH556" s="218"/>
      <c r="BI556" s="218"/>
      <c r="BJ556" s="218"/>
      <c r="BK556" s="218"/>
      <c r="BL556" s="218"/>
      <c r="BM556" s="211"/>
      <c r="BN556" s="211"/>
      <c r="BO556" s="211"/>
      <c r="BP556" s="211"/>
      <c r="BQ556" s="211"/>
      <c r="BR556" s="211"/>
      <c r="BS556" s="211"/>
      <c r="BT556" s="211"/>
      <c r="BU556" s="211"/>
      <c r="BV556" s="211"/>
      <c r="BW556" s="211"/>
      <c r="BX556" s="211"/>
      <c r="BY556" s="211"/>
      <c r="BZ556" s="211"/>
      <c r="CA556" s="211"/>
      <c r="CB556" s="211"/>
      <c r="CC556" s="211"/>
      <c r="CD556" s="211"/>
      <c r="CE556" s="211"/>
    </row>
    <row r="557" spans="41:83" x14ac:dyDescent="0.2">
      <c r="AO557" s="215"/>
      <c r="AP557" s="222"/>
      <c r="AQ557" s="222"/>
      <c r="AR557" s="215"/>
      <c r="AS557" s="215"/>
      <c r="AT557" s="217"/>
      <c r="AU557" s="218"/>
      <c r="AV557" s="217"/>
      <c r="AW557" s="215"/>
      <c r="AX557" s="217"/>
      <c r="AY557" s="219"/>
      <c r="AZ557" s="220"/>
      <c r="BA557" s="220"/>
      <c r="BB557" s="221"/>
      <c r="BC557" s="220"/>
      <c r="BD557" s="220"/>
      <c r="BE557" s="220"/>
      <c r="BF557" s="220"/>
      <c r="BG557" s="220"/>
      <c r="BH557" s="218"/>
      <c r="BI557" s="218"/>
      <c r="BJ557" s="218"/>
      <c r="BK557" s="218"/>
      <c r="BL557" s="218"/>
      <c r="BM557" s="211"/>
      <c r="BN557" s="211"/>
      <c r="BO557" s="211"/>
      <c r="BP557" s="211"/>
      <c r="BQ557" s="211"/>
      <c r="BR557" s="211"/>
      <c r="BS557" s="211"/>
      <c r="BT557" s="211"/>
      <c r="BU557" s="211"/>
      <c r="BV557" s="211"/>
      <c r="BW557" s="211"/>
      <c r="BX557" s="211"/>
      <c r="BY557" s="211"/>
      <c r="BZ557" s="211"/>
      <c r="CA557" s="211"/>
      <c r="CB557" s="211"/>
      <c r="CC557" s="211"/>
      <c r="CD557" s="211"/>
      <c r="CE557" s="211"/>
    </row>
    <row r="558" spans="41:83" x14ac:dyDescent="0.2">
      <c r="AO558" s="215"/>
      <c r="AP558" s="222"/>
      <c r="AQ558" s="222"/>
      <c r="AR558" s="215"/>
      <c r="AS558" s="215"/>
      <c r="AT558" s="217"/>
      <c r="AU558" s="218"/>
      <c r="AV558" s="217"/>
      <c r="AW558" s="215"/>
      <c r="AX558" s="217"/>
      <c r="AY558" s="219"/>
      <c r="AZ558" s="220"/>
      <c r="BA558" s="220"/>
      <c r="BB558" s="221"/>
      <c r="BC558" s="220"/>
      <c r="BD558" s="220"/>
      <c r="BE558" s="220"/>
      <c r="BF558" s="220"/>
      <c r="BG558" s="220"/>
      <c r="BH558" s="218"/>
      <c r="BI558" s="218"/>
      <c r="BJ558" s="218"/>
      <c r="BK558" s="218"/>
      <c r="BL558" s="218"/>
      <c r="BM558" s="211"/>
      <c r="BN558" s="211"/>
      <c r="BO558" s="211"/>
      <c r="BP558" s="211"/>
      <c r="BQ558" s="211"/>
      <c r="BR558" s="211"/>
      <c r="BS558" s="211"/>
      <c r="BT558" s="211"/>
      <c r="BU558" s="211"/>
      <c r="BV558" s="211"/>
      <c r="BW558" s="211"/>
      <c r="BX558" s="211"/>
      <c r="BY558" s="211"/>
      <c r="BZ558" s="211"/>
      <c r="CA558" s="211"/>
      <c r="CB558" s="211"/>
      <c r="CC558" s="211"/>
      <c r="CD558" s="211"/>
      <c r="CE558" s="211"/>
    </row>
    <row r="559" spans="41:83" x14ac:dyDescent="0.2">
      <c r="AO559" s="215"/>
      <c r="AP559" s="222"/>
      <c r="AQ559" s="222"/>
      <c r="AR559" s="215"/>
      <c r="AS559" s="215"/>
      <c r="AT559" s="217"/>
      <c r="AU559" s="218"/>
      <c r="AV559" s="217"/>
      <c r="AW559" s="215"/>
      <c r="AX559" s="217"/>
      <c r="AY559" s="219"/>
      <c r="AZ559" s="220"/>
      <c r="BA559" s="220"/>
      <c r="BB559" s="221"/>
      <c r="BC559" s="220"/>
      <c r="BD559" s="220"/>
      <c r="BE559" s="220"/>
      <c r="BF559" s="220"/>
      <c r="BG559" s="220"/>
      <c r="BH559" s="218"/>
      <c r="BI559" s="218"/>
      <c r="BJ559" s="218"/>
      <c r="BK559" s="218"/>
      <c r="BL559" s="218"/>
      <c r="BM559" s="211"/>
      <c r="BN559" s="211"/>
      <c r="BO559" s="211"/>
      <c r="BP559" s="211"/>
      <c r="BQ559" s="211"/>
      <c r="BR559" s="211"/>
      <c r="BS559" s="211"/>
      <c r="BT559" s="211"/>
      <c r="BU559" s="211"/>
      <c r="BV559" s="211"/>
      <c r="BW559" s="211"/>
      <c r="BX559" s="211"/>
      <c r="BY559" s="211"/>
      <c r="BZ559" s="211"/>
      <c r="CA559" s="211"/>
      <c r="CB559" s="211"/>
      <c r="CC559" s="211"/>
      <c r="CD559" s="211"/>
      <c r="CE559" s="211"/>
    </row>
    <row r="560" spans="41:83" x14ac:dyDescent="0.2">
      <c r="AO560" s="215"/>
      <c r="AP560" s="222"/>
      <c r="AQ560" s="222"/>
      <c r="AR560" s="215"/>
      <c r="AS560" s="215"/>
      <c r="AT560" s="217"/>
      <c r="AU560" s="218"/>
      <c r="AV560" s="217"/>
      <c r="AW560" s="215"/>
      <c r="AX560" s="217"/>
      <c r="AY560" s="219"/>
      <c r="AZ560" s="220"/>
      <c r="BA560" s="220"/>
      <c r="BB560" s="221"/>
      <c r="BC560" s="220"/>
      <c r="BD560" s="220"/>
      <c r="BE560" s="220"/>
      <c r="BF560" s="220"/>
      <c r="BG560" s="220"/>
      <c r="BH560" s="218"/>
      <c r="BI560" s="218"/>
      <c r="BJ560" s="218"/>
      <c r="BK560" s="218"/>
      <c r="BL560" s="218"/>
      <c r="BM560" s="211"/>
      <c r="BN560" s="211"/>
      <c r="BO560" s="211"/>
      <c r="BP560" s="211"/>
      <c r="BQ560" s="211"/>
      <c r="BR560" s="211"/>
      <c r="BS560" s="211"/>
      <c r="BT560" s="211"/>
      <c r="BU560" s="211"/>
      <c r="BV560" s="211"/>
      <c r="BW560" s="211"/>
      <c r="BX560" s="211"/>
      <c r="BY560" s="211"/>
      <c r="BZ560" s="211"/>
      <c r="CA560" s="211"/>
      <c r="CB560" s="211"/>
      <c r="CC560" s="211"/>
      <c r="CD560" s="211"/>
      <c r="CE560" s="211"/>
    </row>
    <row r="561" spans="41:83" x14ac:dyDescent="0.2">
      <c r="AO561" s="215"/>
      <c r="AP561" s="222"/>
      <c r="AQ561" s="222"/>
      <c r="AR561" s="215"/>
      <c r="AS561" s="215"/>
      <c r="AT561" s="217"/>
      <c r="AU561" s="218"/>
      <c r="AV561" s="217"/>
      <c r="AW561" s="215"/>
      <c r="AX561" s="217"/>
      <c r="AY561" s="219"/>
      <c r="AZ561" s="220"/>
      <c r="BA561" s="220"/>
      <c r="BB561" s="221"/>
      <c r="BC561" s="220"/>
      <c r="BD561" s="220"/>
      <c r="BE561" s="220"/>
      <c r="BF561" s="220"/>
      <c r="BG561" s="220"/>
      <c r="BH561" s="218"/>
      <c r="BI561" s="218"/>
      <c r="BJ561" s="218"/>
      <c r="BK561" s="218"/>
      <c r="BL561" s="218"/>
      <c r="BM561" s="211"/>
      <c r="BN561" s="211"/>
      <c r="BO561" s="211"/>
      <c r="BP561" s="211"/>
      <c r="BQ561" s="211"/>
      <c r="BR561" s="211"/>
      <c r="BS561" s="211"/>
      <c r="BT561" s="211"/>
      <c r="BU561" s="211"/>
      <c r="BV561" s="211"/>
      <c r="BW561" s="211"/>
      <c r="BX561" s="211"/>
      <c r="BY561" s="211"/>
      <c r="BZ561" s="211"/>
      <c r="CA561" s="211"/>
      <c r="CB561" s="211"/>
      <c r="CC561" s="211"/>
      <c r="CD561" s="211"/>
      <c r="CE561" s="211"/>
    </row>
    <row r="562" spans="41:83" x14ac:dyDescent="0.2">
      <c r="AO562" s="215"/>
      <c r="AP562" s="222"/>
      <c r="AQ562" s="222"/>
      <c r="AR562" s="215"/>
      <c r="AS562" s="215"/>
      <c r="AT562" s="217"/>
      <c r="AU562" s="218"/>
      <c r="AV562" s="217"/>
      <c r="AW562" s="215"/>
      <c r="AX562" s="217"/>
      <c r="AY562" s="219"/>
      <c r="AZ562" s="220"/>
      <c r="BA562" s="220"/>
      <c r="BB562" s="221"/>
      <c r="BC562" s="220"/>
      <c r="BD562" s="220"/>
      <c r="BE562" s="220"/>
      <c r="BF562" s="220"/>
      <c r="BG562" s="220"/>
      <c r="BH562" s="218"/>
      <c r="BI562" s="218"/>
      <c r="BJ562" s="218"/>
      <c r="BK562" s="218"/>
      <c r="BL562" s="218"/>
      <c r="BM562" s="211"/>
      <c r="BN562" s="211"/>
      <c r="BO562" s="211"/>
      <c r="BP562" s="211"/>
      <c r="BQ562" s="211"/>
      <c r="BR562" s="211"/>
      <c r="BS562" s="211"/>
      <c r="BT562" s="211"/>
      <c r="BU562" s="211"/>
      <c r="BV562" s="211"/>
      <c r="BW562" s="211"/>
      <c r="BX562" s="211"/>
      <c r="BY562" s="211"/>
      <c r="BZ562" s="211"/>
      <c r="CA562" s="211"/>
      <c r="CB562" s="211"/>
      <c r="CC562" s="211"/>
      <c r="CD562" s="211"/>
      <c r="CE562" s="211"/>
    </row>
    <row r="563" spans="41:83" x14ac:dyDescent="0.2">
      <c r="AO563" s="215"/>
      <c r="AP563" s="222"/>
      <c r="AQ563" s="222"/>
      <c r="AR563" s="215"/>
      <c r="AS563" s="215"/>
      <c r="AT563" s="217"/>
      <c r="AU563" s="218"/>
      <c r="AV563" s="217"/>
      <c r="AW563" s="215"/>
      <c r="AX563" s="217"/>
      <c r="AY563" s="219"/>
      <c r="AZ563" s="220"/>
      <c r="BA563" s="220"/>
      <c r="BB563" s="221"/>
      <c r="BC563" s="220"/>
      <c r="BD563" s="220"/>
      <c r="BE563" s="220"/>
      <c r="BF563" s="220"/>
      <c r="BG563" s="220"/>
      <c r="BH563" s="218"/>
      <c r="BI563" s="218"/>
      <c r="BJ563" s="218"/>
      <c r="BK563" s="218"/>
      <c r="BL563" s="218"/>
      <c r="BM563" s="211"/>
      <c r="BN563" s="211"/>
      <c r="BO563" s="211"/>
      <c r="BP563" s="211"/>
      <c r="BQ563" s="211"/>
      <c r="BR563" s="211"/>
      <c r="BS563" s="211"/>
      <c r="BT563" s="211"/>
      <c r="BU563" s="211"/>
      <c r="BV563" s="211"/>
      <c r="BW563" s="211"/>
      <c r="BX563" s="211"/>
      <c r="BY563" s="211"/>
      <c r="BZ563" s="211"/>
      <c r="CA563" s="211"/>
      <c r="CB563" s="211"/>
      <c r="CC563" s="211"/>
      <c r="CD563" s="211"/>
      <c r="CE563" s="211"/>
    </row>
    <row r="564" spans="41:83" x14ac:dyDescent="0.2">
      <c r="AO564" s="215"/>
      <c r="AP564" s="222"/>
      <c r="AQ564" s="222"/>
      <c r="AR564" s="215"/>
      <c r="AS564" s="215"/>
      <c r="AT564" s="217"/>
      <c r="AU564" s="218"/>
      <c r="AV564" s="217"/>
      <c r="AW564" s="215"/>
      <c r="AX564" s="217"/>
      <c r="AY564" s="219"/>
      <c r="AZ564" s="220"/>
      <c r="BA564" s="220"/>
      <c r="BB564" s="221"/>
      <c r="BC564" s="220"/>
      <c r="BD564" s="220"/>
      <c r="BE564" s="220"/>
      <c r="BF564" s="220"/>
      <c r="BG564" s="220"/>
      <c r="BH564" s="218"/>
      <c r="BI564" s="218"/>
      <c r="BJ564" s="218"/>
      <c r="BK564" s="218"/>
      <c r="BL564" s="218"/>
      <c r="BM564" s="211"/>
      <c r="BN564" s="211"/>
      <c r="BO564" s="211"/>
      <c r="BP564" s="211"/>
      <c r="BQ564" s="211"/>
      <c r="BR564" s="211"/>
      <c r="BS564" s="211"/>
      <c r="BT564" s="211"/>
      <c r="BU564" s="211"/>
      <c r="BV564" s="211"/>
      <c r="BW564" s="211"/>
      <c r="BX564" s="211"/>
      <c r="BY564" s="211"/>
      <c r="BZ564" s="211"/>
      <c r="CA564" s="211"/>
      <c r="CB564" s="211"/>
      <c r="CC564" s="211"/>
      <c r="CD564" s="211"/>
      <c r="CE564" s="211"/>
    </row>
    <row r="565" spans="41:83" x14ac:dyDescent="0.2">
      <c r="AO565" s="215"/>
      <c r="AP565" s="222"/>
      <c r="AQ565" s="222"/>
      <c r="AR565" s="215"/>
      <c r="AS565" s="215"/>
      <c r="AT565" s="217"/>
      <c r="AU565" s="218"/>
      <c r="AV565" s="217"/>
      <c r="AW565" s="215"/>
      <c r="AX565" s="217"/>
      <c r="AY565" s="219"/>
      <c r="AZ565" s="220"/>
      <c r="BA565" s="220"/>
      <c r="BB565" s="221"/>
      <c r="BC565" s="220"/>
      <c r="BD565" s="220"/>
      <c r="BE565" s="220"/>
      <c r="BF565" s="220"/>
      <c r="BG565" s="220"/>
      <c r="BH565" s="218"/>
      <c r="BI565" s="218"/>
      <c r="BJ565" s="218"/>
      <c r="BK565" s="218"/>
      <c r="BL565" s="218"/>
      <c r="BM565" s="211"/>
      <c r="BN565" s="211"/>
      <c r="BO565" s="211"/>
      <c r="BP565" s="211"/>
      <c r="BQ565" s="211"/>
      <c r="BR565" s="211"/>
      <c r="BS565" s="211"/>
      <c r="BT565" s="211"/>
      <c r="BU565" s="211"/>
      <c r="BV565" s="211"/>
      <c r="BW565" s="211"/>
      <c r="BX565" s="211"/>
      <c r="BY565" s="211"/>
      <c r="BZ565" s="211"/>
      <c r="CA565" s="211"/>
      <c r="CB565" s="211"/>
      <c r="CC565" s="211"/>
      <c r="CD565" s="211"/>
      <c r="CE565" s="211"/>
    </row>
    <row r="566" spans="41:83" x14ac:dyDescent="0.2">
      <c r="AO566" s="215"/>
      <c r="AP566" s="222"/>
      <c r="AQ566" s="222"/>
      <c r="AR566" s="215"/>
      <c r="AS566" s="215"/>
      <c r="AT566" s="217"/>
      <c r="AU566" s="218"/>
      <c r="AV566" s="217"/>
      <c r="AW566" s="215"/>
      <c r="AX566" s="217"/>
      <c r="AY566" s="219"/>
      <c r="AZ566" s="220"/>
      <c r="BA566" s="220"/>
      <c r="BB566" s="221"/>
      <c r="BC566" s="220"/>
      <c r="BD566" s="220"/>
      <c r="BE566" s="220"/>
      <c r="BF566" s="220"/>
      <c r="BG566" s="220"/>
      <c r="BH566" s="218"/>
      <c r="BI566" s="218"/>
      <c r="BJ566" s="218"/>
      <c r="BK566" s="218"/>
      <c r="BL566" s="218"/>
      <c r="BM566" s="211"/>
      <c r="BN566" s="211"/>
      <c r="BO566" s="211"/>
      <c r="BP566" s="211"/>
      <c r="BQ566" s="211"/>
      <c r="BR566" s="211"/>
      <c r="BS566" s="211"/>
      <c r="BT566" s="211"/>
      <c r="BU566" s="211"/>
      <c r="BV566" s="211"/>
      <c r="BW566" s="211"/>
      <c r="BX566" s="211"/>
      <c r="BY566" s="211"/>
      <c r="BZ566" s="211"/>
      <c r="CA566" s="211"/>
      <c r="CB566" s="211"/>
      <c r="CC566" s="211"/>
      <c r="CD566" s="211"/>
      <c r="CE566" s="211"/>
    </row>
    <row r="567" spans="41:83" x14ac:dyDescent="0.2">
      <c r="AO567" s="215"/>
      <c r="AP567" s="222"/>
      <c r="AQ567" s="222"/>
      <c r="AR567" s="215"/>
      <c r="AS567" s="215"/>
      <c r="AT567" s="217"/>
      <c r="AU567" s="218"/>
      <c r="AV567" s="217"/>
      <c r="AW567" s="215"/>
      <c r="AX567" s="217"/>
      <c r="AY567" s="219"/>
      <c r="AZ567" s="220"/>
      <c r="BA567" s="220"/>
      <c r="BB567" s="221"/>
      <c r="BC567" s="220"/>
      <c r="BD567" s="220"/>
      <c r="BE567" s="220"/>
      <c r="BF567" s="220"/>
      <c r="BG567" s="220"/>
      <c r="BH567" s="218"/>
      <c r="BI567" s="218"/>
      <c r="BJ567" s="218"/>
      <c r="BK567" s="218"/>
      <c r="BL567" s="218"/>
      <c r="BM567" s="211"/>
      <c r="BN567" s="211"/>
      <c r="BO567" s="211"/>
      <c r="BP567" s="211"/>
      <c r="BQ567" s="211"/>
      <c r="BR567" s="211"/>
      <c r="BS567" s="211"/>
      <c r="BT567" s="211"/>
      <c r="BU567" s="211"/>
      <c r="BV567" s="211"/>
      <c r="BW567" s="211"/>
      <c r="BX567" s="211"/>
      <c r="BY567" s="211"/>
      <c r="BZ567" s="211"/>
      <c r="CA567" s="211"/>
      <c r="CB567" s="211"/>
      <c r="CC567" s="211"/>
      <c r="CD567" s="211"/>
      <c r="CE567" s="211"/>
    </row>
    <row r="568" spans="41:83" x14ac:dyDescent="0.2">
      <c r="AO568" s="215"/>
      <c r="AP568" s="222"/>
      <c r="AQ568" s="222"/>
      <c r="AR568" s="215"/>
      <c r="AS568" s="215"/>
      <c r="AT568" s="217"/>
      <c r="AU568" s="218"/>
      <c r="AV568" s="217"/>
      <c r="AW568" s="215"/>
      <c r="AX568" s="217"/>
      <c r="AY568" s="219"/>
      <c r="AZ568" s="220"/>
      <c r="BA568" s="220"/>
      <c r="BB568" s="221"/>
      <c r="BC568" s="220"/>
      <c r="BD568" s="220"/>
      <c r="BE568" s="220"/>
      <c r="BF568" s="220"/>
      <c r="BG568" s="220"/>
      <c r="BH568" s="218"/>
      <c r="BI568" s="218"/>
      <c r="BJ568" s="218"/>
      <c r="BK568" s="218"/>
      <c r="BL568" s="218"/>
      <c r="BM568" s="211"/>
      <c r="BN568" s="211"/>
      <c r="BO568" s="211"/>
      <c r="BP568" s="211"/>
      <c r="BQ568" s="211"/>
      <c r="BR568" s="211"/>
      <c r="BS568" s="211"/>
      <c r="BT568" s="211"/>
      <c r="BU568" s="211"/>
      <c r="BV568" s="211"/>
      <c r="BW568" s="211"/>
      <c r="BX568" s="211"/>
      <c r="BY568" s="211"/>
      <c r="BZ568" s="211"/>
      <c r="CA568" s="211"/>
      <c r="CB568" s="211"/>
      <c r="CC568" s="211"/>
      <c r="CD568" s="211"/>
      <c r="CE568" s="211"/>
    </row>
    <row r="569" spans="41:83" x14ac:dyDescent="0.2">
      <c r="AO569" s="215"/>
      <c r="AP569" s="222"/>
      <c r="AQ569" s="222"/>
      <c r="AR569" s="215"/>
      <c r="AS569" s="215"/>
      <c r="AT569" s="217"/>
      <c r="AU569" s="218"/>
      <c r="AV569" s="217"/>
      <c r="AW569" s="215"/>
      <c r="AX569" s="217"/>
      <c r="AY569" s="219"/>
      <c r="AZ569" s="220"/>
      <c r="BA569" s="220"/>
      <c r="BB569" s="221"/>
      <c r="BC569" s="220"/>
      <c r="BD569" s="220"/>
      <c r="BE569" s="220"/>
      <c r="BF569" s="220"/>
      <c r="BG569" s="220"/>
      <c r="BH569" s="218"/>
      <c r="BI569" s="218"/>
      <c r="BJ569" s="218"/>
      <c r="BK569" s="218"/>
      <c r="BL569" s="218"/>
      <c r="BM569" s="211"/>
      <c r="BN569" s="211"/>
      <c r="BO569" s="211"/>
      <c r="BP569" s="211"/>
      <c r="BQ569" s="211"/>
      <c r="BR569" s="211"/>
      <c r="BS569" s="211"/>
      <c r="BT569" s="211"/>
      <c r="BU569" s="211"/>
      <c r="BV569" s="211"/>
      <c r="BW569" s="211"/>
      <c r="BX569" s="211"/>
      <c r="BY569" s="211"/>
      <c r="BZ569" s="211"/>
      <c r="CA569" s="211"/>
      <c r="CB569" s="211"/>
      <c r="CC569" s="211"/>
      <c r="CD569" s="211"/>
      <c r="CE569" s="211"/>
    </row>
    <row r="570" spans="41:83" x14ac:dyDescent="0.2">
      <c r="AO570" s="215"/>
      <c r="AP570" s="222"/>
      <c r="AQ570" s="222"/>
      <c r="AR570" s="215"/>
      <c r="AS570" s="215"/>
      <c r="AT570" s="217"/>
      <c r="AU570" s="218"/>
      <c r="AV570" s="217"/>
      <c r="AW570" s="215"/>
      <c r="AX570" s="217"/>
      <c r="AY570" s="219"/>
      <c r="AZ570" s="220"/>
      <c r="BA570" s="220"/>
      <c r="BB570" s="221"/>
      <c r="BC570" s="220"/>
      <c r="BD570" s="220"/>
      <c r="BE570" s="220"/>
      <c r="BF570" s="220"/>
      <c r="BG570" s="220"/>
      <c r="BH570" s="218"/>
      <c r="BI570" s="218"/>
      <c r="BJ570" s="218"/>
      <c r="BK570" s="218"/>
      <c r="BL570" s="218"/>
      <c r="BM570" s="211"/>
      <c r="BN570" s="211"/>
      <c r="BO570" s="211"/>
      <c r="BP570" s="211"/>
      <c r="BQ570" s="211"/>
      <c r="BR570" s="211"/>
      <c r="BS570" s="211"/>
      <c r="BT570" s="211"/>
      <c r="BU570" s="211"/>
      <c r="BV570" s="211"/>
      <c r="BW570" s="211"/>
      <c r="BX570" s="211"/>
      <c r="BY570" s="211"/>
      <c r="BZ570" s="211"/>
      <c r="CA570" s="211"/>
      <c r="CB570" s="211"/>
      <c r="CC570" s="211"/>
      <c r="CD570" s="211"/>
      <c r="CE570" s="211"/>
    </row>
    <row r="571" spans="41:83" x14ac:dyDescent="0.2">
      <c r="AO571" s="215"/>
      <c r="AP571" s="222"/>
      <c r="AQ571" s="222"/>
      <c r="AR571" s="215"/>
      <c r="AS571" s="215"/>
      <c r="AT571" s="217"/>
      <c r="AU571" s="218"/>
      <c r="AV571" s="217"/>
      <c r="AW571" s="215"/>
      <c r="AX571" s="217"/>
      <c r="AY571" s="219"/>
      <c r="AZ571" s="220"/>
      <c r="BA571" s="220"/>
      <c r="BB571" s="221"/>
      <c r="BC571" s="220"/>
      <c r="BD571" s="220"/>
      <c r="BE571" s="220"/>
      <c r="BF571" s="220"/>
      <c r="BG571" s="220"/>
      <c r="BH571" s="218"/>
      <c r="BI571" s="218"/>
      <c r="BJ571" s="218"/>
      <c r="BK571" s="218"/>
      <c r="BL571" s="218"/>
      <c r="BM571" s="211"/>
      <c r="BN571" s="211"/>
      <c r="BO571" s="211"/>
      <c r="BP571" s="211"/>
      <c r="BQ571" s="211"/>
      <c r="BR571" s="211"/>
      <c r="BS571" s="211"/>
      <c r="BT571" s="211"/>
      <c r="BU571" s="211"/>
      <c r="BV571" s="211"/>
      <c r="BW571" s="211"/>
      <c r="BX571" s="211"/>
      <c r="BY571" s="211"/>
      <c r="BZ571" s="211"/>
      <c r="CA571" s="211"/>
      <c r="CB571" s="211"/>
      <c r="CC571" s="211"/>
      <c r="CD571" s="211"/>
      <c r="CE571" s="211"/>
    </row>
    <row r="572" spans="41:83" x14ac:dyDescent="0.2">
      <c r="AO572" s="215"/>
      <c r="AP572" s="222"/>
      <c r="AQ572" s="222"/>
      <c r="AR572" s="215"/>
      <c r="AS572" s="215"/>
      <c r="AT572" s="217"/>
      <c r="AU572" s="218"/>
      <c r="AV572" s="217"/>
      <c r="AW572" s="215"/>
      <c r="AX572" s="217"/>
      <c r="AY572" s="219"/>
      <c r="AZ572" s="220"/>
      <c r="BA572" s="220"/>
      <c r="BB572" s="221"/>
      <c r="BC572" s="220"/>
      <c r="BD572" s="220"/>
      <c r="BE572" s="220"/>
      <c r="BF572" s="220"/>
      <c r="BG572" s="220"/>
      <c r="BH572" s="218"/>
      <c r="BI572" s="218"/>
      <c r="BJ572" s="218"/>
      <c r="BK572" s="218"/>
      <c r="BL572" s="218"/>
      <c r="BM572" s="211"/>
      <c r="BN572" s="211"/>
      <c r="BO572" s="211"/>
      <c r="BP572" s="211"/>
      <c r="BQ572" s="211"/>
      <c r="BR572" s="211"/>
      <c r="BS572" s="211"/>
      <c r="BT572" s="211"/>
      <c r="BU572" s="211"/>
      <c r="BV572" s="211"/>
      <c r="BW572" s="211"/>
      <c r="BX572" s="211"/>
      <c r="BY572" s="211"/>
      <c r="BZ572" s="211"/>
      <c r="CA572" s="211"/>
      <c r="CB572" s="211"/>
      <c r="CC572" s="211"/>
      <c r="CD572" s="211"/>
      <c r="CE572" s="211"/>
    </row>
    <row r="573" spans="41:83" x14ac:dyDescent="0.2">
      <c r="AO573" s="215"/>
      <c r="AP573" s="222"/>
      <c r="AQ573" s="222"/>
      <c r="AR573" s="215"/>
      <c r="AS573" s="215"/>
      <c r="AT573" s="217"/>
      <c r="AU573" s="218"/>
      <c r="AV573" s="217"/>
      <c r="AW573" s="215"/>
      <c r="AX573" s="217"/>
      <c r="AY573" s="219"/>
      <c r="AZ573" s="220"/>
      <c r="BA573" s="220"/>
      <c r="BB573" s="221"/>
      <c r="BC573" s="220"/>
      <c r="BD573" s="220"/>
      <c r="BE573" s="220"/>
      <c r="BF573" s="220"/>
      <c r="BG573" s="220"/>
      <c r="BH573" s="218"/>
      <c r="BI573" s="218"/>
      <c r="BJ573" s="218"/>
      <c r="BK573" s="218"/>
      <c r="BL573" s="218"/>
      <c r="BM573" s="211"/>
      <c r="BN573" s="211"/>
      <c r="BO573" s="211"/>
      <c r="BP573" s="211"/>
      <c r="BQ573" s="211"/>
      <c r="BR573" s="211"/>
      <c r="BS573" s="211"/>
      <c r="BT573" s="211"/>
      <c r="BU573" s="211"/>
      <c r="BV573" s="211"/>
      <c r="BW573" s="211"/>
      <c r="BX573" s="211"/>
      <c r="BY573" s="211"/>
      <c r="BZ573" s="211"/>
      <c r="CA573" s="211"/>
      <c r="CB573" s="211"/>
      <c r="CC573" s="211"/>
      <c r="CD573" s="211"/>
      <c r="CE573" s="211"/>
    </row>
    <row r="574" spans="41:83" x14ac:dyDescent="0.2">
      <c r="AO574" s="215"/>
      <c r="AP574" s="222"/>
      <c r="AQ574" s="222"/>
      <c r="AR574" s="215"/>
      <c r="AS574" s="215"/>
      <c r="AT574" s="217"/>
      <c r="AU574" s="218"/>
      <c r="AV574" s="217"/>
      <c r="AW574" s="215"/>
      <c r="AX574" s="217"/>
      <c r="AY574" s="219"/>
      <c r="AZ574" s="220"/>
      <c r="BA574" s="220"/>
      <c r="BB574" s="221"/>
      <c r="BC574" s="220"/>
      <c r="BD574" s="220"/>
      <c r="BE574" s="220"/>
      <c r="BF574" s="220"/>
      <c r="BG574" s="220"/>
      <c r="BH574" s="218"/>
      <c r="BI574" s="218"/>
      <c r="BJ574" s="218"/>
      <c r="BK574" s="218"/>
      <c r="BL574" s="218"/>
      <c r="BM574" s="211"/>
      <c r="BN574" s="211"/>
      <c r="BO574" s="211"/>
      <c r="BP574" s="211"/>
      <c r="BQ574" s="211"/>
      <c r="BR574" s="211"/>
      <c r="BS574" s="211"/>
      <c r="BT574" s="211"/>
      <c r="BU574" s="211"/>
      <c r="BV574" s="211"/>
      <c r="BW574" s="211"/>
      <c r="BX574" s="211"/>
      <c r="BY574" s="211"/>
      <c r="BZ574" s="211"/>
      <c r="CA574" s="211"/>
      <c r="CB574" s="211"/>
      <c r="CC574" s="211"/>
      <c r="CD574" s="211"/>
      <c r="CE574" s="211"/>
    </row>
    <row r="575" spans="41:83" x14ac:dyDescent="0.2">
      <c r="AO575" s="215"/>
      <c r="AP575" s="222"/>
      <c r="AQ575" s="222"/>
      <c r="AR575" s="215"/>
      <c r="AS575" s="215"/>
      <c r="AT575" s="217"/>
      <c r="AU575" s="218"/>
      <c r="AV575" s="217"/>
      <c r="AW575" s="215"/>
      <c r="AX575" s="217"/>
      <c r="AY575" s="219"/>
      <c r="AZ575" s="220"/>
      <c r="BA575" s="220"/>
      <c r="BB575" s="221"/>
      <c r="BC575" s="220"/>
      <c r="BD575" s="220"/>
      <c r="BE575" s="220"/>
      <c r="BF575" s="220"/>
      <c r="BG575" s="220"/>
      <c r="BH575" s="218"/>
      <c r="BI575" s="218"/>
      <c r="BJ575" s="218"/>
      <c r="BK575" s="218"/>
      <c r="BL575" s="218"/>
      <c r="BM575" s="211"/>
      <c r="BN575" s="211"/>
      <c r="BO575" s="211"/>
      <c r="BP575" s="211"/>
      <c r="BQ575" s="211"/>
      <c r="BR575" s="211"/>
      <c r="BS575" s="211"/>
      <c r="BT575" s="211"/>
      <c r="BU575" s="211"/>
      <c r="BV575" s="211"/>
      <c r="BW575" s="211"/>
      <c r="BX575" s="211"/>
      <c r="BY575" s="211"/>
      <c r="BZ575" s="211"/>
      <c r="CA575" s="211"/>
      <c r="CB575" s="211"/>
      <c r="CC575" s="211"/>
      <c r="CD575" s="211"/>
      <c r="CE575" s="211"/>
    </row>
    <row r="576" spans="41:83" x14ac:dyDescent="0.2">
      <c r="AO576" s="215"/>
      <c r="AP576" s="222"/>
      <c r="AQ576" s="222"/>
      <c r="AR576" s="215"/>
      <c r="AS576" s="215"/>
      <c r="AT576" s="217"/>
      <c r="AU576" s="218"/>
      <c r="AV576" s="217"/>
      <c r="AW576" s="215"/>
      <c r="AX576" s="217"/>
      <c r="AY576" s="219"/>
      <c r="AZ576" s="220"/>
      <c r="BA576" s="220"/>
      <c r="BB576" s="221"/>
      <c r="BC576" s="220"/>
      <c r="BD576" s="220"/>
      <c r="BE576" s="220"/>
      <c r="BF576" s="220"/>
      <c r="BG576" s="220"/>
      <c r="BH576" s="218"/>
      <c r="BI576" s="218"/>
      <c r="BJ576" s="218"/>
      <c r="BK576" s="218"/>
      <c r="BL576" s="218"/>
      <c r="BM576" s="211"/>
      <c r="BN576" s="211"/>
      <c r="BO576" s="211"/>
      <c r="BP576" s="211"/>
      <c r="BQ576" s="211"/>
      <c r="BR576" s="211"/>
      <c r="BS576" s="211"/>
      <c r="BT576" s="211"/>
      <c r="BU576" s="211"/>
      <c r="BV576" s="211"/>
      <c r="BW576" s="211"/>
      <c r="BX576" s="211"/>
      <c r="BY576" s="211"/>
      <c r="BZ576" s="211"/>
      <c r="CA576" s="211"/>
      <c r="CB576" s="211"/>
      <c r="CC576" s="211"/>
      <c r="CD576" s="211"/>
      <c r="CE576" s="211"/>
    </row>
    <row r="577" spans="41:83" x14ac:dyDescent="0.2">
      <c r="AO577" s="215"/>
      <c r="AP577" s="222"/>
      <c r="AQ577" s="222"/>
      <c r="AR577" s="215"/>
      <c r="AS577" s="215"/>
      <c r="AT577" s="217"/>
      <c r="AU577" s="218"/>
      <c r="AV577" s="217"/>
      <c r="AW577" s="215"/>
      <c r="AX577" s="217"/>
      <c r="AY577" s="219"/>
      <c r="AZ577" s="220"/>
      <c r="BA577" s="220"/>
      <c r="BB577" s="221"/>
      <c r="BC577" s="220"/>
      <c r="BD577" s="220"/>
      <c r="BE577" s="220"/>
      <c r="BF577" s="220"/>
      <c r="BG577" s="220"/>
      <c r="BH577" s="218"/>
      <c r="BI577" s="218"/>
      <c r="BJ577" s="218"/>
      <c r="BK577" s="218"/>
      <c r="BL577" s="218"/>
      <c r="BM577" s="211"/>
      <c r="BN577" s="211"/>
      <c r="BO577" s="211"/>
      <c r="BP577" s="211"/>
      <c r="BQ577" s="211"/>
      <c r="BR577" s="211"/>
      <c r="BS577" s="211"/>
      <c r="BT577" s="211"/>
      <c r="BU577" s="211"/>
      <c r="BV577" s="211"/>
      <c r="BW577" s="211"/>
      <c r="BX577" s="211"/>
      <c r="BY577" s="211"/>
      <c r="BZ577" s="211"/>
      <c r="CA577" s="211"/>
      <c r="CB577" s="211"/>
      <c r="CC577" s="211"/>
      <c r="CD577" s="211"/>
      <c r="CE577" s="211"/>
    </row>
    <row r="578" spans="41:83" x14ac:dyDescent="0.2">
      <c r="AO578" s="215"/>
      <c r="AP578" s="222"/>
      <c r="AQ578" s="222"/>
      <c r="AR578" s="215"/>
      <c r="AS578" s="215"/>
      <c r="AT578" s="217"/>
      <c r="AU578" s="218"/>
      <c r="AV578" s="217"/>
      <c r="AW578" s="215"/>
      <c r="AX578" s="217"/>
      <c r="AY578" s="219"/>
      <c r="AZ578" s="220"/>
      <c r="BA578" s="220"/>
      <c r="BB578" s="221"/>
      <c r="BC578" s="220"/>
      <c r="BD578" s="220"/>
      <c r="BE578" s="220"/>
      <c r="BF578" s="220"/>
      <c r="BG578" s="220"/>
      <c r="BH578" s="218"/>
      <c r="BI578" s="218"/>
      <c r="BJ578" s="218"/>
      <c r="BK578" s="218"/>
      <c r="BL578" s="218"/>
      <c r="BM578" s="211"/>
      <c r="BN578" s="211"/>
      <c r="BO578" s="211"/>
      <c r="BP578" s="211"/>
      <c r="BQ578" s="211"/>
      <c r="BR578" s="211"/>
      <c r="BS578" s="211"/>
      <c r="BT578" s="211"/>
      <c r="BU578" s="211"/>
      <c r="BV578" s="211"/>
      <c r="BW578" s="211"/>
      <c r="BX578" s="211"/>
      <c r="BY578" s="211"/>
      <c r="BZ578" s="211"/>
      <c r="CA578" s="211"/>
      <c r="CB578" s="211"/>
      <c r="CC578" s="211"/>
      <c r="CD578" s="211"/>
      <c r="CE578" s="211"/>
    </row>
    <row r="579" spans="41:83" x14ac:dyDescent="0.2">
      <c r="AO579" s="215"/>
      <c r="AP579" s="222"/>
      <c r="AQ579" s="222"/>
      <c r="AR579" s="215"/>
      <c r="AS579" s="215"/>
      <c r="AT579" s="217"/>
      <c r="AU579" s="218"/>
      <c r="AV579" s="217"/>
      <c r="AW579" s="215"/>
      <c r="AX579" s="217"/>
      <c r="AY579" s="219"/>
      <c r="AZ579" s="220"/>
      <c r="BA579" s="220"/>
      <c r="BB579" s="221"/>
      <c r="BC579" s="220"/>
      <c r="BD579" s="220"/>
      <c r="BE579" s="220"/>
      <c r="BF579" s="220"/>
      <c r="BG579" s="220"/>
      <c r="BH579" s="218"/>
      <c r="BI579" s="218"/>
      <c r="BJ579" s="218"/>
      <c r="BK579" s="218"/>
      <c r="BL579" s="218"/>
      <c r="BM579" s="211"/>
      <c r="BN579" s="211"/>
      <c r="BO579" s="211"/>
      <c r="BP579" s="211"/>
      <c r="BQ579" s="211"/>
      <c r="BR579" s="211"/>
      <c r="BS579" s="211"/>
      <c r="BT579" s="211"/>
      <c r="BU579" s="211"/>
      <c r="BV579" s="211"/>
      <c r="BW579" s="211"/>
      <c r="BX579" s="211"/>
      <c r="BY579" s="211"/>
      <c r="BZ579" s="211"/>
      <c r="CA579" s="211"/>
      <c r="CB579" s="211"/>
      <c r="CC579" s="211"/>
      <c r="CD579" s="211"/>
      <c r="CE579" s="211"/>
    </row>
    <row r="580" spans="41:83" x14ac:dyDescent="0.2">
      <c r="AO580" s="215"/>
      <c r="AP580" s="222"/>
      <c r="AQ580" s="222"/>
      <c r="AR580" s="215"/>
      <c r="AS580" s="215"/>
      <c r="AT580" s="217"/>
      <c r="AU580" s="218"/>
      <c r="AV580" s="217"/>
      <c r="AW580" s="215"/>
      <c r="AX580" s="217"/>
      <c r="AY580" s="219"/>
      <c r="AZ580" s="220"/>
      <c r="BA580" s="220"/>
      <c r="BB580" s="221"/>
      <c r="BC580" s="220"/>
      <c r="BD580" s="220"/>
      <c r="BE580" s="220"/>
      <c r="BF580" s="220"/>
      <c r="BG580" s="220"/>
      <c r="BH580" s="218"/>
      <c r="BI580" s="218"/>
      <c r="BJ580" s="218"/>
      <c r="BK580" s="218"/>
      <c r="BL580" s="218"/>
      <c r="BM580" s="211"/>
      <c r="BN580" s="211"/>
      <c r="BO580" s="211"/>
      <c r="BP580" s="211"/>
      <c r="BQ580" s="211"/>
      <c r="BR580" s="211"/>
      <c r="BS580" s="211"/>
      <c r="BT580" s="211"/>
      <c r="BU580" s="211"/>
      <c r="BV580" s="211"/>
      <c r="BW580" s="211"/>
      <c r="BX580" s="211"/>
      <c r="BY580" s="211"/>
      <c r="BZ580" s="211"/>
      <c r="CA580" s="211"/>
      <c r="CB580" s="211"/>
      <c r="CC580" s="211"/>
      <c r="CD580" s="211"/>
      <c r="CE580" s="211"/>
    </row>
    <row r="581" spans="41:83" x14ac:dyDescent="0.2">
      <c r="AO581" s="215"/>
      <c r="AP581" s="222"/>
      <c r="AQ581" s="222"/>
      <c r="AR581" s="215"/>
      <c r="AS581" s="215"/>
      <c r="AT581" s="217"/>
      <c r="AU581" s="218"/>
      <c r="AV581" s="217"/>
      <c r="AW581" s="215"/>
      <c r="AX581" s="217"/>
      <c r="AY581" s="219"/>
      <c r="AZ581" s="220"/>
      <c r="BA581" s="220"/>
      <c r="BB581" s="221"/>
      <c r="BC581" s="220"/>
      <c r="BD581" s="220"/>
      <c r="BE581" s="220"/>
      <c r="BF581" s="220"/>
      <c r="BG581" s="220"/>
      <c r="BH581" s="218"/>
      <c r="BI581" s="218"/>
      <c r="BJ581" s="218"/>
      <c r="BK581" s="218"/>
      <c r="BL581" s="218"/>
      <c r="BM581" s="211"/>
      <c r="BN581" s="211"/>
      <c r="BO581" s="211"/>
      <c r="BP581" s="211"/>
      <c r="BQ581" s="211"/>
      <c r="BR581" s="211"/>
      <c r="BS581" s="211"/>
      <c r="BT581" s="211"/>
      <c r="BU581" s="211"/>
      <c r="BV581" s="211"/>
      <c r="BW581" s="211"/>
      <c r="BX581" s="211"/>
      <c r="BY581" s="211"/>
      <c r="BZ581" s="211"/>
      <c r="CA581" s="211"/>
      <c r="CB581" s="211"/>
      <c r="CC581" s="211"/>
      <c r="CD581" s="211"/>
      <c r="CE581" s="211"/>
    </row>
    <row r="582" spans="41:83" x14ac:dyDescent="0.2">
      <c r="AO582" s="215"/>
      <c r="AP582" s="222"/>
      <c r="AQ582" s="222"/>
      <c r="AR582" s="215"/>
      <c r="AS582" s="215"/>
      <c r="AT582" s="217"/>
      <c r="AU582" s="218"/>
      <c r="AV582" s="217"/>
      <c r="AW582" s="215"/>
      <c r="AX582" s="217"/>
      <c r="AY582" s="219"/>
      <c r="AZ582" s="220"/>
      <c r="BA582" s="220"/>
      <c r="BB582" s="221"/>
      <c r="BC582" s="220"/>
      <c r="BD582" s="220"/>
      <c r="BE582" s="220"/>
      <c r="BF582" s="220"/>
      <c r="BG582" s="220"/>
      <c r="BH582" s="218"/>
      <c r="BI582" s="218"/>
      <c r="BJ582" s="218"/>
      <c r="BK582" s="218"/>
      <c r="BL582" s="218"/>
      <c r="BM582" s="211"/>
      <c r="BN582" s="211"/>
      <c r="BO582" s="211"/>
      <c r="BP582" s="211"/>
      <c r="BQ582" s="211"/>
      <c r="BR582" s="211"/>
      <c r="BS582" s="211"/>
      <c r="BT582" s="211"/>
      <c r="BU582" s="211"/>
      <c r="BV582" s="211"/>
      <c r="BW582" s="211"/>
      <c r="BX582" s="211"/>
      <c r="BY582" s="211"/>
      <c r="BZ582" s="211"/>
      <c r="CA582" s="211"/>
      <c r="CB582" s="211"/>
      <c r="CC582" s="211"/>
      <c r="CD582" s="211"/>
      <c r="CE582" s="211"/>
    </row>
    <row r="583" spans="41:83" x14ac:dyDescent="0.2">
      <c r="AO583" s="215"/>
      <c r="AP583" s="222"/>
      <c r="AQ583" s="222"/>
      <c r="AR583" s="215"/>
      <c r="AS583" s="215"/>
      <c r="AT583" s="217"/>
      <c r="AU583" s="218"/>
      <c r="AV583" s="217"/>
      <c r="AW583" s="215"/>
      <c r="AX583" s="217"/>
      <c r="AY583" s="219"/>
      <c r="AZ583" s="220"/>
      <c r="BA583" s="220"/>
      <c r="BB583" s="221"/>
      <c r="BC583" s="220"/>
      <c r="BD583" s="220"/>
      <c r="BE583" s="220"/>
      <c r="BF583" s="220"/>
      <c r="BG583" s="220"/>
      <c r="BH583" s="218"/>
      <c r="BI583" s="218"/>
      <c r="BJ583" s="218"/>
      <c r="BK583" s="218"/>
      <c r="BL583" s="218"/>
      <c r="BM583" s="211"/>
      <c r="BN583" s="211"/>
      <c r="BO583" s="211"/>
      <c r="BP583" s="211"/>
      <c r="BQ583" s="211"/>
      <c r="BR583" s="211"/>
      <c r="BS583" s="211"/>
      <c r="BT583" s="211"/>
      <c r="BU583" s="211"/>
      <c r="BV583" s="211"/>
      <c r="BW583" s="211"/>
      <c r="BX583" s="211"/>
      <c r="BY583" s="211"/>
      <c r="BZ583" s="211"/>
      <c r="CA583" s="211"/>
      <c r="CB583" s="211"/>
      <c r="CC583" s="211"/>
      <c r="CD583" s="211"/>
      <c r="CE583" s="211"/>
    </row>
    <row r="584" spans="41:83" x14ac:dyDescent="0.2">
      <c r="AO584" s="215"/>
      <c r="AP584" s="222"/>
      <c r="AQ584" s="222"/>
      <c r="AR584" s="215"/>
      <c r="AS584" s="215"/>
      <c r="AT584" s="217"/>
      <c r="AU584" s="218"/>
      <c r="AV584" s="217"/>
      <c r="AW584" s="215"/>
      <c r="AX584" s="217"/>
      <c r="AY584" s="219"/>
      <c r="AZ584" s="220"/>
      <c r="BA584" s="220"/>
      <c r="BB584" s="221"/>
      <c r="BC584" s="220"/>
      <c r="BD584" s="220"/>
      <c r="BE584" s="220"/>
      <c r="BF584" s="220"/>
      <c r="BG584" s="220"/>
      <c r="BH584" s="218"/>
      <c r="BI584" s="218"/>
      <c r="BJ584" s="218"/>
      <c r="BK584" s="218"/>
      <c r="BL584" s="218"/>
      <c r="BM584" s="211"/>
      <c r="BN584" s="211"/>
      <c r="BO584" s="211"/>
      <c r="BP584" s="211"/>
      <c r="BQ584" s="211"/>
      <c r="BR584" s="211"/>
      <c r="BS584" s="211"/>
      <c r="BT584" s="211"/>
      <c r="BU584" s="211"/>
      <c r="BV584" s="211"/>
      <c r="BW584" s="211"/>
      <c r="BX584" s="211"/>
      <c r="BY584" s="211"/>
      <c r="BZ584" s="211"/>
      <c r="CA584" s="211"/>
      <c r="CB584" s="211"/>
      <c r="CC584" s="211"/>
      <c r="CD584" s="211"/>
      <c r="CE584" s="211"/>
    </row>
    <row r="585" spans="41:83" x14ac:dyDescent="0.2">
      <c r="AO585" s="215"/>
      <c r="AP585" s="222"/>
      <c r="AQ585" s="222"/>
      <c r="AR585" s="215"/>
      <c r="AS585" s="215"/>
      <c r="AT585" s="217"/>
      <c r="AU585" s="218"/>
      <c r="AV585" s="217"/>
      <c r="AW585" s="215"/>
      <c r="AX585" s="217"/>
      <c r="AY585" s="219"/>
      <c r="AZ585" s="220"/>
      <c r="BA585" s="220"/>
      <c r="BB585" s="221"/>
      <c r="BC585" s="220"/>
      <c r="BD585" s="220"/>
      <c r="BE585" s="220"/>
      <c r="BF585" s="220"/>
      <c r="BG585" s="220"/>
      <c r="BH585" s="218"/>
      <c r="BI585" s="218"/>
      <c r="BJ585" s="218"/>
      <c r="BK585" s="218"/>
      <c r="BL585" s="218"/>
      <c r="BM585" s="211"/>
      <c r="BN585" s="211"/>
      <c r="BO585" s="211"/>
      <c r="BP585" s="211"/>
      <c r="BQ585" s="211"/>
      <c r="BR585" s="211"/>
      <c r="BS585" s="211"/>
      <c r="BT585" s="211"/>
      <c r="BU585" s="211"/>
      <c r="BV585" s="211"/>
      <c r="BW585" s="211"/>
      <c r="BX585" s="211"/>
      <c r="BY585" s="211"/>
      <c r="BZ585" s="211"/>
      <c r="CA585" s="211"/>
      <c r="CB585" s="211"/>
      <c r="CC585" s="211"/>
      <c r="CD585" s="211"/>
      <c r="CE585" s="211"/>
    </row>
    <row r="586" spans="41:83" x14ac:dyDescent="0.2">
      <c r="AO586" s="215"/>
      <c r="AP586" s="222"/>
      <c r="AQ586" s="222"/>
      <c r="AR586" s="215"/>
      <c r="AS586" s="215"/>
      <c r="AT586" s="217"/>
      <c r="AU586" s="218"/>
      <c r="AV586" s="217"/>
      <c r="AW586" s="215"/>
      <c r="AX586" s="217"/>
      <c r="AY586" s="219"/>
      <c r="AZ586" s="220"/>
      <c r="BA586" s="220"/>
      <c r="BB586" s="221"/>
      <c r="BC586" s="220"/>
      <c r="BD586" s="220"/>
      <c r="BE586" s="220"/>
      <c r="BF586" s="220"/>
      <c r="BG586" s="220"/>
      <c r="BH586" s="218"/>
      <c r="BI586" s="218"/>
      <c r="BJ586" s="218"/>
      <c r="BK586" s="218"/>
      <c r="BL586" s="218"/>
      <c r="BM586" s="211"/>
      <c r="BN586" s="211"/>
      <c r="BO586" s="211"/>
      <c r="BP586" s="211"/>
      <c r="BQ586" s="211"/>
      <c r="BR586" s="211"/>
      <c r="BS586" s="211"/>
      <c r="BT586" s="211"/>
      <c r="BU586" s="211"/>
      <c r="BV586" s="211"/>
      <c r="BW586" s="211"/>
      <c r="BX586" s="211"/>
      <c r="BY586" s="211"/>
      <c r="BZ586" s="211"/>
      <c r="CA586" s="211"/>
      <c r="CB586" s="211"/>
      <c r="CC586" s="211"/>
      <c r="CD586" s="211"/>
      <c r="CE586" s="211"/>
    </row>
    <row r="587" spans="41:83" x14ac:dyDescent="0.2">
      <c r="AO587" s="215"/>
      <c r="AP587" s="222"/>
      <c r="AQ587" s="222"/>
      <c r="AR587" s="215"/>
      <c r="AS587" s="215"/>
      <c r="AT587" s="217"/>
      <c r="AU587" s="218"/>
      <c r="AV587" s="217"/>
      <c r="AW587" s="215"/>
      <c r="AX587" s="217"/>
      <c r="AY587" s="219"/>
      <c r="AZ587" s="220"/>
      <c r="BA587" s="220"/>
      <c r="BB587" s="221"/>
      <c r="BC587" s="220"/>
      <c r="BD587" s="220"/>
      <c r="BE587" s="220"/>
      <c r="BF587" s="220"/>
      <c r="BG587" s="220"/>
      <c r="BH587" s="218"/>
      <c r="BI587" s="218"/>
      <c r="BJ587" s="218"/>
      <c r="BK587" s="218"/>
      <c r="BL587" s="218"/>
      <c r="BM587" s="211"/>
      <c r="BN587" s="211"/>
      <c r="BO587" s="211"/>
      <c r="BP587" s="211"/>
      <c r="BQ587" s="211"/>
      <c r="BR587" s="211"/>
      <c r="BS587" s="211"/>
      <c r="BT587" s="211"/>
      <c r="BU587" s="211"/>
      <c r="BV587" s="211"/>
      <c r="BW587" s="211"/>
      <c r="BX587" s="211"/>
      <c r="BY587" s="211"/>
      <c r="BZ587" s="211"/>
      <c r="CA587" s="211"/>
      <c r="CB587" s="211"/>
      <c r="CC587" s="211"/>
      <c r="CD587" s="211"/>
      <c r="CE587" s="211"/>
    </row>
    <row r="588" spans="41:83" x14ac:dyDescent="0.2">
      <c r="AO588" s="215"/>
      <c r="AP588" s="222"/>
      <c r="AQ588" s="222"/>
      <c r="AR588" s="215"/>
      <c r="AS588" s="215"/>
      <c r="AT588" s="217"/>
      <c r="AU588" s="218"/>
      <c r="AV588" s="217"/>
      <c r="AW588" s="215"/>
      <c r="AX588" s="217"/>
      <c r="AY588" s="219"/>
      <c r="AZ588" s="220"/>
      <c r="BA588" s="220"/>
      <c r="BB588" s="221"/>
      <c r="BC588" s="220"/>
      <c r="BD588" s="220"/>
      <c r="BE588" s="220"/>
      <c r="BF588" s="220"/>
      <c r="BG588" s="220"/>
      <c r="BH588" s="218"/>
      <c r="BI588" s="218"/>
      <c r="BJ588" s="218"/>
      <c r="BK588" s="218"/>
      <c r="BL588" s="218"/>
      <c r="BM588" s="211"/>
      <c r="BN588" s="211"/>
      <c r="BO588" s="211"/>
      <c r="BP588" s="211"/>
      <c r="BQ588" s="211"/>
      <c r="BR588" s="211"/>
      <c r="BS588" s="211"/>
      <c r="BT588" s="211"/>
      <c r="BU588" s="211"/>
      <c r="BV588" s="211"/>
      <c r="BW588" s="211"/>
      <c r="BX588" s="211"/>
      <c r="BY588" s="211"/>
      <c r="BZ588" s="211"/>
      <c r="CA588" s="211"/>
      <c r="CB588" s="211"/>
      <c r="CC588" s="211"/>
      <c r="CD588" s="211"/>
      <c r="CE588" s="211"/>
    </row>
    <row r="589" spans="41:83" x14ac:dyDescent="0.2">
      <c r="AO589" s="215"/>
      <c r="AP589" s="222"/>
      <c r="AQ589" s="222"/>
      <c r="AR589" s="215"/>
      <c r="AS589" s="215"/>
      <c r="AT589" s="217"/>
      <c r="AU589" s="218"/>
      <c r="AV589" s="217"/>
      <c r="AW589" s="215"/>
      <c r="AX589" s="217"/>
      <c r="AY589" s="219"/>
      <c r="AZ589" s="220"/>
      <c r="BA589" s="220"/>
      <c r="BB589" s="221"/>
      <c r="BC589" s="220"/>
      <c r="BD589" s="220"/>
      <c r="BE589" s="220"/>
      <c r="BF589" s="220"/>
      <c r="BG589" s="220"/>
      <c r="BH589" s="218"/>
      <c r="BI589" s="218"/>
      <c r="BJ589" s="218"/>
      <c r="BK589" s="218"/>
      <c r="BL589" s="218"/>
      <c r="BM589" s="211"/>
      <c r="BN589" s="211"/>
      <c r="BO589" s="211"/>
      <c r="BP589" s="211"/>
      <c r="BQ589" s="211"/>
      <c r="BR589" s="211"/>
      <c r="BS589" s="211"/>
      <c r="BT589" s="211"/>
      <c r="BU589" s="211"/>
      <c r="BV589" s="211"/>
      <c r="BW589" s="211"/>
      <c r="BX589" s="211"/>
      <c r="BY589" s="211"/>
      <c r="BZ589" s="211"/>
      <c r="CA589" s="211"/>
      <c r="CB589" s="211"/>
      <c r="CC589" s="211"/>
      <c r="CD589" s="211"/>
      <c r="CE589" s="211"/>
    </row>
    <row r="590" spans="41:83" x14ac:dyDescent="0.2">
      <c r="AO590" s="215"/>
      <c r="AP590" s="222"/>
      <c r="AQ590" s="222"/>
      <c r="AR590" s="215"/>
      <c r="AS590" s="215"/>
      <c r="AT590" s="217"/>
      <c r="AU590" s="218"/>
      <c r="AV590" s="217"/>
      <c r="AW590" s="215"/>
      <c r="AX590" s="217"/>
      <c r="AY590" s="219"/>
      <c r="AZ590" s="220"/>
      <c r="BA590" s="220"/>
      <c r="BB590" s="221"/>
      <c r="BC590" s="220"/>
      <c r="BD590" s="220"/>
      <c r="BE590" s="220"/>
      <c r="BF590" s="220"/>
      <c r="BG590" s="220"/>
      <c r="BH590" s="218"/>
      <c r="BI590" s="218"/>
      <c r="BJ590" s="218"/>
      <c r="BK590" s="218"/>
      <c r="BL590" s="218"/>
      <c r="BM590" s="211"/>
      <c r="BN590" s="211"/>
      <c r="BO590" s="211"/>
      <c r="BP590" s="211"/>
      <c r="BQ590" s="211"/>
      <c r="BR590" s="211"/>
      <c r="BS590" s="211"/>
      <c r="BT590" s="211"/>
      <c r="BU590" s="211"/>
      <c r="BV590" s="211"/>
      <c r="BW590" s="211"/>
      <c r="BX590" s="211"/>
      <c r="BY590" s="211"/>
      <c r="BZ590" s="211"/>
      <c r="CA590" s="211"/>
      <c r="CB590" s="211"/>
      <c r="CC590" s="211"/>
      <c r="CD590" s="211"/>
      <c r="CE590" s="211"/>
    </row>
    <row r="591" spans="41:83" x14ac:dyDescent="0.2">
      <c r="AO591" s="215"/>
      <c r="AP591" s="222"/>
      <c r="AQ591" s="222"/>
      <c r="AR591" s="215"/>
      <c r="AS591" s="215"/>
      <c r="AT591" s="217"/>
      <c r="AU591" s="218"/>
      <c r="AV591" s="217"/>
      <c r="AW591" s="215"/>
      <c r="AX591" s="217"/>
      <c r="AY591" s="219"/>
      <c r="AZ591" s="220"/>
      <c r="BA591" s="220"/>
      <c r="BB591" s="221"/>
      <c r="BC591" s="220"/>
      <c r="BD591" s="220"/>
      <c r="BE591" s="220"/>
      <c r="BF591" s="220"/>
      <c r="BG591" s="220"/>
      <c r="BH591" s="218"/>
      <c r="BI591" s="218"/>
      <c r="BJ591" s="218"/>
      <c r="BK591" s="218"/>
      <c r="BL591" s="218"/>
      <c r="BM591" s="211"/>
      <c r="BN591" s="211"/>
      <c r="BO591" s="211"/>
      <c r="BP591" s="211"/>
      <c r="BQ591" s="211"/>
      <c r="BR591" s="211"/>
      <c r="BS591" s="211"/>
      <c r="BT591" s="211"/>
      <c r="BU591" s="211"/>
      <c r="BV591" s="211"/>
      <c r="BW591" s="211"/>
      <c r="BX591" s="211"/>
      <c r="BY591" s="211"/>
      <c r="BZ591" s="211"/>
      <c r="CA591" s="211"/>
      <c r="CB591" s="211"/>
      <c r="CC591" s="211"/>
      <c r="CD591" s="211"/>
      <c r="CE591" s="211"/>
    </row>
    <row r="592" spans="41:83" x14ac:dyDescent="0.2">
      <c r="AO592" s="215"/>
      <c r="AP592" s="222"/>
      <c r="AQ592" s="222"/>
      <c r="AR592" s="215"/>
      <c r="AS592" s="215"/>
      <c r="AT592" s="217"/>
      <c r="AU592" s="218"/>
      <c r="AV592" s="217"/>
      <c r="AW592" s="215"/>
      <c r="AX592" s="217"/>
      <c r="AY592" s="219"/>
      <c r="AZ592" s="220"/>
      <c r="BA592" s="220"/>
      <c r="BB592" s="221"/>
      <c r="BC592" s="220"/>
      <c r="BD592" s="220"/>
      <c r="BE592" s="220"/>
      <c r="BF592" s="220"/>
      <c r="BG592" s="220"/>
      <c r="BH592" s="218"/>
      <c r="BI592" s="218"/>
      <c r="BJ592" s="218"/>
      <c r="BK592" s="218"/>
      <c r="BL592" s="218"/>
      <c r="BM592" s="211"/>
      <c r="BN592" s="211"/>
      <c r="BO592" s="211"/>
      <c r="BP592" s="211"/>
      <c r="BQ592" s="211"/>
      <c r="BR592" s="211"/>
      <c r="BS592" s="211"/>
      <c r="BT592" s="211"/>
      <c r="BU592" s="211"/>
      <c r="BV592" s="211"/>
      <c r="BW592" s="211"/>
      <c r="BX592" s="211"/>
      <c r="BY592" s="211"/>
      <c r="BZ592" s="211"/>
      <c r="CA592" s="211"/>
      <c r="CB592" s="211"/>
      <c r="CC592" s="211"/>
      <c r="CD592" s="211"/>
      <c r="CE592" s="211"/>
    </row>
    <row r="593" spans="41:83" x14ac:dyDescent="0.2">
      <c r="AO593" s="215"/>
      <c r="AP593" s="222"/>
      <c r="AQ593" s="222"/>
      <c r="AR593" s="215"/>
      <c r="AS593" s="215"/>
      <c r="AT593" s="217"/>
      <c r="AU593" s="218"/>
      <c r="AV593" s="217"/>
      <c r="AW593" s="215"/>
      <c r="AX593" s="217"/>
      <c r="AY593" s="219"/>
      <c r="AZ593" s="220"/>
      <c r="BA593" s="220"/>
      <c r="BB593" s="221"/>
      <c r="BC593" s="220"/>
      <c r="BD593" s="220"/>
      <c r="BE593" s="220"/>
      <c r="BF593" s="220"/>
      <c r="BG593" s="220"/>
      <c r="BH593" s="218"/>
      <c r="BI593" s="218"/>
      <c r="BJ593" s="218"/>
      <c r="BK593" s="218"/>
      <c r="BL593" s="218"/>
      <c r="BM593" s="211"/>
      <c r="BN593" s="211"/>
      <c r="BO593" s="211"/>
      <c r="BP593" s="211"/>
      <c r="BQ593" s="211"/>
      <c r="BR593" s="211"/>
      <c r="BS593" s="211"/>
      <c r="BT593" s="211"/>
      <c r="BU593" s="211"/>
      <c r="BV593" s="211"/>
      <c r="BW593" s="211"/>
      <c r="BX593" s="211"/>
      <c r="BY593" s="211"/>
      <c r="BZ593" s="211"/>
      <c r="CA593" s="211"/>
      <c r="CB593" s="211"/>
      <c r="CC593" s="211"/>
      <c r="CD593" s="211"/>
      <c r="CE593" s="211"/>
    </row>
    <row r="594" spans="41:83" x14ac:dyDescent="0.2">
      <c r="AO594" s="215"/>
      <c r="AP594" s="222"/>
      <c r="AQ594" s="222"/>
      <c r="AR594" s="215"/>
      <c r="AS594" s="215"/>
      <c r="AT594" s="217"/>
      <c r="AU594" s="218"/>
      <c r="AV594" s="217"/>
      <c r="AW594" s="215"/>
      <c r="AX594" s="217"/>
      <c r="AY594" s="219"/>
      <c r="AZ594" s="220"/>
      <c r="BA594" s="220"/>
      <c r="BB594" s="221"/>
      <c r="BC594" s="220"/>
      <c r="BD594" s="220"/>
      <c r="BE594" s="220"/>
      <c r="BF594" s="220"/>
      <c r="BG594" s="220"/>
      <c r="BH594" s="218"/>
      <c r="BI594" s="218"/>
      <c r="BJ594" s="218"/>
      <c r="BK594" s="218"/>
      <c r="BL594" s="218"/>
      <c r="BM594" s="211"/>
      <c r="BN594" s="211"/>
      <c r="BO594" s="211"/>
      <c r="BP594" s="211"/>
      <c r="BQ594" s="211"/>
      <c r="BR594" s="211"/>
      <c r="BS594" s="211"/>
      <c r="BT594" s="211"/>
      <c r="BU594" s="211"/>
      <c r="BV594" s="211"/>
      <c r="BW594" s="211"/>
      <c r="BX594" s="211"/>
      <c r="BY594" s="211"/>
      <c r="BZ594" s="211"/>
      <c r="CA594" s="211"/>
      <c r="CB594" s="211"/>
      <c r="CC594" s="211"/>
      <c r="CD594" s="211"/>
      <c r="CE594" s="211"/>
    </row>
    <row r="595" spans="41:83" x14ac:dyDescent="0.2">
      <c r="AO595" s="215"/>
      <c r="AP595" s="222"/>
      <c r="AQ595" s="222"/>
      <c r="AR595" s="215"/>
      <c r="AS595" s="215"/>
      <c r="AT595" s="217"/>
      <c r="AU595" s="218"/>
      <c r="AV595" s="217"/>
      <c r="AW595" s="215"/>
      <c r="AX595" s="217"/>
      <c r="AY595" s="219"/>
      <c r="AZ595" s="220"/>
      <c r="BA595" s="220"/>
      <c r="BB595" s="221"/>
      <c r="BC595" s="220"/>
      <c r="BD595" s="220"/>
      <c r="BE595" s="220"/>
      <c r="BF595" s="220"/>
      <c r="BG595" s="220"/>
      <c r="BH595" s="218"/>
      <c r="BI595" s="218"/>
      <c r="BJ595" s="218"/>
      <c r="BK595" s="218"/>
      <c r="BL595" s="218"/>
      <c r="BM595" s="211"/>
      <c r="BN595" s="211"/>
      <c r="BO595" s="211"/>
      <c r="BP595" s="211"/>
      <c r="BQ595" s="211"/>
      <c r="BR595" s="211"/>
      <c r="BS595" s="211"/>
      <c r="BT595" s="211"/>
      <c r="BU595" s="211"/>
      <c r="BV595" s="211"/>
      <c r="BW595" s="211"/>
      <c r="BX595" s="211"/>
      <c r="BY595" s="211"/>
      <c r="BZ595" s="211"/>
      <c r="CA595" s="211"/>
      <c r="CB595" s="211"/>
      <c r="CC595" s="211"/>
      <c r="CD595" s="211"/>
      <c r="CE595" s="211"/>
    </row>
    <row r="596" spans="41:83" x14ac:dyDescent="0.2">
      <c r="AO596" s="215"/>
      <c r="AP596" s="222"/>
      <c r="AQ596" s="222"/>
      <c r="AR596" s="215"/>
      <c r="AS596" s="215"/>
      <c r="AT596" s="217"/>
      <c r="AU596" s="218"/>
      <c r="AV596" s="217"/>
      <c r="AW596" s="215"/>
      <c r="AX596" s="217"/>
      <c r="AY596" s="219"/>
      <c r="AZ596" s="220"/>
      <c r="BA596" s="220"/>
      <c r="BB596" s="221"/>
      <c r="BC596" s="220"/>
      <c r="BD596" s="220"/>
      <c r="BE596" s="220"/>
      <c r="BF596" s="220"/>
      <c r="BG596" s="220"/>
      <c r="BH596" s="218"/>
      <c r="BI596" s="218"/>
      <c r="BJ596" s="218"/>
      <c r="BK596" s="218"/>
      <c r="BL596" s="218"/>
      <c r="BM596" s="211"/>
      <c r="BN596" s="211"/>
      <c r="BO596" s="211"/>
      <c r="BP596" s="211"/>
      <c r="BQ596" s="211"/>
      <c r="BR596" s="211"/>
      <c r="BS596" s="211"/>
      <c r="BT596" s="211"/>
      <c r="BU596" s="211"/>
      <c r="BV596" s="211"/>
      <c r="BW596" s="211"/>
      <c r="BX596" s="211"/>
      <c r="BY596" s="211"/>
      <c r="BZ596" s="211"/>
      <c r="CA596" s="211"/>
      <c r="CB596" s="211"/>
      <c r="CC596" s="211"/>
      <c r="CD596" s="211"/>
      <c r="CE596" s="211"/>
    </row>
    <row r="597" spans="41:83" x14ac:dyDescent="0.2">
      <c r="AO597" s="215"/>
      <c r="AP597" s="222"/>
      <c r="AQ597" s="222"/>
      <c r="AR597" s="215"/>
      <c r="AS597" s="215"/>
      <c r="AT597" s="217"/>
      <c r="AU597" s="218"/>
      <c r="AV597" s="217"/>
      <c r="AW597" s="215"/>
      <c r="AX597" s="217"/>
      <c r="AY597" s="219"/>
      <c r="AZ597" s="220"/>
      <c r="BA597" s="220"/>
      <c r="BB597" s="221"/>
      <c r="BC597" s="220"/>
      <c r="BD597" s="220"/>
      <c r="BE597" s="220"/>
      <c r="BF597" s="220"/>
      <c r="BG597" s="220"/>
      <c r="BH597" s="218"/>
      <c r="BI597" s="218"/>
      <c r="BJ597" s="218"/>
      <c r="BK597" s="218"/>
      <c r="BL597" s="218"/>
      <c r="BM597" s="211"/>
      <c r="BN597" s="211"/>
      <c r="BO597" s="211"/>
      <c r="BP597" s="211"/>
      <c r="BQ597" s="211"/>
      <c r="BR597" s="211"/>
      <c r="BS597" s="211"/>
      <c r="BT597" s="211"/>
      <c r="BU597" s="211"/>
      <c r="BV597" s="211"/>
      <c r="BW597" s="211"/>
      <c r="BX597" s="211"/>
      <c r="BY597" s="211"/>
      <c r="BZ597" s="211"/>
      <c r="CA597" s="211"/>
      <c r="CB597" s="211"/>
      <c r="CC597" s="211"/>
      <c r="CD597" s="211"/>
      <c r="CE597" s="211"/>
    </row>
    <row r="598" spans="41:83" x14ac:dyDescent="0.2">
      <c r="AO598" s="215"/>
      <c r="AP598" s="222"/>
      <c r="AQ598" s="222"/>
      <c r="AR598" s="215"/>
      <c r="AS598" s="215"/>
      <c r="AT598" s="217"/>
      <c r="AU598" s="218"/>
      <c r="AV598" s="217"/>
      <c r="AW598" s="215"/>
      <c r="AX598" s="217"/>
      <c r="AY598" s="219"/>
      <c r="AZ598" s="220"/>
      <c r="BA598" s="220"/>
      <c r="BB598" s="221"/>
      <c r="BC598" s="220"/>
      <c r="BD598" s="220"/>
      <c r="BE598" s="220"/>
      <c r="BF598" s="220"/>
      <c r="BG598" s="220"/>
      <c r="BH598" s="218"/>
      <c r="BI598" s="218"/>
      <c r="BJ598" s="218"/>
      <c r="BK598" s="218"/>
      <c r="BL598" s="218"/>
      <c r="BM598" s="211"/>
      <c r="BN598" s="211"/>
      <c r="BO598" s="211"/>
      <c r="BP598" s="211"/>
      <c r="BQ598" s="211"/>
      <c r="BR598" s="211"/>
      <c r="BS598" s="211"/>
      <c r="BT598" s="211"/>
      <c r="BU598" s="211"/>
      <c r="BV598" s="211"/>
      <c r="BW598" s="211"/>
      <c r="BX598" s="211"/>
      <c r="BY598" s="211"/>
      <c r="BZ598" s="211"/>
      <c r="CA598" s="211"/>
      <c r="CB598" s="211"/>
      <c r="CC598" s="211"/>
      <c r="CD598" s="211"/>
      <c r="CE598" s="211"/>
    </row>
    <row r="599" spans="41:83" x14ac:dyDescent="0.2">
      <c r="AO599" s="215"/>
      <c r="AP599" s="222"/>
      <c r="AQ599" s="222"/>
      <c r="AR599" s="215"/>
      <c r="AS599" s="215"/>
      <c r="AT599" s="217"/>
      <c r="AU599" s="218"/>
      <c r="AV599" s="217"/>
      <c r="AW599" s="215"/>
      <c r="AX599" s="217"/>
      <c r="AY599" s="219"/>
      <c r="AZ599" s="220"/>
      <c r="BA599" s="220"/>
      <c r="BB599" s="221"/>
      <c r="BC599" s="220"/>
      <c r="BD599" s="220"/>
      <c r="BE599" s="220"/>
      <c r="BF599" s="220"/>
      <c r="BG599" s="220"/>
      <c r="BH599" s="218"/>
      <c r="BI599" s="218"/>
      <c r="BJ599" s="218"/>
      <c r="BK599" s="218"/>
      <c r="BL599" s="218"/>
      <c r="BM599" s="211"/>
      <c r="BN599" s="211"/>
      <c r="BO599" s="211"/>
      <c r="BP599" s="211"/>
      <c r="BQ599" s="211"/>
      <c r="BR599" s="211"/>
      <c r="BS599" s="211"/>
      <c r="BT599" s="211"/>
      <c r="BU599" s="211"/>
      <c r="BV599" s="211"/>
      <c r="BW599" s="211"/>
      <c r="BX599" s="211"/>
      <c r="BY599" s="211"/>
      <c r="BZ599" s="211"/>
      <c r="CA599" s="211"/>
      <c r="CB599" s="211"/>
      <c r="CC599" s="211"/>
      <c r="CD599" s="211"/>
      <c r="CE599" s="211"/>
    </row>
    <row r="600" spans="41:83" x14ac:dyDescent="0.2">
      <c r="AO600" s="215"/>
      <c r="AP600" s="222"/>
      <c r="AQ600" s="222"/>
      <c r="AR600" s="215"/>
      <c r="AS600" s="215"/>
      <c r="AT600" s="217"/>
      <c r="AU600" s="218"/>
      <c r="AV600" s="217"/>
      <c r="AW600" s="215"/>
      <c r="AX600" s="217"/>
      <c r="AY600" s="219"/>
      <c r="AZ600" s="220"/>
      <c r="BA600" s="220"/>
      <c r="BB600" s="221"/>
      <c r="BC600" s="220"/>
      <c r="BD600" s="220"/>
      <c r="BE600" s="220"/>
      <c r="BF600" s="220"/>
      <c r="BG600" s="220"/>
      <c r="BH600" s="218"/>
      <c r="BI600" s="218"/>
      <c r="BJ600" s="218"/>
      <c r="BK600" s="218"/>
      <c r="BL600" s="218"/>
      <c r="BM600" s="211"/>
      <c r="BN600" s="211"/>
      <c r="BO600" s="211"/>
      <c r="BP600" s="211"/>
      <c r="BQ600" s="211"/>
      <c r="BR600" s="211"/>
      <c r="BS600" s="211"/>
      <c r="BT600" s="211"/>
      <c r="BU600" s="211"/>
      <c r="BV600" s="211"/>
      <c r="BW600" s="211"/>
      <c r="BX600" s="211"/>
      <c r="BY600" s="211"/>
      <c r="BZ600" s="211"/>
      <c r="CA600" s="211"/>
      <c r="CB600" s="211"/>
      <c r="CC600" s="211"/>
      <c r="CD600" s="211"/>
      <c r="CE600" s="211"/>
    </row>
    <row r="601" spans="41:83" x14ac:dyDescent="0.2">
      <c r="AO601" s="215"/>
      <c r="AP601" s="222"/>
      <c r="AQ601" s="222"/>
      <c r="AR601" s="215"/>
      <c r="AS601" s="215"/>
      <c r="AT601" s="217"/>
      <c r="AU601" s="218"/>
      <c r="AV601" s="217"/>
      <c r="AW601" s="215"/>
      <c r="AX601" s="217"/>
      <c r="AY601" s="219"/>
      <c r="AZ601" s="220"/>
      <c r="BA601" s="220"/>
      <c r="BB601" s="221"/>
      <c r="BC601" s="220"/>
      <c r="BD601" s="220"/>
      <c r="BE601" s="220"/>
      <c r="BF601" s="220"/>
      <c r="BG601" s="220"/>
      <c r="BH601" s="218"/>
      <c r="BI601" s="218"/>
      <c r="BJ601" s="218"/>
      <c r="BK601" s="218"/>
      <c r="BL601" s="218"/>
      <c r="BM601" s="211"/>
      <c r="BN601" s="211"/>
      <c r="BO601" s="211"/>
      <c r="BP601" s="211"/>
      <c r="BQ601" s="211"/>
      <c r="BR601" s="211"/>
      <c r="BS601" s="211"/>
      <c r="BT601" s="211"/>
      <c r="BU601" s="211"/>
      <c r="BV601" s="211"/>
      <c r="BW601" s="211"/>
      <c r="BX601" s="211"/>
      <c r="BY601" s="211"/>
      <c r="BZ601" s="211"/>
      <c r="CA601" s="211"/>
      <c r="CB601" s="211"/>
      <c r="CC601" s="211"/>
      <c r="CD601" s="211"/>
      <c r="CE601" s="211"/>
    </row>
    <row r="602" spans="41:83" x14ac:dyDescent="0.2">
      <c r="AO602" s="215"/>
      <c r="AP602" s="222"/>
      <c r="AQ602" s="222"/>
      <c r="AR602" s="215"/>
      <c r="AS602" s="215"/>
      <c r="AT602" s="217"/>
      <c r="AU602" s="218"/>
      <c r="AV602" s="217"/>
      <c r="AW602" s="215"/>
      <c r="AX602" s="217"/>
      <c r="AY602" s="219"/>
      <c r="AZ602" s="220"/>
      <c r="BA602" s="220"/>
      <c r="BB602" s="221"/>
      <c r="BC602" s="220"/>
      <c r="BD602" s="220"/>
      <c r="BE602" s="220"/>
      <c r="BF602" s="220"/>
      <c r="BG602" s="220"/>
      <c r="BH602" s="218"/>
      <c r="BI602" s="218"/>
      <c r="BJ602" s="218"/>
      <c r="BK602" s="218"/>
      <c r="BL602" s="218"/>
      <c r="BM602" s="211"/>
      <c r="BN602" s="211"/>
      <c r="BO602" s="211"/>
      <c r="BP602" s="211"/>
      <c r="BQ602" s="211"/>
      <c r="BR602" s="211"/>
      <c r="BS602" s="211"/>
      <c r="BT602" s="211"/>
      <c r="BU602" s="211"/>
      <c r="BV602" s="211"/>
      <c r="BW602" s="211"/>
      <c r="BX602" s="211"/>
      <c r="BY602" s="211"/>
      <c r="BZ602" s="211"/>
      <c r="CA602" s="211"/>
      <c r="CB602" s="211"/>
      <c r="CC602" s="211"/>
      <c r="CD602" s="211"/>
      <c r="CE602" s="211"/>
    </row>
    <row r="603" spans="41:83" x14ac:dyDescent="0.2">
      <c r="AO603" s="215"/>
      <c r="AP603" s="222"/>
      <c r="AQ603" s="222"/>
      <c r="AR603" s="215"/>
      <c r="AS603" s="215"/>
      <c r="AT603" s="217"/>
      <c r="AU603" s="218"/>
      <c r="AV603" s="217"/>
      <c r="AW603" s="215"/>
      <c r="AX603" s="217"/>
      <c r="AY603" s="219"/>
      <c r="AZ603" s="220"/>
      <c r="BA603" s="220"/>
      <c r="BB603" s="221"/>
      <c r="BC603" s="220"/>
      <c r="BD603" s="220"/>
      <c r="BE603" s="220"/>
      <c r="BF603" s="220"/>
      <c r="BG603" s="220"/>
      <c r="BH603" s="218"/>
      <c r="BI603" s="218"/>
      <c r="BJ603" s="218"/>
      <c r="BK603" s="218"/>
      <c r="BL603" s="218"/>
      <c r="BM603" s="211"/>
      <c r="BN603" s="211"/>
      <c r="BO603" s="211"/>
      <c r="BP603" s="211"/>
      <c r="BQ603" s="211"/>
      <c r="BR603" s="211"/>
      <c r="BS603" s="211"/>
      <c r="BT603" s="211"/>
      <c r="BU603" s="211"/>
      <c r="BV603" s="211"/>
      <c r="BW603" s="211"/>
      <c r="BX603" s="211"/>
      <c r="BY603" s="211"/>
      <c r="BZ603" s="211"/>
      <c r="CA603" s="211"/>
      <c r="CB603" s="211"/>
      <c r="CC603" s="211"/>
      <c r="CD603" s="211"/>
      <c r="CE603" s="211"/>
    </row>
    <row r="604" spans="41:83" x14ac:dyDescent="0.2">
      <c r="AO604" s="215"/>
      <c r="AP604" s="222"/>
      <c r="AQ604" s="222"/>
      <c r="AR604" s="215"/>
      <c r="AS604" s="215"/>
      <c r="AT604" s="217"/>
      <c r="AU604" s="218"/>
      <c r="AV604" s="217"/>
      <c r="AW604" s="215"/>
      <c r="AX604" s="217"/>
      <c r="AY604" s="219"/>
      <c r="AZ604" s="220"/>
      <c r="BA604" s="220"/>
      <c r="BB604" s="221"/>
      <c r="BC604" s="220"/>
      <c r="BD604" s="220"/>
      <c r="BE604" s="220"/>
      <c r="BF604" s="220"/>
      <c r="BG604" s="220"/>
      <c r="BH604" s="218"/>
      <c r="BI604" s="218"/>
      <c r="BJ604" s="218"/>
      <c r="BK604" s="218"/>
      <c r="BL604" s="218"/>
      <c r="BM604" s="211"/>
      <c r="BN604" s="211"/>
      <c r="BO604" s="211"/>
      <c r="BP604" s="211"/>
      <c r="BQ604" s="211"/>
      <c r="BR604" s="211"/>
      <c r="BS604" s="211"/>
      <c r="BT604" s="211"/>
      <c r="BU604" s="211"/>
      <c r="BV604" s="211"/>
      <c r="BW604" s="211"/>
      <c r="BX604" s="211"/>
      <c r="BY604" s="211"/>
      <c r="BZ604" s="211"/>
      <c r="CA604" s="211"/>
      <c r="CB604" s="211"/>
      <c r="CC604" s="211"/>
      <c r="CD604" s="211"/>
      <c r="CE604" s="211"/>
    </row>
    <row r="605" spans="41:83" x14ac:dyDescent="0.2">
      <c r="AO605" s="215"/>
      <c r="AP605" s="222"/>
      <c r="AQ605" s="222"/>
      <c r="AR605" s="215"/>
      <c r="AS605" s="215"/>
      <c r="AT605" s="217"/>
      <c r="AU605" s="218"/>
      <c r="AV605" s="217"/>
      <c r="AW605" s="215"/>
      <c r="AX605" s="217"/>
      <c r="AY605" s="219"/>
      <c r="AZ605" s="220"/>
      <c r="BA605" s="220"/>
      <c r="BB605" s="221"/>
      <c r="BC605" s="220"/>
      <c r="BD605" s="220"/>
      <c r="BE605" s="220"/>
      <c r="BF605" s="220"/>
      <c r="BG605" s="220"/>
      <c r="BH605" s="218"/>
      <c r="BI605" s="218"/>
      <c r="BJ605" s="218"/>
      <c r="BK605" s="218"/>
      <c r="BL605" s="218"/>
      <c r="BM605" s="211"/>
      <c r="BN605" s="211"/>
      <c r="BO605" s="211"/>
      <c r="BP605" s="211"/>
      <c r="BQ605" s="211"/>
      <c r="BR605" s="211"/>
      <c r="BS605" s="211"/>
      <c r="BT605" s="211"/>
      <c r="BU605" s="211"/>
      <c r="BV605" s="211"/>
      <c r="BW605" s="211"/>
      <c r="BX605" s="211"/>
      <c r="BY605" s="211"/>
      <c r="BZ605" s="211"/>
      <c r="CA605" s="211"/>
      <c r="CB605" s="211"/>
      <c r="CC605" s="211"/>
      <c r="CD605" s="211"/>
      <c r="CE605" s="211"/>
    </row>
    <row r="606" spans="41:83" x14ac:dyDescent="0.2">
      <c r="AO606" s="215"/>
      <c r="AP606" s="222"/>
      <c r="AQ606" s="222"/>
      <c r="AR606" s="215"/>
      <c r="AS606" s="215"/>
      <c r="AT606" s="217"/>
      <c r="AU606" s="218"/>
      <c r="AV606" s="217"/>
      <c r="AW606" s="215"/>
      <c r="AX606" s="217"/>
      <c r="AY606" s="219"/>
      <c r="AZ606" s="220"/>
      <c r="BA606" s="220"/>
      <c r="BB606" s="221"/>
      <c r="BC606" s="220"/>
      <c r="BD606" s="220"/>
      <c r="BE606" s="220"/>
      <c r="BF606" s="220"/>
      <c r="BG606" s="220"/>
      <c r="BH606" s="218"/>
      <c r="BI606" s="218"/>
      <c r="BJ606" s="218"/>
      <c r="BK606" s="218"/>
      <c r="BL606" s="218"/>
      <c r="BM606" s="211"/>
      <c r="BN606" s="211"/>
      <c r="BO606" s="211"/>
      <c r="BP606" s="211"/>
      <c r="BQ606" s="211"/>
      <c r="BR606" s="211"/>
      <c r="BS606" s="211"/>
      <c r="BT606" s="211"/>
      <c r="BU606" s="211"/>
      <c r="BV606" s="211"/>
      <c r="BW606" s="211"/>
      <c r="BX606" s="211"/>
      <c r="BY606" s="211"/>
      <c r="BZ606" s="211"/>
      <c r="CA606" s="211"/>
      <c r="CB606" s="211"/>
      <c r="CC606" s="211"/>
      <c r="CD606" s="211"/>
      <c r="CE606" s="211"/>
    </row>
    <row r="607" spans="41:83" x14ac:dyDescent="0.2">
      <c r="AO607" s="215"/>
      <c r="AP607" s="222"/>
      <c r="AQ607" s="222"/>
      <c r="AR607" s="215"/>
      <c r="AS607" s="215"/>
      <c r="AT607" s="217"/>
      <c r="AU607" s="218"/>
      <c r="AV607" s="217"/>
      <c r="AW607" s="215"/>
      <c r="AX607" s="217"/>
      <c r="AY607" s="219"/>
      <c r="AZ607" s="220"/>
      <c r="BA607" s="220"/>
      <c r="BB607" s="221"/>
      <c r="BC607" s="220"/>
      <c r="BD607" s="220"/>
      <c r="BE607" s="220"/>
      <c r="BF607" s="220"/>
      <c r="BG607" s="220"/>
      <c r="BH607" s="218"/>
      <c r="BI607" s="218"/>
      <c r="BJ607" s="218"/>
      <c r="BK607" s="218"/>
      <c r="BL607" s="218"/>
      <c r="BM607" s="211"/>
      <c r="BN607" s="211"/>
      <c r="BO607" s="211"/>
      <c r="BP607" s="211"/>
      <c r="BQ607" s="211"/>
      <c r="BR607" s="211"/>
      <c r="BS607" s="211"/>
      <c r="BT607" s="211"/>
      <c r="BU607" s="211"/>
      <c r="BV607" s="211"/>
      <c r="BW607" s="211"/>
      <c r="BX607" s="211"/>
      <c r="BY607" s="211"/>
      <c r="BZ607" s="211"/>
      <c r="CA607" s="211"/>
      <c r="CB607" s="211"/>
      <c r="CC607" s="211"/>
      <c r="CD607" s="211"/>
      <c r="CE607" s="211"/>
    </row>
    <row r="608" spans="41:83" x14ac:dyDescent="0.2">
      <c r="AO608" s="215"/>
      <c r="AP608" s="222"/>
      <c r="AQ608" s="222"/>
      <c r="AR608" s="215"/>
      <c r="AS608" s="215"/>
      <c r="AT608" s="217"/>
      <c r="AU608" s="218"/>
      <c r="AV608" s="217"/>
      <c r="AW608" s="215"/>
      <c r="AX608" s="217"/>
      <c r="AY608" s="219"/>
      <c r="AZ608" s="220"/>
      <c r="BA608" s="220"/>
      <c r="BB608" s="221"/>
      <c r="BC608" s="220"/>
      <c r="BD608" s="220"/>
      <c r="BE608" s="220"/>
      <c r="BF608" s="220"/>
      <c r="BG608" s="220"/>
      <c r="BH608" s="218"/>
      <c r="BI608" s="218"/>
      <c r="BJ608" s="218"/>
      <c r="BK608" s="218"/>
      <c r="BL608" s="218"/>
      <c r="BM608" s="211"/>
      <c r="BN608" s="211"/>
      <c r="BO608" s="211"/>
      <c r="BP608" s="211"/>
      <c r="BQ608" s="211"/>
      <c r="BR608" s="211"/>
      <c r="BS608" s="211"/>
      <c r="BT608" s="211"/>
      <c r="BU608" s="211"/>
      <c r="BV608" s="211"/>
      <c r="BW608" s="211"/>
      <c r="BX608" s="211"/>
      <c r="BY608" s="211"/>
      <c r="BZ608" s="211"/>
      <c r="CA608" s="211"/>
      <c r="CB608" s="211"/>
      <c r="CC608" s="211"/>
      <c r="CD608" s="211"/>
      <c r="CE608" s="211"/>
    </row>
    <row r="609" spans="41:83" x14ac:dyDescent="0.2">
      <c r="AO609" s="215"/>
      <c r="AP609" s="222"/>
      <c r="AQ609" s="222"/>
      <c r="AR609" s="215"/>
      <c r="AS609" s="215"/>
      <c r="AT609" s="217"/>
      <c r="AU609" s="218"/>
      <c r="AV609" s="217"/>
      <c r="AW609" s="215"/>
      <c r="AX609" s="217"/>
      <c r="AY609" s="219"/>
      <c r="AZ609" s="220"/>
      <c r="BA609" s="220"/>
      <c r="BB609" s="221"/>
      <c r="BC609" s="220"/>
      <c r="BD609" s="220"/>
      <c r="BE609" s="220"/>
      <c r="BF609" s="220"/>
      <c r="BG609" s="220"/>
      <c r="BH609" s="218"/>
      <c r="BI609" s="218"/>
      <c r="BJ609" s="218"/>
      <c r="BK609" s="218"/>
      <c r="BL609" s="218"/>
      <c r="BM609" s="211"/>
      <c r="BN609" s="211"/>
      <c r="BO609" s="211"/>
      <c r="BP609" s="211"/>
      <c r="BQ609" s="211"/>
      <c r="BR609" s="211"/>
      <c r="BS609" s="211"/>
      <c r="BT609" s="211"/>
      <c r="BU609" s="211"/>
      <c r="BV609" s="211"/>
      <c r="BW609" s="211"/>
      <c r="BX609" s="211"/>
      <c r="BY609" s="211"/>
      <c r="BZ609" s="211"/>
      <c r="CA609" s="211"/>
      <c r="CB609" s="211"/>
      <c r="CC609" s="211"/>
      <c r="CD609" s="211"/>
      <c r="CE609" s="211"/>
    </row>
    <row r="610" spans="41:83" x14ac:dyDescent="0.2">
      <c r="AO610" s="215"/>
      <c r="AP610" s="222"/>
      <c r="AQ610" s="222"/>
      <c r="AR610" s="215"/>
      <c r="AS610" s="215"/>
      <c r="AT610" s="217"/>
      <c r="AU610" s="218"/>
      <c r="AV610" s="217"/>
      <c r="AW610" s="215"/>
      <c r="AX610" s="217"/>
      <c r="AY610" s="219"/>
      <c r="AZ610" s="220"/>
      <c r="BA610" s="220"/>
      <c r="BB610" s="221"/>
      <c r="BC610" s="220"/>
      <c r="BD610" s="220"/>
      <c r="BE610" s="220"/>
      <c r="BF610" s="220"/>
      <c r="BG610" s="220"/>
      <c r="BH610" s="218"/>
      <c r="BI610" s="218"/>
      <c r="BJ610" s="218"/>
      <c r="BK610" s="218"/>
      <c r="BL610" s="218"/>
      <c r="BM610" s="211"/>
      <c r="BN610" s="211"/>
      <c r="BO610" s="211"/>
      <c r="BP610" s="211"/>
      <c r="BQ610" s="211"/>
      <c r="BR610" s="211"/>
      <c r="BS610" s="211"/>
      <c r="BT610" s="211"/>
      <c r="BU610" s="211"/>
      <c r="BV610" s="211"/>
      <c r="BW610" s="211"/>
      <c r="BX610" s="211"/>
      <c r="BY610" s="211"/>
      <c r="BZ610" s="211"/>
      <c r="CA610" s="211"/>
      <c r="CB610" s="211"/>
      <c r="CC610" s="211"/>
      <c r="CD610" s="211"/>
      <c r="CE610" s="211"/>
    </row>
    <row r="611" spans="41:83" x14ac:dyDescent="0.2">
      <c r="AO611" s="215"/>
      <c r="AP611" s="222"/>
      <c r="AQ611" s="222"/>
      <c r="AR611" s="215"/>
      <c r="AS611" s="215"/>
      <c r="AT611" s="217"/>
      <c r="AU611" s="218"/>
      <c r="AV611" s="217"/>
      <c r="AW611" s="215"/>
      <c r="AX611" s="217"/>
      <c r="AY611" s="219"/>
      <c r="AZ611" s="220"/>
      <c r="BA611" s="220"/>
      <c r="BB611" s="221"/>
      <c r="BC611" s="220"/>
      <c r="BD611" s="220"/>
      <c r="BE611" s="220"/>
      <c r="BF611" s="220"/>
      <c r="BG611" s="220"/>
      <c r="BH611" s="218"/>
      <c r="BI611" s="218"/>
      <c r="BJ611" s="218"/>
      <c r="BK611" s="218"/>
      <c r="BL611" s="218"/>
      <c r="BM611" s="211"/>
      <c r="BN611" s="211"/>
      <c r="BO611" s="211"/>
      <c r="BP611" s="211"/>
      <c r="BQ611" s="211"/>
      <c r="BR611" s="211"/>
      <c r="BS611" s="211"/>
      <c r="BT611" s="211"/>
      <c r="BU611" s="211"/>
      <c r="BV611" s="211"/>
      <c r="BW611" s="211"/>
      <c r="BX611" s="211"/>
      <c r="BY611" s="211"/>
      <c r="BZ611" s="211"/>
      <c r="CA611" s="211"/>
      <c r="CB611" s="211"/>
      <c r="CC611" s="211"/>
      <c r="CD611" s="211"/>
      <c r="CE611" s="211"/>
    </row>
    <row r="612" spans="41:83" x14ac:dyDescent="0.2">
      <c r="AO612" s="215"/>
      <c r="AP612" s="222"/>
      <c r="AQ612" s="222"/>
      <c r="AR612" s="215"/>
      <c r="AS612" s="215"/>
      <c r="AT612" s="217"/>
      <c r="AU612" s="218"/>
      <c r="AV612" s="217"/>
      <c r="AW612" s="215"/>
      <c r="AX612" s="217"/>
      <c r="AY612" s="219"/>
      <c r="AZ612" s="220"/>
      <c r="BA612" s="220"/>
      <c r="BB612" s="221"/>
      <c r="BC612" s="220"/>
      <c r="BD612" s="220"/>
      <c r="BE612" s="220"/>
      <c r="BF612" s="220"/>
      <c r="BG612" s="220"/>
      <c r="BH612" s="218"/>
      <c r="BI612" s="218"/>
      <c r="BJ612" s="218"/>
      <c r="BK612" s="218"/>
      <c r="BL612" s="218"/>
      <c r="BM612" s="211"/>
      <c r="BN612" s="211"/>
      <c r="BO612" s="211"/>
      <c r="BP612" s="211"/>
      <c r="BQ612" s="211"/>
      <c r="BR612" s="211"/>
      <c r="BS612" s="211"/>
      <c r="BT612" s="211"/>
      <c r="BU612" s="211"/>
      <c r="BV612" s="211"/>
      <c r="BW612" s="211"/>
      <c r="BX612" s="211"/>
      <c r="BY612" s="211"/>
      <c r="BZ612" s="211"/>
      <c r="CA612" s="211"/>
      <c r="CB612" s="211"/>
      <c r="CC612" s="211"/>
      <c r="CD612" s="211"/>
      <c r="CE612" s="211"/>
    </row>
    <row r="613" spans="41:83" x14ac:dyDescent="0.2">
      <c r="AO613" s="215"/>
      <c r="AP613" s="222"/>
      <c r="AQ613" s="222"/>
      <c r="AR613" s="215"/>
      <c r="AS613" s="215"/>
      <c r="AT613" s="217"/>
      <c r="AU613" s="218"/>
      <c r="AV613" s="217"/>
      <c r="AW613" s="215"/>
      <c r="AX613" s="217"/>
      <c r="AY613" s="219"/>
      <c r="AZ613" s="220"/>
      <c r="BA613" s="220"/>
      <c r="BB613" s="221"/>
      <c r="BC613" s="220"/>
      <c r="BD613" s="220"/>
      <c r="BE613" s="220"/>
      <c r="BF613" s="220"/>
      <c r="BG613" s="220"/>
      <c r="BH613" s="218"/>
      <c r="BI613" s="218"/>
      <c r="BJ613" s="218"/>
      <c r="BK613" s="218"/>
      <c r="BL613" s="218"/>
      <c r="BM613" s="211"/>
      <c r="BN613" s="211"/>
      <c r="BO613" s="211"/>
      <c r="BP613" s="211"/>
      <c r="BQ613" s="211"/>
      <c r="BR613" s="211"/>
      <c r="BS613" s="211"/>
      <c r="BT613" s="211"/>
      <c r="BU613" s="211"/>
      <c r="BV613" s="211"/>
      <c r="BW613" s="211"/>
      <c r="BX613" s="211"/>
      <c r="BY613" s="211"/>
      <c r="BZ613" s="211"/>
      <c r="CA613" s="211"/>
      <c r="CB613" s="211"/>
      <c r="CC613" s="211"/>
      <c r="CD613" s="211"/>
      <c r="CE613" s="211"/>
    </row>
    <row r="614" spans="41:83" x14ac:dyDescent="0.2">
      <c r="AO614" s="215"/>
      <c r="AP614" s="222"/>
      <c r="AQ614" s="222"/>
      <c r="AR614" s="215"/>
      <c r="AS614" s="215"/>
      <c r="AT614" s="217"/>
      <c r="AU614" s="218"/>
      <c r="AV614" s="217"/>
      <c r="AW614" s="215"/>
      <c r="AX614" s="217"/>
      <c r="AY614" s="219"/>
      <c r="AZ614" s="220"/>
      <c r="BA614" s="220"/>
      <c r="BB614" s="221"/>
      <c r="BC614" s="220"/>
      <c r="BD614" s="220"/>
      <c r="BE614" s="220"/>
      <c r="BF614" s="220"/>
      <c r="BG614" s="220"/>
      <c r="BH614" s="218"/>
      <c r="BI614" s="218"/>
      <c r="BJ614" s="218"/>
      <c r="BK614" s="218"/>
      <c r="BL614" s="218"/>
      <c r="BM614" s="211"/>
      <c r="BN614" s="211"/>
      <c r="BO614" s="211"/>
      <c r="BP614" s="211"/>
      <c r="BQ614" s="211"/>
      <c r="BR614" s="211"/>
      <c r="BS614" s="211"/>
      <c r="BT614" s="211"/>
      <c r="BU614" s="211"/>
      <c r="BV614" s="211"/>
      <c r="BW614" s="211"/>
      <c r="BX614" s="211"/>
      <c r="BY614" s="211"/>
      <c r="BZ614" s="211"/>
      <c r="CA614" s="211"/>
      <c r="CB614" s="211"/>
      <c r="CC614" s="211"/>
      <c r="CD614" s="211"/>
      <c r="CE614" s="211"/>
    </row>
    <row r="615" spans="41:83" x14ac:dyDescent="0.2">
      <c r="AO615" s="215"/>
      <c r="AP615" s="222"/>
      <c r="AQ615" s="222"/>
      <c r="AR615" s="215"/>
      <c r="AS615" s="215"/>
      <c r="AT615" s="217"/>
      <c r="AU615" s="218"/>
      <c r="AV615" s="217"/>
      <c r="AW615" s="215"/>
      <c r="AX615" s="217"/>
      <c r="AY615" s="219"/>
      <c r="AZ615" s="220"/>
      <c r="BA615" s="220"/>
      <c r="BB615" s="221"/>
      <c r="BC615" s="220"/>
      <c r="BD615" s="220"/>
      <c r="BE615" s="220"/>
      <c r="BF615" s="220"/>
      <c r="BG615" s="220"/>
      <c r="BH615" s="218"/>
      <c r="BI615" s="218"/>
      <c r="BJ615" s="218"/>
      <c r="BK615" s="218"/>
      <c r="BL615" s="218"/>
      <c r="BM615" s="211"/>
      <c r="BN615" s="211"/>
      <c r="BO615" s="211"/>
      <c r="BP615" s="211"/>
      <c r="BQ615" s="211"/>
      <c r="BR615" s="211"/>
      <c r="BS615" s="211"/>
      <c r="BT615" s="211"/>
      <c r="BU615" s="211"/>
      <c r="BV615" s="211"/>
      <c r="BW615" s="211"/>
      <c r="BX615" s="211"/>
      <c r="BY615" s="211"/>
      <c r="BZ615" s="211"/>
      <c r="CA615" s="211"/>
      <c r="CB615" s="211"/>
      <c r="CC615" s="211"/>
      <c r="CD615" s="211"/>
      <c r="CE615" s="211"/>
    </row>
    <row r="616" spans="41:83" x14ac:dyDescent="0.2">
      <c r="AO616" s="215"/>
      <c r="AP616" s="222"/>
      <c r="AQ616" s="222"/>
      <c r="AR616" s="215"/>
      <c r="AS616" s="215"/>
      <c r="AT616" s="217"/>
      <c r="AU616" s="218"/>
      <c r="AV616" s="217"/>
      <c r="AW616" s="215"/>
      <c r="AX616" s="217"/>
      <c r="AY616" s="219"/>
      <c r="AZ616" s="220"/>
      <c r="BA616" s="220"/>
      <c r="BB616" s="221"/>
      <c r="BC616" s="220"/>
      <c r="BD616" s="220"/>
      <c r="BE616" s="220"/>
      <c r="BF616" s="220"/>
      <c r="BG616" s="220"/>
      <c r="BH616" s="218"/>
      <c r="BI616" s="218"/>
      <c r="BJ616" s="218"/>
      <c r="BK616" s="218"/>
      <c r="BL616" s="218"/>
      <c r="BM616" s="211"/>
      <c r="BN616" s="211"/>
      <c r="BO616" s="211"/>
      <c r="BP616" s="211"/>
      <c r="BQ616" s="211"/>
      <c r="BR616" s="211"/>
      <c r="BS616" s="211"/>
      <c r="BT616" s="211"/>
      <c r="BU616" s="211"/>
      <c r="BV616" s="211"/>
      <c r="BW616" s="211"/>
      <c r="BX616" s="211"/>
      <c r="BY616" s="211"/>
      <c r="BZ616" s="211"/>
      <c r="CA616" s="211"/>
      <c r="CB616" s="211"/>
      <c r="CC616" s="211"/>
      <c r="CD616" s="211"/>
      <c r="CE616" s="211"/>
    </row>
    <row r="617" spans="41:83" x14ac:dyDescent="0.2">
      <c r="AO617" s="215"/>
      <c r="AP617" s="222"/>
      <c r="AQ617" s="222"/>
      <c r="AR617" s="215"/>
      <c r="AS617" s="215"/>
      <c r="AT617" s="217"/>
      <c r="AU617" s="218"/>
      <c r="AV617" s="217"/>
      <c r="AW617" s="215"/>
      <c r="AX617" s="217"/>
      <c r="AY617" s="219"/>
      <c r="AZ617" s="220"/>
      <c r="BA617" s="220"/>
      <c r="BB617" s="221"/>
      <c r="BC617" s="220"/>
      <c r="BD617" s="220"/>
      <c r="BE617" s="220"/>
      <c r="BF617" s="220"/>
      <c r="BG617" s="220"/>
      <c r="BH617" s="218"/>
      <c r="BI617" s="218"/>
      <c r="BJ617" s="218"/>
      <c r="BK617" s="218"/>
      <c r="BL617" s="218"/>
      <c r="BM617" s="211"/>
      <c r="BN617" s="211"/>
      <c r="BO617" s="211"/>
      <c r="BP617" s="211"/>
      <c r="BQ617" s="211"/>
      <c r="BR617" s="211"/>
      <c r="BS617" s="211"/>
      <c r="BT617" s="211"/>
      <c r="BU617" s="211"/>
      <c r="BV617" s="211"/>
      <c r="BW617" s="211"/>
      <c r="BX617" s="211"/>
      <c r="BY617" s="211"/>
      <c r="BZ617" s="211"/>
      <c r="CA617" s="211"/>
      <c r="CB617" s="211"/>
      <c r="CC617" s="211"/>
      <c r="CD617" s="211"/>
      <c r="CE617" s="211"/>
    </row>
    <row r="618" spans="41:83" x14ac:dyDescent="0.2">
      <c r="AO618" s="215"/>
      <c r="AP618" s="222"/>
      <c r="AQ618" s="222"/>
      <c r="AR618" s="215"/>
      <c r="AS618" s="215"/>
      <c r="AT618" s="217"/>
      <c r="AU618" s="218"/>
      <c r="AV618" s="217"/>
      <c r="AW618" s="215"/>
      <c r="AX618" s="217"/>
      <c r="AY618" s="219"/>
      <c r="AZ618" s="220"/>
      <c r="BA618" s="220"/>
      <c r="BB618" s="221"/>
      <c r="BC618" s="220"/>
      <c r="BD618" s="220"/>
      <c r="BE618" s="220"/>
      <c r="BF618" s="220"/>
      <c r="BG618" s="220"/>
      <c r="BH618" s="218"/>
      <c r="BI618" s="218"/>
      <c r="BJ618" s="218"/>
      <c r="BK618" s="218"/>
      <c r="BL618" s="218"/>
      <c r="BM618" s="211"/>
      <c r="BN618" s="211"/>
      <c r="BO618" s="211"/>
      <c r="BP618" s="211"/>
      <c r="BQ618" s="211"/>
      <c r="BR618" s="211"/>
      <c r="BS618" s="211"/>
      <c r="BT618" s="211"/>
      <c r="BU618" s="211"/>
      <c r="BV618" s="211"/>
      <c r="BW618" s="211"/>
      <c r="BX618" s="211"/>
      <c r="BY618" s="211"/>
      <c r="BZ618" s="211"/>
      <c r="CA618" s="211"/>
      <c r="CB618" s="211"/>
      <c r="CC618" s="211"/>
      <c r="CD618" s="211"/>
      <c r="CE618" s="211"/>
    </row>
    <row r="619" spans="41:83" x14ac:dyDescent="0.2">
      <c r="AO619" s="215"/>
      <c r="AP619" s="222"/>
      <c r="AQ619" s="222"/>
      <c r="AR619" s="215"/>
      <c r="AS619" s="215"/>
      <c r="AT619" s="217"/>
      <c r="AU619" s="218"/>
      <c r="AV619" s="217"/>
      <c r="AW619" s="215"/>
      <c r="AX619" s="217"/>
      <c r="AY619" s="219"/>
      <c r="AZ619" s="220"/>
      <c r="BA619" s="220"/>
      <c r="BB619" s="221"/>
      <c r="BC619" s="220"/>
      <c r="BD619" s="220"/>
      <c r="BE619" s="220"/>
      <c r="BF619" s="220"/>
      <c r="BG619" s="220"/>
      <c r="BH619" s="218"/>
      <c r="BI619" s="218"/>
      <c r="BJ619" s="218"/>
      <c r="BK619" s="218"/>
      <c r="BL619" s="218"/>
      <c r="BM619" s="211"/>
      <c r="BN619" s="211"/>
      <c r="BO619" s="211"/>
      <c r="BP619" s="211"/>
      <c r="BQ619" s="211"/>
      <c r="BR619" s="211"/>
      <c r="BS619" s="211"/>
      <c r="BT619" s="211"/>
      <c r="BU619" s="211"/>
      <c r="BV619" s="211"/>
      <c r="BW619" s="211"/>
      <c r="BX619" s="211"/>
      <c r="BY619" s="211"/>
      <c r="BZ619" s="211"/>
      <c r="CA619" s="211"/>
      <c r="CB619" s="211"/>
      <c r="CC619" s="211"/>
      <c r="CD619" s="211"/>
      <c r="CE619" s="211"/>
    </row>
    <row r="620" spans="41:83" x14ac:dyDescent="0.2">
      <c r="AO620" s="215"/>
      <c r="AP620" s="222"/>
      <c r="AQ620" s="222"/>
      <c r="AR620" s="215"/>
      <c r="AS620" s="215"/>
      <c r="AT620" s="217"/>
      <c r="AU620" s="218"/>
      <c r="AV620" s="217"/>
      <c r="AW620" s="215"/>
      <c r="AX620" s="217"/>
      <c r="AY620" s="219"/>
      <c r="AZ620" s="220"/>
      <c r="BA620" s="220"/>
      <c r="BB620" s="221"/>
      <c r="BC620" s="220"/>
      <c r="BD620" s="220"/>
      <c r="BE620" s="220"/>
      <c r="BF620" s="220"/>
      <c r="BG620" s="220"/>
      <c r="BH620" s="218"/>
      <c r="BI620" s="218"/>
      <c r="BJ620" s="218"/>
      <c r="BK620" s="218"/>
      <c r="BL620" s="218"/>
      <c r="BM620" s="211"/>
      <c r="BN620" s="211"/>
      <c r="BO620" s="211"/>
      <c r="BP620" s="211"/>
      <c r="BQ620" s="211"/>
      <c r="BR620" s="211"/>
      <c r="BS620" s="211"/>
      <c r="BT620" s="211"/>
      <c r="BU620" s="211"/>
      <c r="BV620" s="211"/>
      <c r="BW620" s="211"/>
      <c r="BX620" s="211"/>
      <c r="BY620" s="211"/>
      <c r="BZ620" s="211"/>
      <c r="CA620" s="211"/>
      <c r="CB620" s="211"/>
      <c r="CC620" s="211"/>
      <c r="CD620" s="211"/>
      <c r="CE620" s="211"/>
    </row>
    <row r="621" spans="41:83" x14ac:dyDescent="0.2">
      <c r="AO621" s="215"/>
      <c r="AP621" s="222"/>
      <c r="AQ621" s="222"/>
      <c r="AR621" s="215"/>
      <c r="AS621" s="215"/>
      <c r="AT621" s="217"/>
      <c r="AU621" s="218"/>
      <c r="AV621" s="217"/>
      <c r="AW621" s="215"/>
      <c r="AX621" s="217"/>
      <c r="AY621" s="219"/>
      <c r="AZ621" s="220"/>
      <c r="BA621" s="220"/>
      <c r="BB621" s="221"/>
      <c r="BC621" s="220"/>
      <c r="BD621" s="220"/>
      <c r="BE621" s="220"/>
      <c r="BF621" s="220"/>
      <c r="BG621" s="220"/>
      <c r="BH621" s="218"/>
      <c r="BI621" s="218"/>
      <c r="BJ621" s="218"/>
      <c r="BK621" s="218"/>
      <c r="BL621" s="218"/>
      <c r="BM621" s="211"/>
      <c r="BN621" s="211"/>
      <c r="BO621" s="211"/>
      <c r="BP621" s="211"/>
      <c r="BQ621" s="211"/>
      <c r="BR621" s="211"/>
      <c r="BS621" s="211"/>
      <c r="BT621" s="211"/>
      <c r="BU621" s="211"/>
      <c r="BV621" s="211"/>
      <c r="BW621" s="211"/>
      <c r="BX621" s="211"/>
      <c r="BY621" s="211"/>
      <c r="BZ621" s="211"/>
      <c r="CA621" s="211"/>
      <c r="CB621" s="211"/>
      <c r="CC621" s="211"/>
      <c r="CD621" s="211"/>
      <c r="CE621" s="211"/>
    </row>
    <row r="622" spans="41:83" x14ac:dyDescent="0.2">
      <c r="AO622" s="215"/>
      <c r="AP622" s="222"/>
      <c r="AQ622" s="222"/>
      <c r="AR622" s="215"/>
      <c r="AS622" s="215"/>
      <c r="AT622" s="217"/>
      <c r="AU622" s="218"/>
      <c r="AV622" s="217"/>
      <c r="AW622" s="215"/>
      <c r="AX622" s="217"/>
      <c r="AY622" s="219"/>
      <c r="AZ622" s="220"/>
      <c r="BA622" s="220"/>
      <c r="BB622" s="221"/>
      <c r="BC622" s="220"/>
      <c r="BD622" s="220"/>
      <c r="BE622" s="220"/>
      <c r="BF622" s="220"/>
      <c r="BG622" s="220"/>
      <c r="BH622" s="218"/>
      <c r="BI622" s="218"/>
      <c r="BJ622" s="218"/>
      <c r="BK622" s="218"/>
      <c r="BL622" s="218"/>
      <c r="BM622" s="211"/>
      <c r="BN622" s="211"/>
      <c r="BO622" s="211"/>
      <c r="BP622" s="211"/>
      <c r="BQ622" s="211"/>
      <c r="BR622" s="211"/>
      <c r="BS622" s="211"/>
      <c r="BT622" s="211"/>
      <c r="BU622" s="211"/>
      <c r="BV622" s="211"/>
      <c r="BW622" s="211"/>
      <c r="BX622" s="211"/>
      <c r="BY622" s="211"/>
      <c r="BZ622" s="211"/>
      <c r="CA622" s="211"/>
      <c r="CB622" s="211"/>
      <c r="CC622" s="211"/>
      <c r="CD622" s="211"/>
      <c r="CE622" s="211"/>
    </row>
    <row r="623" spans="41:83" x14ac:dyDescent="0.2">
      <c r="AO623" s="215"/>
      <c r="AP623" s="222"/>
      <c r="AQ623" s="222"/>
      <c r="AR623" s="215"/>
      <c r="AS623" s="215"/>
      <c r="AT623" s="217"/>
      <c r="AU623" s="218"/>
      <c r="AV623" s="217"/>
      <c r="AW623" s="215"/>
      <c r="AX623" s="217"/>
      <c r="AY623" s="219"/>
      <c r="AZ623" s="220"/>
      <c r="BA623" s="220"/>
      <c r="BB623" s="221"/>
      <c r="BC623" s="220"/>
      <c r="BD623" s="220"/>
      <c r="BE623" s="220"/>
      <c r="BF623" s="220"/>
      <c r="BG623" s="220"/>
      <c r="BH623" s="218"/>
      <c r="BI623" s="218"/>
      <c r="BJ623" s="218"/>
      <c r="BK623" s="218"/>
      <c r="BL623" s="218"/>
      <c r="BM623" s="211"/>
      <c r="BN623" s="211"/>
      <c r="BO623" s="211"/>
      <c r="BP623" s="211"/>
      <c r="BQ623" s="211"/>
      <c r="BR623" s="211"/>
      <c r="BS623" s="211"/>
      <c r="BT623" s="211"/>
      <c r="BU623" s="211"/>
      <c r="BV623" s="211"/>
      <c r="BW623" s="211"/>
      <c r="BX623" s="211"/>
      <c r="BY623" s="211"/>
      <c r="BZ623" s="211"/>
      <c r="CA623" s="211"/>
      <c r="CB623" s="211"/>
      <c r="CC623" s="211"/>
      <c r="CD623" s="211"/>
      <c r="CE623" s="211"/>
    </row>
    <row r="624" spans="41:83" x14ac:dyDescent="0.2">
      <c r="AO624" s="215"/>
      <c r="AP624" s="222"/>
      <c r="AQ624" s="222"/>
      <c r="AR624" s="215"/>
      <c r="AS624" s="215"/>
      <c r="AT624" s="217"/>
      <c r="AU624" s="218"/>
      <c r="AV624" s="217"/>
      <c r="AW624" s="215"/>
      <c r="AX624" s="217"/>
      <c r="AY624" s="219"/>
      <c r="AZ624" s="220"/>
      <c r="BA624" s="220"/>
      <c r="BB624" s="221"/>
      <c r="BC624" s="220"/>
      <c r="BD624" s="220"/>
      <c r="BE624" s="220"/>
      <c r="BF624" s="220"/>
      <c r="BG624" s="220"/>
      <c r="BH624" s="218"/>
      <c r="BI624" s="218"/>
      <c r="BJ624" s="218"/>
      <c r="BK624" s="218"/>
      <c r="BL624" s="218"/>
      <c r="BM624" s="211"/>
      <c r="BN624" s="211"/>
      <c r="BO624" s="211"/>
      <c r="BP624" s="211"/>
      <c r="BQ624" s="211"/>
      <c r="BR624" s="211"/>
      <c r="BS624" s="211"/>
      <c r="BT624" s="211"/>
      <c r="BU624" s="211"/>
      <c r="BV624" s="211"/>
      <c r="BW624" s="211"/>
      <c r="BX624" s="211"/>
      <c r="BY624" s="211"/>
      <c r="BZ624" s="211"/>
      <c r="CA624" s="211"/>
      <c r="CB624" s="211"/>
      <c r="CC624" s="211"/>
      <c r="CD624" s="211"/>
      <c r="CE624" s="211"/>
    </row>
    <row r="625" spans="41:83" x14ac:dyDescent="0.2">
      <c r="AO625" s="215"/>
      <c r="AP625" s="222"/>
      <c r="AQ625" s="222"/>
      <c r="AR625" s="215"/>
      <c r="AS625" s="215"/>
      <c r="AT625" s="217"/>
      <c r="AU625" s="218"/>
      <c r="AV625" s="217"/>
      <c r="AW625" s="215"/>
      <c r="AX625" s="217"/>
      <c r="AY625" s="219"/>
      <c r="AZ625" s="220"/>
      <c r="BA625" s="220"/>
      <c r="BB625" s="221"/>
      <c r="BC625" s="220"/>
      <c r="BD625" s="220"/>
      <c r="BE625" s="220"/>
      <c r="BF625" s="220"/>
      <c r="BG625" s="220"/>
      <c r="BH625" s="218"/>
      <c r="BI625" s="218"/>
      <c r="BJ625" s="218"/>
      <c r="BK625" s="218"/>
      <c r="BL625" s="218"/>
      <c r="BM625" s="211"/>
      <c r="BN625" s="211"/>
      <c r="BO625" s="211"/>
      <c r="BP625" s="211"/>
      <c r="BQ625" s="211"/>
      <c r="BR625" s="211"/>
      <c r="BS625" s="211"/>
      <c r="BT625" s="211"/>
      <c r="BU625" s="211"/>
      <c r="BV625" s="211"/>
      <c r="BW625" s="211"/>
      <c r="BX625" s="211"/>
      <c r="BY625" s="211"/>
      <c r="BZ625" s="211"/>
      <c r="CA625" s="211"/>
      <c r="CB625" s="211"/>
      <c r="CC625" s="211"/>
      <c r="CD625" s="211"/>
      <c r="CE625" s="211"/>
    </row>
    <row r="626" spans="41:83" x14ac:dyDescent="0.2">
      <c r="AO626" s="215"/>
      <c r="AP626" s="222"/>
      <c r="AQ626" s="222"/>
      <c r="AR626" s="215"/>
      <c r="AS626" s="215"/>
      <c r="AT626" s="217"/>
      <c r="AU626" s="218"/>
      <c r="AV626" s="217"/>
      <c r="AW626" s="215"/>
      <c r="AX626" s="217"/>
      <c r="AY626" s="219"/>
      <c r="AZ626" s="220"/>
      <c r="BA626" s="220"/>
      <c r="BB626" s="221"/>
      <c r="BC626" s="220"/>
      <c r="BD626" s="220"/>
      <c r="BE626" s="220"/>
      <c r="BF626" s="220"/>
      <c r="BG626" s="220"/>
      <c r="BH626" s="218"/>
      <c r="BI626" s="218"/>
      <c r="BJ626" s="218"/>
      <c r="BK626" s="218"/>
      <c r="BL626" s="218"/>
      <c r="BM626" s="211"/>
      <c r="BN626" s="211"/>
      <c r="BO626" s="211"/>
      <c r="BP626" s="211"/>
      <c r="BQ626" s="211"/>
      <c r="BR626" s="211"/>
      <c r="BS626" s="211"/>
      <c r="BT626" s="211"/>
      <c r="BU626" s="211"/>
      <c r="BV626" s="211"/>
      <c r="BW626" s="211"/>
      <c r="BX626" s="211"/>
      <c r="BY626" s="211"/>
      <c r="BZ626" s="211"/>
      <c r="CA626" s="211"/>
      <c r="CB626" s="211"/>
      <c r="CC626" s="211"/>
      <c r="CD626" s="211"/>
      <c r="CE626" s="211"/>
    </row>
    <row r="627" spans="41:83" x14ac:dyDescent="0.2">
      <c r="AO627" s="215"/>
      <c r="AP627" s="222"/>
      <c r="AQ627" s="222"/>
      <c r="AR627" s="215"/>
      <c r="AS627" s="215"/>
      <c r="AT627" s="217"/>
      <c r="AU627" s="218"/>
      <c r="AV627" s="217"/>
      <c r="AW627" s="215"/>
      <c r="AX627" s="217"/>
      <c r="AY627" s="219"/>
      <c r="AZ627" s="220"/>
      <c r="BA627" s="220"/>
      <c r="BB627" s="221"/>
      <c r="BC627" s="220"/>
      <c r="BD627" s="220"/>
      <c r="BE627" s="220"/>
      <c r="BF627" s="220"/>
      <c r="BG627" s="220"/>
      <c r="BH627" s="218"/>
      <c r="BI627" s="218"/>
      <c r="BJ627" s="218"/>
      <c r="BK627" s="218"/>
      <c r="BL627" s="218"/>
      <c r="BM627" s="211"/>
      <c r="BN627" s="211"/>
      <c r="BO627" s="211"/>
      <c r="BP627" s="211"/>
      <c r="BQ627" s="211"/>
      <c r="BR627" s="211"/>
      <c r="BS627" s="211"/>
      <c r="BT627" s="211"/>
      <c r="BU627" s="211"/>
      <c r="BV627" s="211"/>
      <c r="BW627" s="211"/>
      <c r="BX627" s="211"/>
      <c r="BY627" s="211"/>
      <c r="BZ627" s="211"/>
      <c r="CA627" s="211"/>
      <c r="CB627" s="211"/>
      <c r="CC627" s="211"/>
      <c r="CD627" s="211"/>
      <c r="CE627" s="211"/>
    </row>
    <row r="628" spans="41:83" x14ac:dyDescent="0.2">
      <c r="AO628" s="215"/>
      <c r="AP628" s="222"/>
      <c r="AQ628" s="222"/>
      <c r="AR628" s="215"/>
      <c r="AS628" s="215"/>
      <c r="AT628" s="217"/>
      <c r="AU628" s="218"/>
      <c r="AV628" s="217"/>
      <c r="AW628" s="215"/>
      <c r="AX628" s="217"/>
      <c r="AY628" s="219"/>
      <c r="AZ628" s="220"/>
      <c r="BA628" s="220"/>
      <c r="BB628" s="221"/>
      <c r="BC628" s="220"/>
      <c r="BD628" s="220"/>
      <c r="BE628" s="220"/>
      <c r="BF628" s="220"/>
      <c r="BG628" s="220"/>
      <c r="BH628" s="218"/>
      <c r="BI628" s="218"/>
      <c r="BJ628" s="218"/>
      <c r="BK628" s="218"/>
      <c r="BL628" s="218"/>
      <c r="BM628" s="211"/>
      <c r="BN628" s="211"/>
      <c r="BO628" s="211"/>
      <c r="BP628" s="211"/>
      <c r="BQ628" s="211"/>
      <c r="BR628" s="211"/>
      <c r="BS628" s="211"/>
      <c r="BT628" s="211"/>
      <c r="BU628" s="211"/>
      <c r="BV628" s="211"/>
      <c r="BW628" s="211"/>
      <c r="BX628" s="211"/>
      <c r="BY628" s="211"/>
      <c r="BZ628" s="211"/>
      <c r="CA628" s="211"/>
      <c r="CB628" s="211"/>
      <c r="CC628" s="211"/>
      <c r="CD628" s="211"/>
      <c r="CE628" s="211"/>
    </row>
    <row r="629" spans="41:83" x14ac:dyDescent="0.2">
      <c r="AO629" s="215"/>
      <c r="AP629" s="222"/>
      <c r="AQ629" s="222"/>
      <c r="AR629" s="215"/>
      <c r="AS629" s="215"/>
      <c r="AT629" s="217"/>
      <c r="AU629" s="218"/>
      <c r="AV629" s="217"/>
      <c r="AW629" s="215"/>
      <c r="AX629" s="217"/>
      <c r="AY629" s="219"/>
      <c r="AZ629" s="220"/>
      <c r="BA629" s="220"/>
      <c r="BB629" s="221"/>
      <c r="BC629" s="220"/>
      <c r="BD629" s="220"/>
      <c r="BE629" s="220"/>
      <c r="BF629" s="220"/>
      <c r="BG629" s="220"/>
      <c r="BH629" s="218"/>
      <c r="BI629" s="218"/>
      <c r="BJ629" s="218"/>
      <c r="BK629" s="218"/>
      <c r="BL629" s="218"/>
      <c r="BM629" s="211"/>
      <c r="BN629" s="211"/>
      <c r="BO629" s="211"/>
      <c r="BP629" s="211"/>
      <c r="BQ629" s="211"/>
      <c r="BR629" s="211"/>
      <c r="BS629" s="211"/>
      <c r="BT629" s="211"/>
      <c r="BU629" s="211"/>
      <c r="BV629" s="211"/>
      <c r="BW629" s="211"/>
      <c r="BX629" s="211"/>
      <c r="BY629" s="211"/>
      <c r="BZ629" s="211"/>
      <c r="CA629" s="211"/>
      <c r="CB629" s="211"/>
      <c r="CC629" s="211"/>
      <c r="CD629" s="211"/>
      <c r="CE629" s="211"/>
    </row>
    <row r="630" spans="41:83" x14ac:dyDescent="0.2">
      <c r="AO630" s="215"/>
      <c r="AP630" s="222"/>
      <c r="AQ630" s="222"/>
      <c r="AR630" s="215"/>
      <c r="AS630" s="215"/>
      <c r="AT630" s="217"/>
      <c r="AU630" s="218"/>
      <c r="AV630" s="217"/>
      <c r="AW630" s="215"/>
      <c r="AX630" s="217"/>
      <c r="AY630" s="219"/>
      <c r="AZ630" s="220"/>
      <c r="BA630" s="220"/>
      <c r="BB630" s="221"/>
      <c r="BC630" s="220"/>
      <c r="BD630" s="220"/>
      <c r="BE630" s="220"/>
      <c r="BF630" s="220"/>
      <c r="BG630" s="220"/>
      <c r="BH630" s="218"/>
      <c r="BI630" s="218"/>
      <c r="BJ630" s="218"/>
      <c r="BK630" s="218"/>
      <c r="BL630" s="218"/>
      <c r="BM630" s="211"/>
      <c r="BN630" s="211"/>
      <c r="BO630" s="211"/>
      <c r="BP630" s="211"/>
      <c r="BQ630" s="211"/>
      <c r="BR630" s="211"/>
      <c r="BS630" s="211"/>
      <c r="BT630" s="211"/>
      <c r="BU630" s="211"/>
      <c r="BV630" s="211"/>
      <c r="BW630" s="211"/>
      <c r="BX630" s="211"/>
      <c r="BY630" s="211"/>
      <c r="BZ630" s="211"/>
      <c r="CA630" s="211"/>
      <c r="CB630" s="211"/>
      <c r="CC630" s="211"/>
      <c r="CD630" s="211"/>
      <c r="CE630" s="211"/>
    </row>
    <row r="631" spans="41:83" x14ac:dyDescent="0.2">
      <c r="AO631" s="215"/>
      <c r="AP631" s="222"/>
      <c r="AQ631" s="222"/>
      <c r="AR631" s="215"/>
      <c r="AS631" s="215"/>
      <c r="AT631" s="217"/>
      <c r="AU631" s="218"/>
      <c r="AV631" s="217"/>
      <c r="AW631" s="215"/>
      <c r="AX631" s="217"/>
      <c r="AY631" s="219"/>
      <c r="AZ631" s="220"/>
      <c r="BA631" s="220"/>
      <c r="BB631" s="221"/>
      <c r="BC631" s="220"/>
      <c r="BD631" s="220"/>
      <c r="BE631" s="220"/>
      <c r="BF631" s="220"/>
      <c r="BG631" s="220"/>
      <c r="BH631" s="218"/>
      <c r="BI631" s="218"/>
      <c r="BJ631" s="218"/>
      <c r="BK631" s="218"/>
      <c r="BL631" s="218"/>
      <c r="BM631" s="211"/>
      <c r="BN631" s="211"/>
      <c r="BO631" s="211"/>
      <c r="BP631" s="211"/>
      <c r="BQ631" s="211"/>
      <c r="BR631" s="211"/>
      <c r="BS631" s="211"/>
      <c r="BT631" s="211"/>
      <c r="BU631" s="211"/>
      <c r="BV631" s="211"/>
      <c r="BW631" s="211"/>
      <c r="BX631" s="211"/>
      <c r="BY631" s="211"/>
      <c r="BZ631" s="211"/>
      <c r="CA631" s="211"/>
      <c r="CB631" s="211"/>
      <c r="CC631" s="211"/>
      <c r="CD631" s="211"/>
      <c r="CE631" s="211"/>
    </row>
    <row r="632" spans="41:83" x14ac:dyDescent="0.2">
      <c r="AO632" s="215"/>
      <c r="AP632" s="222"/>
      <c r="AQ632" s="222"/>
      <c r="AR632" s="215"/>
      <c r="AS632" s="215"/>
      <c r="AT632" s="217"/>
      <c r="AU632" s="218"/>
      <c r="AV632" s="217"/>
      <c r="AW632" s="215"/>
      <c r="AX632" s="217"/>
      <c r="AY632" s="219"/>
      <c r="AZ632" s="220"/>
      <c r="BA632" s="220"/>
      <c r="BB632" s="221"/>
      <c r="BC632" s="220"/>
      <c r="BD632" s="220"/>
      <c r="BE632" s="220"/>
      <c r="BF632" s="220"/>
      <c r="BG632" s="220"/>
      <c r="BH632" s="218"/>
      <c r="BI632" s="218"/>
      <c r="BJ632" s="218"/>
      <c r="BK632" s="218"/>
      <c r="BL632" s="218"/>
      <c r="BM632" s="211"/>
      <c r="BN632" s="211"/>
      <c r="BO632" s="211"/>
      <c r="BP632" s="211"/>
      <c r="BQ632" s="211"/>
      <c r="BR632" s="211"/>
      <c r="BS632" s="211"/>
      <c r="BT632" s="211"/>
      <c r="BU632" s="211"/>
      <c r="BV632" s="211"/>
      <c r="BW632" s="211"/>
      <c r="BX632" s="211"/>
      <c r="BY632" s="211"/>
      <c r="BZ632" s="211"/>
      <c r="CA632" s="211"/>
      <c r="CB632" s="211"/>
      <c r="CC632" s="211"/>
      <c r="CD632" s="211"/>
      <c r="CE632" s="211"/>
    </row>
    <row r="633" spans="41:83" x14ac:dyDescent="0.2">
      <c r="AO633" s="215"/>
      <c r="AP633" s="222"/>
      <c r="AQ633" s="222"/>
      <c r="AR633" s="215"/>
      <c r="AS633" s="215"/>
      <c r="AT633" s="217"/>
      <c r="AU633" s="218"/>
      <c r="AV633" s="217"/>
      <c r="AW633" s="215"/>
      <c r="AX633" s="217"/>
      <c r="AY633" s="219"/>
      <c r="AZ633" s="220"/>
      <c r="BA633" s="220"/>
      <c r="BB633" s="221"/>
      <c r="BC633" s="220"/>
      <c r="BD633" s="220"/>
      <c r="BE633" s="220"/>
      <c r="BF633" s="220"/>
      <c r="BG633" s="220"/>
      <c r="BH633" s="218"/>
      <c r="BI633" s="218"/>
      <c r="BJ633" s="218"/>
      <c r="BK633" s="218"/>
      <c r="BL633" s="218"/>
      <c r="BM633" s="211"/>
      <c r="BN633" s="211"/>
      <c r="BO633" s="211"/>
      <c r="BP633" s="211"/>
      <c r="BQ633" s="211"/>
      <c r="BR633" s="211"/>
      <c r="BS633" s="211"/>
      <c r="BT633" s="211"/>
      <c r="BU633" s="211"/>
      <c r="BV633" s="211"/>
      <c r="BW633" s="211"/>
      <c r="BX633" s="211"/>
      <c r="BY633" s="211"/>
      <c r="BZ633" s="211"/>
      <c r="CA633" s="211"/>
      <c r="CB633" s="211"/>
      <c r="CC633" s="211"/>
      <c r="CD633" s="211"/>
      <c r="CE633" s="211"/>
    </row>
    <row r="634" spans="41:83" x14ac:dyDescent="0.2">
      <c r="AO634" s="215"/>
      <c r="AP634" s="222"/>
      <c r="AQ634" s="222"/>
      <c r="AR634" s="215"/>
      <c r="AS634" s="215"/>
      <c r="AT634" s="217"/>
      <c r="AU634" s="218"/>
      <c r="AV634" s="217"/>
      <c r="AW634" s="215"/>
      <c r="AX634" s="217"/>
      <c r="AY634" s="219"/>
      <c r="AZ634" s="220"/>
      <c r="BA634" s="220"/>
      <c r="BB634" s="221"/>
      <c r="BC634" s="220"/>
      <c r="BD634" s="220"/>
      <c r="BE634" s="220"/>
      <c r="BF634" s="220"/>
      <c r="BG634" s="220"/>
      <c r="BH634" s="218"/>
      <c r="BI634" s="218"/>
      <c r="BJ634" s="218"/>
      <c r="BK634" s="218"/>
      <c r="BL634" s="218"/>
      <c r="BM634" s="211"/>
      <c r="BN634" s="211"/>
      <c r="BO634" s="211"/>
      <c r="BP634" s="211"/>
      <c r="BQ634" s="211"/>
      <c r="BR634" s="211"/>
      <c r="BS634" s="211"/>
      <c r="BT634" s="211"/>
      <c r="BU634" s="211"/>
      <c r="BV634" s="211"/>
      <c r="BW634" s="211"/>
      <c r="BX634" s="211"/>
      <c r="BY634" s="211"/>
      <c r="BZ634" s="211"/>
      <c r="CA634" s="211"/>
      <c r="CB634" s="211"/>
      <c r="CC634" s="211"/>
      <c r="CD634" s="211"/>
      <c r="CE634" s="211"/>
    </row>
    <row r="635" spans="41:83" x14ac:dyDescent="0.2">
      <c r="AO635" s="215"/>
      <c r="AP635" s="222"/>
      <c r="AQ635" s="222"/>
      <c r="AR635" s="215"/>
      <c r="AS635" s="215"/>
      <c r="AT635" s="217"/>
      <c r="AU635" s="218"/>
      <c r="AV635" s="217"/>
      <c r="AW635" s="215"/>
      <c r="AX635" s="217"/>
      <c r="AY635" s="219"/>
      <c r="AZ635" s="220"/>
      <c r="BA635" s="220"/>
      <c r="BB635" s="221"/>
      <c r="BC635" s="220"/>
      <c r="BD635" s="220"/>
      <c r="BE635" s="220"/>
      <c r="BF635" s="220"/>
      <c r="BG635" s="220"/>
      <c r="BH635" s="218"/>
      <c r="BI635" s="218"/>
      <c r="BJ635" s="218"/>
      <c r="BK635" s="218"/>
      <c r="BL635" s="218"/>
      <c r="BM635" s="211"/>
      <c r="BN635" s="211"/>
      <c r="BO635" s="211"/>
      <c r="BP635" s="211"/>
      <c r="BQ635" s="211"/>
      <c r="BR635" s="211"/>
      <c r="BS635" s="211"/>
      <c r="BT635" s="211"/>
      <c r="BU635" s="211"/>
      <c r="BV635" s="211"/>
      <c r="BW635" s="211"/>
      <c r="BX635" s="211"/>
      <c r="BY635" s="211"/>
      <c r="BZ635" s="211"/>
      <c r="CA635" s="211"/>
      <c r="CB635" s="211"/>
      <c r="CC635" s="211"/>
      <c r="CD635" s="211"/>
      <c r="CE635" s="211"/>
    </row>
    <row r="636" spans="41:83" x14ac:dyDescent="0.2">
      <c r="AO636" s="215"/>
      <c r="AP636" s="222"/>
      <c r="AQ636" s="222"/>
      <c r="AR636" s="215"/>
      <c r="AS636" s="215"/>
      <c r="AT636" s="217"/>
      <c r="AU636" s="218"/>
      <c r="AV636" s="217"/>
      <c r="AW636" s="215"/>
      <c r="AX636" s="217"/>
      <c r="AY636" s="219"/>
      <c r="AZ636" s="220"/>
      <c r="BA636" s="220"/>
      <c r="BB636" s="221"/>
      <c r="BC636" s="220"/>
      <c r="BD636" s="220"/>
      <c r="BE636" s="220"/>
      <c r="BF636" s="220"/>
      <c r="BG636" s="220"/>
      <c r="BH636" s="218"/>
      <c r="BI636" s="218"/>
      <c r="BJ636" s="218"/>
      <c r="BK636" s="218"/>
      <c r="BL636" s="218"/>
      <c r="BM636" s="211"/>
      <c r="BN636" s="211"/>
      <c r="BO636" s="211"/>
      <c r="BP636" s="211"/>
      <c r="BQ636" s="211"/>
      <c r="BR636" s="211"/>
      <c r="BS636" s="211"/>
      <c r="BT636" s="211"/>
      <c r="BU636" s="211"/>
      <c r="BV636" s="211"/>
      <c r="BW636" s="211"/>
      <c r="BX636" s="211"/>
      <c r="BY636" s="211"/>
      <c r="BZ636" s="211"/>
      <c r="CA636" s="211"/>
      <c r="CB636" s="211"/>
      <c r="CC636" s="211"/>
      <c r="CD636" s="211"/>
      <c r="CE636" s="211"/>
    </row>
    <row r="637" spans="41:83" x14ac:dyDescent="0.2">
      <c r="AO637" s="215"/>
      <c r="AP637" s="222"/>
      <c r="AQ637" s="222"/>
      <c r="AR637" s="215"/>
      <c r="AS637" s="215"/>
      <c r="AT637" s="217"/>
      <c r="AU637" s="218"/>
      <c r="AV637" s="217"/>
      <c r="AW637" s="215"/>
      <c r="AX637" s="217"/>
      <c r="AY637" s="219"/>
      <c r="AZ637" s="220"/>
      <c r="BA637" s="220"/>
      <c r="BB637" s="221"/>
      <c r="BC637" s="220"/>
      <c r="BD637" s="220"/>
      <c r="BE637" s="220"/>
      <c r="BF637" s="220"/>
      <c r="BG637" s="220"/>
      <c r="BH637" s="218"/>
      <c r="BI637" s="218"/>
      <c r="BJ637" s="218"/>
      <c r="BK637" s="218"/>
      <c r="BL637" s="218"/>
      <c r="BM637" s="211"/>
      <c r="BN637" s="211"/>
      <c r="BO637" s="211"/>
      <c r="BP637" s="211"/>
      <c r="BQ637" s="211"/>
      <c r="BR637" s="211"/>
      <c r="BS637" s="211"/>
      <c r="BT637" s="211"/>
      <c r="BU637" s="211"/>
      <c r="BV637" s="211"/>
      <c r="BW637" s="211"/>
      <c r="BX637" s="211"/>
      <c r="BY637" s="211"/>
      <c r="BZ637" s="211"/>
      <c r="CA637" s="211"/>
      <c r="CB637" s="211"/>
      <c r="CC637" s="211"/>
      <c r="CD637" s="211"/>
      <c r="CE637" s="211"/>
    </row>
    <row r="638" spans="41:83" x14ac:dyDescent="0.2">
      <c r="AO638" s="215"/>
      <c r="AP638" s="222"/>
      <c r="AQ638" s="222"/>
      <c r="AR638" s="215"/>
      <c r="AS638" s="215"/>
      <c r="AT638" s="217"/>
      <c r="AU638" s="218"/>
      <c r="AV638" s="217"/>
      <c r="AW638" s="215"/>
      <c r="AX638" s="217"/>
      <c r="AY638" s="219"/>
      <c r="AZ638" s="220"/>
      <c r="BA638" s="220"/>
      <c r="BB638" s="221"/>
      <c r="BC638" s="220"/>
      <c r="BD638" s="220"/>
      <c r="BE638" s="220"/>
      <c r="BF638" s="220"/>
      <c r="BG638" s="220"/>
      <c r="BH638" s="218"/>
      <c r="BI638" s="218"/>
      <c r="BJ638" s="218"/>
      <c r="BK638" s="218"/>
      <c r="BL638" s="218"/>
      <c r="BM638" s="211"/>
      <c r="BN638" s="211"/>
      <c r="BO638" s="211"/>
      <c r="BP638" s="211"/>
      <c r="BQ638" s="211"/>
      <c r="BR638" s="211"/>
      <c r="BS638" s="211"/>
      <c r="BT638" s="211"/>
      <c r="BU638" s="211"/>
      <c r="BV638" s="211"/>
      <c r="BW638" s="211"/>
      <c r="BX638" s="211"/>
      <c r="BY638" s="211"/>
      <c r="BZ638" s="211"/>
      <c r="CA638" s="211"/>
      <c r="CB638" s="211"/>
      <c r="CC638" s="211"/>
      <c r="CD638" s="211"/>
      <c r="CE638" s="211"/>
    </row>
    <row r="639" spans="41:83" x14ac:dyDescent="0.2">
      <c r="AO639" s="215"/>
      <c r="AP639" s="222"/>
      <c r="AQ639" s="222"/>
      <c r="AR639" s="215"/>
      <c r="AS639" s="215"/>
      <c r="AT639" s="217"/>
      <c r="AU639" s="218"/>
      <c r="AV639" s="217"/>
      <c r="AW639" s="215"/>
      <c r="AX639" s="217"/>
      <c r="AY639" s="219"/>
      <c r="AZ639" s="220"/>
      <c r="BA639" s="220"/>
      <c r="BB639" s="221"/>
      <c r="BC639" s="220"/>
      <c r="BD639" s="220"/>
      <c r="BE639" s="220"/>
      <c r="BF639" s="220"/>
      <c r="BG639" s="220"/>
      <c r="BH639" s="218"/>
      <c r="BI639" s="218"/>
      <c r="BJ639" s="218"/>
      <c r="BK639" s="218"/>
      <c r="BL639" s="218"/>
      <c r="BM639" s="211"/>
      <c r="BN639" s="211"/>
      <c r="BO639" s="211"/>
      <c r="BP639" s="211"/>
      <c r="BQ639" s="211"/>
      <c r="BR639" s="211"/>
      <c r="BS639" s="211"/>
      <c r="BT639" s="211"/>
      <c r="BU639" s="211"/>
      <c r="BV639" s="211"/>
      <c r="BW639" s="211"/>
      <c r="BX639" s="211"/>
      <c r="BY639" s="211"/>
      <c r="BZ639" s="211"/>
      <c r="CA639" s="211"/>
      <c r="CB639" s="211"/>
      <c r="CC639" s="211"/>
      <c r="CD639" s="211"/>
      <c r="CE639" s="211"/>
    </row>
    <row r="640" spans="41:83" x14ac:dyDescent="0.2">
      <c r="AO640" s="215"/>
      <c r="AP640" s="222"/>
      <c r="AQ640" s="222"/>
      <c r="AR640" s="215"/>
      <c r="AS640" s="215"/>
      <c r="AT640" s="217"/>
      <c r="AU640" s="218"/>
      <c r="AV640" s="217"/>
      <c r="AW640" s="215"/>
      <c r="AX640" s="217"/>
      <c r="AY640" s="219"/>
      <c r="AZ640" s="220"/>
      <c r="BA640" s="220"/>
      <c r="BB640" s="221"/>
      <c r="BC640" s="220"/>
      <c r="BD640" s="220"/>
      <c r="BE640" s="220"/>
      <c r="BF640" s="220"/>
      <c r="BG640" s="220"/>
      <c r="BH640" s="218"/>
      <c r="BI640" s="218"/>
      <c r="BJ640" s="218"/>
      <c r="BK640" s="218"/>
      <c r="BL640" s="218"/>
      <c r="BM640" s="211"/>
      <c r="BN640" s="211"/>
      <c r="BO640" s="211"/>
      <c r="BP640" s="211"/>
      <c r="BQ640" s="211"/>
      <c r="BR640" s="211"/>
      <c r="BS640" s="211"/>
      <c r="BT640" s="211"/>
      <c r="BU640" s="211"/>
      <c r="BV640" s="211"/>
      <c r="BW640" s="211"/>
      <c r="BX640" s="211"/>
      <c r="BY640" s="211"/>
      <c r="BZ640" s="211"/>
      <c r="CA640" s="211"/>
      <c r="CB640" s="211"/>
      <c r="CC640" s="211"/>
      <c r="CD640" s="211"/>
      <c r="CE640" s="211"/>
    </row>
    <row r="641" spans="41:83" x14ac:dyDescent="0.2">
      <c r="AO641" s="215"/>
      <c r="AP641" s="222"/>
      <c r="AQ641" s="222"/>
      <c r="AR641" s="215"/>
      <c r="AS641" s="215"/>
      <c r="AT641" s="217"/>
      <c r="AU641" s="218"/>
      <c r="AV641" s="217"/>
      <c r="AW641" s="215"/>
      <c r="AX641" s="217"/>
      <c r="AY641" s="219"/>
      <c r="AZ641" s="220"/>
      <c r="BA641" s="220"/>
      <c r="BB641" s="221"/>
      <c r="BC641" s="220"/>
      <c r="BD641" s="220"/>
      <c r="BE641" s="220"/>
      <c r="BF641" s="220"/>
      <c r="BG641" s="220"/>
      <c r="BH641" s="218"/>
      <c r="BI641" s="218"/>
      <c r="BJ641" s="218"/>
      <c r="BK641" s="218"/>
      <c r="BL641" s="218"/>
      <c r="BM641" s="211"/>
      <c r="BN641" s="211"/>
      <c r="BO641" s="211"/>
      <c r="BP641" s="211"/>
      <c r="BQ641" s="211"/>
      <c r="BR641" s="211"/>
      <c r="BS641" s="211"/>
      <c r="BT641" s="211"/>
      <c r="BU641" s="211"/>
      <c r="BV641" s="211"/>
      <c r="BW641" s="211"/>
      <c r="BX641" s="211"/>
      <c r="BY641" s="211"/>
      <c r="BZ641" s="211"/>
      <c r="CA641" s="211"/>
      <c r="CB641" s="211"/>
      <c r="CC641" s="211"/>
      <c r="CD641" s="211"/>
      <c r="CE641" s="211"/>
    </row>
    <row r="642" spans="41:83" x14ac:dyDescent="0.2">
      <c r="AO642" s="215"/>
      <c r="AP642" s="222"/>
      <c r="AQ642" s="222"/>
      <c r="AR642" s="215"/>
      <c r="AS642" s="215"/>
      <c r="AT642" s="217"/>
      <c r="AU642" s="218"/>
      <c r="AV642" s="217"/>
      <c r="AW642" s="215"/>
      <c r="AX642" s="217"/>
      <c r="AY642" s="219"/>
      <c r="AZ642" s="220"/>
      <c r="BA642" s="220"/>
      <c r="BB642" s="221"/>
      <c r="BC642" s="220"/>
      <c r="BD642" s="220"/>
      <c r="BE642" s="220"/>
      <c r="BF642" s="220"/>
      <c r="BG642" s="220"/>
      <c r="BH642" s="218"/>
      <c r="BI642" s="218"/>
      <c r="BJ642" s="218"/>
      <c r="BK642" s="218"/>
      <c r="BL642" s="218"/>
      <c r="BM642" s="211"/>
      <c r="BN642" s="211"/>
      <c r="BO642" s="211"/>
      <c r="BP642" s="211"/>
      <c r="BQ642" s="211"/>
      <c r="BR642" s="211"/>
      <c r="BS642" s="211"/>
      <c r="BT642" s="211"/>
      <c r="BU642" s="211"/>
      <c r="BV642" s="211"/>
      <c r="BW642" s="211"/>
      <c r="BX642" s="211"/>
      <c r="BY642" s="211"/>
      <c r="BZ642" s="211"/>
      <c r="CA642" s="211"/>
      <c r="CB642" s="211"/>
      <c r="CC642" s="211"/>
      <c r="CD642" s="211"/>
      <c r="CE642" s="211"/>
    </row>
    <row r="643" spans="41:83" x14ac:dyDescent="0.2">
      <c r="AO643" s="215"/>
      <c r="AP643" s="222"/>
      <c r="AQ643" s="222"/>
      <c r="AR643" s="215"/>
      <c r="AS643" s="215"/>
      <c r="AT643" s="217"/>
      <c r="AU643" s="218"/>
      <c r="AV643" s="217"/>
      <c r="AW643" s="215"/>
      <c r="AX643" s="217"/>
      <c r="AY643" s="219"/>
      <c r="AZ643" s="220"/>
      <c r="BA643" s="220"/>
      <c r="BB643" s="221"/>
      <c r="BC643" s="220"/>
      <c r="BD643" s="220"/>
      <c r="BE643" s="220"/>
      <c r="BF643" s="220"/>
      <c r="BG643" s="220"/>
      <c r="BH643" s="218"/>
      <c r="BI643" s="218"/>
      <c r="BJ643" s="218"/>
      <c r="BK643" s="218"/>
      <c r="BL643" s="218"/>
      <c r="BM643" s="211"/>
      <c r="BN643" s="211"/>
      <c r="BO643" s="211"/>
      <c r="BP643" s="211"/>
      <c r="BQ643" s="211"/>
      <c r="BR643" s="211"/>
      <c r="BS643" s="211"/>
      <c r="BT643" s="211"/>
      <c r="BU643" s="211"/>
      <c r="BV643" s="211"/>
      <c r="BW643" s="211"/>
      <c r="BX643" s="211"/>
      <c r="BY643" s="211"/>
      <c r="BZ643" s="211"/>
      <c r="CA643" s="211"/>
      <c r="CB643" s="211"/>
      <c r="CC643" s="211"/>
      <c r="CD643" s="211"/>
      <c r="CE643" s="211"/>
    </row>
    <row r="644" spans="41:83" x14ac:dyDescent="0.2">
      <c r="AO644" s="215"/>
      <c r="AP644" s="222"/>
      <c r="AQ644" s="222"/>
      <c r="AR644" s="215"/>
      <c r="AS644" s="215"/>
      <c r="AT644" s="217"/>
      <c r="AU644" s="218"/>
      <c r="AV644" s="217"/>
      <c r="AW644" s="215"/>
      <c r="AX644" s="217"/>
      <c r="AY644" s="219"/>
      <c r="AZ644" s="220"/>
      <c r="BA644" s="220"/>
      <c r="BB644" s="221"/>
      <c r="BC644" s="220"/>
      <c r="BD644" s="220"/>
      <c r="BE644" s="220"/>
      <c r="BF644" s="220"/>
      <c r="BG644" s="220"/>
      <c r="BH644" s="218"/>
      <c r="BI644" s="218"/>
      <c r="BJ644" s="218"/>
      <c r="BK644" s="218"/>
      <c r="BL644" s="218"/>
      <c r="BM644" s="211"/>
      <c r="BN644" s="211"/>
      <c r="BO644" s="211"/>
      <c r="BP644" s="211"/>
      <c r="BQ644" s="211"/>
      <c r="BR644" s="211"/>
      <c r="BS644" s="211"/>
      <c r="BT644" s="211"/>
      <c r="BU644" s="211"/>
      <c r="BV644" s="211"/>
      <c r="BW644" s="211"/>
      <c r="BX644" s="211"/>
      <c r="BY644" s="211"/>
      <c r="BZ644" s="211"/>
      <c r="CA644" s="211"/>
      <c r="CB644" s="211"/>
      <c r="CC644" s="211"/>
      <c r="CD644" s="211"/>
      <c r="CE644" s="211"/>
    </row>
    <row r="645" spans="41:83" x14ac:dyDescent="0.2">
      <c r="AO645" s="215"/>
      <c r="AP645" s="222"/>
      <c r="AQ645" s="222"/>
      <c r="AR645" s="215"/>
      <c r="AS645" s="215"/>
      <c r="AT645" s="217"/>
      <c r="AU645" s="218"/>
      <c r="AV645" s="217"/>
      <c r="AW645" s="215"/>
      <c r="AX645" s="217"/>
      <c r="AY645" s="219"/>
      <c r="AZ645" s="220"/>
      <c r="BA645" s="220"/>
      <c r="BB645" s="221"/>
      <c r="BC645" s="220"/>
      <c r="BD645" s="220"/>
      <c r="BE645" s="220"/>
      <c r="BF645" s="220"/>
      <c r="BG645" s="220"/>
      <c r="BH645" s="218"/>
      <c r="BI645" s="218"/>
      <c r="BJ645" s="218"/>
      <c r="BK645" s="218"/>
      <c r="BL645" s="218"/>
      <c r="BM645" s="211"/>
      <c r="BN645" s="211"/>
      <c r="BO645" s="211"/>
      <c r="BP645" s="211"/>
      <c r="BQ645" s="211"/>
      <c r="BR645" s="211"/>
      <c r="BS645" s="211"/>
      <c r="BT645" s="211"/>
      <c r="BU645" s="211"/>
      <c r="BV645" s="211"/>
      <c r="BW645" s="211"/>
      <c r="BX645" s="211"/>
      <c r="BY645" s="211"/>
      <c r="BZ645" s="211"/>
      <c r="CA645" s="211"/>
      <c r="CB645" s="211"/>
      <c r="CC645" s="211"/>
      <c r="CD645" s="211"/>
      <c r="CE645" s="211"/>
    </row>
    <row r="646" spans="41:83" x14ac:dyDescent="0.2">
      <c r="AO646" s="215"/>
      <c r="AP646" s="222"/>
      <c r="AQ646" s="222"/>
      <c r="AR646" s="215"/>
      <c r="AS646" s="215"/>
      <c r="AT646" s="217"/>
      <c r="AU646" s="218"/>
      <c r="AV646" s="217"/>
      <c r="AW646" s="215"/>
      <c r="AX646" s="217"/>
      <c r="AY646" s="219"/>
      <c r="AZ646" s="220"/>
      <c r="BA646" s="220"/>
      <c r="BB646" s="221"/>
      <c r="BC646" s="220"/>
      <c r="BD646" s="220"/>
      <c r="BE646" s="220"/>
      <c r="BF646" s="220"/>
      <c r="BG646" s="220"/>
      <c r="BH646" s="218"/>
      <c r="BI646" s="218"/>
      <c r="BJ646" s="218"/>
      <c r="BK646" s="218"/>
      <c r="BL646" s="218"/>
      <c r="BM646" s="211"/>
      <c r="BN646" s="211"/>
      <c r="BO646" s="211"/>
      <c r="BP646" s="211"/>
      <c r="BQ646" s="211"/>
      <c r="BR646" s="211"/>
      <c r="BS646" s="211"/>
      <c r="BT646" s="211"/>
      <c r="BU646" s="211"/>
      <c r="BV646" s="211"/>
      <c r="BW646" s="211"/>
      <c r="BX646" s="211"/>
      <c r="BY646" s="211"/>
      <c r="BZ646" s="211"/>
      <c r="CA646" s="211"/>
      <c r="CB646" s="211"/>
      <c r="CC646" s="211"/>
      <c r="CD646" s="211"/>
      <c r="CE646" s="211"/>
    </row>
    <row r="647" spans="41:83" x14ac:dyDescent="0.2">
      <c r="AO647" s="215"/>
      <c r="AP647" s="222"/>
      <c r="AQ647" s="222"/>
      <c r="AR647" s="215"/>
      <c r="AS647" s="215"/>
      <c r="AT647" s="217"/>
      <c r="AU647" s="218"/>
      <c r="AV647" s="217"/>
      <c r="AW647" s="215"/>
      <c r="AX647" s="217"/>
      <c r="AY647" s="219"/>
      <c r="AZ647" s="220"/>
      <c r="BA647" s="220"/>
      <c r="BB647" s="221"/>
      <c r="BC647" s="220"/>
      <c r="BD647" s="220"/>
      <c r="BE647" s="220"/>
      <c r="BF647" s="220"/>
      <c r="BG647" s="220"/>
      <c r="BH647" s="218"/>
      <c r="BI647" s="218"/>
      <c r="BJ647" s="218"/>
      <c r="BK647" s="218"/>
      <c r="BL647" s="218"/>
      <c r="BM647" s="211"/>
      <c r="BN647" s="211"/>
      <c r="BO647" s="211"/>
      <c r="BP647" s="211"/>
      <c r="BQ647" s="211"/>
      <c r="BR647" s="211"/>
      <c r="BS647" s="211"/>
      <c r="BT647" s="211"/>
      <c r="BU647" s="211"/>
      <c r="BV647" s="211"/>
      <c r="BW647" s="211"/>
      <c r="BX647" s="211"/>
      <c r="BY647" s="211"/>
      <c r="BZ647" s="211"/>
      <c r="CA647" s="211"/>
      <c r="CB647" s="211"/>
      <c r="CC647" s="211"/>
      <c r="CD647" s="211"/>
      <c r="CE647" s="211"/>
    </row>
    <row r="648" spans="41:83" x14ac:dyDescent="0.2">
      <c r="AO648" s="215"/>
      <c r="AP648" s="222"/>
      <c r="AQ648" s="222"/>
      <c r="AR648" s="215"/>
      <c r="AS648" s="215"/>
      <c r="AT648" s="217"/>
      <c r="AU648" s="218"/>
      <c r="AV648" s="217"/>
      <c r="AW648" s="215"/>
      <c r="AX648" s="217"/>
      <c r="AY648" s="219"/>
      <c r="AZ648" s="220"/>
      <c r="BA648" s="220"/>
      <c r="BB648" s="221"/>
      <c r="BC648" s="220"/>
      <c r="BD648" s="220"/>
      <c r="BE648" s="220"/>
      <c r="BF648" s="220"/>
      <c r="BG648" s="220"/>
      <c r="BH648" s="218"/>
      <c r="BI648" s="218"/>
      <c r="BJ648" s="218"/>
      <c r="BK648" s="218"/>
      <c r="BL648" s="218"/>
      <c r="BM648" s="211"/>
      <c r="BN648" s="211"/>
      <c r="BO648" s="211"/>
      <c r="BP648" s="211"/>
      <c r="BQ648" s="211"/>
      <c r="BR648" s="211"/>
      <c r="BS648" s="211"/>
      <c r="BT648" s="211"/>
      <c r="BU648" s="211"/>
      <c r="BV648" s="211"/>
      <c r="BW648" s="211"/>
      <c r="BX648" s="211"/>
      <c r="BY648" s="211"/>
      <c r="BZ648" s="211"/>
      <c r="CA648" s="211"/>
      <c r="CB648" s="211"/>
      <c r="CC648" s="211"/>
      <c r="CD648" s="211"/>
      <c r="CE648" s="211"/>
    </row>
    <row r="649" spans="41:83" x14ac:dyDescent="0.2">
      <c r="AO649" s="215"/>
      <c r="AP649" s="222"/>
      <c r="AQ649" s="222"/>
      <c r="AR649" s="215"/>
      <c r="AS649" s="215"/>
      <c r="AT649" s="217"/>
      <c r="AU649" s="218"/>
      <c r="AV649" s="217"/>
      <c r="AW649" s="215"/>
      <c r="AX649" s="217"/>
      <c r="AY649" s="219"/>
      <c r="AZ649" s="220"/>
      <c r="BA649" s="220"/>
      <c r="BB649" s="221"/>
      <c r="BC649" s="220"/>
      <c r="BD649" s="220"/>
      <c r="BE649" s="220"/>
      <c r="BF649" s="220"/>
      <c r="BG649" s="220"/>
      <c r="BH649" s="218"/>
      <c r="BI649" s="218"/>
      <c r="BJ649" s="218"/>
      <c r="BK649" s="218"/>
      <c r="BL649" s="218"/>
      <c r="BM649" s="211"/>
      <c r="BN649" s="211"/>
      <c r="BO649" s="211"/>
      <c r="BP649" s="211"/>
      <c r="BQ649" s="211"/>
      <c r="BR649" s="211"/>
      <c r="BS649" s="211"/>
      <c r="BT649" s="211"/>
      <c r="BU649" s="211"/>
      <c r="BV649" s="211"/>
      <c r="BW649" s="211"/>
      <c r="BX649" s="211"/>
      <c r="BY649" s="211"/>
      <c r="BZ649" s="211"/>
      <c r="CA649" s="211"/>
      <c r="CB649" s="211"/>
      <c r="CC649" s="211"/>
      <c r="CD649" s="211"/>
      <c r="CE649" s="211"/>
    </row>
    <row r="650" spans="41:83" x14ac:dyDescent="0.2">
      <c r="AO650" s="215"/>
      <c r="AP650" s="222"/>
      <c r="AQ650" s="222"/>
      <c r="AR650" s="215"/>
      <c r="AS650" s="215"/>
      <c r="AT650" s="217"/>
      <c r="AU650" s="218"/>
      <c r="AV650" s="217"/>
      <c r="AW650" s="215"/>
      <c r="AX650" s="217"/>
      <c r="AY650" s="219"/>
      <c r="AZ650" s="220"/>
      <c r="BA650" s="220"/>
      <c r="BB650" s="221"/>
      <c r="BC650" s="220"/>
      <c r="BD650" s="220"/>
      <c r="BE650" s="220"/>
      <c r="BF650" s="220"/>
      <c r="BG650" s="220"/>
      <c r="BH650" s="218"/>
      <c r="BI650" s="218"/>
      <c r="BJ650" s="218"/>
      <c r="BK650" s="218"/>
      <c r="BL650" s="218"/>
      <c r="BM650" s="211"/>
      <c r="BN650" s="211"/>
      <c r="BO650" s="211"/>
      <c r="BP650" s="211"/>
      <c r="BQ650" s="211"/>
      <c r="BR650" s="211"/>
      <c r="BS650" s="211"/>
      <c r="BT650" s="211"/>
      <c r="BU650" s="211"/>
      <c r="BV650" s="211"/>
      <c r="BW650" s="211"/>
      <c r="BX650" s="211"/>
      <c r="BY650" s="211"/>
      <c r="BZ650" s="211"/>
      <c r="CA650" s="211"/>
      <c r="CB650" s="211"/>
      <c r="CC650" s="211"/>
      <c r="CD650" s="211"/>
      <c r="CE650" s="211"/>
    </row>
    <row r="651" spans="41:83" x14ac:dyDescent="0.2">
      <c r="AO651" s="215"/>
      <c r="AP651" s="222"/>
      <c r="AQ651" s="222"/>
      <c r="AR651" s="215"/>
      <c r="AS651" s="215"/>
      <c r="AT651" s="217"/>
      <c r="AU651" s="218"/>
      <c r="AV651" s="217"/>
      <c r="AW651" s="215"/>
      <c r="AX651" s="217"/>
      <c r="AY651" s="219"/>
      <c r="AZ651" s="220"/>
      <c r="BA651" s="220"/>
      <c r="BB651" s="221"/>
      <c r="BC651" s="220"/>
      <c r="BD651" s="220"/>
      <c r="BE651" s="220"/>
      <c r="BF651" s="220"/>
      <c r="BG651" s="220"/>
      <c r="BH651" s="218"/>
      <c r="BI651" s="218"/>
      <c r="BJ651" s="218"/>
      <c r="BK651" s="218"/>
      <c r="BL651" s="218"/>
      <c r="BM651" s="211"/>
      <c r="BN651" s="211"/>
      <c r="BO651" s="211"/>
      <c r="BP651" s="211"/>
      <c r="BQ651" s="211"/>
      <c r="BR651" s="211"/>
      <c r="BS651" s="211"/>
      <c r="BT651" s="211"/>
      <c r="BU651" s="211"/>
      <c r="BV651" s="211"/>
      <c r="BW651" s="211"/>
      <c r="BX651" s="211"/>
      <c r="BY651" s="211"/>
      <c r="BZ651" s="211"/>
      <c r="CA651" s="211"/>
      <c r="CB651" s="211"/>
      <c r="CC651" s="211"/>
      <c r="CD651" s="211"/>
      <c r="CE651" s="211"/>
    </row>
    <row r="652" spans="41:83" x14ac:dyDescent="0.2">
      <c r="AO652" s="215"/>
      <c r="AP652" s="222"/>
      <c r="AQ652" s="222"/>
      <c r="AR652" s="215"/>
      <c r="AS652" s="215"/>
      <c r="AT652" s="217"/>
      <c r="AU652" s="218"/>
      <c r="AV652" s="217"/>
      <c r="AW652" s="215"/>
      <c r="AX652" s="217"/>
      <c r="AY652" s="219"/>
      <c r="AZ652" s="220"/>
      <c r="BA652" s="220"/>
      <c r="BB652" s="221"/>
      <c r="BC652" s="220"/>
      <c r="BD652" s="220"/>
      <c r="BE652" s="220"/>
      <c r="BF652" s="220"/>
      <c r="BG652" s="220"/>
      <c r="BH652" s="218"/>
      <c r="BI652" s="218"/>
      <c r="BJ652" s="218"/>
      <c r="BK652" s="218"/>
      <c r="BL652" s="218"/>
      <c r="BM652" s="211"/>
      <c r="BN652" s="211"/>
      <c r="BO652" s="211"/>
      <c r="BP652" s="211"/>
      <c r="BQ652" s="211"/>
      <c r="BR652" s="211"/>
      <c r="BS652" s="211"/>
      <c r="BT652" s="211"/>
      <c r="BU652" s="211"/>
      <c r="BV652" s="211"/>
      <c r="BW652" s="211"/>
      <c r="BX652" s="211"/>
      <c r="BY652" s="211"/>
      <c r="BZ652" s="211"/>
      <c r="CA652" s="211"/>
      <c r="CB652" s="211"/>
      <c r="CC652" s="211"/>
      <c r="CD652" s="211"/>
      <c r="CE652" s="211"/>
    </row>
    <row r="653" spans="41:83" x14ac:dyDescent="0.2">
      <c r="AO653" s="215"/>
      <c r="AP653" s="222"/>
      <c r="AQ653" s="222"/>
      <c r="AR653" s="215"/>
      <c r="AS653" s="215"/>
      <c r="AT653" s="217"/>
      <c r="AU653" s="218"/>
      <c r="AV653" s="217"/>
      <c r="AW653" s="215"/>
      <c r="AX653" s="217"/>
      <c r="AY653" s="219"/>
      <c r="AZ653" s="220"/>
      <c r="BA653" s="220"/>
      <c r="BB653" s="221"/>
      <c r="BC653" s="220"/>
      <c r="BD653" s="220"/>
      <c r="BE653" s="220"/>
      <c r="BF653" s="220"/>
      <c r="BG653" s="220"/>
      <c r="BH653" s="218"/>
      <c r="BI653" s="218"/>
      <c r="BJ653" s="218"/>
      <c r="BK653" s="218"/>
      <c r="BL653" s="218"/>
      <c r="BM653" s="211"/>
      <c r="BN653" s="211"/>
      <c r="BO653" s="211"/>
      <c r="BP653" s="211"/>
      <c r="BQ653" s="211"/>
      <c r="BR653" s="211"/>
      <c r="BS653" s="211"/>
      <c r="BT653" s="211"/>
      <c r="BU653" s="211"/>
      <c r="BV653" s="211"/>
      <c r="BW653" s="211"/>
      <c r="BX653" s="211"/>
      <c r="BY653" s="211"/>
      <c r="BZ653" s="211"/>
      <c r="CA653" s="211"/>
      <c r="CB653" s="211"/>
      <c r="CC653" s="211"/>
      <c r="CD653" s="211"/>
      <c r="CE653" s="211"/>
    </row>
    <row r="654" spans="41:83" x14ac:dyDescent="0.2">
      <c r="AO654" s="215"/>
      <c r="AP654" s="222"/>
      <c r="AQ654" s="222"/>
      <c r="AR654" s="215"/>
      <c r="AS654" s="215"/>
      <c r="AT654" s="217"/>
      <c r="AU654" s="218"/>
      <c r="AV654" s="217"/>
      <c r="AW654" s="215"/>
      <c r="AX654" s="217"/>
      <c r="AY654" s="219"/>
      <c r="AZ654" s="220"/>
      <c r="BA654" s="220"/>
      <c r="BB654" s="221"/>
      <c r="BC654" s="220"/>
      <c r="BD654" s="220"/>
      <c r="BE654" s="220"/>
      <c r="BF654" s="220"/>
      <c r="BG654" s="220"/>
      <c r="BH654" s="218"/>
      <c r="BI654" s="218"/>
      <c r="BJ654" s="218"/>
      <c r="BK654" s="218"/>
      <c r="BL654" s="218"/>
      <c r="BM654" s="211"/>
      <c r="BN654" s="211"/>
      <c r="BO654" s="211"/>
      <c r="BP654" s="211"/>
      <c r="BQ654" s="211"/>
      <c r="BR654" s="211"/>
      <c r="BS654" s="211"/>
      <c r="BT654" s="211"/>
      <c r="BU654" s="211"/>
      <c r="BV654" s="211"/>
      <c r="BW654" s="211"/>
      <c r="BX654" s="211"/>
      <c r="BY654" s="211"/>
      <c r="BZ654" s="211"/>
      <c r="CA654" s="211"/>
      <c r="CB654" s="211"/>
      <c r="CC654" s="211"/>
      <c r="CD654" s="211"/>
      <c r="CE654" s="211"/>
    </row>
    <row r="655" spans="41:83" x14ac:dyDescent="0.2">
      <c r="AO655" s="215"/>
      <c r="AP655" s="222"/>
      <c r="AQ655" s="222"/>
      <c r="AR655" s="215"/>
      <c r="AS655" s="215"/>
      <c r="AT655" s="217"/>
      <c r="AU655" s="218"/>
      <c r="AV655" s="217"/>
      <c r="AW655" s="215"/>
      <c r="AX655" s="217"/>
      <c r="AY655" s="219"/>
      <c r="AZ655" s="220"/>
      <c r="BA655" s="220"/>
      <c r="BB655" s="221"/>
      <c r="BC655" s="220"/>
      <c r="BD655" s="220"/>
      <c r="BE655" s="220"/>
      <c r="BF655" s="220"/>
      <c r="BG655" s="220"/>
      <c r="BH655" s="218"/>
      <c r="BI655" s="218"/>
      <c r="BJ655" s="218"/>
      <c r="BK655" s="218"/>
      <c r="BL655" s="218"/>
      <c r="BM655" s="211"/>
      <c r="BN655" s="211"/>
      <c r="BO655" s="211"/>
      <c r="BP655" s="211"/>
      <c r="BQ655" s="211"/>
      <c r="BR655" s="211"/>
      <c r="BS655" s="211"/>
      <c r="BT655" s="211"/>
      <c r="BU655" s="211"/>
      <c r="BV655" s="211"/>
      <c r="BW655" s="211"/>
      <c r="BX655" s="211"/>
      <c r="BY655" s="211"/>
      <c r="BZ655" s="211"/>
      <c r="CA655" s="211"/>
      <c r="CB655" s="211"/>
      <c r="CC655" s="211"/>
      <c r="CD655" s="211"/>
      <c r="CE655" s="211"/>
    </row>
    <row r="656" spans="41:83" x14ac:dyDescent="0.2">
      <c r="AO656" s="215"/>
      <c r="AP656" s="222"/>
      <c r="AQ656" s="222"/>
      <c r="AR656" s="215"/>
      <c r="AS656" s="215"/>
      <c r="AT656" s="217"/>
      <c r="AU656" s="218"/>
      <c r="AV656" s="217"/>
      <c r="AW656" s="215"/>
      <c r="AX656" s="217"/>
      <c r="AY656" s="219"/>
      <c r="AZ656" s="220"/>
      <c r="BA656" s="220"/>
      <c r="BB656" s="221"/>
      <c r="BC656" s="220"/>
      <c r="BD656" s="220"/>
      <c r="BE656" s="220"/>
      <c r="BF656" s="220"/>
      <c r="BG656" s="220"/>
      <c r="BH656" s="218"/>
      <c r="BI656" s="218"/>
      <c r="BJ656" s="218"/>
      <c r="BK656" s="218"/>
      <c r="BL656" s="218"/>
      <c r="BM656" s="211"/>
      <c r="BN656" s="211"/>
      <c r="BO656" s="211"/>
      <c r="BP656" s="211"/>
      <c r="BQ656" s="211"/>
      <c r="BR656" s="211"/>
      <c r="BS656" s="211"/>
      <c r="BT656" s="211"/>
      <c r="BU656" s="211"/>
      <c r="BV656" s="211"/>
      <c r="BW656" s="211"/>
      <c r="BX656" s="211"/>
      <c r="BY656" s="211"/>
      <c r="BZ656" s="211"/>
      <c r="CA656" s="211"/>
      <c r="CB656" s="211"/>
      <c r="CC656" s="211"/>
      <c r="CD656" s="211"/>
      <c r="CE656" s="211"/>
    </row>
    <row r="657" spans="41:83" x14ac:dyDescent="0.2">
      <c r="AO657" s="215"/>
      <c r="AP657" s="222"/>
      <c r="AQ657" s="222"/>
      <c r="AR657" s="215"/>
      <c r="AS657" s="215"/>
      <c r="AT657" s="217"/>
      <c r="AU657" s="218"/>
      <c r="AV657" s="217"/>
      <c r="AW657" s="215"/>
      <c r="AX657" s="217"/>
      <c r="AY657" s="219"/>
      <c r="AZ657" s="220"/>
      <c r="BA657" s="220"/>
      <c r="BB657" s="221"/>
      <c r="BC657" s="220"/>
      <c r="BD657" s="220"/>
      <c r="BE657" s="220"/>
      <c r="BF657" s="220"/>
      <c r="BG657" s="220"/>
      <c r="BH657" s="218"/>
      <c r="BI657" s="218"/>
      <c r="BJ657" s="218"/>
      <c r="BK657" s="218"/>
      <c r="BL657" s="218"/>
      <c r="BM657" s="211"/>
      <c r="BN657" s="211"/>
      <c r="BO657" s="211"/>
      <c r="BP657" s="211"/>
      <c r="BQ657" s="211"/>
      <c r="BR657" s="211"/>
      <c r="BS657" s="211"/>
      <c r="BT657" s="211"/>
      <c r="BU657" s="211"/>
      <c r="BV657" s="211"/>
      <c r="BW657" s="211"/>
      <c r="BX657" s="211"/>
      <c r="BY657" s="211"/>
      <c r="BZ657" s="211"/>
      <c r="CA657" s="211"/>
      <c r="CB657" s="211"/>
      <c r="CC657" s="211"/>
      <c r="CD657" s="211"/>
      <c r="CE657" s="211"/>
    </row>
    <row r="658" spans="41:83" x14ac:dyDescent="0.2">
      <c r="AO658" s="215"/>
      <c r="AP658" s="222"/>
      <c r="AQ658" s="222"/>
      <c r="AR658" s="215"/>
      <c r="AS658" s="215"/>
      <c r="AT658" s="217"/>
      <c r="AU658" s="218"/>
      <c r="AV658" s="217"/>
      <c r="AW658" s="215"/>
      <c r="AX658" s="217"/>
      <c r="AY658" s="219"/>
      <c r="AZ658" s="220"/>
      <c r="BA658" s="220"/>
      <c r="BB658" s="221"/>
      <c r="BC658" s="220"/>
      <c r="BD658" s="220"/>
      <c r="BE658" s="220"/>
      <c r="BF658" s="220"/>
      <c r="BG658" s="220"/>
      <c r="BH658" s="218"/>
      <c r="BI658" s="218"/>
      <c r="BJ658" s="218"/>
      <c r="BK658" s="218"/>
      <c r="BL658" s="218"/>
      <c r="BM658" s="211"/>
      <c r="BN658" s="211"/>
      <c r="BO658" s="211"/>
      <c r="BP658" s="211"/>
      <c r="BQ658" s="211"/>
      <c r="BR658" s="211"/>
      <c r="BS658" s="211"/>
      <c r="BT658" s="211"/>
      <c r="BU658" s="211"/>
      <c r="BV658" s="211"/>
      <c r="BW658" s="211"/>
      <c r="BX658" s="211"/>
      <c r="BY658" s="211"/>
      <c r="BZ658" s="211"/>
      <c r="CA658" s="211"/>
      <c r="CB658" s="211"/>
      <c r="CC658" s="211"/>
      <c r="CD658" s="211"/>
      <c r="CE658" s="211"/>
    </row>
    <row r="659" spans="41:83" x14ac:dyDescent="0.2">
      <c r="AO659" s="215"/>
      <c r="AP659" s="222"/>
      <c r="AQ659" s="222"/>
      <c r="AR659" s="215"/>
      <c r="AS659" s="215"/>
      <c r="AT659" s="217"/>
      <c r="AU659" s="218"/>
      <c r="AV659" s="217"/>
      <c r="AW659" s="215"/>
      <c r="AX659" s="217"/>
      <c r="AY659" s="219"/>
      <c r="AZ659" s="220"/>
      <c r="BA659" s="220"/>
      <c r="BB659" s="221"/>
      <c r="BC659" s="220"/>
      <c r="BD659" s="220"/>
      <c r="BE659" s="220"/>
      <c r="BF659" s="220"/>
      <c r="BG659" s="220"/>
      <c r="BH659" s="218"/>
      <c r="BI659" s="218"/>
      <c r="BJ659" s="218"/>
      <c r="BK659" s="218"/>
      <c r="BL659" s="218"/>
      <c r="BM659" s="211"/>
      <c r="BN659" s="211"/>
      <c r="BO659" s="211"/>
      <c r="BP659" s="211"/>
      <c r="BQ659" s="211"/>
      <c r="BR659" s="211"/>
      <c r="BS659" s="211"/>
      <c r="BT659" s="211"/>
      <c r="BU659" s="211"/>
      <c r="BV659" s="211"/>
      <c r="BW659" s="211"/>
      <c r="BX659" s="211"/>
      <c r="BY659" s="211"/>
      <c r="BZ659" s="211"/>
      <c r="CA659" s="211"/>
      <c r="CB659" s="211"/>
      <c r="CC659" s="211"/>
      <c r="CD659" s="211"/>
      <c r="CE659" s="211"/>
    </row>
    <row r="660" spans="41:83" x14ac:dyDescent="0.2">
      <c r="AO660" s="215"/>
      <c r="AP660" s="222"/>
      <c r="AQ660" s="222"/>
      <c r="AR660" s="215"/>
      <c r="AS660" s="215"/>
      <c r="AT660" s="217"/>
      <c r="AU660" s="218"/>
      <c r="AV660" s="217"/>
      <c r="AW660" s="215"/>
      <c r="AX660" s="217"/>
      <c r="AY660" s="219"/>
      <c r="AZ660" s="220"/>
      <c r="BA660" s="220"/>
      <c r="BB660" s="221"/>
      <c r="BC660" s="220"/>
      <c r="BD660" s="220"/>
      <c r="BE660" s="220"/>
      <c r="BF660" s="220"/>
      <c r="BG660" s="220"/>
      <c r="BH660" s="218"/>
      <c r="BI660" s="218"/>
      <c r="BJ660" s="218"/>
      <c r="BK660" s="218"/>
      <c r="BL660" s="218"/>
      <c r="BM660" s="211"/>
      <c r="BN660" s="211"/>
      <c r="BO660" s="211"/>
      <c r="BP660" s="211"/>
      <c r="BQ660" s="211"/>
      <c r="BR660" s="211"/>
      <c r="BS660" s="211"/>
      <c r="BT660" s="211"/>
      <c r="BU660" s="211"/>
      <c r="BV660" s="211"/>
      <c r="BW660" s="211"/>
      <c r="BX660" s="211"/>
      <c r="BY660" s="211"/>
      <c r="BZ660" s="211"/>
      <c r="CA660" s="211"/>
      <c r="CB660" s="211"/>
      <c r="CC660" s="211"/>
      <c r="CD660" s="211"/>
      <c r="CE660" s="211"/>
    </row>
    <row r="661" spans="41:83" x14ac:dyDescent="0.2">
      <c r="AO661" s="215"/>
      <c r="AP661" s="222"/>
      <c r="AQ661" s="222"/>
      <c r="AR661" s="215"/>
      <c r="AS661" s="215"/>
      <c r="AT661" s="217"/>
      <c r="AU661" s="218"/>
      <c r="AV661" s="217"/>
      <c r="AW661" s="215"/>
      <c r="AX661" s="217"/>
      <c r="AY661" s="219"/>
      <c r="AZ661" s="220"/>
      <c r="BA661" s="220"/>
      <c r="BB661" s="221"/>
      <c r="BC661" s="220"/>
      <c r="BD661" s="220"/>
      <c r="BE661" s="220"/>
      <c r="BF661" s="220"/>
      <c r="BG661" s="220"/>
      <c r="BH661" s="218"/>
      <c r="BI661" s="218"/>
      <c r="BJ661" s="218"/>
      <c r="BK661" s="218"/>
      <c r="BL661" s="218"/>
      <c r="BM661" s="211"/>
      <c r="BN661" s="211"/>
      <c r="BO661" s="211"/>
      <c r="BP661" s="211"/>
      <c r="BQ661" s="211"/>
      <c r="BR661" s="211"/>
      <c r="BS661" s="211"/>
      <c r="BT661" s="211"/>
      <c r="BU661" s="211"/>
      <c r="BV661" s="211"/>
      <c r="BW661" s="211"/>
      <c r="BX661" s="211"/>
      <c r="BY661" s="211"/>
      <c r="BZ661" s="211"/>
      <c r="CA661" s="211"/>
      <c r="CB661" s="211"/>
      <c r="CC661" s="211"/>
      <c r="CD661" s="211"/>
      <c r="CE661" s="211"/>
    </row>
    <row r="662" spans="41:83" x14ac:dyDescent="0.2">
      <c r="AO662" s="215"/>
      <c r="AP662" s="222"/>
      <c r="AQ662" s="222"/>
      <c r="AR662" s="215"/>
      <c r="AS662" s="215"/>
      <c r="AT662" s="217"/>
      <c r="AU662" s="218"/>
      <c r="AV662" s="217"/>
      <c r="AW662" s="215"/>
      <c r="AX662" s="217"/>
      <c r="AY662" s="219"/>
      <c r="AZ662" s="220"/>
      <c r="BA662" s="220"/>
      <c r="BB662" s="221"/>
      <c r="BC662" s="220"/>
      <c r="BD662" s="220"/>
      <c r="BE662" s="220"/>
      <c r="BF662" s="220"/>
      <c r="BG662" s="220"/>
      <c r="BH662" s="218"/>
      <c r="BI662" s="218"/>
      <c r="BJ662" s="218"/>
      <c r="BK662" s="218"/>
      <c r="BL662" s="218"/>
      <c r="BM662" s="211"/>
      <c r="BN662" s="211"/>
      <c r="BO662" s="211"/>
      <c r="BP662" s="211"/>
      <c r="BQ662" s="211"/>
      <c r="BR662" s="211"/>
      <c r="BS662" s="211"/>
      <c r="BT662" s="211"/>
      <c r="BU662" s="211"/>
      <c r="BV662" s="211"/>
      <c r="BW662" s="211"/>
      <c r="BX662" s="211"/>
      <c r="BY662" s="211"/>
      <c r="BZ662" s="211"/>
      <c r="CA662" s="211"/>
      <c r="CB662" s="211"/>
      <c r="CC662" s="211"/>
      <c r="CD662" s="211"/>
      <c r="CE662" s="211"/>
    </row>
    <row r="663" spans="41:83" x14ac:dyDescent="0.2">
      <c r="AO663" s="215"/>
      <c r="AP663" s="222"/>
      <c r="AQ663" s="222"/>
      <c r="AR663" s="215"/>
      <c r="AS663" s="215"/>
      <c r="AT663" s="217"/>
      <c r="AU663" s="218"/>
      <c r="AV663" s="217"/>
      <c r="AW663" s="215"/>
      <c r="AX663" s="217"/>
      <c r="AY663" s="219"/>
      <c r="AZ663" s="220"/>
      <c r="BA663" s="220"/>
      <c r="BB663" s="221"/>
      <c r="BC663" s="220"/>
      <c r="BD663" s="220"/>
      <c r="BE663" s="220"/>
      <c r="BF663" s="220"/>
      <c r="BG663" s="220"/>
      <c r="BH663" s="218"/>
      <c r="BI663" s="218"/>
      <c r="BJ663" s="218"/>
      <c r="BK663" s="218"/>
      <c r="BL663" s="218"/>
      <c r="BM663" s="211"/>
      <c r="BN663" s="211"/>
      <c r="BO663" s="211"/>
      <c r="BP663" s="211"/>
      <c r="BQ663" s="211"/>
      <c r="BR663" s="211"/>
      <c r="BS663" s="211"/>
      <c r="BT663" s="211"/>
      <c r="BU663" s="211"/>
      <c r="BV663" s="211"/>
      <c r="BW663" s="211"/>
      <c r="BX663" s="211"/>
      <c r="BY663" s="211"/>
      <c r="BZ663" s="211"/>
      <c r="CA663" s="211"/>
      <c r="CB663" s="211"/>
      <c r="CC663" s="211"/>
      <c r="CD663" s="211"/>
      <c r="CE663" s="211"/>
    </row>
    <row r="664" spans="41:83" x14ac:dyDescent="0.2">
      <c r="AO664" s="215"/>
      <c r="AP664" s="222"/>
      <c r="AQ664" s="222"/>
      <c r="AR664" s="215"/>
      <c r="AS664" s="215"/>
      <c r="AT664" s="217"/>
      <c r="AU664" s="218"/>
      <c r="AV664" s="217"/>
      <c r="AW664" s="215"/>
      <c r="AX664" s="217"/>
      <c r="AY664" s="219"/>
      <c r="AZ664" s="220"/>
      <c r="BA664" s="220"/>
      <c r="BB664" s="221"/>
      <c r="BC664" s="220"/>
      <c r="BD664" s="220"/>
      <c r="BE664" s="220"/>
      <c r="BF664" s="220"/>
      <c r="BG664" s="220"/>
      <c r="BH664" s="218"/>
      <c r="BI664" s="218"/>
      <c r="BJ664" s="218"/>
      <c r="BK664" s="218"/>
      <c r="BL664" s="218"/>
      <c r="BM664" s="211"/>
      <c r="BN664" s="211"/>
      <c r="BO664" s="211"/>
      <c r="BP664" s="211"/>
      <c r="BQ664" s="211"/>
      <c r="BR664" s="211"/>
      <c r="BS664" s="211"/>
      <c r="BT664" s="211"/>
      <c r="BU664" s="211"/>
      <c r="BV664" s="211"/>
      <c r="BW664" s="211"/>
      <c r="BX664" s="211"/>
      <c r="BY664" s="211"/>
      <c r="BZ664" s="211"/>
      <c r="CA664" s="211"/>
      <c r="CB664" s="211"/>
      <c r="CC664" s="211"/>
      <c r="CD664" s="211"/>
      <c r="CE664" s="211"/>
    </row>
    <row r="665" spans="41:83" x14ac:dyDescent="0.2">
      <c r="AO665" s="215"/>
      <c r="AP665" s="222"/>
      <c r="AQ665" s="222"/>
      <c r="AR665" s="215"/>
      <c r="AS665" s="215"/>
      <c r="AT665" s="217"/>
      <c r="AU665" s="218"/>
      <c r="AV665" s="217"/>
      <c r="AW665" s="215"/>
      <c r="AX665" s="217"/>
      <c r="AY665" s="219"/>
      <c r="AZ665" s="220"/>
      <c r="BA665" s="220"/>
      <c r="BB665" s="221"/>
      <c r="BC665" s="220"/>
      <c r="BD665" s="220"/>
      <c r="BE665" s="220"/>
      <c r="BF665" s="220"/>
      <c r="BG665" s="220"/>
      <c r="BH665" s="218"/>
      <c r="BI665" s="218"/>
      <c r="BJ665" s="218"/>
      <c r="BK665" s="218"/>
      <c r="BL665" s="218"/>
      <c r="BM665" s="211"/>
      <c r="BN665" s="211"/>
      <c r="BO665" s="211"/>
      <c r="BP665" s="211"/>
      <c r="BQ665" s="211"/>
      <c r="BR665" s="211"/>
      <c r="BS665" s="211"/>
      <c r="BT665" s="211"/>
      <c r="BU665" s="211"/>
      <c r="BV665" s="211"/>
      <c r="BW665" s="211"/>
      <c r="BX665" s="211"/>
      <c r="BY665" s="211"/>
      <c r="BZ665" s="211"/>
      <c r="CA665" s="211"/>
      <c r="CB665" s="211"/>
      <c r="CC665" s="211"/>
      <c r="CD665" s="211"/>
      <c r="CE665" s="211"/>
    </row>
    <row r="666" spans="41:83" x14ac:dyDescent="0.2">
      <c r="AO666" s="215"/>
      <c r="AP666" s="222"/>
      <c r="AQ666" s="222"/>
      <c r="AR666" s="215"/>
      <c r="AS666" s="215"/>
      <c r="AT666" s="217"/>
      <c r="AU666" s="218"/>
      <c r="AV666" s="217"/>
      <c r="AW666" s="215"/>
      <c r="AX666" s="217"/>
      <c r="AY666" s="219"/>
      <c r="AZ666" s="220"/>
      <c r="BA666" s="220"/>
      <c r="BB666" s="221"/>
      <c r="BC666" s="220"/>
      <c r="BD666" s="220"/>
      <c r="BE666" s="220"/>
      <c r="BF666" s="220"/>
      <c r="BG666" s="220"/>
      <c r="BH666" s="218"/>
      <c r="BI666" s="218"/>
      <c r="BJ666" s="218"/>
      <c r="BK666" s="218"/>
      <c r="BL666" s="218"/>
      <c r="BM666" s="211"/>
      <c r="BN666" s="211"/>
      <c r="BO666" s="211"/>
      <c r="BP666" s="211"/>
      <c r="BQ666" s="211"/>
      <c r="BR666" s="211"/>
      <c r="BS666" s="211"/>
      <c r="BT666" s="211"/>
      <c r="BU666" s="211"/>
      <c r="BV666" s="211"/>
      <c r="BW666" s="211"/>
      <c r="BX666" s="211"/>
      <c r="BY666" s="211"/>
      <c r="BZ666" s="211"/>
      <c r="CA666" s="211"/>
      <c r="CB666" s="211"/>
      <c r="CC666" s="211"/>
      <c r="CD666" s="211"/>
      <c r="CE666" s="211"/>
    </row>
    <row r="667" spans="41:83" x14ac:dyDescent="0.2">
      <c r="AO667" s="215"/>
      <c r="AP667" s="222"/>
      <c r="AQ667" s="222"/>
      <c r="AR667" s="215"/>
      <c r="AS667" s="215"/>
      <c r="AT667" s="217"/>
      <c r="AU667" s="218"/>
      <c r="AV667" s="217"/>
      <c r="AW667" s="215"/>
      <c r="AX667" s="217"/>
      <c r="AY667" s="219"/>
      <c r="AZ667" s="220"/>
      <c r="BA667" s="220"/>
      <c r="BB667" s="221"/>
      <c r="BC667" s="220"/>
      <c r="BD667" s="220"/>
      <c r="BE667" s="220"/>
      <c r="BF667" s="220"/>
      <c r="BG667" s="220"/>
      <c r="BH667" s="218"/>
      <c r="BI667" s="218"/>
      <c r="BJ667" s="218"/>
      <c r="BK667" s="218"/>
      <c r="BL667" s="218"/>
      <c r="BM667" s="211"/>
      <c r="BN667" s="211"/>
      <c r="BO667" s="211"/>
      <c r="BP667" s="211"/>
      <c r="BQ667" s="211"/>
      <c r="BR667" s="211"/>
      <c r="BS667" s="211"/>
      <c r="BT667" s="211"/>
      <c r="BU667" s="211"/>
      <c r="BV667" s="211"/>
      <c r="BW667" s="211"/>
      <c r="BX667" s="211"/>
      <c r="BY667" s="211"/>
      <c r="BZ667" s="211"/>
      <c r="CA667" s="211"/>
      <c r="CB667" s="211"/>
      <c r="CC667" s="211"/>
      <c r="CD667" s="211"/>
      <c r="CE667" s="211"/>
    </row>
    <row r="668" spans="41:83" x14ac:dyDescent="0.2">
      <c r="AO668" s="215"/>
      <c r="AP668" s="222"/>
      <c r="AQ668" s="222"/>
      <c r="AR668" s="215"/>
      <c r="AS668" s="215"/>
      <c r="AT668" s="217"/>
      <c r="AU668" s="218"/>
      <c r="AV668" s="217"/>
      <c r="AW668" s="215"/>
      <c r="AX668" s="217"/>
      <c r="AY668" s="219"/>
      <c r="AZ668" s="220"/>
      <c r="BA668" s="220"/>
      <c r="BB668" s="221"/>
      <c r="BC668" s="220"/>
      <c r="BD668" s="220"/>
      <c r="BE668" s="220"/>
      <c r="BF668" s="220"/>
      <c r="BG668" s="220"/>
      <c r="BH668" s="218"/>
      <c r="BI668" s="218"/>
      <c r="BJ668" s="218"/>
      <c r="BK668" s="218"/>
      <c r="BL668" s="218"/>
      <c r="BM668" s="211"/>
      <c r="BN668" s="211"/>
      <c r="BO668" s="211"/>
      <c r="BP668" s="211"/>
      <c r="BQ668" s="211"/>
      <c r="BR668" s="211"/>
      <c r="BS668" s="211"/>
      <c r="BT668" s="211"/>
      <c r="BU668" s="211"/>
      <c r="BV668" s="211"/>
      <c r="BW668" s="211"/>
      <c r="BX668" s="211"/>
      <c r="BY668" s="211"/>
      <c r="BZ668" s="211"/>
      <c r="CA668" s="211"/>
      <c r="CB668" s="211"/>
      <c r="CC668" s="211"/>
      <c r="CD668" s="211"/>
      <c r="CE668" s="211"/>
    </row>
    <row r="669" spans="41:83" x14ac:dyDescent="0.2">
      <c r="AO669" s="215"/>
      <c r="AP669" s="222"/>
      <c r="AQ669" s="222"/>
      <c r="AR669" s="215"/>
      <c r="AS669" s="215"/>
      <c r="AT669" s="217"/>
      <c r="AU669" s="218"/>
      <c r="AV669" s="217"/>
      <c r="AW669" s="215"/>
      <c r="AX669" s="217"/>
      <c r="AY669" s="219"/>
      <c r="AZ669" s="220"/>
      <c r="BA669" s="220"/>
      <c r="BB669" s="221"/>
      <c r="BC669" s="220"/>
      <c r="BD669" s="220"/>
      <c r="BE669" s="220"/>
      <c r="BF669" s="220"/>
      <c r="BG669" s="220"/>
      <c r="BH669" s="218"/>
      <c r="BI669" s="218"/>
      <c r="BJ669" s="218"/>
      <c r="BK669" s="218"/>
      <c r="BL669" s="218"/>
      <c r="BM669" s="211"/>
      <c r="BN669" s="211"/>
      <c r="BO669" s="211"/>
      <c r="BP669" s="211"/>
      <c r="BQ669" s="211"/>
      <c r="BR669" s="211"/>
      <c r="BS669" s="211"/>
      <c r="BT669" s="211"/>
      <c r="BU669" s="211"/>
      <c r="BV669" s="211"/>
      <c r="BW669" s="211"/>
      <c r="BX669" s="211"/>
      <c r="BY669" s="211"/>
      <c r="BZ669" s="211"/>
      <c r="CA669" s="211"/>
      <c r="CB669" s="211"/>
      <c r="CC669" s="211"/>
      <c r="CD669" s="211"/>
      <c r="CE669" s="211"/>
    </row>
    <row r="670" spans="41:83" x14ac:dyDescent="0.2">
      <c r="AO670" s="215"/>
      <c r="AP670" s="222"/>
      <c r="AQ670" s="222"/>
      <c r="AR670" s="215"/>
      <c r="AS670" s="215"/>
      <c r="AT670" s="217"/>
      <c r="AU670" s="218"/>
      <c r="AV670" s="217"/>
      <c r="AW670" s="215"/>
      <c r="AX670" s="217"/>
      <c r="AY670" s="219"/>
      <c r="AZ670" s="220"/>
      <c r="BA670" s="220"/>
      <c r="BB670" s="221"/>
      <c r="BC670" s="220"/>
      <c r="BD670" s="220"/>
      <c r="BE670" s="220"/>
      <c r="BF670" s="220"/>
      <c r="BG670" s="220"/>
      <c r="BH670" s="218"/>
      <c r="BI670" s="218"/>
      <c r="BJ670" s="218"/>
      <c r="BK670" s="218"/>
      <c r="BL670" s="218"/>
      <c r="BM670" s="211"/>
      <c r="BN670" s="211"/>
      <c r="BO670" s="211"/>
      <c r="BP670" s="211"/>
      <c r="BQ670" s="211"/>
      <c r="BR670" s="211"/>
      <c r="BS670" s="211"/>
      <c r="BT670" s="211"/>
      <c r="BU670" s="211"/>
      <c r="BV670" s="211"/>
      <c r="BW670" s="211"/>
      <c r="BX670" s="211"/>
      <c r="BY670" s="211"/>
      <c r="BZ670" s="211"/>
      <c r="CA670" s="211"/>
      <c r="CB670" s="211"/>
      <c r="CC670" s="211"/>
      <c r="CD670" s="211"/>
      <c r="CE670" s="211"/>
    </row>
    <row r="671" spans="41:83" x14ac:dyDescent="0.2">
      <c r="AO671" s="215"/>
      <c r="AP671" s="222"/>
      <c r="AQ671" s="222"/>
      <c r="AR671" s="215"/>
      <c r="AS671" s="215"/>
      <c r="AT671" s="217"/>
      <c r="AU671" s="218"/>
      <c r="AV671" s="217"/>
      <c r="AW671" s="215"/>
      <c r="AX671" s="217"/>
      <c r="AY671" s="219"/>
      <c r="AZ671" s="220"/>
      <c r="BA671" s="220"/>
      <c r="BB671" s="221"/>
      <c r="BC671" s="220"/>
      <c r="BD671" s="220"/>
      <c r="BE671" s="220"/>
      <c r="BF671" s="220"/>
      <c r="BG671" s="220"/>
      <c r="BH671" s="218"/>
      <c r="BI671" s="218"/>
      <c r="BJ671" s="218"/>
      <c r="BK671" s="218"/>
      <c r="BL671" s="218"/>
      <c r="BM671" s="211"/>
      <c r="BN671" s="211"/>
      <c r="BO671" s="211"/>
      <c r="BP671" s="211"/>
      <c r="BQ671" s="211"/>
      <c r="BR671" s="211"/>
      <c r="BS671" s="211"/>
      <c r="BT671" s="211"/>
      <c r="BU671" s="211"/>
      <c r="BV671" s="211"/>
      <c r="BW671" s="211"/>
      <c r="BX671" s="211"/>
      <c r="BY671" s="211"/>
      <c r="BZ671" s="211"/>
      <c r="CA671" s="211"/>
      <c r="CB671" s="211"/>
      <c r="CC671" s="211"/>
      <c r="CD671" s="211"/>
      <c r="CE671" s="211"/>
    </row>
    <row r="672" spans="41:83" x14ac:dyDescent="0.2">
      <c r="AO672" s="215"/>
      <c r="AP672" s="222"/>
      <c r="AQ672" s="222"/>
      <c r="AR672" s="215"/>
      <c r="AS672" s="215"/>
      <c r="AT672" s="217"/>
      <c r="AU672" s="218"/>
      <c r="AV672" s="217"/>
      <c r="AW672" s="215"/>
      <c r="AX672" s="217"/>
      <c r="AY672" s="219"/>
      <c r="AZ672" s="220"/>
      <c r="BA672" s="220"/>
      <c r="BB672" s="221"/>
      <c r="BC672" s="220"/>
      <c r="BD672" s="220"/>
      <c r="BE672" s="220"/>
      <c r="BF672" s="220"/>
      <c r="BG672" s="220"/>
      <c r="BH672" s="218"/>
      <c r="BI672" s="218"/>
      <c r="BJ672" s="218"/>
      <c r="BK672" s="218"/>
      <c r="BL672" s="218"/>
      <c r="BM672" s="211"/>
      <c r="BN672" s="211"/>
      <c r="BO672" s="211"/>
      <c r="BP672" s="211"/>
      <c r="BQ672" s="211"/>
      <c r="BR672" s="211"/>
      <c r="BS672" s="211"/>
      <c r="BT672" s="211"/>
      <c r="BU672" s="211"/>
      <c r="BV672" s="211"/>
      <c r="BW672" s="211"/>
      <c r="BX672" s="211"/>
      <c r="BY672" s="211"/>
      <c r="BZ672" s="211"/>
      <c r="CA672" s="211"/>
      <c r="CB672" s="211"/>
      <c r="CC672" s="211"/>
      <c r="CD672" s="211"/>
      <c r="CE672" s="211"/>
    </row>
    <row r="673" spans="41:83" x14ac:dyDescent="0.2">
      <c r="AO673" s="215"/>
      <c r="AP673" s="222"/>
      <c r="AQ673" s="222"/>
      <c r="AR673" s="215"/>
      <c r="AS673" s="215"/>
      <c r="AT673" s="217"/>
      <c r="AU673" s="218"/>
      <c r="AV673" s="217"/>
      <c r="AW673" s="215"/>
      <c r="AX673" s="217"/>
      <c r="AY673" s="219"/>
      <c r="AZ673" s="220"/>
      <c r="BA673" s="220"/>
      <c r="BB673" s="221"/>
      <c r="BC673" s="220"/>
      <c r="BD673" s="220"/>
      <c r="BE673" s="220"/>
      <c r="BF673" s="220"/>
      <c r="BG673" s="220"/>
      <c r="BH673" s="218"/>
      <c r="BI673" s="218"/>
      <c r="BJ673" s="218"/>
      <c r="BK673" s="218"/>
      <c r="BL673" s="218"/>
      <c r="BM673" s="211"/>
      <c r="BN673" s="211"/>
      <c r="BO673" s="211"/>
      <c r="BP673" s="211"/>
      <c r="BQ673" s="211"/>
      <c r="BR673" s="211"/>
      <c r="BS673" s="211"/>
      <c r="BT673" s="211"/>
      <c r="BU673" s="211"/>
      <c r="BV673" s="211"/>
      <c r="BW673" s="211"/>
      <c r="BX673" s="211"/>
      <c r="BY673" s="211"/>
      <c r="BZ673" s="211"/>
      <c r="CA673" s="211"/>
      <c r="CB673" s="211"/>
      <c r="CC673" s="211"/>
      <c r="CD673" s="211"/>
      <c r="CE673" s="211"/>
    </row>
    <row r="674" spans="41:83" x14ac:dyDescent="0.2">
      <c r="AO674" s="215"/>
      <c r="AP674" s="222"/>
      <c r="AQ674" s="222"/>
      <c r="AR674" s="215"/>
      <c r="AS674" s="215"/>
      <c r="AT674" s="217"/>
      <c r="AU674" s="218"/>
      <c r="AV674" s="217"/>
      <c r="AW674" s="215"/>
      <c r="AX674" s="217"/>
      <c r="AY674" s="219"/>
      <c r="AZ674" s="220"/>
      <c r="BA674" s="220"/>
      <c r="BB674" s="221"/>
      <c r="BC674" s="220"/>
      <c r="BD674" s="220"/>
      <c r="BE674" s="220"/>
      <c r="BF674" s="220"/>
      <c r="BG674" s="220"/>
      <c r="BH674" s="218"/>
      <c r="BI674" s="218"/>
      <c r="BJ674" s="218"/>
      <c r="BK674" s="218"/>
      <c r="BL674" s="218"/>
      <c r="BM674" s="211"/>
      <c r="BN674" s="211"/>
      <c r="BO674" s="211"/>
      <c r="BP674" s="211"/>
      <c r="BQ674" s="211"/>
      <c r="BR674" s="211"/>
      <c r="BS674" s="211"/>
      <c r="BT674" s="211"/>
      <c r="BU674" s="211"/>
      <c r="BV674" s="211"/>
      <c r="BW674" s="211"/>
      <c r="BX674" s="211"/>
      <c r="BY674" s="211"/>
      <c r="BZ674" s="211"/>
      <c r="CA674" s="211"/>
      <c r="CB674" s="211"/>
      <c r="CC674" s="211"/>
      <c r="CD674" s="211"/>
      <c r="CE674" s="211"/>
    </row>
    <row r="675" spans="41:83" x14ac:dyDescent="0.2">
      <c r="AO675" s="215"/>
      <c r="AP675" s="222"/>
      <c r="AQ675" s="222"/>
      <c r="AR675" s="215"/>
      <c r="AS675" s="215"/>
      <c r="AT675" s="217"/>
      <c r="AU675" s="218"/>
      <c r="AV675" s="217"/>
      <c r="AW675" s="215"/>
      <c r="AX675" s="217"/>
      <c r="AY675" s="219"/>
      <c r="AZ675" s="220"/>
      <c r="BA675" s="220"/>
      <c r="BB675" s="221"/>
      <c r="BC675" s="220"/>
      <c r="BD675" s="220"/>
      <c r="BE675" s="220"/>
      <c r="BF675" s="220"/>
      <c r="BG675" s="220"/>
      <c r="BH675" s="218"/>
      <c r="BI675" s="218"/>
      <c r="BJ675" s="218"/>
      <c r="BK675" s="218"/>
      <c r="BL675" s="218"/>
      <c r="BM675" s="211"/>
      <c r="BN675" s="211"/>
      <c r="BO675" s="211"/>
      <c r="BP675" s="211"/>
      <c r="BQ675" s="211"/>
      <c r="BR675" s="211"/>
      <c r="BS675" s="211"/>
      <c r="BT675" s="211"/>
      <c r="BU675" s="211"/>
      <c r="BV675" s="211"/>
      <c r="BW675" s="211"/>
      <c r="BX675" s="211"/>
      <c r="BY675" s="211"/>
      <c r="BZ675" s="211"/>
      <c r="CA675" s="211"/>
      <c r="CB675" s="211"/>
      <c r="CC675" s="211"/>
      <c r="CD675" s="211"/>
      <c r="CE675" s="211"/>
    </row>
    <row r="676" spans="41:83" x14ac:dyDescent="0.2">
      <c r="AO676" s="215"/>
      <c r="AP676" s="222"/>
      <c r="AQ676" s="222"/>
      <c r="AR676" s="215"/>
      <c r="AS676" s="215"/>
      <c r="AT676" s="217"/>
      <c r="AU676" s="218"/>
      <c r="AV676" s="217"/>
      <c r="AW676" s="215"/>
      <c r="AX676" s="217"/>
      <c r="AY676" s="219"/>
      <c r="AZ676" s="220"/>
      <c r="BA676" s="220"/>
      <c r="BB676" s="221"/>
      <c r="BC676" s="220"/>
      <c r="BD676" s="220"/>
      <c r="BE676" s="220"/>
      <c r="BF676" s="220"/>
      <c r="BG676" s="220"/>
      <c r="BH676" s="218"/>
      <c r="BI676" s="218"/>
      <c r="BJ676" s="218"/>
      <c r="BK676" s="218"/>
      <c r="BL676" s="218"/>
      <c r="BM676" s="211"/>
      <c r="BN676" s="211"/>
      <c r="BO676" s="211"/>
      <c r="BP676" s="211"/>
      <c r="BQ676" s="211"/>
      <c r="BR676" s="211"/>
      <c r="BS676" s="211"/>
      <c r="BT676" s="211"/>
      <c r="BU676" s="211"/>
      <c r="BV676" s="211"/>
      <c r="BW676" s="211"/>
      <c r="BX676" s="211"/>
      <c r="BY676" s="211"/>
      <c r="BZ676" s="211"/>
      <c r="CA676" s="211"/>
      <c r="CB676" s="211"/>
      <c r="CC676" s="211"/>
      <c r="CD676" s="211"/>
      <c r="CE676" s="211"/>
    </row>
    <row r="677" spans="41:83" x14ac:dyDescent="0.2">
      <c r="AO677" s="215"/>
      <c r="AP677" s="222"/>
      <c r="AQ677" s="222"/>
      <c r="AR677" s="215"/>
      <c r="AS677" s="215"/>
      <c r="AT677" s="217"/>
      <c r="AU677" s="218"/>
      <c r="AV677" s="217"/>
      <c r="AW677" s="215"/>
      <c r="AX677" s="217"/>
      <c r="AY677" s="219"/>
      <c r="AZ677" s="220"/>
      <c r="BA677" s="220"/>
      <c r="BB677" s="221"/>
      <c r="BC677" s="220"/>
      <c r="BD677" s="220"/>
      <c r="BE677" s="220"/>
      <c r="BF677" s="220"/>
      <c r="BG677" s="220"/>
      <c r="BH677" s="218"/>
      <c r="BI677" s="218"/>
      <c r="BJ677" s="218"/>
      <c r="BK677" s="218"/>
      <c r="BL677" s="218"/>
      <c r="BM677" s="211"/>
      <c r="BN677" s="211"/>
      <c r="BO677" s="211"/>
      <c r="BP677" s="211"/>
      <c r="BQ677" s="211"/>
      <c r="BR677" s="211"/>
      <c r="BS677" s="211"/>
      <c r="BT677" s="211"/>
      <c r="BU677" s="211"/>
      <c r="BV677" s="211"/>
      <c r="BW677" s="211"/>
      <c r="BX677" s="211"/>
      <c r="BY677" s="211"/>
      <c r="BZ677" s="211"/>
      <c r="CA677" s="211"/>
      <c r="CB677" s="211"/>
      <c r="CC677" s="211"/>
      <c r="CD677" s="211"/>
      <c r="CE677" s="211"/>
    </row>
    <row r="678" spans="41:83" x14ac:dyDescent="0.2">
      <c r="AO678" s="215"/>
      <c r="AP678" s="222"/>
      <c r="AQ678" s="222"/>
      <c r="AR678" s="215"/>
      <c r="AS678" s="215"/>
      <c r="AT678" s="217"/>
      <c r="AU678" s="218"/>
      <c r="AV678" s="217"/>
      <c r="AW678" s="215"/>
      <c r="AX678" s="217"/>
      <c r="AY678" s="219"/>
      <c r="AZ678" s="220"/>
      <c r="BA678" s="220"/>
      <c r="BB678" s="221"/>
      <c r="BC678" s="220"/>
      <c r="BD678" s="220"/>
      <c r="BE678" s="220"/>
      <c r="BF678" s="220"/>
      <c r="BG678" s="220"/>
      <c r="BH678" s="218"/>
      <c r="BI678" s="218"/>
      <c r="BJ678" s="218"/>
      <c r="BK678" s="218"/>
      <c r="BL678" s="218"/>
      <c r="BM678" s="211"/>
      <c r="BN678" s="211"/>
      <c r="BO678" s="211"/>
      <c r="BP678" s="211"/>
      <c r="BQ678" s="211"/>
      <c r="BR678" s="211"/>
      <c r="BS678" s="211"/>
      <c r="BT678" s="211"/>
      <c r="BU678" s="211"/>
      <c r="BV678" s="211"/>
      <c r="BW678" s="211"/>
      <c r="BX678" s="211"/>
      <c r="BY678" s="211"/>
      <c r="BZ678" s="211"/>
      <c r="CA678" s="211"/>
      <c r="CB678" s="211"/>
      <c r="CC678" s="211"/>
      <c r="CD678" s="211"/>
      <c r="CE678" s="211"/>
    </row>
    <row r="679" spans="41:83" x14ac:dyDescent="0.2">
      <c r="AO679" s="215"/>
      <c r="AP679" s="222"/>
      <c r="AQ679" s="222"/>
      <c r="AR679" s="215"/>
      <c r="AS679" s="215"/>
      <c r="AT679" s="217"/>
      <c r="AU679" s="218"/>
      <c r="AV679" s="217"/>
      <c r="AW679" s="215"/>
      <c r="AX679" s="217"/>
      <c r="AY679" s="219"/>
      <c r="AZ679" s="220"/>
      <c r="BA679" s="220"/>
      <c r="BB679" s="221"/>
      <c r="BC679" s="220"/>
      <c r="BD679" s="220"/>
      <c r="BE679" s="220"/>
      <c r="BF679" s="220"/>
      <c r="BG679" s="220"/>
      <c r="BH679" s="218"/>
      <c r="BI679" s="218"/>
      <c r="BJ679" s="218"/>
      <c r="BK679" s="218"/>
      <c r="BL679" s="218"/>
      <c r="BM679" s="211"/>
      <c r="BN679" s="211"/>
      <c r="BO679" s="211"/>
      <c r="BP679" s="211"/>
      <c r="BQ679" s="211"/>
      <c r="BR679" s="211"/>
      <c r="BS679" s="211"/>
      <c r="BT679" s="211"/>
      <c r="BU679" s="211"/>
      <c r="BV679" s="211"/>
      <c r="BW679" s="211"/>
      <c r="BX679" s="211"/>
      <c r="BY679" s="211"/>
      <c r="BZ679" s="211"/>
      <c r="CA679" s="211"/>
      <c r="CB679" s="211"/>
      <c r="CC679" s="211"/>
      <c r="CD679" s="211"/>
      <c r="CE679" s="211"/>
    </row>
    <row r="680" spans="41:83" x14ac:dyDescent="0.2">
      <c r="AO680" s="215"/>
      <c r="AP680" s="222"/>
      <c r="AQ680" s="222"/>
      <c r="AR680" s="215"/>
      <c r="AS680" s="215"/>
      <c r="AT680" s="217"/>
      <c r="AU680" s="218"/>
      <c r="AV680" s="217"/>
      <c r="AW680" s="215"/>
      <c r="AX680" s="217"/>
      <c r="AY680" s="219"/>
      <c r="AZ680" s="220"/>
      <c r="BA680" s="220"/>
      <c r="BB680" s="221"/>
      <c r="BC680" s="220"/>
      <c r="BD680" s="220"/>
      <c r="BE680" s="220"/>
      <c r="BF680" s="220"/>
      <c r="BG680" s="220"/>
      <c r="BH680" s="218"/>
      <c r="BI680" s="218"/>
      <c r="BJ680" s="218"/>
      <c r="BK680" s="218"/>
      <c r="BL680" s="218"/>
      <c r="BM680" s="211"/>
      <c r="BN680" s="211"/>
      <c r="BO680" s="211"/>
      <c r="BP680" s="211"/>
      <c r="BQ680" s="211"/>
      <c r="BR680" s="211"/>
      <c r="BS680" s="211"/>
      <c r="BT680" s="211"/>
      <c r="BU680" s="211"/>
      <c r="BV680" s="211"/>
      <c r="BW680" s="211"/>
      <c r="BX680" s="211"/>
      <c r="BY680" s="211"/>
      <c r="BZ680" s="211"/>
      <c r="CA680" s="211"/>
      <c r="CB680" s="211"/>
      <c r="CC680" s="211"/>
      <c r="CD680" s="211"/>
      <c r="CE680" s="211"/>
    </row>
    <row r="681" spans="41:83" x14ac:dyDescent="0.2">
      <c r="AO681" s="215"/>
      <c r="AP681" s="222"/>
      <c r="AQ681" s="222"/>
      <c r="AR681" s="215"/>
      <c r="AS681" s="215"/>
      <c r="AT681" s="217"/>
      <c r="AU681" s="218"/>
      <c r="AV681" s="217"/>
      <c r="AW681" s="215"/>
      <c r="AX681" s="217"/>
      <c r="AY681" s="219"/>
      <c r="AZ681" s="220"/>
      <c r="BA681" s="220"/>
      <c r="BB681" s="221"/>
      <c r="BC681" s="220"/>
      <c r="BD681" s="220"/>
      <c r="BE681" s="220"/>
      <c r="BF681" s="220"/>
      <c r="BG681" s="220"/>
      <c r="BH681" s="218"/>
      <c r="BI681" s="218"/>
      <c r="BJ681" s="218"/>
      <c r="BK681" s="218"/>
      <c r="BL681" s="218"/>
      <c r="BM681" s="211"/>
      <c r="BN681" s="211"/>
      <c r="BO681" s="211"/>
      <c r="BP681" s="211"/>
      <c r="BQ681" s="211"/>
      <c r="BR681" s="211"/>
      <c r="BS681" s="211"/>
      <c r="BT681" s="211"/>
      <c r="BU681" s="211"/>
      <c r="BV681" s="211"/>
      <c r="BW681" s="211"/>
      <c r="BX681" s="211"/>
      <c r="BY681" s="211"/>
      <c r="BZ681" s="211"/>
      <c r="CA681" s="211"/>
      <c r="CB681" s="211"/>
      <c r="CC681" s="211"/>
      <c r="CD681" s="211"/>
      <c r="CE681" s="211"/>
    </row>
    <row r="682" spans="41:83" x14ac:dyDescent="0.2">
      <c r="AO682" s="215"/>
      <c r="AP682" s="222"/>
      <c r="AQ682" s="222"/>
      <c r="AR682" s="215"/>
      <c r="AS682" s="215"/>
      <c r="AT682" s="217"/>
      <c r="AU682" s="218"/>
      <c r="AV682" s="217"/>
      <c r="AW682" s="215"/>
      <c r="AX682" s="217"/>
      <c r="AY682" s="219"/>
      <c r="AZ682" s="220"/>
      <c r="BA682" s="220"/>
      <c r="BB682" s="221"/>
      <c r="BC682" s="220"/>
      <c r="BD682" s="220"/>
      <c r="BE682" s="220"/>
      <c r="BF682" s="220"/>
      <c r="BG682" s="220"/>
      <c r="BH682" s="218"/>
      <c r="BI682" s="218"/>
      <c r="BJ682" s="218"/>
      <c r="BK682" s="218"/>
      <c r="BL682" s="218"/>
      <c r="BM682" s="211"/>
      <c r="BN682" s="211"/>
      <c r="BO682" s="211"/>
      <c r="BP682" s="211"/>
      <c r="BQ682" s="211"/>
      <c r="BR682" s="211"/>
      <c r="BS682" s="211"/>
      <c r="BT682" s="211"/>
      <c r="BU682" s="211"/>
      <c r="BV682" s="211"/>
      <c r="BW682" s="211"/>
      <c r="BX682" s="211"/>
      <c r="BY682" s="211"/>
      <c r="BZ682" s="211"/>
      <c r="CA682" s="211"/>
      <c r="CB682" s="211"/>
      <c r="CC682" s="211"/>
      <c r="CD682" s="211"/>
      <c r="CE682" s="211"/>
    </row>
    <row r="683" spans="41:83" x14ac:dyDescent="0.2">
      <c r="AO683" s="215"/>
      <c r="AP683" s="222"/>
      <c r="AQ683" s="222"/>
      <c r="AR683" s="215"/>
      <c r="AS683" s="215"/>
      <c r="AT683" s="217"/>
      <c r="AU683" s="218"/>
      <c r="AV683" s="217"/>
      <c r="AW683" s="215"/>
      <c r="AX683" s="217"/>
      <c r="AY683" s="219"/>
      <c r="AZ683" s="220"/>
      <c r="BA683" s="220"/>
      <c r="BB683" s="221"/>
      <c r="BC683" s="220"/>
      <c r="BD683" s="220"/>
      <c r="BE683" s="220"/>
      <c r="BF683" s="220"/>
      <c r="BG683" s="220"/>
      <c r="BH683" s="218"/>
      <c r="BI683" s="218"/>
      <c r="BJ683" s="218"/>
      <c r="BK683" s="218"/>
      <c r="BL683" s="218"/>
      <c r="BM683" s="211"/>
      <c r="BN683" s="211"/>
      <c r="BO683" s="211"/>
      <c r="BP683" s="211"/>
      <c r="BQ683" s="211"/>
      <c r="BR683" s="211"/>
      <c r="BS683" s="211"/>
      <c r="BT683" s="211"/>
      <c r="BU683" s="211"/>
      <c r="BV683" s="211"/>
      <c r="BW683" s="211"/>
      <c r="BX683" s="211"/>
      <c r="BY683" s="211"/>
      <c r="BZ683" s="211"/>
      <c r="CA683" s="211"/>
      <c r="CB683" s="211"/>
      <c r="CC683" s="211"/>
      <c r="CD683" s="211"/>
      <c r="CE683" s="211"/>
    </row>
    <row r="684" spans="41:83" x14ac:dyDescent="0.2">
      <c r="AO684" s="215"/>
      <c r="AP684" s="222"/>
      <c r="AQ684" s="222"/>
      <c r="AR684" s="215"/>
      <c r="AS684" s="215"/>
      <c r="AT684" s="217"/>
      <c r="AU684" s="218"/>
      <c r="AV684" s="217"/>
      <c r="AW684" s="215"/>
      <c r="AX684" s="217"/>
      <c r="AY684" s="219"/>
      <c r="AZ684" s="220"/>
      <c r="BA684" s="220"/>
      <c r="BB684" s="221"/>
      <c r="BC684" s="220"/>
      <c r="BD684" s="220"/>
      <c r="BE684" s="220"/>
      <c r="BF684" s="220"/>
      <c r="BG684" s="220"/>
      <c r="BH684" s="218"/>
      <c r="BI684" s="218"/>
      <c r="BJ684" s="218"/>
      <c r="BK684" s="218"/>
      <c r="BL684" s="218"/>
      <c r="BM684" s="211"/>
      <c r="BN684" s="211"/>
      <c r="BO684" s="211"/>
      <c r="BP684" s="211"/>
      <c r="BQ684" s="211"/>
      <c r="BR684" s="211"/>
      <c r="BS684" s="211"/>
      <c r="BT684" s="211"/>
      <c r="BU684" s="211"/>
      <c r="BV684" s="211"/>
      <c r="BW684" s="211"/>
      <c r="BX684" s="211"/>
      <c r="BY684" s="211"/>
      <c r="BZ684" s="211"/>
      <c r="CA684" s="211"/>
      <c r="CB684" s="211"/>
      <c r="CC684" s="211"/>
      <c r="CD684" s="211"/>
      <c r="CE684" s="211"/>
    </row>
    <row r="685" spans="41:83" x14ac:dyDescent="0.2">
      <c r="AO685" s="215"/>
      <c r="AP685" s="222"/>
      <c r="AQ685" s="222"/>
      <c r="AR685" s="215"/>
      <c r="AS685" s="215"/>
      <c r="AT685" s="217"/>
      <c r="AU685" s="218"/>
      <c r="AV685" s="217"/>
      <c r="AW685" s="215"/>
      <c r="AX685" s="217"/>
      <c r="AY685" s="219"/>
      <c r="AZ685" s="220"/>
      <c r="BA685" s="220"/>
      <c r="BB685" s="221"/>
      <c r="BC685" s="220"/>
      <c r="BD685" s="220"/>
      <c r="BE685" s="220"/>
      <c r="BF685" s="220"/>
      <c r="BG685" s="220"/>
      <c r="BH685" s="218"/>
      <c r="BI685" s="218"/>
      <c r="BJ685" s="218"/>
      <c r="BK685" s="218"/>
      <c r="BL685" s="218"/>
      <c r="BM685" s="211"/>
      <c r="BN685" s="211"/>
      <c r="BO685" s="211"/>
      <c r="BP685" s="211"/>
      <c r="BQ685" s="211"/>
      <c r="BR685" s="211"/>
      <c r="BS685" s="211"/>
      <c r="BT685" s="211"/>
      <c r="BU685" s="211"/>
      <c r="BV685" s="211"/>
      <c r="BW685" s="211"/>
      <c r="BX685" s="211"/>
      <c r="BY685" s="211"/>
      <c r="BZ685" s="211"/>
      <c r="CA685" s="211"/>
      <c r="CB685" s="211"/>
      <c r="CC685" s="211"/>
      <c r="CD685" s="211"/>
      <c r="CE685" s="211"/>
    </row>
    <row r="686" spans="41:83" x14ac:dyDescent="0.2">
      <c r="AO686" s="215"/>
      <c r="AP686" s="222"/>
      <c r="AQ686" s="222"/>
      <c r="AR686" s="215"/>
      <c r="AS686" s="215"/>
      <c r="AT686" s="217"/>
      <c r="AU686" s="218"/>
      <c r="AV686" s="217"/>
      <c r="AW686" s="215"/>
      <c r="AX686" s="217"/>
      <c r="AY686" s="219"/>
      <c r="AZ686" s="220"/>
      <c r="BA686" s="220"/>
      <c r="BB686" s="221"/>
      <c r="BC686" s="220"/>
      <c r="BD686" s="220"/>
      <c r="BE686" s="220"/>
      <c r="BF686" s="220"/>
      <c r="BG686" s="220"/>
      <c r="BH686" s="218"/>
      <c r="BI686" s="218"/>
      <c r="BJ686" s="218"/>
      <c r="BK686" s="218"/>
      <c r="BL686" s="218"/>
      <c r="BM686" s="211"/>
      <c r="BN686" s="211"/>
      <c r="BO686" s="211"/>
      <c r="BP686" s="211"/>
      <c r="BQ686" s="211"/>
      <c r="BR686" s="211"/>
      <c r="BS686" s="211"/>
      <c r="BT686" s="211"/>
      <c r="BU686" s="211"/>
      <c r="BV686" s="211"/>
      <c r="BW686" s="211"/>
      <c r="BX686" s="211"/>
      <c r="BY686" s="211"/>
      <c r="BZ686" s="211"/>
      <c r="CA686" s="211"/>
      <c r="CB686" s="211"/>
      <c r="CC686" s="211"/>
      <c r="CD686" s="211"/>
      <c r="CE686" s="211"/>
    </row>
    <row r="687" spans="41:83" x14ac:dyDescent="0.2">
      <c r="AO687" s="215"/>
      <c r="AP687" s="222"/>
      <c r="AQ687" s="222"/>
      <c r="AR687" s="215"/>
      <c r="AS687" s="215"/>
      <c r="AT687" s="217"/>
      <c r="AU687" s="218"/>
      <c r="AV687" s="217"/>
      <c r="AW687" s="215"/>
      <c r="AX687" s="217"/>
      <c r="AY687" s="219"/>
      <c r="AZ687" s="220"/>
      <c r="BA687" s="220"/>
      <c r="BB687" s="221"/>
      <c r="BC687" s="220"/>
      <c r="BD687" s="220"/>
      <c r="BE687" s="220"/>
      <c r="BF687" s="220"/>
      <c r="BG687" s="220"/>
      <c r="BH687" s="218"/>
      <c r="BI687" s="218"/>
      <c r="BJ687" s="218"/>
      <c r="BK687" s="218"/>
      <c r="BL687" s="218"/>
      <c r="BM687" s="211"/>
      <c r="BN687" s="211"/>
      <c r="BO687" s="211"/>
      <c r="BP687" s="211"/>
      <c r="BQ687" s="211"/>
      <c r="BR687" s="211"/>
      <c r="BS687" s="211"/>
      <c r="BT687" s="211"/>
      <c r="BU687" s="211"/>
      <c r="BV687" s="211"/>
      <c r="BW687" s="211"/>
      <c r="BX687" s="211"/>
      <c r="BY687" s="211"/>
      <c r="BZ687" s="211"/>
      <c r="CA687" s="211"/>
      <c r="CB687" s="211"/>
      <c r="CC687" s="211"/>
      <c r="CD687" s="211"/>
      <c r="CE687" s="211"/>
    </row>
    <row r="688" spans="41:83" x14ac:dyDescent="0.2">
      <c r="AO688" s="215"/>
      <c r="AP688" s="222"/>
      <c r="AQ688" s="222"/>
      <c r="AR688" s="215"/>
      <c r="AS688" s="215"/>
      <c r="AT688" s="217"/>
      <c r="AU688" s="218"/>
      <c r="AV688" s="217"/>
      <c r="AW688" s="215"/>
      <c r="AX688" s="217"/>
      <c r="AY688" s="219"/>
      <c r="AZ688" s="220"/>
      <c r="BA688" s="220"/>
      <c r="BB688" s="221"/>
      <c r="BC688" s="220"/>
      <c r="BD688" s="220"/>
      <c r="BE688" s="220"/>
      <c r="BF688" s="220"/>
      <c r="BG688" s="220"/>
      <c r="BH688" s="218"/>
      <c r="BI688" s="218"/>
      <c r="BJ688" s="218"/>
      <c r="BK688" s="218"/>
      <c r="BL688" s="218"/>
      <c r="BM688" s="211"/>
      <c r="BN688" s="211"/>
      <c r="BO688" s="211"/>
      <c r="BP688" s="211"/>
      <c r="BQ688" s="211"/>
      <c r="BR688" s="211"/>
      <c r="BS688" s="211"/>
      <c r="BT688" s="211"/>
      <c r="BU688" s="211"/>
      <c r="BV688" s="211"/>
      <c r="BW688" s="211"/>
      <c r="BX688" s="211"/>
      <c r="BY688" s="211"/>
      <c r="BZ688" s="211"/>
      <c r="CA688" s="211"/>
      <c r="CB688" s="211"/>
      <c r="CC688" s="211"/>
      <c r="CD688" s="211"/>
      <c r="CE688" s="211"/>
    </row>
    <row r="689" spans="41:83" x14ac:dyDescent="0.2">
      <c r="AO689" s="215"/>
      <c r="AP689" s="222"/>
      <c r="AQ689" s="222"/>
      <c r="AR689" s="215"/>
      <c r="AS689" s="215"/>
      <c r="AT689" s="217"/>
      <c r="AU689" s="218"/>
      <c r="AV689" s="217"/>
      <c r="AW689" s="215"/>
      <c r="AX689" s="217"/>
      <c r="AY689" s="219"/>
      <c r="AZ689" s="220"/>
      <c r="BA689" s="220"/>
      <c r="BB689" s="221"/>
      <c r="BC689" s="220"/>
      <c r="BD689" s="220"/>
      <c r="BE689" s="220"/>
      <c r="BF689" s="220"/>
      <c r="BG689" s="220"/>
      <c r="BH689" s="218"/>
      <c r="BI689" s="218"/>
      <c r="BJ689" s="218"/>
      <c r="BK689" s="218"/>
      <c r="BL689" s="218"/>
      <c r="BM689" s="211"/>
      <c r="BN689" s="211"/>
      <c r="BO689" s="211"/>
      <c r="BP689" s="211"/>
      <c r="BQ689" s="211"/>
      <c r="BR689" s="211"/>
      <c r="BS689" s="211"/>
      <c r="BT689" s="211"/>
      <c r="BU689" s="211"/>
      <c r="BV689" s="211"/>
      <c r="BW689" s="211"/>
      <c r="BX689" s="211"/>
      <c r="BY689" s="211"/>
      <c r="BZ689" s="211"/>
      <c r="CA689" s="211"/>
      <c r="CB689" s="211"/>
      <c r="CC689" s="211"/>
      <c r="CD689" s="211"/>
      <c r="CE689" s="211"/>
    </row>
    <row r="690" spans="41:83" x14ac:dyDescent="0.2">
      <c r="AO690" s="215"/>
      <c r="AP690" s="222"/>
      <c r="AQ690" s="222"/>
      <c r="AR690" s="215"/>
      <c r="AS690" s="215"/>
      <c r="AT690" s="217"/>
      <c r="AU690" s="218"/>
      <c r="AV690" s="217"/>
      <c r="AW690" s="215"/>
      <c r="AX690" s="217"/>
      <c r="AY690" s="219"/>
      <c r="AZ690" s="220"/>
      <c r="BA690" s="220"/>
      <c r="BB690" s="221"/>
      <c r="BC690" s="220"/>
      <c r="BD690" s="220"/>
      <c r="BE690" s="220"/>
      <c r="BF690" s="220"/>
      <c r="BG690" s="220"/>
      <c r="BH690" s="218"/>
      <c r="BI690" s="218"/>
      <c r="BJ690" s="218"/>
      <c r="BK690" s="218"/>
      <c r="BL690" s="218"/>
      <c r="BM690" s="211"/>
      <c r="BN690" s="211"/>
      <c r="BO690" s="211"/>
      <c r="BP690" s="211"/>
      <c r="BQ690" s="211"/>
      <c r="BR690" s="211"/>
      <c r="BS690" s="211"/>
      <c r="BT690" s="211"/>
      <c r="BU690" s="211"/>
      <c r="BV690" s="211"/>
      <c r="BW690" s="211"/>
      <c r="BX690" s="211"/>
      <c r="BY690" s="211"/>
      <c r="BZ690" s="211"/>
      <c r="CA690" s="211"/>
      <c r="CB690" s="211"/>
      <c r="CC690" s="211"/>
      <c r="CD690" s="211"/>
      <c r="CE690" s="211"/>
    </row>
    <row r="691" spans="41:83" x14ac:dyDescent="0.2">
      <c r="AO691" s="215"/>
      <c r="AP691" s="222"/>
      <c r="AQ691" s="222"/>
      <c r="AR691" s="215"/>
      <c r="AS691" s="215"/>
      <c r="AT691" s="217"/>
      <c r="AU691" s="218"/>
      <c r="AV691" s="217"/>
      <c r="AW691" s="215"/>
      <c r="AX691" s="217"/>
      <c r="AY691" s="219"/>
      <c r="AZ691" s="220"/>
      <c r="BA691" s="220"/>
      <c r="BB691" s="221"/>
      <c r="BC691" s="220"/>
      <c r="BD691" s="220"/>
      <c r="BE691" s="220"/>
      <c r="BF691" s="220"/>
      <c r="BG691" s="220"/>
      <c r="BH691" s="218"/>
      <c r="BI691" s="218"/>
      <c r="BJ691" s="218"/>
      <c r="BK691" s="218"/>
      <c r="BL691" s="218"/>
      <c r="BM691" s="211"/>
      <c r="BN691" s="211"/>
      <c r="BO691" s="211"/>
      <c r="BP691" s="211"/>
      <c r="BQ691" s="211"/>
      <c r="BR691" s="211"/>
      <c r="BS691" s="211"/>
      <c r="BT691" s="211"/>
      <c r="BU691" s="211"/>
      <c r="BV691" s="211"/>
      <c r="BW691" s="211"/>
      <c r="BX691" s="211"/>
      <c r="BY691" s="211"/>
      <c r="BZ691" s="211"/>
      <c r="CA691" s="211"/>
      <c r="CB691" s="211"/>
      <c r="CC691" s="211"/>
      <c r="CD691" s="211"/>
      <c r="CE691" s="211"/>
    </row>
    <row r="692" spans="41:83" x14ac:dyDescent="0.2">
      <c r="AO692" s="215"/>
      <c r="AP692" s="222"/>
      <c r="AQ692" s="222"/>
      <c r="AR692" s="215"/>
      <c r="AS692" s="215"/>
      <c r="AT692" s="217"/>
      <c r="AU692" s="218"/>
      <c r="AV692" s="217"/>
      <c r="AW692" s="215"/>
      <c r="AX692" s="217"/>
      <c r="AY692" s="219"/>
      <c r="AZ692" s="220"/>
      <c r="BA692" s="220"/>
      <c r="BB692" s="221"/>
      <c r="BC692" s="220"/>
      <c r="BD692" s="220"/>
      <c r="BE692" s="220"/>
      <c r="BF692" s="220"/>
      <c r="BG692" s="220"/>
      <c r="BH692" s="218"/>
      <c r="BI692" s="218"/>
      <c r="BJ692" s="218"/>
      <c r="BK692" s="218"/>
      <c r="BL692" s="218"/>
      <c r="BM692" s="211"/>
      <c r="BN692" s="211"/>
      <c r="BO692" s="211"/>
      <c r="BP692" s="211"/>
      <c r="BQ692" s="211"/>
      <c r="BR692" s="211"/>
      <c r="BS692" s="211"/>
      <c r="BT692" s="211"/>
      <c r="BU692" s="211"/>
      <c r="BV692" s="211"/>
      <c r="BW692" s="211"/>
      <c r="BX692" s="211"/>
      <c r="BY692" s="211"/>
      <c r="BZ692" s="211"/>
      <c r="CA692" s="211"/>
      <c r="CB692" s="211"/>
      <c r="CC692" s="211"/>
      <c r="CD692" s="211"/>
      <c r="CE692" s="211"/>
    </row>
    <row r="693" spans="41:83" x14ac:dyDescent="0.2">
      <c r="AO693" s="215"/>
      <c r="AP693" s="222"/>
      <c r="AQ693" s="222"/>
      <c r="AR693" s="215"/>
      <c r="AS693" s="215"/>
      <c r="AT693" s="217"/>
      <c r="AU693" s="218"/>
      <c r="AV693" s="217"/>
      <c r="AW693" s="215"/>
      <c r="AX693" s="217"/>
      <c r="AY693" s="219"/>
      <c r="AZ693" s="220"/>
      <c r="BA693" s="220"/>
      <c r="BB693" s="221"/>
      <c r="BC693" s="220"/>
      <c r="BD693" s="220"/>
      <c r="BE693" s="220"/>
      <c r="BF693" s="220"/>
      <c r="BG693" s="220"/>
      <c r="BH693" s="218"/>
      <c r="BI693" s="218"/>
      <c r="BJ693" s="218"/>
      <c r="BK693" s="218"/>
      <c r="BL693" s="218"/>
      <c r="BM693" s="211"/>
      <c r="BN693" s="211"/>
      <c r="BO693" s="211"/>
      <c r="BP693" s="211"/>
      <c r="BQ693" s="211"/>
      <c r="BR693" s="211"/>
      <c r="BS693" s="211"/>
      <c r="BT693" s="211"/>
      <c r="BU693" s="211"/>
      <c r="BV693" s="211"/>
      <c r="BW693" s="211"/>
      <c r="BX693" s="211"/>
      <c r="BY693" s="211"/>
      <c r="BZ693" s="211"/>
      <c r="CA693" s="211"/>
      <c r="CB693" s="211"/>
      <c r="CC693" s="211"/>
      <c r="CD693" s="211"/>
      <c r="CE693" s="211"/>
    </row>
    <row r="694" spans="41:83" x14ac:dyDescent="0.2">
      <c r="AO694" s="215"/>
      <c r="AP694" s="222"/>
      <c r="AQ694" s="222"/>
      <c r="AR694" s="215"/>
      <c r="AS694" s="215"/>
      <c r="AT694" s="217"/>
      <c r="AU694" s="218"/>
      <c r="AV694" s="217"/>
      <c r="AW694" s="215"/>
      <c r="AX694" s="217"/>
      <c r="AY694" s="219"/>
      <c r="AZ694" s="220"/>
      <c r="BA694" s="220"/>
      <c r="BB694" s="221"/>
      <c r="BC694" s="220"/>
      <c r="BD694" s="220"/>
      <c r="BE694" s="220"/>
      <c r="BF694" s="220"/>
      <c r="BG694" s="220"/>
      <c r="BH694" s="218"/>
      <c r="BI694" s="218"/>
      <c r="BJ694" s="218"/>
      <c r="BK694" s="218"/>
      <c r="BL694" s="218"/>
      <c r="BM694" s="211"/>
      <c r="BN694" s="211"/>
      <c r="BO694" s="211"/>
      <c r="BP694" s="211"/>
      <c r="BQ694" s="211"/>
      <c r="BR694" s="211"/>
      <c r="BS694" s="211"/>
      <c r="BT694" s="211"/>
      <c r="BU694" s="211"/>
      <c r="BV694" s="211"/>
      <c r="BW694" s="211"/>
      <c r="BX694" s="211"/>
      <c r="BY694" s="211"/>
      <c r="BZ694" s="211"/>
      <c r="CA694" s="211"/>
      <c r="CB694" s="211"/>
      <c r="CC694" s="211"/>
      <c r="CD694" s="211"/>
      <c r="CE694" s="211"/>
    </row>
    <row r="695" spans="41:83" x14ac:dyDescent="0.2">
      <c r="AO695" s="215"/>
      <c r="AP695" s="222"/>
      <c r="AQ695" s="222"/>
      <c r="AR695" s="215"/>
      <c r="AS695" s="215"/>
      <c r="AT695" s="217"/>
      <c r="AU695" s="218"/>
      <c r="AV695" s="217"/>
      <c r="AW695" s="215"/>
      <c r="AX695" s="217"/>
      <c r="AY695" s="219"/>
      <c r="AZ695" s="220"/>
      <c r="BA695" s="220"/>
      <c r="BB695" s="221"/>
      <c r="BC695" s="220"/>
      <c r="BD695" s="220"/>
      <c r="BE695" s="220"/>
      <c r="BF695" s="220"/>
      <c r="BG695" s="220"/>
      <c r="BH695" s="218"/>
      <c r="BI695" s="218"/>
      <c r="BJ695" s="218"/>
      <c r="BK695" s="218"/>
      <c r="BL695" s="218"/>
      <c r="BM695" s="211"/>
      <c r="BN695" s="211"/>
      <c r="BO695" s="211"/>
      <c r="BP695" s="211"/>
      <c r="BQ695" s="211"/>
      <c r="BR695" s="211"/>
      <c r="BS695" s="211"/>
      <c r="BT695" s="211"/>
      <c r="BU695" s="211"/>
      <c r="BV695" s="211"/>
      <c r="BW695" s="211"/>
      <c r="BX695" s="211"/>
      <c r="BY695" s="211"/>
      <c r="BZ695" s="211"/>
      <c r="CA695" s="211"/>
      <c r="CB695" s="211"/>
      <c r="CC695" s="211"/>
      <c r="CD695" s="211"/>
      <c r="CE695" s="211"/>
    </row>
    <row r="696" spans="41:83" x14ac:dyDescent="0.2">
      <c r="AO696" s="215"/>
      <c r="AP696" s="222"/>
      <c r="AQ696" s="222"/>
      <c r="AR696" s="215"/>
      <c r="AS696" s="215"/>
      <c r="AT696" s="217"/>
      <c r="AU696" s="218"/>
      <c r="AV696" s="217"/>
      <c r="AW696" s="215"/>
      <c r="AX696" s="217"/>
      <c r="AY696" s="219"/>
      <c r="AZ696" s="220"/>
      <c r="BA696" s="220"/>
      <c r="BB696" s="221"/>
      <c r="BC696" s="220"/>
      <c r="BD696" s="220"/>
      <c r="BE696" s="220"/>
      <c r="BF696" s="220"/>
      <c r="BG696" s="220"/>
      <c r="BH696" s="218"/>
      <c r="BI696" s="218"/>
      <c r="BJ696" s="218"/>
      <c r="BK696" s="218"/>
      <c r="BL696" s="218"/>
      <c r="BM696" s="211"/>
      <c r="BN696" s="211"/>
      <c r="BO696" s="211"/>
      <c r="BP696" s="211"/>
      <c r="BQ696" s="211"/>
      <c r="BR696" s="211"/>
      <c r="BS696" s="211"/>
      <c r="BT696" s="211"/>
      <c r="BU696" s="211"/>
      <c r="BV696" s="211"/>
      <c r="BW696" s="211"/>
      <c r="BX696" s="211"/>
      <c r="BY696" s="211"/>
      <c r="BZ696" s="211"/>
      <c r="CA696" s="211"/>
      <c r="CB696" s="211"/>
      <c r="CC696" s="211"/>
      <c r="CD696" s="211"/>
      <c r="CE696" s="211"/>
    </row>
    <row r="697" spans="41:83" x14ac:dyDescent="0.2">
      <c r="AO697" s="215"/>
      <c r="AP697" s="222"/>
      <c r="AQ697" s="222"/>
      <c r="AR697" s="215"/>
      <c r="AS697" s="215"/>
      <c r="AT697" s="217"/>
      <c r="AU697" s="218"/>
      <c r="AV697" s="217"/>
      <c r="AW697" s="215"/>
      <c r="AX697" s="217"/>
      <c r="AY697" s="219"/>
      <c r="AZ697" s="220"/>
      <c r="BA697" s="220"/>
      <c r="BB697" s="221"/>
      <c r="BC697" s="220"/>
      <c r="BD697" s="220"/>
      <c r="BE697" s="220"/>
      <c r="BF697" s="220"/>
      <c r="BG697" s="220"/>
      <c r="BH697" s="218"/>
      <c r="BI697" s="218"/>
      <c r="BJ697" s="218"/>
      <c r="BK697" s="218"/>
      <c r="BL697" s="218"/>
      <c r="BM697" s="211"/>
      <c r="BN697" s="211"/>
      <c r="BO697" s="211"/>
      <c r="BP697" s="211"/>
      <c r="BQ697" s="211"/>
      <c r="BR697" s="211"/>
      <c r="BS697" s="211"/>
      <c r="BT697" s="211"/>
      <c r="BU697" s="211"/>
      <c r="BV697" s="211"/>
      <c r="BW697" s="211"/>
      <c r="BX697" s="211"/>
      <c r="BY697" s="211"/>
      <c r="BZ697" s="211"/>
      <c r="CA697" s="211"/>
      <c r="CB697" s="211"/>
      <c r="CC697" s="211"/>
      <c r="CD697" s="211"/>
      <c r="CE697" s="211"/>
    </row>
    <row r="698" spans="41:83" x14ac:dyDescent="0.2">
      <c r="AO698" s="215"/>
      <c r="AP698" s="222"/>
      <c r="AQ698" s="222"/>
      <c r="AR698" s="215"/>
      <c r="AS698" s="215"/>
      <c r="AT698" s="217"/>
      <c r="AU698" s="218"/>
      <c r="AV698" s="217"/>
      <c r="AW698" s="215"/>
      <c r="AX698" s="217"/>
      <c r="AY698" s="219"/>
      <c r="AZ698" s="220"/>
      <c r="BA698" s="220"/>
      <c r="BB698" s="221"/>
      <c r="BC698" s="220"/>
      <c r="BD698" s="220"/>
      <c r="BE698" s="220"/>
      <c r="BF698" s="220"/>
      <c r="BG698" s="220"/>
      <c r="BH698" s="218"/>
      <c r="BI698" s="218"/>
      <c r="BJ698" s="218"/>
      <c r="BK698" s="218"/>
      <c r="BL698" s="218"/>
      <c r="BM698" s="211"/>
      <c r="BN698" s="211"/>
      <c r="BO698" s="211"/>
      <c r="BP698" s="211"/>
      <c r="BQ698" s="211"/>
      <c r="BR698" s="211"/>
      <c r="BS698" s="211"/>
      <c r="BT698" s="211"/>
      <c r="BU698" s="211"/>
      <c r="BV698" s="211"/>
      <c r="BW698" s="211"/>
      <c r="BX698" s="211"/>
      <c r="BY698" s="211"/>
      <c r="BZ698" s="211"/>
      <c r="CA698" s="211"/>
      <c r="CB698" s="211"/>
      <c r="CC698" s="211"/>
      <c r="CD698" s="211"/>
      <c r="CE698" s="211"/>
    </row>
    <row r="699" spans="41:83" x14ac:dyDescent="0.2">
      <c r="AO699" s="215"/>
      <c r="AP699" s="222"/>
      <c r="AQ699" s="222"/>
      <c r="AR699" s="215"/>
      <c r="AS699" s="215"/>
      <c r="AT699" s="217"/>
      <c r="AU699" s="218"/>
      <c r="AV699" s="217"/>
      <c r="AW699" s="215"/>
      <c r="AX699" s="217"/>
      <c r="AY699" s="219"/>
      <c r="AZ699" s="220"/>
      <c r="BA699" s="220"/>
      <c r="BB699" s="221"/>
      <c r="BC699" s="220"/>
      <c r="BD699" s="220"/>
      <c r="BE699" s="220"/>
      <c r="BF699" s="220"/>
      <c r="BG699" s="220"/>
      <c r="BH699" s="218"/>
      <c r="BI699" s="218"/>
      <c r="BJ699" s="218"/>
      <c r="BK699" s="218"/>
      <c r="BL699" s="218"/>
      <c r="BM699" s="211"/>
      <c r="BN699" s="211"/>
      <c r="BO699" s="211"/>
      <c r="BP699" s="211"/>
      <c r="BQ699" s="211"/>
      <c r="BR699" s="211"/>
      <c r="BS699" s="211"/>
      <c r="BT699" s="211"/>
      <c r="BU699" s="211"/>
      <c r="BV699" s="211"/>
      <c r="BW699" s="211"/>
      <c r="BX699" s="211"/>
      <c r="BY699" s="211"/>
      <c r="BZ699" s="211"/>
      <c r="CA699" s="211"/>
      <c r="CB699" s="211"/>
      <c r="CC699" s="211"/>
      <c r="CD699" s="211"/>
      <c r="CE699" s="211"/>
    </row>
    <row r="700" spans="41:83" x14ac:dyDescent="0.2">
      <c r="AO700" s="215"/>
      <c r="AP700" s="222"/>
      <c r="AQ700" s="222"/>
      <c r="AR700" s="215"/>
      <c r="AS700" s="215"/>
      <c r="AT700" s="217"/>
      <c r="AU700" s="218"/>
      <c r="AV700" s="217"/>
      <c r="AW700" s="215"/>
      <c r="AX700" s="217"/>
      <c r="AY700" s="219"/>
      <c r="AZ700" s="220"/>
      <c r="BA700" s="220"/>
      <c r="BB700" s="221"/>
      <c r="BC700" s="220"/>
      <c r="BD700" s="220"/>
      <c r="BE700" s="220"/>
      <c r="BF700" s="220"/>
      <c r="BG700" s="220"/>
      <c r="BH700" s="218"/>
      <c r="BI700" s="218"/>
      <c r="BJ700" s="218"/>
      <c r="BK700" s="218"/>
      <c r="BL700" s="218"/>
      <c r="BM700" s="211"/>
      <c r="BN700" s="211"/>
      <c r="BO700" s="211"/>
      <c r="BP700" s="211"/>
      <c r="BQ700" s="211"/>
      <c r="BR700" s="211"/>
      <c r="BS700" s="211"/>
      <c r="BT700" s="211"/>
      <c r="BU700" s="211"/>
      <c r="BV700" s="211"/>
      <c r="BW700" s="211"/>
      <c r="BX700" s="211"/>
      <c r="BY700" s="211"/>
      <c r="BZ700" s="211"/>
      <c r="CA700" s="211"/>
      <c r="CB700" s="211"/>
      <c r="CC700" s="211"/>
      <c r="CD700" s="211"/>
      <c r="CE700" s="211"/>
    </row>
    <row r="701" spans="41:83" x14ac:dyDescent="0.2">
      <c r="AO701" s="215"/>
      <c r="AP701" s="222"/>
      <c r="AQ701" s="222"/>
      <c r="AR701" s="215"/>
      <c r="AS701" s="215"/>
      <c r="AT701" s="217"/>
      <c r="AU701" s="218"/>
      <c r="AV701" s="217"/>
      <c r="AW701" s="215"/>
      <c r="AX701" s="217"/>
      <c r="AY701" s="219"/>
      <c r="AZ701" s="220"/>
      <c r="BA701" s="220"/>
      <c r="BB701" s="221"/>
      <c r="BC701" s="220"/>
      <c r="BD701" s="220"/>
      <c r="BE701" s="220"/>
      <c r="BF701" s="220"/>
      <c r="BG701" s="220"/>
      <c r="BH701" s="218"/>
      <c r="BI701" s="218"/>
      <c r="BJ701" s="218"/>
      <c r="BK701" s="218"/>
      <c r="BL701" s="218"/>
      <c r="BM701" s="211"/>
      <c r="BN701" s="211"/>
      <c r="BO701" s="211"/>
      <c r="BP701" s="211"/>
      <c r="BQ701" s="211"/>
      <c r="BR701" s="211"/>
      <c r="BS701" s="211"/>
      <c r="BT701" s="211"/>
      <c r="BU701" s="211"/>
      <c r="BV701" s="211"/>
      <c r="BW701" s="211"/>
      <c r="BX701" s="211"/>
      <c r="BY701" s="211"/>
      <c r="BZ701" s="211"/>
      <c r="CA701" s="211"/>
      <c r="CB701" s="211"/>
      <c r="CC701" s="211"/>
      <c r="CD701" s="211"/>
      <c r="CE701" s="211"/>
    </row>
    <row r="702" spans="41:83" x14ac:dyDescent="0.2">
      <c r="AO702" s="215"/>
      <c r="AP702" s="222"/>
      <c r="AQ702" s="222"/>
      <c r="AR702" s="215"/>
      <c r="AS702" s="215"/>
      <c r="AT702" s="217"/>
      <c r="AU702" s="218"/>
      <c r="AV702" s="217"/>
      <c r="AW702" s="215"/>
      <c r="AX702" s="217"/>
      <c r="AY702" s="219"/>
      <c r="AZ702" s="220"/>
      <c r="BA702" s="220"/>
      <c r="BB702" s="221"/>
      <c r="BC702" s="220"/>
      <c r="BD702" s="220"/>
      <c r="BE702" s="220"/>
      <c r="BF702" s="220"/>
      <c r="BG702" s="220"/>
      <c r="BH702" s="218"/>
      <c r="BI702" s="218"/>
      <c r="BJ702" s="218"/>
      <c r="BK702" s="218"/>
      <c r="BL702" s="218"/>
      <c r="BM702" s="211"/>
      <c r="BN702" s="211"/>
      <c r="BO702" s="211"/>
      <c r="BP702" s="211"/>
      <c r="BQ702" s="211"/>
      <c r="BR702" s="211"/>
      <c r="BS702" s="211"/>
      <c r="BT702" s="211"/>
      <c r="BU702" s="211"/>
      <c r="BV702" s="211"/>
      <c r="BW702" s="211"/>
      <c r="BX702" s="211"/>
      <c r="BY702" s="211"/>
      <c r="BZ702" s="211"/>
      <c r="CA702" s="211"/>
      <c r="CB702" s="211"/>
      <c r="CC702" s="211"/>
      <c r="CD702" s="211"/>
      <c r="CE702" s="211"/>
    </row>
    <row r="703" spans="41:83" x14ac:dyDescent="0.2">
      <c r="AO703" s="215"/>
      <c r="AP703" s="222"/>
      <c r="AQ703" s="222"/>
      <c r="AR703" s="215"/>
      <c r="AS703" s="215"/>
      <c r="AT703" s="217"/>
      <c r="AU703" s="218"/>
      <c r="AV703" s="217"/>
      <c r="AW703" s="215"/>
      <c r="AX703" s="217"/>
      <c r="AY703" s="219"/>
      <c r="AZ703" s="220"/>
      <c r="BA703" s="220"/>
      <c r="BB703" s="221"/>
      <c r="BC703" s="220"/>
      <c r="BD703" s="220"/>
      <c r="BE703" s="220"/>
      <c r="BF703" s="220"/>
      <c r="BG703" s="220"/>
      <c r="BH703" s="218"/>
      <c r="BI703" s="218"/>
      <c r="BJ703" s="218"/>
      <c r="BK703" s="218"/>
      <c r="BL703" s="218"/>
      <c r="BM703" s="211"/>
      <c r="BN703" s="211"/>
      <c r="BO703" s="211"/>
      <c r="BP703" s="211"/>
      <c r="BQ703" s="211"/>
      <c r="BR703" s="211"/>
      <c r="BS703" s="211"/>
      <c r="BT703" s="211"/>
      <c r="BU703" s="211"/>
      <c r="BV703" s="211"/>
      <c r="BW703" s="211"/>
      <c r="BX703" s="211"/>
      <c r="BY703" s="211"/>
      <c r="BZ703" s="211"/>
      <c r="CA703" s="211"/>
      <c r="CB703" s="211"/>
      <c r="CC703" s="211"/>
      <c r="CD703" s="211"/>
      <c r="CE703" s="211"/>
    </row>
    <row r="704" spans="41:83" x14ac:dyDescent="0.2">
      <c r="AO704" s="215"/>
      <c r="AP704" s="222"/>
      <c r="AQ704" s="222"/>
      <c r="AR704" s="215"/>
      <c r="AS704" s="215"/>
      <c r="AT704" s="217"/>
      <c r="AU704" s="218"/>
      <c r="AV704" s="217"/>
      <c r="AW704" s="215"/>
      <c r="AX704" s="217"/>
      <c r="AY704" s="219"/>
      <c r="AZ704" s="220"/>
      <c r="BA704" s="220"/>
      <c r="BB704" s="221"/>
      <c r="BC704" s="220"/>
      <c r="BD704" s="220"/>
      <c r="BE704" s="220"/>
      <c r="BF704" s="220"/>
      <c r="BG704" s="220"/>
      <c r="BH704" s="218"/>
      <c r="BI704" s="218"/>
      <c r="BJ704" s="218"/>
      <c r="BK704" s="218"/>
      <c r="BL704" s="218"/>
      <c r="BM704" s="211"/>
      <c r="BN704" s="211"/>
      <c r="BO704" s="211"/>
      <c r="BP704" s="211"/>
      <c r="BQ704" s="211"/>
      <c r="BR704" s="211"/>
      <c r="BS704" s="211"/>
      <c r="BT704" s="211"/>
      <c r="BU704" s="211"/>
      <c r="BV704" s="211"/>
      <c r="BW704" s="211"/>
      <c r="BX704" s="211"/>
      <c r="BY704" s="211"/>
      <c r="BZ704" s="211"/>
      <c r="CA704" s="211"/>
      <c r="CB704" s="211"/>
      <c r="CC704" s="211"/>
      <c r="CD704" s="211"/>
      <c r="CE704" s="211"/>
    </row>
    <row r="705" spans="41:83" x14ac:dyDescent="0.2">
      <c r="AO705" s="215"/>
      <c r="AP705" s="222"/>
      <c r="AQ705" s="222"/>
      <c r="AR705" s="215"/>
      <c r="AS705" s="215"/>
      <c r="AT705" s="217"/>
      <c r="AU705" s="218"/>
      <c r="AV705" s="217"/>
      <c r="AW705" s="215"/>
      <c r="AX705" s="217"/>
      <c r="AY705" s="219"/>
      <c r="AZ705" s="220"/>
      <c r="BA705" s="220"/>
      <c r="BB705" s="221"/>
      <c r="BC705" s="220"/>
      <c r="BD705" s="220"/>
      <c r="BE705" s="220"/>
      <c r="BF705" s="220"/>
      <c r="BG705" s="220"/>
      <c r="BH705" s="218"/>
      <c r="BI705" s="218"/>
      <c r="BJ705" s="218"/>
      <c r="BK705" s="218"/>
      <c r="BL705" s="218"/>
      <c r="BM705" s="211"/>
      <c r="BN705" s="211"/>
      <c r="BO705" s="211"/>
      <c r="BP705" s="211"/>
      <c r="BQ705" s="211"/>
      <c r="BR705" s="211"/>
      <c r="BS705" s="211"/>
      <c r="BT705" s="211"/>
      <c r="BU705" s="211"/>
      <c r="BV705" s="211"/>
      <c r="BW705" s="211"/>
      <c r="BX705" s="211"/>
      <c r="BY705" s="211"/>
      <c r="BZ705" s="211"/>
      <c r="CA705" s="211"/>
      <c r="CB705" s="211"/>
      <c r="CC705" s="211"/>
      <c r="CD705" s="211"/>
      <c r="CE705" s="211"/>
    </row>
    <row r="706" spans="41:83" x14ac:dyDescent="0.2">
      <c r="AO706" s="215"/>
      <c r="AP706" s="222"/>
      <c r="AQ706" s="222"/>
      <c r="AR706" s="215"/>
      <c r="AS706" s="215"/>
      <c r="AT706" s="217"/>
      <c r="AU706" s="218"/>
      <c r="AV706" s="217"/>
      <c r="AW706" s="215"/>
      <c r="AX706" s="217"/>
      <c r="AY706" s="219"/>
      <c r="AZ706" s="220"/>
      <c r="BA706" s="220"/>
      <c r="BB706" s="221"/>
      <c r="BC706" s="220"/>
      <c r="BD706" s="220"/>
      <c r="BE706" s="220"/>
      <c r="BF706" s="220"/>
      <c r="BG706" s="220"/>
      <c r="BH706" s="218"/>
      <c r="BI706" s="218"/>
      <c r="BJ706" s="218"/>
      <c r="BK706" s="218"/>
      <c r="BL706" s="218"/>
      <c r="BM706" s="211"/>
      <c r="BN706" s="211"/>
      <c r="BO706" s="211"/>
      <c r="BP706" s="211"/>
      <c r="BQ706" s="211"/>
      <c r="BR706" s="211"/>
      <c r="BS706" s="211"/>
      <c r="BT706" s="211"/>
      <c r="BU706" s="211"/>
      <c r="BV706" s="211"/>
      <c r="BW706" s="211"/>
      <c r="BX706" s="211"/>
      <c r="BY706" s="211"/>
      <c r="BZ706" s="211"/>
      <c r="CA706" s="211"/>
      <c r="CB706" s="211"/>
      <c r="CC706" s="211"/>
      <c r="CD706" s="211"/>
      <c r="CE706" s="211"/>
    </row>
    <row r="707" spans="41:83" x14ac:dyDescent="0.2">
      <c r="AO707" s="215"/>
      <c r="AP707" s="222"/>
      <c r="AQ707" s="222"/>
      <c r="AR707" s="215"/>
      <c r="AS707" s="215"/>
      <c r="AT707" s="217"/>
      <c r="AU707" s="218"/>
      <c r="AV707" s="217"/>
      <c r="AW707" s="215"/>
      <c r="AX707" s="217"/>
      <c r="AY707" s="219"/>
      <c r="AZ707" s="220"/>
      <c r="BA707" s="220"/>
      <c r="BB707" s="221"/>
      <c r="BC707" s="220"/>
      <c r="BD707" s="220"/>
      <c r="BE707" s="220"/>
      <c r="BF707" s="220"/>
      <c r="BG707" s="220"/>
      <c r="BH707" s="218"/>
      <c r="BI707" s="218"/>
      <c r="BJ707" s="218"/>
      <c r="BK707" s="218"/>
      <c r="BL707" s="218"/>
      <c r="BM707" s="211"/>
      <c r="BN707" s="211"/>
      <c r="BO707" s="211"/>
      <c r="BP707" s="211"/>
      <c r="BQ707" s="211"/>
      <c r="BR707" s="211"/>
      <c r="BS707" s="211"/>
      <c r="BT707" s="211"/>
      <c r="BU707" s="211"/>
      <c r="BV707" s="211"/>
      <c r="BW707" s="211"/>
      <c r="BX707" s="211"/>
      <c r="BY707" s="211"/>
      <c r="BZ707" s="211"/>
      <c r="CA707" s="211"/>
      <c r="CB707" s="211"/>
      <c r="CC707" s="211"/>
      <c r="CD707" s="211"/>
      <c r="CE707" s="211"/>
    </row>
    <row r="708" spans="41:83" x14ac:dyDescent="0.2">
      <c r="AO708" s="215"/>
      <c r="AP708" s="222"/>
      <c r="AQ708" s="222"/>
      <c r="AR708" s="215"/>
      <c r="AS708" s="215"/>
      <c r="AT708" s="217"/>
      <c r="AU708" s="218"/>
      <c r="AV708" s="217"/>
      <c r="AW708" s="215"/>
      <c r="AX708" s="217"/>
      <c r="AY708" s="219"/>
      <c r="AZ708" s="220"/>
      <c r="BA708" s="220"/>
      <c r="BB708" s="221"/>
      <c r="BC708" s="220"/>
      <c r="BD708" s="220"/>
      <c r="BE708" s="220"/>
      <c r="BF708" s="220"/>
      <c r="BG708" s="220"/>
      <c r="BH708" s="218"/>
      <c r="BI708" s="218"/>
      <c r="BJ708" s="218"/>
      <c r="BK708" s="218"/>
      <c r="BL708" s="218"/>
      <c r="BM708" s="211"/>
      <c r="BN708" s="211"/>
      <c r="BO708" s="211"/>
      <c r="BP708" s="211"/>
      <c r="BQ708" s="211"/>
      <c r="BR708" s="211"/>
      <c r="BS708" s="211"/>
      <c r="BT708" s="211"/>
      <c r="BU708" s="211"/>
      <c r="BV708" s="211"/>
      <c r="BW708" s="211"/>
      <c r="BX708" s="211"/>
      <c r="BY708" s="211"/>
      <c r="BZ708" s="211"/>
      <c r="CA708" s="211"/>
      <c r="CB708" s="211"/>
      <c r="CC708" s="211"/>
      <c r="CD708" s="211"/>
      <c r="CE708" s="211"/>
    </row>
    <row r="709" spans="41:83" x14ac:dyDescent="0.2">
      <c r="AO709" s="215"/>
      <c r="AP709" s="222"/>
      <c r="AQ709" s="222"/>
      <c r="AR709" s="215"/>
      <c r="AS709" s="215"/>
      <c r="AT709" s="217"/>
      <c r="AU709" s="218"/>
      <c r="AV709" s="217"/>
      <c r="AW709" s="215"/>
      <c r="AX709" s="217"/>
      <c r="AY709" s="219"/>
      <c r="AZ709" s="220"/>
      <c r="BA709" s="220"/>
      <c r="BB709" s="221"/>
      <c r="BC709" s="220"/>
      <c r="BD709" s="220"/>
      <c r="BE709" s="220"/>
      <c r="BF709" s="220"/>
      <c r="BG709" s="220"/>
      <c r="BH709" s="218"/>
      <c r="BI709" s="218"/>
      <c r="BJ709" s="218"/>
      <c r="BK709" s="218"/>
      <c r="BL709" s="218"/>
      <c r="BM709" s="211"/>
      <c r="BN709" s="211"/>
      <c r="BO709" s="211"/>
      <c r="BP709" s="211"/>
      <c r="BQ709" s="211"/>
      <c r="BR709" s="211"/>
      <c r="BS709" s="211"/>
      <c r="BT709" s="211"/>
      <c r="BU709" s="211"/>
      <c r="BV709" s="211"/>
      <c r="BW709" s="211"/>
      <c r="BX709" s="211"/>
      <c r="BY709" s="211"/>
      <c r="BZ709" s="211"/>
      <c r="CA709" s="211"/>
      <c r="CB709" s="211"/>
      <c r="CC709" s="211"/>
      <c r="CD709" s="211"/>
      <c r="CE709" s="211"/>
    </row>
    <row r="710" spans="41:83" x14ac:dyDescent="0.2">
      <c r="AO710" s="215"/>
      <c r="AP710" s="222"/>
      <c r="AQ710" s="222"/>
      <c r="AR710" s="215"/>
      <c r="AS710" s="215"/>
      <c r="AT710" s="217"/>
      <c r="AU710" s="218"/>
      <c r="AV710" s="217"/>
      <c r="AW710" s="215"/>
      <c r="AX710" s="217"/>
      <c r="AY710" s="219"/>
      <c r="AZ710" s="220"/>
      <c r="BA710" s="220"/>
      <c r="BB710" s="221"/>
      <c r="BC710" s="220"/>
      <c r="BD710" s="220"/>
      <c r="BE710" s="220"/>
      <c r="BF710" s="220"/>
      <c r="BG710" s="220"/>
      <c r="BH710" s="218"/>
      <c r="BI710" s="218"/>
      <c r="BJ710" s="218"/>
      <c r="BK710" s="218"/>
      <c r="BL710" s="218"/>
      <c r="BM710" s="211"/>
      <c r="BN710" s="211"/>
      <c r="BO710" s="211"/>
      <c r="BP710" s="211"/>
      <c r="BQ710" s="211"/>
      <c r="BR710" s="211"/>
      <c r="BS710" s="211"/>
      <c r="BT710" s="211"/>
      <c r="BU710" s="211"/>
      <c r="BV710" s="211"/>
      <c r="BW710" s="211"/>
      <c r="BX710" s="211"/>
      <c r="BY710" s="211"/>
      <c r="BZ710" s="211"/>
      <c r="CA710" s="211"/>
      <c r="CB710" s="211"/>
      <c r="CC710" s="211"/>
      <c r="CD710" s="211"/>
      <c r="CE710" s="211"/>
    </row>
    <row r="711" spans="41:83" x14ac:dyDescent="0.2">
      <c r="AO711" s="215"/>
      <c r="AP711" s="222"/>
      <c r="AQ711" s="222"/>
      <c r="AR711" s="215"/>
      <c r="AS711" s="215"/>
      <c r="AT711" s="217"/>
      <c r="AU711" s="218"/>
      <c r="AV711" s="217"/>
      <c r="AW711" s="215"/>
      <c r="AX711" s="217"/>
      <c r="AY711" s="219"/>
      <c r="AZ711" s="220"/>
      <c r="BA711" s="220"/>
      <c r="BB711" s="221"/>
      <c r="BC711" s="220"/>
      <c r="BD711" s="220"/>
      <c r="BE711" s="220"/>
      <c r="BF711" s="220"/>
      <c r="BG711" s="220"/>
      <c r="BH711" s="218"/>
      <c r="BI711" s="218"/>
      <c r="BJ711" s="218"/>
      <c r="BK711" s="218"/>
      <c r="BL711" s="218"/>
      <c r="BM711" s="211"/>
      <c r="BN711" s="211"/>
      <c r="BO711" s="211"/>
      <c r="BP711" s="211"/>
      <c r="BQ711" s="211"/>
      <c r="BR711" s="211"/>
      <c r="BS711" s="211"/>
      <c r="BT711" s="211"/>
      <c r="BU711" s="211"/>
      <c r="BV711" s="211"/>
      <c r="BW711" s="211"/>
      <c r="BX711" s="211"/>
      <c r="BY711" s="211"/>
      <c r="BZ711" s="211"/>
      <c r="CA711" s="211"/>
      <c r="CB711" s="211"/>
      <c r="CC711" s="211"/>
      <c r="CD711" s="211"/>
      <c r="CE711" s="211"/>
    </row>
    <row r="712" spans="41:83" x14ac:dyDescent="0.2">
      <c r="AO712" s="215"/>
      <c r="AP712" s="222"/>
      <c r="AQ712" s="222"/>
      <c r="AR712" s="215"/>
      <c r="AS712" s="215"/>
      <c r="AT712" s="217"/>
      <c r="AU712" s="218"/>
      <c r="AV712" s="217"/>
      <c r="AW712" s="215"/>
      <c r="AX712" s="217"/>
      <c r="AY712" s="219"/>
      <c r="AZ712" s="220"/>
      <c r="BA712" s="220"/>
      <c r="BB712" s="221"/>
      <c r="BC712" s="220"/>
      <c r="BD712" s="220"/>
      <c r="BE712" s="220"/>
      <c r="BF712" s="220"/>
      <c r="BG712" s="220"/>
      <c r="BH712" s="218"/>
      <c r="BI712" s="218"/>
      <c r="BJ712" s="218"/>
      <c r="BK712" s="218"/>
      <c r="BL712" s="218"/>
      <c r="BM712" s="211"/>
      <c r="BN712" s="211"/>
      <c r="BO712" s="211"/>
      <c r="BP712" s="211"/>
      <c r="BQ712" s="211"/>
      <c r="BR712" s="211"/>
      <c r="BS712" s="211"/>
      <c r="BT712" s="211"/>
      <c r="BU712" s="211"/>
      <c r="BV712" s="211"/>
      <c r="BW712" s="211"/>
      <c r="BX712" s="211"/>
      <c r="BY712" s="211"/>
      <c r="BZ712" s="211"/>
      <c r="CA712" s="211"/>
      <c r="CB712" s="211"/>
      <c r="CC712" s="211"/>
      <c r="CD712" s="211"/>
      <c r="CE712" s="211"/>
    </row>
    <row r="713" spans="41:83" x14ac:dyDescent="0.2">
      <c r="AO713" s="215"/>
      <c r="AP713" s="222"/>
      <c r="AQ713" s="222"/>
      <c r="AR713" s="215"/>
      <c r="AS713" s="215"/>
      <c r="AT713" s="217"/>
      <c r="AU713" s="218"/>
      <c r="AV713" s="217"/>
      <c r="AW713" s="215"/>
      <c r="AX713" s="217"/>
      <c r="AY713" s="219"/>
      <c r="AZ713" s="220"/>
      <c r="BA713" s="220"/>
      <c r="BB713" s="221"/>
      <c r="BC713" s="220"/>
      <c r="BD713" s="220"/>
      <c r="BE713" s="220"/>
      <c r="BF713" s="220"/>
      <c r="BG713" s="220"/>
      <c r="BH713" s="218"/>
      <c r="BI713" s="218"/>
      <c r="BJ713" s="218"/>
      <c r="BK713" s="218"/>
      <c r="BL713" s="218"/>
      <c r="BM713" s="211"/>
      <c r="BN713" s="211"/>
      <c r="BO713" s="211"/>
      <c r="BP713" s="211"/>
      <c r="BQ713" s="211"/>
      <c r="BR713" s="211"/>
      <c r="BS713" s="211"/>
      <c r="BT713" s="211"/>
      <c r="BU713" s="211"/>
      <c r="BV713" s="211"/>
      <c r="BW713" s="211"/>
      <c r="BX713" s="211"/>
      <c r="BY713" s="211"/>
      <c r="BZ713" s="211"/>
      <c r="CA713" s="211"/>
      <c r="CB713" s="211"/>
      <c r="CC713" s="211"/>
      <c r="CD713" s="211"/>
      <c r="CE713" s="211"/>
    </row>
    <row r="714" spans="41:83" x14ac:dyDescent="0.2">
      <c r="AO714" s="215"/>
      <c r="AP714" s="222"/>
      <c r="AQ714" s="222"/>
      <c r="AR714" s="215"/>
      <c r="AS714" s="215"/>
      <c r="AT714" s="217"/>
      <c r="AU714" s="218"/>
      <c r="AV714" s="217"/>
      <c r="AW714" s="215"/>
      <c r="AX714" s="217"/>
      <c r="AY714" s="219"/>
      <c r="AZ714" s="220"/>
      <c r="BA714" s="220"/>
      <c r="BB714" s="221"/>
      <c r="BC714" s="220"/>
      <c r="BD714" s="220"/>
      <c r="BE714" s="220"/>
      <c r="BF714" s="220"/>
      <c r="BG714" s="220"/>
      <c r="BH714" s="218"/>
      <c r="BI714" s="218"/>
      <c r="BJ714" s="218"/>
      <c r="BK714" s="218"/>
      <c r="BL714" s="218"/>
      <c r="BM714" s="211"/>
      <c r="BN714" s="211"/>
      <c r="BO714" s="211"/>
      <c r="BP714" s="211"/>
      <c r="BQ714" s="211"/>
      <c r="BR714" s="211"/>
      <c r="BS714" s="211"/>
      <c r="BT714" s="211"/>
      <c r="BU714" s="211"/>
      <c r="BV714" s="211"/>
      <c r="BW714" s="211"/>
      <c r="BX714" s="211"/>
      <c r="BY714" s="211"/>
      <c r="BZ714" s="211"/>
      <c r="CA714" s="211"/>
      <c r="CB714" s="211"/>
      <c r="CC714" s="211"/>
      <c r="CD714" s="211"/>
      <c r="CE714" s="211"/>
    </row>
    <row r="715" spans="41:83" x14ac:dyDescent="0.2">
      <c r="AO715" s="215"/>
      <c r="AP715" s="222"/>
      <c r="AQ715" s="222"/>
      <c r="AR715" s="215"/>
      <c r="AS715" s="215"/>
      <c r="AT715" s="217"/>
      <c r="AU715" s="218"/>
      <c r="AV715" s="217"/>
      <c r="AW715" s="215"/>
      <c r="AX715" s="217"/>
      <c r="AY715" s="219"/>
      <c r="AZ715" s="220"/>
      <c r="BA715" s="220"/>
      <c r="BB715" s="221"/>
      <c r="BC715" s="220"/>
      <c r="BD715" s="220"/>
      <c r="BE715" s="220"/>
      <c r="BF715" s="220"/>
      <c r="BG715" s="220"/>
      <c r="BH715" s="218"/>
      <c r="BI715" s="218"/>
      <c r="BJ715" s="218"/>
      <c r="BK715" s="218"/>
      <c r="BL715" s="218"/>
      <c r="BM715" s="211"/>
      <c r="BN715" s="211"/>
      <c r="BO715" s="211"/>
      <c r="BP715" s="211"/>
      <c r="BQ715" s="211"/>
      <c r="BR715" s="211"/>
      <c r="BS715" s="211"/>
      <c r="BT715" s="211"/>
      <c r="BU715" s="211"/>
      <c r="BV715" s="211"/>
      <c r="BW715" s="211"/>
      <c r="BX715" s="211"/>
      <c r="BY715" s="211"/>
      <c r="BZ715" s="211"/>
      <c r="CA715" s="211"/>
      <c r="CB715" s="211"/>
      <c r="CC715" s="211"/>
      <c r="CD715" s="211"/>
      <c r="CE715" s="211"/>
    </row>
    <row r="716" spans="41:83" x14ac:dyDescent="0.2">
      <c r="AO716" s="215"/>
      <c r="AP716" s="222"/>
      <c r="AQ716" s="222"/>
      <c r="AR716" s="215"/>
      <c r="AS716" s="215"/>
      <c r="AT716" s="217"/>
      <c r="AU716" s="218"/>
      <c r="AV716" s="217"/>
      <c r="AW716" s="215"/>
      <c r="AX716" s="217"/>
      <c r="AY716" s="219"/>
      <c r="AZ716" s="220"/>
      <c r="BA716" s="220"/>
      <c r="BB716" s="221"/>
      <c r="BC716" s="220"/>
      <c r="BD716" s="220"/>
      <c r="BE716" s="220"/>
      <c r="BF716" s="220"/>
      <c r="BG716" s="220"/>
      <c r="BH716" s="218"/>
      <c r="BI716" s="218"/>
      <c r="BJ716" s="218"/>
      <c r="BK716" s="218"/>
      <c r="BL716" s="218"/>
      <c r="BM716" s="211"/>
      <c r="BN716" s="211"/>
      <c r="BO716" s="211"/>
      <c r="BP716" s="211"/>
      <c r="BQ716" s="211"/>
      <c r="BR716" s="211"/>
      <c r="BS716" s="211"/>
      <c r="BT716" s="211"/>
      <c r="BU716" s="211"/>
      <c r="BV716" s="211"/>
      <c r="BW716" s="211"/>
      <c r="BX716" s="211"/>
      <c r="BY716" s="211"/>
      <c r="BZ716" s="211"/>
      <c r="CA716" s="211"/>
      <c r="CB716" s="211"/>
      <c r="CC716" s="211"/>
      <c r="CD716" s="211"/>
      <c r="CE716" s="211"/>
    </row>
    <row r="717" spans="41:83" x14ac:dyDescent="0.2">
      <c r="AO717" s="215"/>
      <c r="AP717" s="222"/>
      <c r="AQ717" s="222"/>
      <c r="AR717" s="215"/>
      <c r="AS717" s="215"/>
      <c r="AT717" s="217"/>
      <c r="AU717" s="218"/>
      <c r="AV717" s="217"/>
      <c r="AW717" s="215"/>
      <c r="AX717" s="217"/>
      <c r="AY717" s="219"/>
      <c r="AZ717" s="220"/>
      <c r="BA717" s="220"/>
      <c r="BB717" s="221"/>
      <c r="BC717" s="220"/>
      <c r="BD717" s="220"/>
      <c r="BE717" s="220"/>
      <c r="BF717" s="220"/>
      <c r="BG717" s="220"/>
      <c r="BH717" s="218"/>
      <c r="BI717" s="218"/>
      <c r="BJ717" s="218"/>
      <c r="BK717" s="218"/>
      <c r="BL717" s="218"/>
      <c r="BM717" s="211"/>
      <c r="BN717" s="211"/>
      <c r="BO717" s="211"/>
      <c r="BP717" s="211"/>
      <c r="BQ717" s="211"/>
      <c r="BR717" s="211"/>
      <c r="BS717" s="211"/>
      <c r="BT717" s="211"/>
      <c r="BU717" s="211"/>
      <c r="BV717" s="211"/>
      <c r="BW717" s="211"/>
      <c r="BX717" s="211"/>
      <c r="BY717" s="211"/>
      <c r="BZ717" s="211"/>
      <c r="CA717" s="211"/>
      <c r="CB717" s="211"/>
      <c r="CC717" s="211"/>
      <c r="CD717" s="211"/>
      <c r="CE717" s="211"/>
    </row>
    <row r="718" spans="41:83" x14ac:dyDescent="0.2">
      <c r="AO718" s="215"/>
      <c r="AP718" s="222"/>
      <c r="AQ718" s="222"/>
      <c r="AR718" s="215"/>
      <c r="AS718" s="215"/>
      <c r="AT718" s="217"/>
      <c r="AU718" s="218"/>
      <c r="AV718" s="217"/>
      <c r="AW718" s="215"/>
      <c r="AX718" s="217"/>
      <c r="AY718" s="219"/>
      <c r="AZ718" s="220"/>
      <c r="BA718" s="220"/>
      <c r="BB718" s="221"/>
      <c r="BC718" s="220"/>
      <c r="BD718" s="220"/>
      <c r="BE718" s="220"/>
      <c r="BF718" s="220"/>
      <c r="BG718" s="220"/>
      <c r="BH718" s="218"/>
      <c r="BI718" s="218"/>
      <c r="BJ718" s="218"/>
      <c r="BK718" s="218"/>
      <c r="BL718" s="218"/>
      <c r="BM718" s="211"/>
      <c r="BN718" s="211"/>
      <c r="BO718" s="211"/>
      <c r="BP718" s="211"/>
      <c r="BQ718" s="211"/>
      <c r="BR718" s="211"/>
      <c r="BS718" s="211"/>
      <c r="BT718" s="211"/>
      <c r="BU718" s="211"/>
      <c r="BV718" s="211"/>
      <c r="BW718" s="211"/>
      <c r="BX718" s="211"/>
      <c r="BY718" s="211"/>
      <c r="BZ718" s="211"/>
      <c r="CA718" s="211"/>
      <c r="CB718" s="211"/>
      <c r="CC718" s="211"/>
      <c r="CD718" s="211"/>
      <c r="CE718" s="211"/>
    </row>
    <row r="719" spans="41:83" x14ac:dyDescent="0.2">
      <c r="AO719" s="215"/>
      <c r="AP719" s="222"/>
      <c r="AQ719" s="222"/>
      <c r="AR719" s="215"/>
      <c r="AS719" s="215"/>
      <c r="AT719" s="217"/>
      <c r="AU719" s="218"/>
      <c r="AV719" s="217"/>
      <c r="AW719" s="215"/>
      <c r="AX719" s="217"/>
      <c r="AY719" s="219"/>
      <c r="AZ719" s="220"/>
      <c r="BA719" s="220"/>
      <c r="BB719" s="221"/>
      <c r="BC719" s="220"/>
      <c r="BD719" s="220"/>
      <c r="BE719" s="220"/>
      <c r="BF719" s="220"/>
      <c r="BG719" s="220"/>
      <c r="BH719" s="218"/>
      <c r="BI719" s="218"/>
      <c r="BJ719" s="218"/>
      <c r="BK719" s="218"/>
      <c r="BL719" s="218"/>
      <c r="BM719" s="211"/>
      <c r="BN719" s="211"/>
      <c r="BO719" s="211"/>
      <c r="BP719" s="211"/>
      <c r="BQ719" s="211"/>
      <c r="BR719" s="211"/>
      <c r="BS719" s="211"/>
      <c r="BT719" s="211"/>
      <c r="BU719" s="211"/>
      <c r="BV719" s="211"/>
      <c r="BW719" s="211"/>
      <c r="BX719" s="211"/>
      <c r="BY719" s="211"/>
      <c r="BZ719" s="211"/>
      <c r="CA719" s="211"/>
      <c r="CB719" s="211"/>
      <c r="CC719" s="211"/>
      <c r="CD719" s="211"/>
      <c r="CE719" s="211"/>
    </row>
    <row r="720" spans="41:83" x14ac:dyDescent="0.2">
      <c r="AO720" s="215"/>
      <c r="AP720" s="222"/>
      <c r="AQ720" s="222"/>
      <c r="AR720" s="215"/>
      <c r="AS720" s="215"/>
      <c r="AT720" s="217"/>
      <c r="AU720" s="218"/>
      <c r="AV720" s="217"/>
      <c r="AW720" s="215"/>
      <c r="AX720" s="217"/>
      <c r="AY720" s="219"/>
      <c r="AZ720" s="220"/>
      <c r="BA720" s="220"/>
      <c r="BB720" s="221"/>
      <c r="BC720" s="220"/>
      <c r="BD720" s="220"/>
      <c r="BE720" s="220"/>
      <c r="BF720" s="220"/>
      <c r="BG720" s="220"/>
      <c r="BH720" s="218"/>
      <c r="BI720" s="218"/>
      <c r="BJ720" s="218"/>
      <c r="BK720" s="218"/>
      <c r="BL720" s="218"/>
      <c r="BM720" s="211"/>
      <c r="BN720" s="211"/>
      <c r="BO720" s="211"/>
      <c r="BP720" s="211"/>
      <c r="BQ720" s="211"/>
      <c r="BR720" s="211"/>
      <c r="BS720" s="211"/>
      <c r="BT720" s="211"/>
      <c r="BU720" s="211"/>
      <c r="BV720" s="211"/>
      <c r="BW720" s="211"/>
      <c r="BX720" s="211"/>
      <c r="BY720" s="211"/>
      <c r="BZ720" s="211"/>
      <c r="CA720" s="211"/>
      <c r="CB720" s="211"/>
      <c r="CC720" s="211"/>
      <c r="CD720" s="211"/>
      <c r="CE720" s="211"/>
    </row>
    <row r="721" spans="41:83" x14ac:dyDescent="0.2">
      <c r="AO721" s="215"/>
      <c r="AP721" s="222"/>
      <c r="AQ721" s="222"/>
      <c r="AR721" s="215"/>
      <c r="AS721" s="215"/>
      <c r="AT721" s="217"/>
      <c r="AU721" s="218"/>
      <c r="AV721" s="217"/>
      <c r="AW721" s="215"/>
      <c r="AX721" s="217"/>
      <c r="AY721" s="219"/>
      <c r="AZ721" s="220"/>
      <c r="BA721" s="220"/>
      <c r="BB721" s="221"/>
      <c r="BC721" s="220"/>
      <c r="BD721" s="220"/>
      <c r="BE721" s="220"/>
      <c r="BF721" s="220"/>
      <c r="BG721" s="220"/>
      <c r="BH721" s="218"/>
      <c r="BI721" s="218"/>
      <c r="BJ721" s="218"/>
      <c r="BK721" s="218"/>
      <c r="BL721" s="218"/>
      <c r="BM721" s="211"/>
      <c r="BN721" s="211"/>
      <c r="BO721" s="211"/>
      <c r="BP721" s="211"/>
      <c r="BQ721" s="211"/>
      <c r="BR721" s="211"/>
      <c r="BS721" s="211"/>
      <c r="BT721" s="211"/>
      <c r="BU721" s="211"/>
      <c r="BV721" s="211"/>
      <c r="BW721" s="211"/>
      <c r="BX721" s="211"/>
      <c r="BY721" s="211"/>
      <c r="BZ721" s="211"/>
      <c r="CA721" s="211"/>
      <c r="CB721" s="211"/>
      <c r="CC721" s="211"/>
      <c r="CD721" s="211"/>
      <c r="CE721" s="211"/>
    </row>
    <row r="722" spans="41:83" x14ac:dyDescent="0.2">
      <c r="AO722" s="215"/>
      <c r="AP722" s="222"/>
      <c r="AQ722" s="222"/>
      <c r="AR722" s="215"/>
      <c r="AS722" s="215"/>
      <c r="AT722" s="217"/>
      <c r="AU722" s="218"/>
      <c r="AV722" s="217"/>
      <c r="AW722" s="215"/>
      <c r="AX722" s="217"/>
      <c r="AY722" s="219"/>
      <c r="AZ722" s="220"/>
      <c r="BA722" s="220"/>
      <c r="BB722" s="221"/>
      <c r="BC722" s="220"/>
      <c r="BD722" s="220"/>
      <c r="BE722" s="220"/>
      <c r="BF722" s="220"/>
      <c r="BG722" s="220"/>
      <c r="BH722" s="218"/>
      <c r="BI722" s="218"/>
      <c r="BJ722" s="218"/>
      <c r="BK722" s="218"/>
      <c r="BL722" s="218"/>
      <c r="BM722" s="211"/>
      <c r="BN722" s="211"/>
      <c r="BO722" s="211"/>
      <c r="BP722" s="211"/>
      <c r="BQ722" s="211"/>
      <c r="BR722" s="211"/>
      <c r="BS722" s="211"/>
      <c r="BT722" s="211"/>
      <c r="BU722" s="211"/>
      <c r="BV722" s="211"/>
      <c r="BW722" s="211"/>
      <c r="BX722" s="211"/>
      <c r="BY722" s="211"/>
      <c r="BZ722" s="211"/>
      <c r="CA722" s="211"/>
      <c r="CB722" s="211"/>
      <c r="CC722" s="211"/>
      <c r="CD722" s="211"/>
      <c r="CE722" s="211"/>
    </row>
    <row r="723" spans="41:83" x14ac:dyDescent="0.2">
      <c r="AO723" s="215"/>
      <c r="AP723" s="222"/>
      <c r="AQ723" s="222"/>
      <c r="AR723" s="215"/>
      <c r="AS723" s="215"/>
      <c r="AT723" s="217"/>
      <c r="AU723" s="218"/>
      <c r="AV723" s="217"/>
      <c r="AW723" s="215"/>
      <c r="AX723" s="217"/>
      <c r="AY723" s="219"/>
      <c r="AZ723" s="220"/>
      <c r="BA723" s="220"/>
      <c r="BB723" s="221"/>
      <c r="BC723" s="220"/>
      <c r="BD723" s="220"/>
      <c r="BE723" s="220"/>
      <c r="BF723" s="220"/>
      <c r="BG723" s="220"/>
      <c r="BH723" s="218"/>
      <c r="BI723" s="218"/>
      <c r="BJ723" s="218"/>
      <c r="BK723" s="218"/>
      <c r="BL723" s="218"/>
      <c r="BM723" s="211"/>
      <c r="BN723" s="211"/>
      <c r="BO723" s="211"/>
      <c r="BP723" s="211"/>
      <c r="BQ723" s="211"/>
      <c r="BR723" s="211"/>
      <c r="BS723" s="211"/>
      <c r="BT723" s="211"/>
      <c r="BU723" s="211"/>
      <c r="BV723" s="211"/>
      <c r="BW723" s="211"/>
      <c r="BX723" s="211"/>
      <c r="BY723" s="211"/>
      <c r="BZ723" s="211"/>
      <c r="CA723" s="211"/>
      <c r="CB723" s="211"/>
      <c r="CC723" s="211"/>
      <c r="CD723" s="211"/>
      <c r="CE723" s="211"/>
    </row>
    <row r="724" spans="41:83" x14ac:dyDescent="0.2">
      <c r="AO724" s="215"/>
      <c r="AP724" s="222"/>
      <c r="AQ724" s="222"/>
      <c r="AR724" s="215"/>
      <c r="AS724" s="215"/>
      <c r="AT724" s="217"/>
      <c r="AU724" s="218"/>
      <c r="AV724" s="217"/>
      <c r="AW724" s="215"/>
      <c r="AX724" s="217"/>
      <c r="AY724" s="219"/>
      <c r="AZ724" s="220"/>
      <c r="BA724" s="220"/>
      <c r="BB724" s="221"/>
      <c r="BC724" s="220"/>
      <c r="BD724" s="220"/>
      <c r="BE724" s="220"/>
      <c r="BF724" s="220"/>
      <c r="BG724" s="220"/>
      <c r="BH724" s="218"/>
      <c r="BI724" s="218"/>
      <c r="BJ724" s="218"/>
      <c r="BK724" s="218"/>
      <c r="BL724" s="218"/>
      <c r="BM724" s="211"/>
      <c r="BN724" s="211"/>
      <c r="BO724" s="211"/>
      <c r="BP724" s="211"/>
      <c r="BQ724" s="211"/>
      <c r="BR724" s="211"/>
      <c r="BS724" s="211"/>
      <c r="BT724" s="211"/>
      <c r="BU724" s="211"/>
      <c r="BV724" s="211"/>
      <c r="BW724" s="211"/>
      <c r="BX724" s="211"/>
      <c r="BY724" s="211"/>
      <c r="BZ724" s="211"/>
      <c r="CA724" s="211"/>
      <c r="CB724" s="211"/>
      <c r="CC724" s="211"/>
      <c r="CD724" s="211"/>
      <c r="CE724" s="211"/>
    </row>
    <row r="725" spans="41:83" x14ac:dyDescent="0.2">
      <c r="AO725" s="215"/>
      <c r="AP725" s="222"/>
      <c r="AQ725" s="222"/>
      <c r="AR725" s="215"/>
      <c r="AS725" s="215"/>
      <c r="AT725" s="217"/>
      <c r="AU725" s="218"/>
      <c r="AV725" s="217"/>
      <c r="AW725" s="215"/>
      <c r="AX725" s="217"/>
      <c r="AY725" s="219"/>
      <c r="AZ725" s="220"/>
      <c r="BA725" s="220"/>
      <c r="BB725" s="221"/>
      <c r="BC725" s="220"/>
      <c r="BD725" s="220"/>
      <c r="BE725" s="220"/>
      <c r="BF725" s="220"/>
      <c r="BG725" s="220"/>
      <c r="BH725" s="218"/>
      <c r="BI725" s="218"/>
      <c r="BJ725" s="218"/>
      <c r="BK725" s="218"/>
      <c r="BL725" s="218"/>
      <c r="BM725" s="211"/>
      <c r="BN725" s="211"/>
      <c r="BO725" s="211"/>
      <c r="BP725" s="211"/>
      <c r="BQ725" s="211"/>
      <c r="BR725" s="211"/>
      <c r="BS725" s="211"/>
      <c r="BT725" s="211"/>
      <c r="BU725" s="211"/>
      <c r="BV725" s="211"/>
      <c r="BW725" s="211"/>
      <c r="BX725" s="211"/>
      <c r="BY725" s="211"/>
      <c r="BZ725" s="211"/>
      <c r="CA725" s="211"/>
      <c r="CB725" s="211"/>
      <c r="CC725" s="211"/>
      <c r="CD725" s="211"/>
      <c r="CE725" s="211"/>
    </row>
    <row r="726" spans="41:83" x14ac:dyDescent="0.2">
      <c r="AO726" s="215"/>
      <c r="AP726" s="222"/>
      <c r="AQ726" s="222"/>
      <c r="AR726" s="215"/>
      <c r="AS726" s="215"/>
      <c r="AT726" s="217"/>
      <c r="AU726" s="218"/>
      <c r="AV726" s="217"/>
      <c r="AW726" s="215"/>
      <c r="AX726" s="217"/>
      <c r="AY726" s="219"/>
      <c r="AZ726" s="220"/>
      <c r="BA726" s="220"/>
      <c r="BB726" s="221"/>
      <c r="BC726" s="220"/>
      <c r="BD726" s="220"/>
      <c r="BE726" s="220"/>
      <c r="BF726" s="220"/>
      <c r="BG726" s="220"/>
      <c r="BH726" s="218"/>
      <c r="BI726" s="218"/>
      <c r="BJ726" s="218"/>
      <c r="BK726" s="218"/>
      <c r="BL726" s="218"/>
      <c r="BM726" s="211"/>
      <c r="BN726" s="211"/>
      <c r="BO726" s="211"/>
      <c r="BP726" s="211"/>
      <c r="BQ726" s="211"/>
      <c r="BR726" s="211"/>
      <c r="BS726" s="211"/>
      <c r="BT726" s="211"/>
      <c r="BU726" s="211"/>
      <c r="BV726" s="211"/>
      <c r="BW726" s="211"/>
      <c r="BX726" s="211"/>
      <c r="BY726" s="211"/>
      <c r="BZ726" s="211"/>
      <c r="CA726" s="211"/>
      <c r="CB726" s="211"/>
      <c r="CC726" s="211"/>
      <c r="CD726" s="211"/>
      <c r="CE726" s="211"/>
    </row>
    <row r="727" spans="41:83" x14ac:dyDescent="0.2">
      <c r="AO727" s="215"/>
      <c r="AP727" s="222"/>
      <c r="AQ727" s="222"/>
      <c r="AR727" s="215"/>
      <c r="AS727" s="215"/>
      <c r="AT727" s="217"/>
      <c r="AU727" s="218"/>
      <c r="AV727" s="217"/>
      <c r="AW727" s="215"/>
      <c r="AX727" s="217"/>
      <c r="AY727" s="219"/>
      <c r="AZ727" s="220"/>
      <c r="BA727" s="220"/>
      <c r="BB727" s="221"/>
      <c r="BC727" s="220"/>
      <c r="BD727" s="220"/>
      <c r="BE727" s="220"/>
      <c r="BF727" s="220"/>
      <c r="BG727" s="220"/>
      <c r="BH727" s="218"/>
      <c r="BI727" s="218"/>
      <c r="BJ727" s="218"/>
      <c r="BK727" s="218"/>
      <c r="BL727" s="218"/>
      <c r="BM727" s="211"/>
      <c r="BN727" s="211"/>
      <c r="BO727" s="211"/>
      <c r="BP727" s="211"/>
      <c r="BQ727" s="211"/>
      <c r="BR727" s="211"/>
      <c r="BS727" s="211"/>
      <c r="BT727" s="211"/>
      <c r="BU727" s="211"/>
      <c r="BV727" s="211"/>
      <c r="BW727" s="211"/>
      <c r="BX727" s="211"/>
      <c r="BY727" s="211"/>
      <c r="BZ727" s="211"/>
      <c r="CA727" s="211"/>
      <c r="CB727" s="211"/>
      <c r="CC727" s="211"/>
      <c r="CD727" s="211"/>
      <c r="CE727" s="211"/>
    </row>
    <row r="728" spans="41:83" x14ac:dyDescent="0.2">
      <c r="AO728" s="215"/>
      <c r="AP728" s="222"/>
      <c r="AQ728" s="222"/>
      <c r="AR728" s="215"/>
      <c r="AS728" s="215"/>
      <c r="AT728" s="217"/>
      <c r="AU728" s="218"/>
      <c r="AV728" s="217"/>
      <c r="AW728" s="215"/>
      <c r="AX728" s="217"/>
      <c r="AY728" s="219"/>
      <c r="AZ728" s="220"/>
      <c r="BA728" s="220"/>
      <c r="BB728" s="221"/>
      <c r="BC728" s="220"/>
      <c r="BD728" s="220"/>
      <c r="BE728" s="220"/>
      <c r="BF728" s="220"/>
      <c r="BG728" s="220"/>
      <c r="BH728" s="218"/>
      <c r="BI728" s="218"/>
      <c r="BJ728" s="218"/>
      <c r="BK728" s="218"/>
      <c r="BL728" s="218"/>
      <c r="BM728" s="211"/>
      <c r="BN728" s="211"/>
      <c r="BO728" s="211"/>
      <c r="BP728" s="211"/>
      <c r="BQ728" s="211"/>
      <c r="BR728" s="211"/>
      <c r="BS728" s="211"/>
      <c r="BT728" s="211"/>
      <c r="BU728" s="211"/>
      <c r="BV728" s="211"/>
      <c r="BW728" s="211"/>
      <c r="BX728" s="211"/>
      <c r="BY728" s="211"/>
      <c r="BZ728" s="211"/>
      <c r="CA728" s="211"/>
      <c r="CB728" s="211"/>
      <c r="CC728" s="211"/>
      <c r="CD728" s="211"/>
      <c r="CE728" s="211"/>
    </row>
    <row r="729" spans="41:83" x14ac:dyDescent="0.2">
      <c r="AO729" s="215"/>
      <c r="AP729" s="222"/>
      <c r="AQ729" s="222"/>
      <c r="AR729" s="215"/>
      <c r="AS729" s="215"/>
      <c r="AT729" s="217"/>
      <c r="AU729" s="218"/>
      <c r="AV729" s="217"/>
      <c r="AW729" s="215"/>
      <c r="AX729" s="217"/>
      <c r="AY729" s="219"/>
      <c r="AZ729" s="220"/>
      <c r="BA729" s="220"/>
      <c r="BB729" s="221"/>
      <c r="BC729" s="220"/>
      <c r="BD729" s="220"/>
      <c r="BE729" s="220"/>
      <c r="BF729" s="220"/>
      <c r="BG729" s="220"/>
      <c r="BH729" s="218"/>
      <c r="BI729" s="218"/>
      <c r="BJ729" s="218"/>
      <c r="BK729" s="218"/>
      <c r="BL729" s="218"/>
      <c r="BM729" s="211"/>
      <c r="BN729" s="211"/>
      <c r="BO729" s="211"/>
      <c r="BP729" s="211"/>
      <c r="BQ729" s="211"/>
      <c r="BR729" s="211"/>
      <c r="BS729" s="211"/>
      <c r="BT729" s="211"/>
      <c r="BU729" s="211"/>
      <c r="BV729" s="211"/>
      <c r="BW729" s="211"/>
      <c r="BX729" s="211"/>
      <c r="BY729" s="211"/>
      <c r="BZ729" s="211"/>
      <c r="CA729" s="211"/>
      <c r="CB729" s="211"/>
      <c r="CC729" s="211"/>
      <c r="CD729" s="211"/>
      <c r="CE729" s="211"/>
    </row>
    <row r="730" spans="41:83" x14ac:dyDescent="0.2">
      <c r="AO730" s="215"/>
      <c r="AP730" s="222"/>
      <c r="AQ730" s="222"/>
      <c r="AR730" s="215"/>
      <c r="AS730" s="215"/>
      <c r="AT730" s="217"/>
      <c r="AU730" s="218"/>
      <c r="AV730" s="217"/>
      <c r="AW730" s="215"/>
      <c r="AX730" s="217"/>
      <c r="AY730" s="219"/>
      <c r="AZ730" s="220"/>
      <c r="BA730" s="220"/>
      <c r="BB730" s="221"/>
      <c r="BC730" s="220"/>
      <c r="BD730" s="220"/>
      <c r="BE730" s="220"/>
      <c r="BF730" s="220"/>
      <c r="BG730" s="220"/>
      <c r="BH730" s="218"/>
      <c r="BI730" s="218"/>
      <c r="BJ730" s="218"/>
      <c r="BK730" s="218"/>
      <c r="BL730" s="218"/>
      <c r="BM730" s="211"/>
      <c r="BN730" s="211"/>
      <c r="BO730" s="211"/>
      <c r="BP730" s="211"/>
      <c r="BQ730" s="211"/>
      <c r="BR730" s="211"/>
      <c r="BS730" s="211"/>
      <c r="BT730" s="211"/>
      <c r="BU730" s="211"/>
      <c r="BV730" s="211"/>
      <c r="BW730" s="211"/>
      <c r="BX730" s="211"/>
      <c r="BY730" s="211"/>
      <c r="BZ730" s="211"/>
      <c r="CA730" s="211"/>
      <c r="CB730" s="211"/>
      <c r="CC730" s="211"/>
      <c r="CD730" s="211"/>
      <c r="CE730" s="211"/>
    </row>
    <row r="731" spans="41:83" x14ac:dyDescent="0.2">
      <c r="AO731" s="215"/>
      <c r="AP731" s="222"/>
      <c r="AQ731" s="222"/>
      <c r="AR731" s="215"/>
      <c r="AS731" s="215"/>
      <c r="AT731" s="217"/>
      <c r="AU731" s="218"/>
      <c r="AV731" s="217"/>
      <c r="AW731" s="215"/>
      <c r="AX731" s="217"/>
      <c r="AY731" s="219"/>
      <c r="AZ731" s="220"/>
      <c r="BA731" s="220"/>
      <c r="BB731" s="221"/>
      <c r="BC731" s="220"/>
      <c r="BD731" s="220"/>
      <c r="BE731" s="220"/>
      <c r="BF731" s="220"/>
      <c r="BG731" s="220"/>
      <c r="BH731" s="218"/>
      <c r="BI731" s="218"/>
      <c r="BJ731" s="218"/>
      <c r="BK731" s="218"/>
      <c r="BL731" s="218"/>
      <c r="BM731" s="211"/>
      <c r="BN731" s="211"/>
      <c r="BO731" s="211"/>
      <c r="BP731" s="211"/>
      <c r="BQ731" s="211"/>
      <c r="BR731" s="211"/>
      <c r="BS731" s="211"/>
      <c r="BT731" s="211"/>
      <c r="BU731" s="211"/>
      <c r="BV731" s="211"/>
      <c r="BW731" s="211"/>
      <c r="BX731" s="211"/>
      <c r="BY731" s="211"/>
      <c r="BZ731" s="211"/>
      <c r="CA731" s="211"/>
      <c r="CB731" s="211"/>
      <c r="CC731" s="211"/>
      <c r="CD731" s="211"/>
      <c r="CE731" s="211"/>
    </row>
    <row r="732" spans="41:83" x14ac:dyDescent="0.2">
      <c r="AO732" s="215"/>
      <c r="AP732" s="222"/>
      <c r="AQ732" s="222"/>
      <c r="AR732" s="215"/>
      <c r="AS732" s="215"/>
      <c r="AT732" s="217"/>
      <c r="AU732" s="218"/>
      <c r="AV732" s="217"/>
      <c r="AW732" s="215"/>
      <c r="AX732" s="217"/>
      <c r="AY732" s="219"/>
      <c r="AZ732" s="220"/>
      <c r="BA732" s="220"/>
      <c r="BB732" s="221"/>
      <c r="BC732" s="220"/>
      <c r="BD732" s="220"/>
      <c r="BE732" s="220"/>
      <c r="BF732" s="220"/>
      <c r="BG732" s="220"/>
      <c r="BH732" s="218"/>
      <c r="BI732" s="218"/>
      <c r="BJ732" s="218"/>
      <c r="BK732" s="218"/>
      <c r="BL732" s="218"/>
      <c r="BM732" s="211"/>
      <c r="BN732" s="211"/>
      <c r="BO732" s="211"/>
      <c r="BP732" s="211"/>
      <c r="BQ732" s="211"/>
      <c r="BR732" s="211"/>
      <c r="BS732" s="211"/>
      <c r="BT732" s="211"/>
      <c r="BU732" s="211"/>
      <c r="BV732" s="211"/>
      <c r="BW732" s="211"/>
      <c r="BX732" s="211"/>
      <c r="BY732" s="211"/>
      <c r="BZ732" s="211"/>
      <c r="CA732" s="211"/>
      <c r="CB732" s="211"/>
      <c r="CC732" s="211"/>
      <c r="CD732" s="211"/>
      <c r="CE732" s="211"/>
    </row>
    <row r="733" spans="41:83" x14ac:dyDescent="0.2">
      <c r="AO733" s="215"/>
      <c r="AP733" s="222"/>
      <c r="AQ733" s="222"/>
      <c r="AR733" s="215"/>
      <c r="AS733" s="215"/>
      <c r="AT733" s="217"/>
      <c r="AU733" s="218"/>
      <c r="AV733" s="217"/>
      <c r="AW733" s="215"/>
      <c r="AX733" s="217"/>
      <c r="AY733" s="219"/>
      <c r="AZ733" s="220"/>
      <c r="BA733" s="220"/>
      <c r="BB733" s="221"/>
      <c r="BC733" s="220"/>
      <c r="BD733" s="220"/>
      <c r="BE733" s="220"/>
      <c r="BF733" s="220"/>
      <c r="BG733" s="220"/>
      <c r="BH733" s="218"/>
      <c r="BI733" s="218"/>
      <c r="BJ733" s="218"/>
      <c r="BK733" s="218"/>
      <c r="BL733" s="218"/>
      <c r="BM733" s="211"/>
      <c r="BN733" s="211"/>
      <c r="BO733" s="211"/>
      <c r="BP733" s="211"/>
      <c r="BQ733" s="211"/>
      <c r="BR733" s="211"/>
      <c r="BS733" s="211"/>
      <c r="BT733" s="211"/>
      <c r="BU733" s="211"/>
      <c r="BV733" s="211"/>
      <c r="BW733" s="211"/>
      <c r="BX733" s="211"/>
      <c r="BY733" s="211"/>
      <c r="BZ733" s="211"/>
      <c r="CA733" s="211"/>
      <c r="CB733" s="211"/>
      <c r="CC733" s="211"/>
      <c r="CD733" s="211"/>
      <c r="CE733" s="211"/>
    </row>
    <row r="734" spans="41:83" x14ac:dyDescent="0.2">
      <c r="AO734" s="215"/>
      <c r="AP734" s="222"/>
      <c r="AQ734" s="222"/>
      <c r="AR734" s="215"/>
      <c r="AS734" s="215"/>
      <c r="AT734" s="217"/>
      <c r="AU734" s="218"/>
      <c r="AV734" s="217"/>
      <c r="AW734" s="215"/>
      <c r="AX734" s="217"/>
      <c r="AY734" s="219"/>
      <c r="AZ734" s="220"/>
      <c r="BA734" s="220"/>
      <c r="BB734" s="221"/>
      <c r="BC734" s="220"/>
      <c r="BD734" s="220"/>
      <c r="BE734" s="220"/>
      <c r="BF734" s="220"/>
      <c r="BG734" s="220"/>
      <c r="BH734" s="218"/>
      <c r="BI734" s="218"/>
      <c r="BJ734" s="218"/>
      <c r="BK734" s="218"/>
      <c r="BL734" s="218"/>
      <c r="BM734" s="211"/>
      <c r="BN734" s="211"/>
      <c r="BO734" s="211"/>
      <c r="BP734" s="211"/>
      <c r="BQ734" s="211"/>
      <c r="BR734" s="211"/>
      <c r="BS734" s="211"/>
      <c r="BT734" s="211"/>
      <c r="BU734" s="211"/>
      <c r="BV734" s="211"/>
      <c r="BW734" s="211"/>
      <c r="BX734" s="211"/>
      <c r="BY734" s="211"/>
      <c r="BZ734" s="211"/>
      <c r="CA734" s="211"/>
      <c r="CB734" s="211"/>
      <c r="CC734" s="211"/>
      <c r="CD734" s="211"/>
      <c r="CE734" s="211"/>
    </row>
    <row r="735" spans="41:83" x14ac:dyDescent="0.2">
      <c r="AO735" s="215"/>
      <c r="AP735" s="222"/>
      <c r="AQ735" s="222"/>
      <c r="AR735" s="215"/>
      <c r="AS735" s="215"/>
      <c r="AT735" s="217"/>
      <c r="AU735" s="218"/>
      <c r="AV735" s="217"/>
      <c r="AW735" s="215"/>
      <c r="AX735" s="217"/>
      <c r="AY735" s="219"/>
      <c r="AZ735" s="220"/>
      <c r="BA735" s="220"/>
      <c r="BB735" s="221"/>
      <c r="BC735" s="220"/>
      <c r="BD735" s="220"/>
      <c r="BE735" s="220"/>
      <c r="BF735" s="220"/>
      <c r="BG735" s="220"/>
      <c r="BH735" s="218"/>
      <c r="BI735" s="218"/>
      <c r="BJ735" s="218"/>
      <c r="BK735" s="218"/>
      <c r="BL735" s="218"/>
      <c r="BM735" s="211"/>
      <c r="BN735" s="211"/>
      <c r="BO735" s="211"/>
      <c r="BP735" s="211"/>
      <c r="BQ735" s="211"/>
      <c r="BR735" s="211"/>
      <c r="BS735" s="211"/>
      <c r="BT735" s="211"/>
      <c r="BU735" s="211"/>
      <c r="BV735" s="211"/>
      <c r="BW735" s="211"/>
      <c r="BX735" s="211"/>
      <c r="BY735" s="211"/>
      <c r="BZ735" s="211"/>
      <c r="CA735" s="211"/>
      <c r="CB735" s="211"/>
      <c r="CC735" s="211"/>
      <c r="CD735" s="211"/>
      <c r="CE735" s="211"/>
    </row>
    <row r="736" spans="41:83" x14ac:dyDescent="0.2">
      <c r="AO736" s="215"/>
      <c r="AP736" s="222"/>
      <c r="AQ736" s="222"/>
      <c r="AR736" s="215"/>
      <c r="AS736" s="215"/>
      <c r="AT736" s="217"/>
      <c r="AU736" s="218"/>
      <c r="AV736" s="217"/>
      <c r="AW736" s="215"/>
      <c r="AX736" s="217"/>
      <c r="AY736" s="219"/>
      <c r="AZ736" s="220"/>
      <c r="BA736" s="220"/>
      <c r="BB736" s="221"/>
      <c r="BC736" s="220"/>
      <c r="BD736" s="220"/>
      <c r="BE736" s="220"/>
      <c r="BF736" s="220"/>
      <c r="BG736" s="220"/>
      <c r="BH736" s="218"/>
      <c r="BI736" s="218"/>
      <c r="BJ736" s="218"/>
      <c r="BK736" s="218"/>
      <c r="BL736" s="218"/>
      <c r="BM736" s="211"/>
      <c r="BN736" s="211"/>
      <c r="BO736" s="211"/>
      <c r="BP736" s="211"/>
      <c r="BQ736" s="211"/>
      <c r="BR736" s="211"/>
      <c r="BS736" s="211"/>
      <c r="BT736" s="211"/>
      <c r="BU736" s="211"/>
      <c r="BV736" s="211"/>
      <c r="BW736" s="211"/>
      <c r="BX736" s="211"/>
      <c r="BY736" s="211"/>
      <c r="BZ736" s="211"/>
      <c r="CA736" s="211"/>
      <c r="CB736" s="211"/>
      <c r="CC736" s="211"/>
      <c r="CD736" s="211"/>
      <c r="CE736" s="211"/>
    </row>
    <row r="737" spans="41:83" x14ac:dyDescent="0.2">
      <c r="AO737" s="215"/>
      <c r="AP737" s="222"/>
      <c r="AQ737" s="222"/>
      <c r="AR737" s="215"/>
      <c r="AS737" s="215"/>
      <c r="AT737" s="217"/>
      <c r="AU737" s="218"/>
      <c r="AV737" s="217"/>
      <c r="AW737" s="215"/>
      <c r="AX737" s="217"/>
      <c r="AY737" s="219"/>
      <c r="AZ737" s="220"/>
      <c r="BA737" s="220"/>
      <c r="BB737" s="221"/>
      <c r="BC737" s="220"/>
      <c r="BD737" s="220"/>
      <c r="BE737" s="220"/>
      <c r="BF737" s="220"/>
      <c r="BG737" s="220"/>
      <c r="BH737" s="218"/>
      <c r="BI737" s="218"/>
      <c r="BJ737" s="218"/>
      <c r="BK737" s="218"/>
      <c r="BL737" s="218"/>
      <c r="BM737" s="211"/>
      <c r="BN737" s="211"/>
      <c r="BO737" s="211"/>
      <c r="BP737" s="211"/>
      <c r="BQ737" s="211"/>
      <c r="BR737" s="211"/>
      <c r="BS737" s="211"/>
      <c r="BT737" s="211"/>
      <c r="BU737" s="211"/>
      <c r="BV737" s="211"/>
      <c r="BW737" s="211"/>
      <c r="BX737" s="211"/>
      <c r="BY737" s="211"/>
      <c r="BZ737" s="211"/>
      <c r="CA737" s="211"/>
      <c r="CB737" s="211"/>
      <c r="CC737" s="211"/>
      <c r="CD737" s="211"/>
      <c r="CE737" s="211"/>
    </row>
    <row r="738" spans="41:83" x14ac:dyDescent="0.2">
      <c r="AO738" s="215"/>
      <c r="AP738" s="222"/>
      <c r="AQ738" s="222"/>
      <c r="AR738" s="215"/>
      <c r="AS738" s="215"/>
      <c r="AT738" s="217"/>
      <c r="AU738" s="218"/>
      <c r="AV738" s="217"/>
      <c r="AW738" s="215"/>
      <c r="AX738" s="217"/>
      <c r="AY738" s="219"/>
      <c r="AZ738" s="220"/>
      <c r="BA738" s="220"/>
      <c r="BB738" s="221"/>
      <c r="BC738" s="220"/>
      <c r="BD738" s="220"/>
      <c r="BE738" s="220"/>
      <c r="BF738" s="220"/>
      <c r="BG738" s="220"/>
      <c r="BH738" s="218"/>
      <c r="BI738" s="218"/>
      <c r="BJ738" s="218"/>
      <c r="BK738" s="218"/>
      <c r="BL738" s="218"/>
      <c r="BM738" s="211"/>
      <c r="BN738" s="211"/>
      <c r="BO738" s="211"/>
      <c r="BP738" s="211"/>
      <c r="BQ738" s="211"/>
      <c r="BR738" s="211"/>
      <c r="BS738" s="211"/>
      <c r="BT738" s="211"/>
      <c r="BU738" s="211"/>
      <c r="BV738" s="211"/>
      <c r="BW738" s="211"/>
      <c r="BX738" s="211"/>
      <c r="BY738" s="211"/>
      <c r="BZ738" s="211"/>
      <c r="CA738" s="211"/>
      <c r="CB738" s="211"/>
      <c r="CC738" s="211"/>
      <c r="CD738" s="211"/>
      <c r="CE738" s="211"/>
    </row>
    <row r="739" spans="41:83" x14ac:dyDescent="0.2">
      <c r="AO739" s="215"/>
      <c r="AP739" s="222"/>
      <c r="AQ739" s="222"/>
      <c r="AR739" s="215"/>
      <c r="AS739" s="215"/>
      <c r="AT739" s="217"/>
      <c r="AU739" s="218"/>
      <c r="AV739" s="217"/>
      <c r="AW739" s="215"/>
      <c r="AX739" s="217"/>
      <c r="AY739" s="219"/>
      <c r="AZ739" s="220"/>
      <c r="BA739" s="220"/>
      <c r="BB739" s="221"/>
      <c r="BC739" s="220"/>
      <c r="BD739" s="220"/>
      <c r="BE739" s="220"/>
      <c r="BF739" s="220"/>
      <c r="BG739" s="220"/>
      <c r="BH739" s="218"/>
      <c r="BI739" s="218"/>
      <c r="BJ739" s="218"/>
      <c r="BK739" s="218"/>
      <c r="BL739" s="218"/>
      <c r="BM739" s="211"/>
      <c r="BN739" s="211"/>
      <c r="BO739" s="211"/>
      <c r="BP739" s="211"/>
      <c r="BQ739" s="211"/>
      <c r="BR739" s="211"/>
      <c r="BS739" s="211"/>
      <c r="BT739" s="211"/>
      <c r="BU739" s="211"/>
      <c r="BV739" s="211"/>
      <c r="BW739" s="211"/>
      <c r="BX739" s="211"/>
      <c r="BY739" s="211"/>
      <c r="BZ739" s="211"/>
      <c r="CA739" s="211"/>
      <c r="CB739" s="211"/>
      <c r="CC739" s="211"/>
      <c r="CD739" s="211"/>
      <c r="CE739" s="211"/>
    </row>
    <row r="740" spans="41:83" x14ac:dyDescent="0.2">
      <c r="AO740" s="215"/>
      <c r="AP740" s="222"/>
      <c r="AQ740" s="222"/>
      <c r="AR740" s="215"/>
      <c r="AS740" s="215"/>
      <c r="AT740" s="217"/>
      <c r="AU740" s="218"/>
      <c r="AV740" s="217"/>
      <c r="AW740" s="215"/>
      <c r="AX740" s="217"/>
      <c r="AY740" s="219"/>
      <c r="AZ740" s="220"/>
      <c r="BA740" s="220"/>
      <c r="BB740" s="221"/>
      <c r="BC740" s="220"/>
      <c r="BD740" s="220"/>
      <c r="BE740" s="220"/>
      <c r="BF740" s="220"/>
      <c r="BG740" s="220"/>
      <c r="BH740" s="218"/>
      <c r="BI740" s="218"/>
      <c r="BJ740" s="218"/>
      <c r="BK740" s="218"/>
      <c r="BL740" s="218"/>
      <c r="BM740" s="211"/>
      <c r="BN740" s="211"/>
      <c r="BO740" s="211"/>
      <c r="BP740" s="211"/>
      <c r="BQ740" s="211"/>
      <c r="BR740" s="211"/>
      <c r="BS740" s="211"/>
      <c r="BT740" s="211"/>
      <c r="BU740" s="211"/>
      <c r="BV740" s="211"/>
      <c r="BW740" s="211"/>
      <c r="BX740" s="211"/>
      <c r="BY740" s="211"/>
      <c r="BZ740" s="211"/>
      <c r="CA740" s="211"/>
      <c r="CB740" s="211"/>
      <c r="CC740" s="211"/>
      <c r="CD740" s="211"/>
      <c r="CE740" s="211"/>
    </row>
    <row r="741" spans="41:83" x14ac:dyDescent="0.2">
      <c r="AO741" s="215"/>
      <c r="AP741" s="222"/>
      <c r="AQ741" s="222"/>
      <c r="AR741" s="215"/>
      <c r="AS741" s="215"/>
      <c r="AT741" s="217"/>
      <c r="AU741" s="218"/>
      <c r="AV741" s="217"/>
      <c r="AW741" s="215"/>
      <c r="AX741" s="217"/>
      <c r="AY741" s="219"/>
      <c r="AZ741" s="220"/>
      <c r="BA741" s="220"/>
      <c r="BB741" s="221"/>
      <c r="BC741" s="220"/>
      <c r="BD741" s="220"/>
      <c r="BE741" s="220"/>
      <c r="BF741" s="220"/>
      <c r="BG741" s="220"/>
      <c r="BH741" s="218"/>
      <c r="BI741" s="218"/>
      <c r="BJ741" s="218"/>
      <c r="BK741" s="218"/>
      <c r="BL741" s="218"/>
      <c r="BM741" s="211"/>
      <c r="BN741" s="211"/>
      <c r="BO741" s="211"/>
      <c r="BP741" s="211"/>
      <c r="BQ741" s="211"/>
      <c r="BR741" s="211"/>
      <c r="BS741" s="211"/>
      <c r="BT741" s="211"/>
      <c r="BU741" s="211"/>
      <c r="BV741" s="211"/>
      <c r="BW741" s="211"/>
      <c r="BX741" s="211"/>
      <c r="BY741" s="211"/>
      <c r="BZ741" s="211"/>
      <c r="CA741" s="211"/>
      <c r="CB741" s="211"/>
      <c r="CC741" s="211"/>
      <c r="CD741" s="211"/>
      <c r="CE741" s="211"/>
    </row>
    <row r="742" spans="41:83" x14ac:dyDescent="0.2">
      <c r="AO742" s="215"/>
      <c r="AP742" s="222"/>
      <c r="AQ742" s="222"/>
      <c r="AR742" s="215"/>
      <c r="AS742" s="215"/>
      <c r="AT742" s="217"/>
      <c r="AU742" s="218"/>
      <c r="AV742" s="217"/>
      <c r="AW742" s="215"/>
      <c r="AX742" s="217"/>
      <c r="AY742" s="219"/>
      <c r="AZ742" s="220"/>
      <c r="BA742" s="220"/>
      <c r="BB742" s="221"/>
      <c r="BC742" s="220"/>
      <c r="BD742" s="220"/>
      <c r="BE742" s="220"/>
      <c r="BF742" s="220"/>
      <c r="BG742" s="220"/>
      <c r="BH742" s="218"/>
      <c r="BI742" s="218"/>
      <c r="BJ742" s="218"/>
      <c r="BK742" s="218"/>
      <c r="BL742" s="218"/>
      <c r="BM742" s="211"/>
      <c r="BN742" s="211"/>
      <c r="BO742" s="211"/>
      <c r="BP742" s="211"/>
      <c r="BQ742" s="211"/>
      <c r="BR742" s="211"/>
      <c r="BS742" s="211"/>
      <c r="BT742" s="211"/>
      <c r="BU742" s="211"/>
      <c r="BV742" s="211"/>
      <c r="BW742" s="211"/>
      <c r="BX742" s="211"/>
      <c r="BY742" s="211"/>
      <c r="BZ742" s="211"/>
      <c r="CA742" s="211"/>
      <c r="CB742" s="211"/>
      <c r="CC742" s="211"/>
      <c r="CD742" s="211"/>
      <c r="CE742" s="211"/>
    </row>
    <row r="743" spans="41:83" x14ac:dyDescent="0.2">
      <c r="AO743" s="215"/>
      <c r="AP743" s="222"/>
      <c r="AQ743" s="222"/>
      <c r="AR743" s="215"/>
      <c r="AS743" s="215"/>
      <c r="AT743" s="217"/>
      <c r="AU743" s="218"/>
      <c r="AV743" s="217"/>
      <c r="AW743" s="215"/>
      <c r="AX743" s="217"/>
      <c r="AY743" s="219"/>
      <c r="AZ743" s="220"/>
      <c r="BA743" s="220"/>
      <c r="BB743" s="221"/>
      <c r="BC743" s="220"/>
      <c r="BD743" s="220"/>
      <c r="BE743" s="220"/>
      <c r="BF743" s="220"/>
      <c r="BG743" s="220"/>
      <c r="BH743" s="218"/>
      <c r="BI743" s="218"/>
      <c r="BJ743" s="218"/>
      <c r="BK743" s="218"/>
      <c r="BL743" s="218"/>
      <c r="BM743" s="211"/>
      <c r="BN743" s="211"/>
      <c r="BO743" s="211"/>
      <c r="BP743" s="211"/>
      <c r="BQ743" s="211"/>
      <c r="BR743" s="211"/>
      <c r="BS743" s="211"/>
      <c r="BT743" s="211"/>
      <c r="BU743" s="211"/>
      <c r="BV743" s="211"/>
      <c r="BW743" s="211"/>
      <c r="BX743" s="211"/>
      <c r="BY743" s="211"/>
      <c r="BZ743" s="211"/>
      <c r="CA743" s="211"/>
      <c r="CB743" s="211"/>
      <c r="CC743" s="211"/>
      <c r="CD743" s="211"/>
      <c r="CE743" s="211"/>
    </row>
    <row r="744" spans="41:83" x14ac:dyDescent="0.2">
      <c r="AO744" s="215"/>
      <c r="AP744" s="222"/>
      <c r="AQ744" s="222"/>
      <c r="AR744" s="215"/>
      <c r="AS744" s="215"/>
      <c r="AT744" s="217"/>
      <c r="AU744" s="218"/>
      <c r="AV744" s="217"/>
      <c r="AW744" s="215"/>
      <c r="AX744" s="217"/>
      <c r="AY744" s="219"/>
      <c r="AZ744" s="220"/>
      <c r="BA744" s="220"/>
      <c r="BB744" s="221"/>
      <c r="BC744" s="220"/>
      <c r="BD744" s="220"/>
      <c r="BE744" s="220"/>
      <c r="BF744" s="220"/>
      <c r="BG744" s="220"/>
      <c r="BH744" s="218"/>
      <c r="BI744" s="218"/>
      <c r="BJ744" s="218"/>
      <c r="BK744" s="218"/>
      <c r="BL744" s="218"/>
      <c r="BM744" s="211"/>
      <c r="BN744" s="211"/>
      <c r="BO744" s="211"/>
      <c r="BP744" s="211"/>
      <c r="BQ744" s="211"/>
      <c r="BR744" s="211"/>
      <c r="BS744" s="211"/>
      <c r="BT744" s="211"/>
      <c r="BU744" s="211"/>
      <c r="BV744" s="211"/>
      <c r="BW744" s="211"/>
      <c r="BX744" s="211"/>
      <c r="BY744" s="211"/>
      <c r="BZ744" s="211"/>
      <c r="CA744" s="211"/>
      <c r="CB744" s="211"/>
      <c r="CC744" s="211"/>
      <c r="CD744" s="211"/>
      <c r="CE744" s="211"/>
    </row>
    <row r="745" spans="41:83" x14ac:dyDescent="0.2">
      <c r="AO745" s="215"/>
      <c r="AP745" s="222"/>
      <c r="AQ745" s="222"/>
      <c r="AR745" s="215"/>
      <c r="AS745" s="215"/>
      <c r="AT745" s="217"/>
      <c r="AU745" s="218"/>
      <c r="AV745" s="217"/>
      <c r="AW745" s="215"/>
      <c r="AX745" s="217"/>
      <c r="AY745" s="219"/>
      <c r="AZ745" s="220"/>
      <c r="BA745" s="220"/>
      <c r="BB745" s="221"/>
      <c r="BC745" s="220"/>
      <c r="BD745" s="220"/>
      <c r="BE745" s="220"/>
      <c r="BF745" s="220"/>
      <c r="BG745" s="220"/>
      <c r="BH745" s="218"/>
      <c r="BI745" s="218"/>
      <c r="BJ745" s="218"/>
      <c r="BK745" s="218"/>
      <c r="BL745" s="218"/>
      <c r="BM745" s="211"/>
      <c r="BN745" s="211"/>
      <c r="BO745" s="211"/>
      <c r="BP745" s="211"/>
      <c r="BQ745" s="211"/>
      <c r="BR745" s="211"/>
      <c r="BS745" s="211"/>
      <c r="BT745" s="211"/>
      <c r="BU745" s="211"/>
      <c r="BV745" s="211"/>
      <c r="BW745" s="211"/>
      <c r="BX745" s="211"/>
      <c r="BY745" s="211"/>
      <c r="BZ745" s="211"/>
      <c r="CA745" s="211"/>
      <c r="CB745" s="211"/>
      <c r="CC745" s="211"/>
      <c r="CD745" s="211"/>
      <c r="CE745" s="211"/>
    </row>
    <row r="746" spans="41:83" x14ac:dyDescent="0.2">
      <c r="AO746" s="215"/>
      <c r="AP746" s="222"/>
      <c r="AQ746" s="222"/>
      <c r="AR746" s="215"/>
      <c r="AS746" s="215"/>
      <c r="AT746" s="217"/>
      <c r="AU746" s="218"/>
      <c r="AV746" s="217"/>
      <c r="AW746" s="215"/>
      <c r="AX746" s="217"/>
      <c r="AY746" s="219"/>
      <c r="AZ746" s="220"/>
      <c r="BA746" s="220"/>
      <c r="BB746" s="221"/>
      <c r="BC746" s="220"/>
      <c r="BD746" s="220"/>
      <c r="BE746" s="220"/>
      <c r="BF746" s="220"/>
      <c r="BG746" s="220"/>
      <c r="BH746" s="218"/>
      <c r="BI746" s="218"/>
      <c r="BJ746" s="218"/>
      <c r="BK746" s="218"/>
      <c r="BL746" s="218"/>
      <c r="BM746" s="211"/>
      <c r="BN746" s="211"/>
      <c r="BO746" s="211"/>
      <c r="BP746" s="211"/>
      <c r="BQ746" s="211"/>
      <c r="BR746" s="211"/>
      <c r="BS746" s="211"/>
      <c r="BT746" s="211"/>
      <c r="BU746" s="211"/>
      <c r="BV746" s="211"/>
      <c r="BW746" s="211"/>
      <c r="BX746" s="211"/>
      <c r="BY746" s="211"/>
      <c r="BZ746" s="211"/>
      <c r="CA746" s="211"/>
      <c r="CB746" s="211"/>
      <c r="CC746" s="211"/>
      <c r="CD746" s="211"/>
      <c r="CE746" s="211"/>
    </row>
    <row r="747" spans="41:83" x14ac:dyDescent="0.2">
      <c r="AO747" s="215"/>
      <c r="AP747" s="222"/>
      <c r="AQ747" s="222"/>
      <c r="AR747" s="215"/>
      <c r="AS747" s="215"/>
      <c r="AT747" s="217"/>
      <c r="AU747" s="218"/>
      <c r="AV747" s="217"/>
      <c r="AW747" s="215"/>
      <c r="AX747" s="217"/>
      <c r="AY747" s="219"/>
      <c r="AZ747" s="220"/>
      <c r="BA747" s="220"/>
      <c r="BB747" s="221"/>
      <c r="BC747" s="220"/>
      <c r="BD747" s="220"/>
      <c r="BE747" s="220"/>
      <c r="BF747" s="220"/>
      <c r="BG747" s="220"/>
      <c r="BH747" s="218"/>
      <c r="BI747" s="218"/>
      <c r="BJ747" s="218"/>
      <c r="BK747" s="218"/>
      <c r="BL747" s="218"/>
      <c r="BM747" s="211"/>
      <c r="BN747" s="211"/>
      <c r="BO747" s="211"/>
      <c r="BP747" s="211"/>
      <c r="BQ747" s="211"/>
      <c r="BR747" s="211"/>
      <c r="BS747" s="211"/>
      <c r="BT747" s="211"/>
      <c r="BU747" s="211"/>
      <c r="BV747" s="211"/>
      <c r="BW747" s="211"/>
      <c r="BX747" s="211"/>
      <c r="BY747" s="211"/>
      <c r="BZ747" s="211"/>
      <c r="CA747" s="211"/>
      <c r="CB747" s="211"/>
      <c r="CC747" s="211"/>
      <c r="CD747" s="211"/>
      <c r="CE747" s="211"/>
    </row>
    <row r="748" spans="41:83" x14ac:dyDescent="0.2">
      <c r="AO748" s="215"/>
      <c r="AP748" s="222"/>
      <c r="AQ748" s="222"/>
      <c r="AR748" s="215"/>
      <c r="AS748" s="215"/>
      <c r="AT748" s="217"/>
      <c r="AU748" s="218"/>
      <c r="AV748" s="217"/>
      <c r="AW748" s="215"/>
      <c r="AX748" s="217"/>
      <c r="AY748" s="219"/>
      <c r="AZ748" s="220"/>
      <c r="BA748" s="220"/>
      <c r="BB748" s="221"/>
      <c r="BC748" s="220"/>
      <c r="BD748" s="220"/>
      <c r="BE748" s="220"/>
      <c r="BF748" s="220"/>
      <c r="BG748" s="220"/>
      <c r="BH748" s="218"/>
      <c r="BI748" s="218"/>
      <c r="BJ748" s="218"/>
      <c r="BK748" s="218"/>
      <c r="BL748" s="218"/>
      <c r="BM748" s="211"/>
      <c r="BN748" s="211"/>
      <c r="BO748" s="211"/>
      <c r="BP748" s="211"/>
      <c r="BQ748" s="211"/>
      <c r="BR748" s="211"/>
      <c r="BS748" s="211"/>
      <c r="BT748" s="211"/>
      <c r="BU748" s="211"/>
      <c r="BV748" s="211"/>
      <c r="BW748" s="211"/>
      <c r="BX748" s="211"/>
      <c r="BY748" s="211"/>
      <c r="BZ748" s="211"/>
      <c r="CA748" s="211"/>
      <c r="CB748" s="211"/>
      <c r="CC748" s="211"/>
      <c r="CD748" s="211"/>
      <c r="CE748" s="211"/>
    </row>
    <row r="749" spans="41:83" x14ac:dyDescent="0.2">
      <c r="AO749" s="215"/>
      <c r="AP749" s="222"/>
      <c r="AQ749" s="222"/>
      <c r="AR749" s="215"/>
      <c r="AS749" s="215"/>
      <c r="AT749" s="217"/>
      <c r="AU749" s="218"/>
      <c r="AV749" s="217"/>
      <c r="AW749" s="215"/>
      <c r="AX749" s="217"/>
      <c r="AY749" s="219"/>
      <c r="AZ749" s="220"/>
      <c r="BA749" s="220"/>
      <c r="BB749" s="221"/>
      <c r="BC749" s="220"/>
      <c r="BD749" s="220"/>
      <c r="BE749" s="220"/>
      <c r="BF749" s="220"/>
      <c r="BG749" s="220"/>
      <c r="BH749" s="218"/>
      <c r="BI749" s="218"/>
      <c r="BJ749" s="218"/>
      <c r="BK749" s="218"/>
      <c r="BL749" s="218"/>
      <c r="BM749" s="211"/>
      <c r="BN749" s="211"/>
      <c r="BO749" s="211"/>
      <c r="BP749" s="211"/>
      <c r="BQ749" s="211"/>
      <c r="BR749" s="211"/>
      <c r="BS749" s="211"/>
      <c r="BT749" s="211"/>
      <c r="BU749" s="211"/>
      <c r="BV749" s="211"/>
      <c r="BW749" s="211"/>
      <c r="BX749" s="211"/>
      <c r="BY749" s="211"/>
      <c r="BZ749" s="211"/>
      <c r="CA749" s="211"/>
      <c r="CB749" s="211"/>
      <c r="CC749" s="211"/>
      <c r="CD749" s="211"/>
      <c r="CE749" s="211"/>
    </row>
    <row r="750" spans="41:83" x14ac:dyDescent="0.2">
      <c r="AO750" s="215"/>
      <c r="AP750" s="222"/>
      <c r="AQ750" s="222"/>
      <c r="AR750" s="215"/>
      <c r="AS750" s="215"/>
      <c r="AT750" s="217"/>
      <c r="AU750" s="218"/>
      <c r="AV750" s="217"/>
      <c r="AW750" s="215"/>
      <c r="AX750" s="217"/>
      <c r="AY750" s="219"/>
      <c r="AZ750" s="220"/>
      <c r="BA750" s="220"/>
      <c r="BB750" s="221"/>
      <c r="BC750" s="220"/>
      <c r="BD750" s="220"/>
      <c r="BE750" s="220"/>
      <c r="BF750" s="220"/>
      <c r="BG750" s="220"/>
      <c r="BH750" s="218"/>
      <c r="BI750" s="218"/>
      <c r="BJ750" s="218"/>
      <c r="BK750" s="218"/>
      <c r="BL750" s="218"/>
      <c r="BM750" s="211"/>
      <c r="BN750" s="211"/>
      <c r="BO750" s="211"/>
      <c r="BP750" s="211"/>
      <c r="BQ750" s="211"/>
      <c r="BR750" s="211"/>
      <c r="BS750" s="211"/>
      <c r="BT750" s="211"/>
      <c r="BU750" s="211"/>
      <c r="BV750" s="211"/>
      <c r="BW750" s="211"/>
      <c r="BX750" s="211"/>
      <c r="BY750" s="211"/>
      <c r="BZ750" s="211"/>
      <c r="CA750" s="211"/>
      <c r="CB750" s="211"/>
      <c r="CC750" s="211"/>
      <c r="CD750" s="211"/>
      <c r="CE750" s="211"/>
    </row>
    <row r="751" spans="41:83" x14ac:dyDescent="0.2">
      <c r="AO751" s="215"/>
      <c r="AP751" s="222"/>
      <c r="AQ751" s="222"/>
      <c r="AR751" s="215"/>
      <c r="AS751" s="215"/>
      <c r="AT751" s="217"/>
      <c r="AU751" s="218"/>
      <c r="AV751" s="217"/>
      <c r="AW751" s="215"/>
      <c r="AX751" s="217"/>
      <c r="AY751" s="219"/>
      <c r="AZ751" s="220"/>
      <c r="BA751" s="220"/>
      <c r="BB751" s="221"/>
      <c r="BC751" s="220"/>
      <c r="BD751" s="220"/>
      <c r="BE751" s="220"/>
      <c r="BF751" s="220"/>
      <c r="BG751" s="220"/>
      <c r="BH751" s="218"/>
      <c r="BI751" s="218"/>
      <c r="BJ751" s="218"/>
      <c r="BK751" s="218"/>
      <c r="BL751" s="218"/>
      <c r="BM751" s="211"/>
      <c r="BN751" s="211"/>
      <c r="BO751" s="211"/>
      <c r="BP751" s="211"/>
      <c r="BQ751" s="211"/>
      <c r="BR751" s="211"/>
      <c r="BS751" s="211"/>
      <c r="BT751" s="211"/>
      <c r="BU751" s="211"/>
      <c r="BV751" s="211"/>
      <c r="BW751" s="211"/>
      <c r="BX751" s="211"/>
      <c r="BY751" s="211"/>
      <c r="BZ751" s="211"/>
      <c r="CA751" s="211"/>
      <c r="CB751" s="211"/>
      <c r="CC751" s="211"/>
      <c r="CD751" s="211"/>
      <c r="CE751" s="211"/>
    </row>
    <row r="752" spans="41:83" x14ac:dyDescent="0.2">
      <c r="AO752" s="215"/>
      <c r="AP752" s="222"/>
      <c r="AQ752" s="222"/>
      <c r="AR752" s="215"/>
      <c r="AS752" s="215"/>
      <c r="AT752" s="217"/>
      <c r="AU752" s="218"/>
      <c r="AV752" s="217"/>
      <c r="AW752" s="215"/>
      <c r="AX752" s="217"/>
      <c r="AY752" s="219"/>
      <c r="AZ752" s="220"/>
      <c r="BA752" s="220"/>
      <c r="BB752" s="221"/>
      <c r="BC752" s="220"/>
      <c r="BD752" s="220"/>
      <c r="BE752" s="220"/>
      <c r="BF752" s="220"/>
      <c r="BG752" s="220"/>
      <c r="BH752" s="218"/>
      <c r="BI752" s="218"/>
      <c r="BJ752" s="218"/>
      <c r="BK752" s="218"/>
      <c r="BL752" s="218"/>
      <c r="BM752" s="211"/>
      <c r="BN752" s="211"/>
      <c r="BO752" s="211"/>
      <c r="BP752" s="211"/>
      <c r="BQ752" s="211"/>
      <c r="BR752" s="211"/>
      <c r="BS752" s="211"/>
      <c r="BT752" s="211"/>
      <c r="BU752" s="211"/>
      <c r="BV752" s="211"/>
      <c r="BW752" s="211"/>
      <c r="BX752" s="211"/>
      <c r="BY752" s="211"/>
      <c r="BZ752" s="211"/>
      <c r="CA752" s="211"/>
      <c r="CB752" s="211"/>
      <c r="CC752" s="211"/>
      <c r="CD752" s="211"/>
      <c r="CE752" s="211"/>
    </row>
    <row r="753" spans="41:83" x14ac:dyDescent="0.2">
      <c r="AO753" s="215"/>
      <c r="AP753" s="222"/>
      <c r="AQ753" s="222"/>
      <c r="AR753" s="215"/>
      <c r="AS753" s="215"/>
      <c r="AT753" s="217"/>
      <c r="AU753" s="218"/>
      <c r="AV753" s="217"/>
      <c r="AW753" s="215"/>
      <c r="AX753" s="217"/>
      <c r="AY753" s="219"/>
      <c r="AZ753" s="220"/>
      <c r="BA753" s="220"/>
      <c r="BB753" s="221"/>
      <c r="BC753" s="220"/>
      <c r="BD753" s="220"/>
      <c r="BE753" s="220"/>
      <c r="BF753" s="220"/>
      <c r="BG753" s="220"/>
      <c r="BH753" s="218"/>
      <c r="BI753" s="218"/>
      <c r="BJ753" s="218"/>
      <c r="BK753" s="218"/>
      <c r="BL753" s="218"/>
      <c r="BM753" s="211"/>
      <c r="BN753" s="211"/>
      <c r="BO753" s="211"/>
      <c r="BP753" s="211"/>
      <c r="BQ753" s="211"/>
      <c r="BR753" s="211"/>
      <c r="BS753" s="211"/>
      <c r="BT753" s="211"/>
      <c r="BU753" s="211"/>
      <c r="BV753" s="211"/>
      <c r="BW753" s="211"/>
      <c r="BX753" s="211"/>
      <c r="BY753" s="211"/>
      <c r="BZ753" s="211"/>
      <c r="CA753" s="211"/>
      <c r="CB753" s="211"/>
      <c r="CC753" s="211"/>
      <c r="CD753" s="211"/>
      <c r="CE753" s="211"/>
    </row>
    <row r="754" spans="41:83" x14ac:dyDescent="0.2">
      <c r="AO754" s="215"/>
      <c r="AP754" s="222"/>
      <c r="AQ754" s="222"/>
      <c r="AR754" s="215"/>
      <c r="AS754" s="215"/>
      <c r="AT754" s="217"/>
      <c r="AU754" s="218"/>
      <c r="AV754" s="217"/>
      <c r="AW754" s="215"/>
      <c r="AX754" s="217"/>
      <c r="AY754" s="219"/>
      <c r="AZ754" s="220"/>
      <c r="BA754" s="220"/>
      <c r="BB754" s="221"/>
      <c r="BC754" s="220"/>
      <c r="BD754" s="220"/>
      <c r="BE754" s="220"/>
      <c r="BF754" s="220"/>
      <c r="BG754" s="220"/>
      <c r="BH754" s="218"/>
      <c r="BI754" s="218"/>
      <c r="BJ754" s="218"/>
      <c r="BK754" s="218"/>
      <c r="BL754" s="218"/>
      <c r="BM754" s="211"/>
      <c r="BN754" s="211"/>
      <c r="BO754" s="211"/>
      <c r="BP754" s="211"/>
      <c r="BQ754" s="211"/>
      <c r="BR754" s="211"/>
      <c r="BS754" s="211"/>
      <c r="BT754" s="211"/>
      <c r="BU754" s="211"/>
      <c r="BV754" s="211"/>
      <c r="BW754" s="211"/>
      <c r="BX754" s="211"/>
      <c r="BY754" s="211"/>
      <c r="BZ754" s="211"/>
      <c r="CA754" s="211"/>
      <c r="CB754" s="211"/>
      <c r="CC754" s="211"/>
      <c r="CD754" s="211"/>
      <c r="CE754" s="211"/>
    </row>
    <row r="755" spans="41:83" x14ac:dyDescent="0.2">
      <c r="AO755" s="215"/>
      <c r="AP755" s="222"/>
      <c r="AQ755" s="222"/>
      <c r="AR755" s="215"/>
      <c r="AS755" s="215"/>
      <c r="AT755" s="217"/>
      <c r="AU755" s="218"/>
      <c r="AV755" s="217"/>
      <c r="AW755" s="215"/>
      <c r="AX755" s="217"/>
      <c r="AY755" s="219"/>
      <c r="AZ755" s="220"/>
      <c r="BA755" s="220"/>
      <c r="BB755" s="221"/>
      <c r="BC755" s="220"/>
      <c r="BD755" s="220"/>
      <c r="BE755" s="220"/>
      <c r="BF755" s="220"/>
      <c r="BG755" s="220"/>
      <c r="BH755" s="218"/>
      <c r="BI755" s="218"/>
      <c r="BJ755" s="218"/>
      <c r="BK755" s="218"/>
      <c r="BL755" s="218"/>
      <c r="BM755" s="211"/>
      <c r="BN755" s="211"/>
      <c r="BO755" s="211"/>
      <c r="BP755" s="211"/>
      <c r="BQ755" s="211"/>
      <c r="BR755" s="211"/>
      <c r="BS755" s="211"/>
      <c r="BT755" s="211"/>
      <c r="BU755" s="211"/>
      <c r="BV755" s="211"/>
      <c r="BW755" s="211"/>
      <c r="BX755" s="211"/>
      <c r="BY755" s="211"/>
      <c r="BZ755" s="211"/>
      <c r="CA755" s="211"/>
      <c r="CB755" s="211"/>
      <c r="CC755" s="211"/>
      <c r="CD755" s="211"/>
      <c r="CE755" s="211"/>
    </row>
    <row r="756" spans="41:83" x14ac:dyDescent="0.2">
      <c r="AO756" s="215"/>
      <c r="AP756" s="222"/>
      <c r="AQ756" s="222"/>
      <c r="AR756" s="215"/>
      <c r="AS756" s="215"/>
      <c r="AT756" s="217"/>
      <c r="AU756" s="218"/>
      <c r="AV756" s="217"/>
      <c r="AW756" s="215"/>
      <c r="AX756" s="217"/>
      <c r="AY756" s="219"/>
      <c r="AZ756" s="220"/>
      <c r="BA756" s="220"/>
      <c r="BB756" s="221"/>
      <c r="BC756" s="220"/>
      <c r="BD756" s="220"/>
      <c r="BE756" s="220"/>
      <c r="BF756" s="220"/>
      <c r="BG756" s="220"/>
      <c r="BH756" s="218"/>
      <c r="BI756" s="218"/>
      <c r="BJ756" s="218"/>
      <c r="BK756" s="218"/>
      <c r="BL756" s="218"/>
      <c r="BM756" s="211"/>
      <c r="BN756" s="211"/>
      <c r="BO756" s="211"/>
      <c r="BP756" s="211"/>
      <c r="BQ756" s="211"/>
      <c r="BR756" s="211"/>
      <c r="BS756" s="211"/>
      <c r="BT756" s="211"/>
      <c r="BU756" s="211"/>
      <c r="BV756" s="211"/>
      <c r="BW756" s="211"/>
      <c r="BX756" s="211"/>
      <c r="BY756" s="211"/>
      <c r="BZ756" s="211"/>
      <c r="CA756" s="211"/>
      <c r="CB756" s="211"/>
      <c r="CC756" s="211"/>
      <c r="CD756" s="211"/>
      <c r="CE756" s="211"/>
    </row>
    <row r="757" spans="41:83" x14ac:dyDescent="0.2">
      <c r="AO757" s="215"/>
      <c r="AP757" s="222"/>
      <c r="AQ757" s="222"/>
      <c r="AR757" s="215"/>
      <c r="AS757" s="215"/>
      <c r="AT757" s="217"/>
      <c r="AU757" s="218"/>
      <c r="AV757" s="217"/>
      <c r="AW757" s="215"/>
      <c r="AX757" s="217"/>
      <c r="AY757" s="219"/>
      <c r="AZ757" s="220"/>
      <c r="BA757" s="220"/>
      <c r="BB757" s="221"/>
      <c r="BC757" s="220"/>
      <c r="BD757" s="220"/>
      <c r="BE757" s="220"/>
      <c r="BF757" s="220"/>
      <c r="BG757" s="220"/>
      <c r="BH757" s="218"/>
      <c r="BI757" s="218"/>
      <c r="BJ757" s="218"/>
      <c r="BK757" s="218"/>
      <c r="BL757" s="218"/>
      <c r="BM757" s="211"/>
      <c r="BN757" s="211"/>
      <c r="BO757" s="211"/>
      <c r="BP757" s="211"/>
      <c r="BQ757" s="211"/>
      <c r="BR757" s="211"/>
      <c r="BS757" s="211"/>
      <c r="BT757" s="211"/>
      <c r="BU757" s="211"/>
      <c r="BV757" s="211"/>
      <c r="BW757" s="211"/>
      <c r="BX757" s="211"/>
      <c r="BY757" s="211"/>
      <c r="BZ757" s="211"/>
      <c r="CA757" s="211"/>
      <c r="CB757" s="211"/>
      <c r="CC757" s="211"/>
      <c r="CD757" s="211"/>
      <c r="CE757" s="211"/>
    </row>
    <row r="758" spans="41:83" x14ac:dyDescent="0.2">
      <c r="AO758" s="215"/>
      <c r="AP758" s="222"/>
      <c r="AQ758" s="222"/>
      <c r="AR758" s="215"/>
      <c r="AS758" s="215"/>
      <c r="AT758" s="217"/>
      <c r="AU758" s="218"/>
      <c r="AV758" s="217"/>
      <c r="AW758" s="215"/>
      <c r="AX758" s="217"/>
      <c r="AY758" s="219"/>
      <c r="AZ758" s="220"/>
      <c r="BA758" s="220"/>
      <c r="BB758" s="221"/>
      <c r="BC758" s="220"/>
      <c r="BD758" s="220"/>
      <c r="BE758" s="220"/>
      <c r="BF758" s="220"/>
      <c r="BG758" s="220"/>
      <c r="BH758" s="218"/>
      <c r="BI758" s="218"/>
      <c r="BJ758" s="218"/>
      <c r="BK758" s="218"/>
      <c r="BL758" s="218"/>
      <c r="BM758" s="211"/>
      <c r="BN758" s="211"/>
      <c r="BO758" s="211"/>
      <c r="BP758" s="211"/>
      <c r="BQ758" s="211"/>
      <c r="BR758" s="211"/>
      <c r="BS758" s="211"/>
      <c r="BT758" s="211"/>
      <c r="BU758" s="211"/>
      <c r="BV758" s="211"/>
      <c r="BW758" s="211"/>
      <c r="BX758" s="211"/>
      <c r="BY758" s="211"/>
      <c r="BZ758" s="211"/>
      <c r="CA758" s="211"/>
      <c r="CB758" s="211"/>
      <c r="CC758" s="211"/>
      <c r="CD758" s="211"/>
      <c r="CE758" s="211"/>
    </row>
    <row r="759" spans="41:83" x14ac:dyDescent="0.2">
      <c r="AO759" s="215"/>
      <c r="AP759" s="222"/>
      <c r="AQ759" s="222"/>
      <c r="AR759" s="215"/>
      <c r="AS759" s="215"/>
      <c r="AT759" s="217"/>
      <c r="AU759" s="218"/>
      <c r="AV759" s="217"/>
      <c r="AW759" s="215"/>
      <c r="AX759" s="217"/>
      <c r="AY759" s="219"/>
      <c r="AZ759" s="220"/>
      <c r="BA759" s="220"/>
      <c r="BB759" s="221"/>
      <c r="BC759" s="220"/>
      <c r="BD759" s="220"/>
      <c r="BE759" s="220"/>
      <c r="BF759" s="220"/>
      <c r="BG759" s="220"/>
      <c r="BH759" s="218"/>
      <c r="BI759" s="218"/>
      <c r="BJ759" s="218"/>
      <c r="BK759" s="218"/>
      <c r="BL759" s="218"/>
      <c r="BM759" s="211"/>
      <c r="BN759" s="211"/>
      <c r="BO759" s="211"/>
      <c r="BP759" s="211"/>
      <c r="BQ759" s="211"/>
      <c r="BR759" s="211"/>
      <c r="BS759" s="211"/>
      <c r="BT759" s="211"/>
      <c r="BU759" s="211"/>
      <c r="BV759" s="211"/>
      <c r="BW759" s="211"/>
      <c r="BX759" s="211"/>
      <c r="BY759" s="211"/>
      <c r="BZ759" s="211"/>
      <c r="CA759" s="211"/>
      <c r="CB759" s="211"/>
      <c r="CC759" s="211"/>
      <c r="CD759" s="211"/>
      <c r="CE759" s="211"/>
    </row>
    <row r="760" spans="41:83" x14ac:dyDescent="0.2">
      <c r="AO760" s="215"/>
      <c r="AP760" s="222"/>
      <c r="AQ760" s="222"/>
      <c r="AR760" s="215"/>
      <c r="AS760" s="215"/>
      <c r="AT760" s="217"/>
      <c r="AU760" s="218"/>
      <c r="AV760" s="217"/>
      <c r="AW760" s="215"/>
      <c r="AX760" s="217"/>
      <c r="AY760" s="219"/>
      <c r="AZ760" s="220"/>
      <c r="BA760" s="220"/>
      <c r="BB760" s="221"/>
      <c r="BC760" s="220"/>
      <c r="BD760" s="220"/>
      <c r="BE760" s="220"/>
      <c r="BF760" s="220"/>
      <c r="BG760" s="220"/>
      <c r="BH760" s="218"/>
      <c r="BI760" s="218"/>
      <c r="BJ760" s="218"/>
      <c r="BK760" s="218"/>
      <c r="BL760" s="218"/>
      <c r="BM760" s="211"/>
      <c r="BN760" s="211"/>
      <c r="BO760" s="211"/>
      <c r="BP760" s="211"/>
      <c r="BQ760" s="211"/>
      <c r="BR760" s="211"/>
      <c r="BS760" s="211"/>
      <c r="BT760" s="211"/>
      <c r="BU760" s="211"/>
      <c r="BV760" s="211"/>
      <c r="BW760" s="211"/>
      <c r="BX760" s="211"/>
      <c r="BY760" s="211"/>
      <c r="BZ760" s="211"/>
      <c r="CA760" s="211"/>
      <c r="CB760" s="211"/>
      <c r="CC760" s="211"/>
      <c r="CD760" s="211"/>
      <c r="CE760" s="211"/>
    </row>
    <row r="761" spans="41:83" x14ac:dyDescent="0.2">
      <c r="AO761" s="215"/>
      <c r="AP761" s="222"/>
      <c r="AQ761" s="222"/>
      <c r="AR761" s="215"/>
      <c r="AS761" s="215"/>
      <c r="AT761" s="217"/>
      <c r="AU761" s="218"/>
      <c r="AV761" s="217"/>
      <c r="AW761" s="215"/>
      <c r="AX761" s="217"/>
      <c r="AY761" s="219"/>
      <c r="AZ761" s="220"/>
      <c r="BA761" s="220"/>
      <c r="BB761" s="221"/>
      <c r="BC761" s="220"/>
      <c r="BD761" s="220"/>
      <c r="BE761" s="220"/>
      <c r="BF761" s="220"/>
      <c r="BG761" s="220"/>
      <c r="BH761" s="218"/>
      <c r="BI761" s="218"/>
      <c r="BJ761" s="218"/>
      <c r="BK761" s="218"/>
      <c r="BL761" s="218"/>
      <c r="BM761" s="211"/>
      <c r="BN761" s="211"/>
      <c r="BO761" s="211"/>
      <c r="BP761" s="211"/>
      <c r="BQ761" s="211"/>
      <c r="BR761" s="211"/>
      <c r="BS761" s="211"/>
      <c r="BT761" s="211"/>
      <c r="BU761" s="211"/>
      <c r="BV761" s="211"/>
      <c r="BW761" s="211"/>
      <c r="BX761" s="211"/>
      <c r="BY761" s="211"/>
      <c r="BZ761" s="211"/>
      <c r="CA761" s="211"/>
      <c r="CB761" s="211"/>
      <c r="CC761" s="211"/>
      <c r="CD761" s="211"/>
      <c r="CE761" s="211"/>
    </row>
    <row r="762" spans="41:83" x14ac:dyDescent="0.2">
      <c r="AO762" s="215"/>
      <c r="AP762" s="222"/>
      <c r="AQ762" s="222"/>
      <c r="AR762" s="215"/>
      <c r="AS762" s="215"/>
      <c r="AT762" s="217"/>
      <c r="AU762" s="218"/>
      <c r="AV762" s="217"/>
      <c r="AW762" s="215"/>
      <c r="AX762" s="217"/>
      <c r="AY762" s="219"/>
      <c r="AZ762" s="220"/>
      <c r="BA762" s="220"/>
      <c r="BB762" s="221"/>
      <c r="BC762" s="220"/>
      <c r="BD762" s="220"/>
      <c r="BE762" s="220"/>
      <c r="BF762" s="220"/>
      <c r="BG762" s="220"/>
      <c r="BH762" s="218"/>
      <c r="BI762" s="218"/>
      <c r="BJ762" s="218"/>
      <c r="BK762" s="218"/>
      <c r="BL762" s="218"/>
      <c r="BM762" s="211"/>
      <c r="BN762" s="211"/>
      <c r="BO762" s="211"/>
      <c r="BP762" s="211"/>
      <c r="BQ762" s="211"/>
      <c r="BR762" s="211"/>
      <c r="BS762" s="211"/>
      <c r="BT762" s="211"/>
      <c r="BU762" s="211"/>
      <c r="BV762" s="211"/>
      <c r="BW762" s="211"/>
      <c r="BX762" s="211"/>
      <c r="BY762" s="211"/>
      <c r="BZ762" s="211"/>
      <c r="CA762" s="211"/>
      <c r="CB762" s="211"/>
      <c r="CC762" s="211"/>
      <c r="CD762" s="211"/>
      <c r="CE762" s="211"/>
    </row>
    <row r="763" spans="41:83" x14ac:dyDescent="0.2">
      <c r="AO763" s="215"/>
      <c r="AP763" s="222"/>
      <c r="AQ763" s="222"/>
      <c r="AR763" s="215"/>
      <c r="AS763" s="215"/>
      <c r="AT763" s="217"/>
      <c r="AU763" s="218"/>
      <c r="AV763" s="217"/>
      <c r="AW763" s="215"/>
      <c r="AX763" s="217"/>
      <c r="AY763" s="219"/>
      <c r="AZ763" s="220"/>
      <c r="BA763" s="220"/>
      <c r="BB763" s="221"/>
      <c r="BC763" s="220"/>
      <c r="BD763" s="220"/>
      <c r="BE763" s="220"/>
      <c r="BF763" s="220"/>
      <c r="BG763" s="220"/>
      <c r="BH763" s="218"/>
      <c r="BI763" s="218"/>
      <c r="BJ763" s="218"/>
      <c r="BK763" s="218"/>
      <c r="BL763" s="218"/>
      <c r="BM763" s="211"/>
      <c r="BN763" s="211"/>
      <c r="BO763" s="211"/>
      <c r="BP763" s="211"/>
      <c r="BQ763" s="211"/>
      <c r="BR763" s="211"/>
      <c r="BS763" s="211"/>
      <c r="BT763" s="211"/>
      <c r="BU763" s="211"/>
      <c r="BV763" s="211"/>
      <c r="BW763" s="211"/>
      <c r="BX763" s="211"/>
      <c r="BY763" s="211"/>
      <c r="BZ763" s="211"/>
      <c r="CA763" s="211"/>
      <c r="CB763" s="211"/>
      <c r="CC763" s="211"/>
      <c r="CD763" s="211"/>
      <c r="CE763" s="211"/>
    </row>
    <row r="764" spans="41:83" x14ac:dyDescent="0.2">
      <c r="AO764" s="215"/>
      <c r="AP764" s="222"/>
      <c r="AQ764" s="222"/>
      <c r="AR764" s="215"/>
      <c r="AS764" s="215"/>
      <c r="AT764" s="217"/>
      <c r="AU764" s="218"/>
      <c r="AV764" s="217"/>
      <c r="AW764" s="215"/>
      <c r="AX764" s="217"/>
      <c r="AY764" s="219"/>
      <c r="AZ764" s="220"/>
      <c r="BA764" s="220"/>
      <c r="BB764" s="221"/>
      <c r="BC764" s="220"/>
      <c r="BD764" s="220"/>
      <c r="BE764" s="220"/>
      <c r="BF764" s="220"/>
      <c r="BG764" s="220"/>
      <c r="BH764" s="218"/>
      <c r="BI764" s="218"/>
      <c r="BJ764" s="218"/>
      <c r="BK764" s="218"/>
      <c r="BL764" s="218"/>
      <c r="BM764" s="211"/>
      <c r="BN764" s="211"/>
      <c r="BO764" s="211"/>
      <c r="BP764" s="211"/>
      <c r="BQ764" s="211"/>
      <c r="BR764" s="211"/>
      <c r="BS764" s="211"/>
      <c r="BT764" s="211"/>
      <c r="BU764" s="211"/>
      <c r="BV764" s="211"/>
      <c r="BW764" s="211"/>
      <c r="BX764" s="211"/>
      <c r="BY764" s="211"/>
      <c r="BZ764" s="211"/>
      <c r="CA764" s="211"/>
      <c r="CB764" s="211"/>
      <c r="CC764" s="211"/>
      <c r="CD764" s="211"/>
      <c r="CE764" s="211"/>
    </row>
    <row r="765" spans="41:83" x14ac:dyDescent="0.2">
      <c r="AO765" s="215"/>
      <c r="AP765" s="222"/>
      <c r="AQ765" s="222"/>
      <c r="AR765" s="215"/>
      <c r="AS765" s="215"/>
      <c r="AT765" s="217"/>
      <c r="AU765" s="218"/>
      <c r="AV765" s="217"/>
      <c r="AW765" s="215"/>
      <c r="AX765" s="217"/>
      <c r="AY765" s="219"/>
      <c r="AZ765" s="220"/>
      <c r="BA765" s="220"/>
      <c r="BB765" s="221"/>
      <c r="BC765" s="220"/>
      <c r="BD765" s="220"/>
      <c r="BE765" s="220"/>
      <c r="BF765" s="220"/>
      <c r="BG765" s="220"/>
      <c r="BH765" s="218"/>
      <c r="BI765" s="218"/>
      <c r="BJ765" s="218"/>
      <c r="BK765" s="218"/>
      <c r="BL765" s="218"/>
      <c r="BM765" s="211"/>
      <c r="BN765" s="211"/>
      <c r="BO765" s="211"/>
      <c r="BP765" s="211"/>
      <c r="BQ765" s="211"/>
      <c r="BR765" s="211"/>
      <c r="BS765" s="211"/>
      <c r="BT765" s="211"/>
      <c r="BU765" s="211"/>
      <c r="BV765" s="211"/>
      <c r="BW765" s="211"/>
      <c r="BX765" s="211"/>
      <c r="BY765" s="211"/>
      <c r="BZ765" s="211"/>
      <c r="CA765" s="211"/>
      <c r="CB765" s="211"/>
      <c r="CC765" s="211"/>
      <c r="CD765" s="211"/>
      <c r="CE765" s="211"/>
    </row>
    <row r="766" spans="41:83" x14ac:dyDescent="0.2">
      <c r="AO766" s="215"/>
      <c r="AP766" s="222"/>
      <c r="AQ766" s="222"/>
      <c r="AR766" s="215"/>
      <c r="AS766" s="215"/>
      <c r="AT766" s="217"/>
      <c r="AU766" s="218"/>
      <c r="AV766" s="217"/>
      <c r="AW766" s="215"/>
      <c r="AX766" s="217"/>
      <c r="AY766" s="219"/>
      <c r="AZ766" s="220"/>
      <c r="BA766" s="220"/>
      <c r="BB766" s="221"/>
      <c r="BC766" s="220"/>
      <c r="BD766" s="220"/>
      <c r="BE766" s="220"/>
      <c r="BF766" s="220"/>
      <c r="BG766" s="220"/>
      <c r="BH766" s="218"/>
      <c r="BI766" s="218"/>
      <c r="BJ766" s="218"/>
      <c r="BK766" s="218"/>
      <c r="BL766" s="218"/>
      <c r="BM766" s="211"/>
      <c r="BN766" s="211"/>
      <c r="BO766" s="211"/>
      <c r="BP766" s="211"/>
      <c r="BQ766" s="211"/>
      <c r="BR766" s="211"/>
      <c r="BS766" s="211"/>
      <c r="BT766" s="211"/>
      <c r="BU766" s="211"/>
      <c r="BV766" s="211"/>
      <c r="BW766" s="211"/>
      <c r="BX766" s="211"/>
      <c r="BY766" s="211"/>
      <c r="BZ766" s="211"/>
      <c r="CA766" s="211"/>
      <c r="CB766" s="211"/>
      <c r="CC766" s="211"/>
      <c r="CD766" s="211"/>
      <c r="CE766" s="211"/>
    </row>
    <row r="767" spans="41:83" x14ac:dyDescent="0.2">
      <c r="AO767" s="215"/>
      <c r="AP767" s="222"/>
      <c r="AQ767" s="222"/>
      <c r="AR767" s="215"/>
      <c r="AS767" s="215"/>
      <c r="AT767" s="217"/>
      <c r="AU767" s="218"/>
      <c r="AV767" s="217"/>
      <c r="AW767" s="215"/>
      <c r="AX767" s="217"/>
      <c r="AY767" s="219"/>
      <c r="AZ767" s="220"/>
      <c r="BA767" s="220"/>
      <c r="BB767" s="221"/>
      <c r="BC767" s="220"/>
      <c r="BD767" s="220"/>
      <c r="BE767" s="220"/>
      <c r="BF767" s="220"/>
      <c r="BG767" s="220"/>
      <c r="BH767" s="218"/>
      <c r="BI767" s="218"/>
      <c r="BJ767" s="218"/>
      <c r="BK767" s="218"/>
      <c r="BL767" s="218"/>
      <c r="BM767" s="211"/>
      <c r="BN767" s="211"/>
      <c r="BO767" s="211"/>
      <c r="BP767" s="211"/>
      <c r="BQ767" s="211"/>
      <c r="BR767" s="211"/>
      <c r="BS767" s="211"/>
      <c r="BT767" s="211"/>
      <c r="BU767" s="211"/>
      <c r="BV767" s="211"/>
      <c r="BW767" s="211"/>
      <c r="BX767" s="211"/>
      <c r="BY767" s="211"/>
      <c r="BZ767" s="211"/>
      <c r="CA767" s="211"/>
      <c r="CB767" s="211"/>
      <c r="CC767" s="211"/>
      <c r="CD767" s="211"/>
      <c r="CE767" s="211"/>
    </row>
    <row r="768" spans="41:83" x14ac:dyDescent="0.2">
      <c r="AO768" s="215"/>
      <c r="AP768" s="222"/>
      <c r="AQ768" s="222"/>
      <c r="AR768" s="215"/>
      <c r="AS768" s="215"/>
      <c r="AT768" s="217"/>
      <c r="AU768" s="218"/>
      <c r="AV768" s="217"/>
      <c r="AW768" s="215"/>
      <c r="AX768" s="217"/>
      <c r="AY768" s="219"/>
      <c r="AZ768" s="220"/>
      <c r="BA768" s="220"/>
      <c r="BB768" s="221"/>
      <c r="BC768" s="220"/>
      <c r="BD768" s="220"/>
      <c r="BE768" s="220"/>
      <c r="BF768" s="220"/>
      <c r="BG768" s="220"/>
      <c r="BH768" s="218"/>
      <c r="BI768" s="218"/>
      <c r="BJ768" s="218"/>
      <c r="BK768" s="218"/>
      <c r="BL768" s="218"/>
      <c r="BM768" s="211"/>
      <c r="BN768" s="211"/>
      <c r="BO768" s="211"/>
      <c r="BP768" s="211"/>
      <c r="BQ768" s="211"/>
      <c r="BR768" s="211"/>
      <c r="BS768" s="211"/>
      <c r="BT768" s="211"/>
      <c r="BU768" s="211"/>
      <c r="BV768" s="211"/>
      <c r="BW768" s="211"/>
      <c r="BX768" s="211"/>
      <c r="BY768" s="211"/>
      <c r="BZ768" s="211"/>
      <c r="CA768" s="211"/>
      <c r="CB768" s="211"/>
      <c r="CC768" s="211"/>
      <c r="CD768" s="211"/>
      <c r="CE768" s="211"/>
    </row>
    <row r="769" spans="41:83" x14ac:dyDescent="0.2">
      <c r="AO769" s="215"/>
      <c r="AP769" s="222"/>
      <c r="AQ769" s="222"/>
      <c r="AR769" s="215"/>
      <c r="AS769" s="215"/>
      <c r="AT769" s="217"/>
      <c r="AU769" s="218"/>
      <c r="AV769" s="217"/>
      <c r="AW769" s="215"/>
      <c r="AX769" s="217"/>
      <c r="AY769" s="219"/>
      <c r="AZ769" s="220"/>
      <c r="BA769" s="220"/>
      <c r="BB769" s="221"/>
      <c r="BC769" s="220"/>
      <c r="BD769" s="220"/>
      <c r="BE769" s="220"/>
      <c r="BF769" s="220"/>
      <c r="BG769" s="220"/>
      <c r="BH769" s="218"/>
      <c r="BI769" s="218"/>
      <c r="BJ769" s="218"/>
      <c r="BK769" s="218"/>
      <c r="BL769" s="218"/>
      <c r="BM769" s="211"/>
      <c r="BN769" s="211"/>
      <c r="BO769" s="211"/>
      <c r="BP769" s="211"/>
      <c r="BQ769" s="211"/>
      <c r="BR769" s="211"/>
      <c r="BS769" s="211"/>
      <c r="BT769" s="211"/>
      <c r="BU769" s="211"/>
      <c r="BV769" s="211"/>
      <c r="BW769" s="211"/>
      <c r="BX769" s="211"/>
      <c r="BY769" s="211"/>
      <c r="BZ769" s="211"/>
      <c r="CA769" s="211"/>
      <c r="CB769" s="211"/>
      <c r="CC769" s="211"/>
      <c r="CD769" s="211"/>
      <c r="CE769" s="211"/>
    </row>
    <row r="770" spans="41:83" x14ac:dyDescent="0.2">
      <c r="AO770" s="215"/>
      <c r="AP770" s="222"/>
      <c r="AQ770" s="222"/>
      <c r="AR770" s="215"/>
      <c r="AS770" s="215"/>
      <c r="AT770" s="217"/>
      <c r="AU770" s="218"/>
      <c r="AV770" s="217"/>
      <c r="AW770" s="215"/>
      <c r="AX770" s="217"/>
      <c r="AY770" s="219"/>
      <c r="AZ770" s="220"/>
      <c r="BA770" s="220"/>
      <c r="BB770" s="221"/>
      <c r="BC770" s="220"/>
      <c r="BD770" s="220"/>
      <c r="BE770" s="220"/>
      <c r="BF770" s="220"/>
      <c r="BG770" s="220"/>
      <c r="BH770" s="218"/>
      <c r="BI770" s="218"/>
      <c r="BJ770" s="218"/>
      <c r="BK770" s="218"/>
      <c r="BL770" s="218"/>
      <c r="BM770" s="211"/>
      <c r="BN770" s="211"/>
      <c r="BO770" s="211"/>
      <c r="BP770" s="211"/>
      <c r="BQ770" s="211"/>
      <c r="BR770" s="211"/>
      <c r="BS770" s="211"/>
      <c r="BT770" s="211"/>
      <c r="BU770" s="211"/>
      <c r="BV770" s="211"/>
      <c r="BW770" s="211"/>
      <c r="BX770" s="211"/>
      <c r="BY770" s="211"/>
      <c r="BZ770" s="211"/>
      <c r="CA770" s="211"/>
      <c r="CB770" s="211"/>
      <c r="CC770" s="211"/>
      <c r="CD770" s="211"/>
      <c r="CE770" s="211"/>
    </row>
    <row r="771" spans="41:83" x14ac:dyDescent="0.2">
      <c r="AO771" s="215"/>
      <c r="AP771" s="222"/>
      <c r="AQ771" s="222"/>
      <c r="AR771" s="215"/>
      <c r="AS771" s="215"/>
      <c r="AT771" s="217"/>
      <c r="AU771" s="218"/>
      <c r="AV771" s="217"/>
      <c r="AW771" s="215"/>
      <c r="AX771" s="217"/>
      <c r="AY771" s="219"/>
      <c r="AZ771" s="220"/>
      <c r="BA771" s="220"/>
      <c r="BB771" s="221"/>
      <c r="BC771" s="220"/>
      <c r="BD771" s="220"/>
      <c r="BE771" s="220"/>
      <c r="BF771" s="220"/>
      <c r="BG771" s="220"/>
      <c r="BH771" s="218"/>
      <c r="BI771" s="218"/>
      <c r="BJ771" s="218"/>
      <c r="BK771" s="218"/>
      <c r="BL771" s="218"/>
      <c r="BM771" s="211"/>
      <c r="BN771" s="211"/>
      <c r="BO771" s="211"/>
      <c r="BP771" s="211"/>
      <c r="BQ771" s="211"/>
      <c r="BR771" s="211"/>
      <c r="BS771" s="211"/>
      <c r="BT771" s="211"/>
      <c r="BU771" s="211"/>
      <c r="BV771" s="211"/>
      <c r="BW771" s="211"/>
      <c r="BX771" s="211"/>
      <c r="BY771" s="211"/>
      <c r="BZ771" s="211"/>
      <c r="CA771" s="211"/>
      <c r="CB771" s="211"/>
      <c r="CC771" s="211"/>
      <c r="CD771" s="211"/>
      <c r="CE771" s="211"/>
    </row>
    <row r="772" spans="41:83" x14ac:dyDescent="0.2">
      <c r="AO772" s="215"/>
      <c r="AP772" s="222"/>
      <c r="AQ772" s="222"/>
      <c r="AR772" s="215"/>
      <c r="AS772" s="215"/>
      <c r="AT772" s="217"/>
      <c r="AU772" s="218"/>
      <c r="AV772" s="217"/>
      <c r="AW772" s="215"/>
      <c r="AX772" s="217"/>
      <c r="AY772" s="219"/>
      <c r="AZ772" s="220"/>
      <c r="BA772" s="220"/>
      <c r="BB772" s="221"/>
      <c r="BC772" s="220"/>
      <c r="BD772" s="220"/>
      <c r="BE772" s="220"/>
      <c r="BF772" s="220"/>
      <c r="BG772" s="220"/>
      <c r="BH772" s="218"/>
      <c r="BI772" s="218"/>
      <c r="BJ772" s="218"/>
      <c r="BK772" s="218"/>
      <c r="BL772" s="218"/>
      <c r="BM772" s="211"/>
      <c r="BN772" s="211"/>
      <c r="BO772" s="211"/>
      <c r="BP772" s="211"/>
      <c r="BQ772" s="211"/>
      <c r="BR772" s="211"/>
      <c r="BS772" s="211"/>
      <c r="BT772" s="211"/>
      <c r="BU772" s="211"/>
      <c r="BV772" s="211"/>
      <c r="BW772" s="211"/>
      <c r="BX772" s="211"/>
      <c r="BY772" s="211"/>
      <c r="BZ772" s="211"/>
      <c r="CA772" s="211"/>
      <c r="CB772" s="211"/>
      <c r="CC772" s="211"/>
      <c r="CD772" s="211"/>
      <c r="CE772" s="211"/>
    </row>
    <row r="773" spans="41:83" x14ac:dyDescent="0.2">
      <c r="AO773" s="215"/>
      <c r="AP773" s="222"/>
      <c r="AQ773" s="222"/>
      <c r="AR773" s="215"/>
      <c r="AS773" s="215"/>
      <c r="AT773" s="217"/>
      <c r="AU773" s="218"/>
      <c r="AV773" s="217"/>
      <c r="AW773" s="215"/>
      <c r="AX773" s="217"/>
      <c r="AY773" s="219"/>
      <c r="AZ773" s="220"/>
      <c r="BA773" s="220"/>
      <c r="BB773" s="221"/>
      <c r="BC773" s="220"/>
      <c r="BD773" s="220"/>
      <c r="BE773" s="220"/>
      <c r="BF773" s="220"/>
      <c r="BG773" s="220"/>
      <c r="BH773" s="218"/>
      <c r="BI773" s="218"/>
      <c r="BJ773" s="218"/>
      <c r="BK773" s="218"/>
      <c r="BL773" s="218"/>
      <c r="BM773" s="211"/>
      <c r="BN773" s="211"/>
      <c r="BO773" s="211"/>
      <c r="BP773" s="211"/>
      <c r="BQ773" s="211"/>
      <c r="BR773" s="211"/>
      <c r="BS773" s="211"/>
      <c r="BT773" s="211"/>
      <c r="BU773" s="211"/>
      <c r="BV773" s="211"/>
      <c r="BW773" s="211"/>
      <c r="BX773" s="211"/>
      <c r="BY773" s="211"/>
      <c r="BZ773" s="211"/>
      <c r="CA773" s="211"/>
      <c r="CB773" s="211"/>
      <c r="CC773" s="211"/>
      <c r="CD773" s="211"/>
      <c r="CE773" s="211"/>
    </row>
    <row r="774" spans="41:83" x14ac:dyDescent="0.2">
      <c r="AO774" s="215"/>
      <c r="AP774" s="222"/>
      <c r="AQ774" s="222"/>
      <c r="AR774" s="215"/>
      <c r="AS774" s="215"/>
      <c r="AT774" s="217"/>
      <c r="AU774" s="218"/>
      <c r="AV774" s="217"/>
      <c r="AW774" s="215"/>
      <c r="AX774" s="217"/>
      <c r="AY774" s="219"/>
      <c r="AZ774" s="220"/>
      <c r="BA774" s="220"/>
      <c r="BB774" s="221"/>
      <c r="BC774" s="220"/>
      <c r="BD774" s="220"/>
      <c r="BE774" s="220"/>
      <c r="BF774" s="220"/>
      <c r="BG774" s="220"/>
      <c r="BH774" s="218"/>
      <c r="BI774" s="218"/>
      <c r="BJ774" s="218"/>
      <c r="BK774" s="218"/>
      <c r="BL774" s="218"/>
      <c r="BM774" s="211"/>
      <c r="BN774" s="211"/>
      <c r="BO774" s="211"/>
      <c r="BP774" s="211"/>
      <c r="BQ774" s="211"/>
      <c r="BR774" s="211"/>
      <c r="BS774" s="211"/>
      <c r="BT774" s="211"/>
      <c r="BU774" s="211"/>
      <c r="BV774" s="211"/>
      <c r="BW774" s="211"/>
      <c r="BX774" s="211"/>
      <c r="BY774" s="211"/>
      <c r="BZ774" s="211"/>
      <c r="CA774" s="211"/>
      <c r="CB774" s="211"/>
      <c r="CC774" s="211"/>
      <c r="CD774" s="211"/>
      <c r="CE774" s="211"/>
    </row>
    <row r="775" spans="41:83" x14ac:dyDescent="0.2">
      <c r="AO775" s="215"/>
      <c r="AP775" s="222"/>
      <c r="AQ775" s="222"/>
      <c r="AR775" s="215"/>
      <c r="AS775" s="215"/>
      <c r="AT775" s="217"/>
      <c r="AU775" s="218"/>
      <c r="AV775" s="217"/>
      <c r="AW775" s="215"/>
      <c r="AX775" s="217"/>
      <c r="AY775" s="219"/>
      <c r="AZ775" s="220"/>
      <c r="BA775" s="220"/>
      <c r="BB775" s="221"/>
      <c r="BC775" s="220"/>
      <c r="BD775" s="220"/>
      <c r="BE775" s="220"/>
      <c r="BF775" s="220"/>
      <c r="BG775" s="220"/>
      <c r="BH775" s="218"/>
      <c r="BI775" s="218"/>
      <c r="BJ775" s="218"/>
      <c r="BK775" s="218"/>
      <c r="BL775" s="218"/>
      <c r="BM775" s="211"/>
      <c r="BN775" s="211"/>
      <c r="BO775" s="211"/>
      <c r="BP775" s="211"/>
      <c r="BQ775" s="211"/>
      <c r="BR775" s="211"/>
      <c r="BS775" s="211"/>
      <c r="BT775" s="211"/>
      <c r="BU775" s="211"/>
      <c r="BV775" s="211"/>
      <c r="BW775" s="211"/>
      <c r="BX775" s="211"/>
      <c r="BY775" s="211"/>
      <c r="BZ775" s="211"/>
      <c r="CA775" s="211"/>
      <c r="CB775" s="211"/>
      <c r="CC775" s="211"/>
      <c r="CD775" s="211"/>
      <c r="CE775" s="211"/>
    </row>
    <row r="776" spans="41:83" x14ac:dyDescent="0.2">
      <c r="AO776" s="215"/>
      <c r="AP776" s="222"/>
      <c r="AQ776" s="222"/>
      <c r="AR776" s="215"/>
      <c r="AS776" s="215"/>
      <c r="AT776" s="217"/>
      <c r="AU776" s="218"/>
      <c r="AV776" s="217"/>
      <c r="AW776" s="215"/>
      <c r="AX776" s="217"/>
      <c r="AY776" s="219"/>
      <c r="AZ776" s="220"/>
      <c r="BA776" s="220"/>
      <c r="BB776" s="221"/>
      <c r="BC776" s="220"/>
      <c r="BD776" s="220"/>
      <c r="BE776" s="220"/>
      <c r="BF776" s="220"/>
      <c r="BG776" s="220"/>
      <c r="BH776" s="218"/>
      <c r="BI776" s="218"/>
      <c r="BJ776" s="218"/>
      <c r="BK776" s="218"/>
      <c r="BL776" s="218"/>
      <c r="BM776" s="211"/>
      <c r="BN776" s="211"/>
      <c r="BO776" s="211"/>
      <c r="BP776" s="211"/>
      <c r="BQ776" s="211"/>
      <c r="BR776" s="211"/>
      <c r="BS776" s="211"/>
      <c r="BT776" s="211"/>
      <c r="BU776" s="211"/>
      <c r="BV776" s="211"/>
      <c r="BW776" s="211"/>
      <c r="BX776" s="211"/>
      <c r="BY776" s="211"/>
      <c r="BZ776" s="211"/>
      <c r="CA776" s="211"/>
      <c r="CB776" s="211"/>
      <c r="CC776" s="211"/>
      <c r="CD776" s="211"/>
      <c r="CE776" s="211"/>
    </row>
    <row r="777" spans="41:83" x14ac:dyDescent="0.2">
      <c r="AO777" s="215"/>
      <c r="AP777" s="222"/>
      <c r="AQ777" s="222"/>
      <c r="AR777" s="215"/>
      <c r="AS777" s="215"/>
      <c r="AT777" s="217"/>
      <c r="AU777" s="218"/>
      <c r="AV777" s="217"/>
      <c r="AW777" s="215"/>
      <c r="AX777" s="217"/>
      <c r="AY777" s="219"/>
      <c r="AZ777" s="220"/>
      <c r="BA777" s="220"/>
      <c r="BB777" s="221"/>
      <c r="BC777" s="220"/>
      <c r="BD777" s="220"/>
      <c r="BE777" s="220"/>
      <c r="BF777" s="220"/>
      <c r="BG777" s="220"/>
      <c r="BH777" s="218"/>
      <c r="BI777" s="218"/>
      <c r="BJ777" s="218"/>
      <c r="BK777" s="218"/>
      <c r="BL777" s="218"/>
      <c r="BM777" s="211"/>
      <c r="BN777" s="211"/>
      <c r="BO777" s="211"/>
      <c r="BP777" s="211"/>
      <c r="BQ777" s="211"/>
      <c r="BR777" s="211"/>
      <c r="BS777" s="211"/>
      <c r="BT777" s="211"/>
      <c r="BU777" s="211"/>
      <c r="BV777" s="211"/>
      <c r="BW777" s="211"/>
      <c r="BX777" s="211"/>
      <c r="BY777" s="211"/>
      <c r="BZ777" s="211"/>
      <c r="CA777" s="211"/>
      <c r="CB777" s="211"/>
      <c r="CC777" s="211"/>
      <c r="CD777" s="211"/>
      <c r="CE777" s="211"/>
    </row>
    <row r="778" spans="41:83" x14ac:dyDescent="0.2">
      <c r="AO778" s="215"/>
      <c r="AP778" s="222"/>
      <c r="AQ778" s="222"/>
      <c r="AR778" s="215"/>
      <c r="AS778" s="215"/>
      <c r="AT778" s="217"/>
      <c r="AU778" s="218"/>
      <c r="AV778" s="217"/>
      <c r="AW778" s="215"/>
      <c r="AX778" s="217"/>
      <c r="AY778" s="219"/>
      <c r="AZ778" s="220"/>
      <c r="BA778" s="220"/>
      <c r="BB778" s="221"/>
      <c r="BC778" s="220"/>
      <c r="BD778" s="220"/>
      <c r="BE778" s="220"/>
      <c r="BF778" s="220"/>
      <c r="BG778" s="220"/>
      <c r="BH778" s="218"/>
      <c r="BI778" s="218"/>
      <c r="BJ778" s="218"/>
      <c r="BK778" s="218"/>
      <c r="BL778" s="218"/>
      <c r="BM778" s="211"/>
      <c r="BN778" s="211"/>
      <c r="BO778" s="211"/>
      <c r="BP778" s="211"/>
      <c r="BQ778" s="211"/>
      <c r="BR778" s="211"/>
      <c r="BS778" s="211"/>
      <c r="BT778" s="211"/>
      <c r="BU778" s="211"/>
      <c r="BV778" s="211"/>
      <c r="BW778" s="211"/>
      <c r="BX778" s="211"/>
      <c r="BY778" s="211"/>
      <c r="BZ778" s="211"/>
      <c r="CA778" s="211"/>
      <c r="CB778" s="211"/>
      <c r="CC778" s="211"/>
      <c r="CD778" s="211"/>
      <c r="CE778" s="211"/>
    </row>
    <row r="779" spans="41:83" x14ac:dyDescent="0.2">
      <c r="AO779" s="215"/>
      <c r="AP779" s="222"/>
      <c r="AQ779" s="222"/>
      <c r="AR779" s="215"/>
      <c r="AS779" s="215"/>
      <c r="AT779" s="217"/>
      <c r="AU779" s="218"/>
      <c r="AV779" s="217"/>
      <c r="AW779" s="215"/>
      <c r="AX779" s="217"/>
      <c r="AY779" s="219"/>
      <c r="AZ779" s="220"/>
      <c r="BA779" s="220"/>
      <c r="BB779" s="221"/>
      <c r="BC779" s="220"/>
      <c r="BD779" s="220"/>
      <c r="BE779" s="220"/>
      <c r="BF779" s="220"/>
      <c r="BG779" s="220"/>
      <c r="BH779" s="218"/>
      <c r="BI779" s="218"/>
      <c r="BJ779" s="218"/>
      <c r="BK779" s="218"/>
      <c r="BL779" s="218"/>
      <c r="BM779" s="211"/>
      <c r="BN779" s="211"/>
      <c r="BO779" s="211"/>
      <c r="BP779" s="211"/>
      <c r="BQ779" s="211"/>
      <c r="BR779" s="211"/>
      <c r="BS779" s="211"/>
      <c r="BT779" s="211"/>
      <c r="BU779" s="211"/>
      <c r="BV779" s="211"/>
      <c r="BW779" s="211"/>
      <c r="BX779" s="211"/>
      <c r="BY779" s="211"/>
      <c r="BZ779" s="211"/>
      <c r="CA779" s="211"/>
      <c r="CB779" s="211"/>
      <c r="CC779" s="211"/>
      <c r="CD779" s="211"/>
      <c r="CE779" s="211"/>
    </row>
    <row r="780" spans="41:83" x14ac:dyDescent="0.2">
      <c r="AO780" s="215"/>
      <c r="AP780" s="222"/>
      <c r="AQ780" s="222"/>
      <c r="AR780" s="215"/>
      <c r="AS780" s="215"/>
      <c r="AT780" s="217"/>
      <c r="AU780" s="218"/>
      <c r="AV780" s="217"/>
      <c r="AW780" s="215"/>
      <c r="AX780" s="217"/>
      <c r="AY780" s="219"/>
      <c r="AZ780" s="220"/>
      <c r="BA780" s="220"/>
      <c r="BB780" s="221"/>
      <c r="BC780" s="220"/>
      <c r="BD780" s="220"/>
      <c r="BE780" s="220"/>
      <c r="BF780" s="220"/>
      <c r="BG780" s="220"/>
      <c r="BH780" s="218"/>
      <c r="BI780" s="218"/>
      <c r="BJ780" s="218"/>
      <c r="BK780" s="218"/>
      <c r="BL780" s="218"/>
      <c r="BM780" s="211"/>
      <c r="BN780" s="211"/>
      <c r="BO780" s="211"/>
      <c r="BP780" s="211"/>
      <c r="BQ780" s="211"/>
      <c r="BR780" s="211"/>
      <c r="BS780" s="211"/>
      <c r="BT780" s="211"/>
      <c r="BU780" s="211"/>
      <c r="BV780" s="211"/>
      <c r="BW780" s="211"/>
      <c r="BX780" s="211"/>
      <c r="BY780" s="211"/>
      <c r="BZ780" s="211"/>
      <c r="CA780" s="211"/>
      <c r="CB780" s="211"/>
      <c r="CC780" s="211"/>
      <c r="CD780" s="211"/>
      <c r="CE780" s="211"/>
    </row>
    <row r="781" spans="41:83" x14ac:dyDescent="0.2">
      <c r="AO781" s="215"/>
      <c r="AP781" s="222"/>
      <c r="AQ781" s="222"/>
      <c r="AR781" s="215"/>
      <c r="AS781" s="215"/>
      <c r="AT781" s="217"/>
      <c r="AU781" s="218"/>
      <c r="AV781" s="217"/>
      <c r="AW781" s="215"/>
      <c r="AX781" s="217"/>
      <c r="AY781" s="219"/>
      <c r="AZ781" s="220"/>
      <c r="BA781" s="220"/>
      <c r="BB781" s="221"/>
      <c r="BC781" s="220"/>
      <c r="BD781" s="220"/>
      <c r="BE781" s="220"/>
      <c r="BF781" s="220"/>
      <c r="BG781" s="220"/>
      <c r="BH781" s="218"/>
      <c r="BI781" s="218"/>
      <c r="BJ781" s="218"/>
      <c r="BK781" s="218"/>
      <c r="BL781" s="218"/>
      <c r="BM781" s="211"/>
      <c r="BN781" s="211"/>
      <c r="BO781" s="211"/>
      <c r="BP781" s="211"/>
      <c r="BQ781" s="211"/>
      <c r="BR781" s="211"/>
      <c r="BS781" s="211"/>
      <c r="BT781" s="211"/>
      <c r="BU781" s="211"/>
      <c r="BV781" s="211"/>
      <c r="BW781" s="211"/>
      <c r="BX781" s="211"/>
      <c r="BY781" s="211"/>
      <c r="BZ781" s="211"/>
      <c r="CA781" s="211"/>
      <c r="CB781" s="211"/>
      <c r="CC781" s="211"/>
      <c r="CD781" s="211"/>
      <c r="CE781" s="211"/>
    </row>
    <row r="782" spans="41:83" x14ac:dyDescent="0.2">
      <c r="AO782" s="215"/>
      <c r="AP782" s="222"/>
      <c r="AQ782" s="222"/>
      <c r="AR782" s="215"/>
      <c r="AS782" s="215"/>
      <c r="AT782" s="217"/>
      <c r="AU782" s="218"/>
      <c r="AV782" s="217"/>
      <c r="AW782" s="215"/>
      <c r="AX782" s="217"/>
      <c r="AY782" s="219"/>
      <c r="AZ782" s="220"/>
      <c r="BA782" s="220"/>
      <c r="BB782" s="221"/>
      <c r="BC782" s="220"/>
      <c r="BD782" s="220"/>
      <c r="BE782" s="220"/>
      <c r="BF782" s="220"/>
      <c r="BG782" s="220"/>
      <c r="BH782" s="218"/>
      <c r="BI782" s="218"/>
      <c r="BJ782" s="218"/>
      <c r="BK782" s="218"/>
      <c r="BL782" s="218"/>
      <c r="BM782" s="211"/>
      <c r="BN782" s="211"/>
      <c r="BO782" s="211"/>
      <c r="BP782" s="211"/>
      <c r="BQ782" s="211"/>
      <c r="BR782" s="211"/>
      <c r="BS782" s="211"/>
      <c r="BT782" s="211"/>
      <c r="BU782" s="211"/>
      <c r="BV782" s="211"/>
      <c r="BW782" s="211"/>
      <c r="BX782" s="211"/>
      <c r="BY782" s="211"/>
      <c r="BZ782" s="211"/>
      <c r="CA782" s="211"/>
      <c r="CB782" s="211"/>
      <c r="CC782" s="211"/>
      <c r="CD782" s="211"/>
      <c r="CE782" s="211"/>
    </row>
    <row r="783" spans="41:83" x14ac:dyDescent="0.2">
      <c r="AO783" s="215"/>
      <c r="AP783" s="222"/>
      <c r="AQ783" s="222"/>
      <c r="AR783" s="215"/>
      <c r="AS783" s="215"/>
      <c r="AT783" s="217"/>
      <c r="AU783" s="218"/>
      <c r="AV783" s="217"/>
      <c r="AW783" s="215"/>
      <c r="AX783" s="217"/>
      <c r="AY783" s="219"/>
      <c r="AZ783" s="220"/>
      <c r="BA783" s="220"/>
      <c r="BB783" s="221"/>
      <c r="BC783" s="220"/>
      <c r="BD783" s="220"/>
      <c r="BE783" s="220"/>
      <c r="BF783" s="220"/>
      <c r="BG783" s="220"/>
      <c r="BH783" s="218"/>
      <c r="BI783" s="218"/>
      <c r="BJ783" s="218"/>
      <c r="BK783" s="218"/>
      <c r="BL783" s="218"/>
      <c r="BM783" s="211"/>
      <c r="BN783" s="211"/>
      <c r="BO783" s="211"/>
      <c r="BP783" s="211"/>
      <c r="BQ783" s="211"/>
      <c r="BR783" s="211"/>
      <c r="BS783" s="211"/>
      <c r="BT783" s="211"/>
      <c r="BU783" s="211"/>
      <c r="BV783" s="211"/>
      <c r="BW783" s="211"/>
      <c r="BX783" s="211"/>
      <c r="BY783" s="211"/>
      <c r="BZ783" s="211"/>
      <c r="CA783" s="211"/>
      <c r="CB783" s="211"/>
      <c r="CC783" s="211"/>
      <c r="CD783" s="211"/>
      <c r="CE783" s="211"/>
    </row>
    <row r="784" spans="41:83" x14ac:dyDescent="0.2">
      <c r="AO784" s="215"/>
      <c r="AP784" s="222"/>
      <c r="AQ784" s="222"/>
      <c r="AR784" s="215"/>
      <c r="AS784" s="215"/>
      <c r="AT784" s="217"/>
      <c r="AU784" s="218"/>
      <c r="AV784" s="217"/>
      <c r="AW784" s="215"/>
      <c r="AX784" s="217"/>
      <c r="AY784" s="219"/>
      <c r="AZ784" s="220"/>
      <c r="BA784" s="220"/>
      <c r="BB784" s="221"/>
      <c r="BC784" s="220"/>
      <c r="BD784" s="220"/>
      <c r="BE784" s="220"/>
      <c r="BF784" s="220"/>
      <c r="BG784" s="220"/>
      <c r="BH784" s="218"/>
      <c r="BI784" s="218"/>
      <c r="BJ784" s="218"/>
      <c r="BK784" s="218"/>
      <c r="BL784" s="218"/>
      <c r="BM784" s="211"/>
      <c r="BN784" s="211"/>
      <c r="BO784" s="211"/>
      <c r="BP784" s="211"/>
      <c r="BQ784" s="211"/>
      <c r="BR784" s="211"/>
      <c r="BS784" s="211"/>
      <c r="BT784" s="211"/>
      <c r="BU784" s="211"/>
      <c r="BV784" s="211"/>
      <c r="BW784" s="211"/>
      <c r="BX784" s="211"/>
      <c r="BY784" s="211"/>
      <c r="BZ784" s="211"/>
      <c r="CA784" s="211"/>
      <c r="CB784" s="211"/>
      <c r="CC784" s="211"/>
      <c r="CD784" s="211"/>
      <c r="CE784" s="211"/>
    </row>
    <row r="785" spans="41:83" x14ac:dyDescent="0.2">
      <c r="AO785" s="215"/>
      <c r="AP785" s="222"/>
      <c r="AQ785" s="222"/>
      <c r="AR785" s="215"/>
      <c r="AS785" s="215"/>
      <c r="AT785" s="217"/>
      <c r="AU785" s="218"/>
      <c r="AV785" s="217"/>
      <c r="AW785" s="215"/>
      <c r="AX785" s="217"/>
      <c r="AY785" s="219"/>
      <c r="AZ785" s="220"/>
      <c r="BA785" s="220"/>
      <c r="BB785" s="221"/>
      <c r="BC785" s="220"/>
      <c r="BD785" s="220"/>
      <c r="BE785" s="220"/>
      <c r="BF785" s="220"/>
      <c r="BG785" s="220"/>
      <c r="BH785" s="218"/>
      <c r="BI785" s="218"/>
      <c r="BJ785" s="218"/>
      <c r="BK785" s="218"/>
      <c r="BL785" s="218"/>
      <c r="BM785" s="211"/>
      <c r="BN785" s="211"/>
      <c r="BO785" s="211"/>
      <c r="BP785" s="211"/>
      <c r="BQ785" s="211"/>
      <c r="BR785" s="211"/>
      <c r="BS785" s="211"/>
      <c r="BT785" s="211"/>
      <c r="BU785" s="211"/>
      <c r="BV785" s="211"/>
      <c r="BW785" s="211"/>
      <c r="BX785" s="211"/>
      <c r="BY785" s="211"/>
      <c r="BZ785" s="211"/>
      <c r="CA785" s="211"/>
      <c r="CB785" s="211"/>
      <c r="CC785" s="211"/>
      <c r="CD785" s="211"/>
      <c r="CE785" s="211"/>
    </row>
    <row r="786" spans="41:83" x14ac:dyDescent="0.2">
      <c r="AO786" s="215"/>
      <c r="AP786" s="222"/>
      <c r="AQ786" s="222"/>
      <c r="AR786" s="215"/>
      <c r="AS786" s="215"/>
      <c r="AT786" s="217"/>
      <c r="AU786" s="218"/>
      <c r="AV786" s="217"/>
      <c r="AW786" s="215"/>
      <c r="AX786" s="217"/>
      <c r="AY786" s="219"/>
      <c r="AZ786" s="220"/>
      <c r="BA786" s="220"/>
      <c r="BB786" s="221"/>
      <c r="BC786" s="220"/>
      <c r="BD786" s="220"/>
      <c r="BE786" s="220"/>
      <c r="BF786" s="220"/>
      <c r="BG786" s="220"/>
      <c r="BH786" s="218"/>
      <c r="BI786" s="218"/>
      <c r="BJ786" s="218"/>
      <c r="BK786" s="218"/>
      <c r="BL786" s="218"/>
      <c r="BM786" s="211"/>
      <c r="BN786" s="211"/>
      <c r="BO786" s="211"/>
      <c r="BP786" s="211"/>
      <c r="BQ786" s="211"/>
      <c r="BR786" s="211"/>
      <c r="BS786" s="211"/>
      <c r="BT786" s="211"/>
      <c r="BU786" s="211"/>
      <c r="BV786" s="211"/>
      <c r="BW786" s="211"/>
      <c r="BX786" s="211"/>
      <c r="BY786" s="211"/>
      <c r="BZ786" s="211"/>
      <c r="CA786" s="211"/>
      <c r="CB786" s="211"/>
      <c r="CC786" s="211"/>
      <c r="CD786" s="211"/>
      <c r="CE786" s="211"/>
    </row>
    <row r="787" spans="41:83" x14ac:dyDescent="0.2">
      <c r="AO787" s="215"/>
      <c r="AP787" s="222"/>
      <c r="AQ787" s="222"/>
      <c r="AR787" s="215"/>
      <c r="AS787" s="215"/>
      <c r="AT787" s="217"/>
      <c r="AU787" s="218"/>
      <c r="AV787" s="217"/>
      <c r="AW787" s="215"/>
      <c r="AX787" s="217"/>
      <c r="AY787" s="219"/>
      <c r="AZ787" s="220"/>
      <c r="BA787" s="220"/>
      <c r="BB787" s="221"/>
      <c r="BC787" s="220"/>
      <c r="BD787" s="220"/>
      <c r="BE787" s="220"/>
      <c r="BF787" s="220"/>
      <c r="BG787" s="220"/>
      <c r="BH787" s="218"/>
      <c r="BI787" s="218"/>
      <c r="BJ787" s="218"/>
      <c r="BK787" s="218"/>
      <c r="BL787" s="218"/>
      <c r="BM787" s="211"/>
      <c r="BN787" s="211"/>
      <c r="BO787" s="211"/>
      <c r="BP787" s="211"/>
      <c r="BQ787" s="211"/>
      <c r="BR787" s="211"/>
      <c r="BS787" s="211"/>
      <c r="BT787" s="211"/>
      <c r="BU787" s="211"/>
      <c r="BV787" s="211"/>
      <c r="BW787" s="211"/>
      <c r="BX787" s="211"/>
      <c r="BY787" s="211"/>
      <c r="BZ787" s="211"/>
      <c r="CA787" s="211"/>
      <c r="CB787" s="211"/>
      <c r="CC787" s="211"/>
      <c r="CD787" s="211"/>
      <c r="CE787" s="211"/>
    </row>
    <row r="788" spans="41:83" x14ac:dyDescent="0.2">
      <c r="AO788" s="215"/>
      <c r="AP788" s="222"/>
      <c r="AQ788" s="222"/>
      <c r="AR788" s="215"/>
      <c r="AS788" s="215"/>
      <c r="AT788" s="217"/>
      <c r="AU788" s="218"/>
      <c r="AV788" s="217"/>
      <c r="AW788" s="215"/>
      <c r="AX788" s="217"/>
      <c r="AY788" s="219"/>
      <c r="AZ788" s="220"/>
      <c r="BA788" s="220"/>
      <c r="BB788" s="221"/>
      <c r="BC788" s="220"/>
      <c r="BD788" s="220"/>
      <c r="BE788" s="220"/>
      <c r="BF788" s="220"/>
      <c r="BG788" s="220"/>
      <c r="BH788" s="218"/>
      <c r="BI788" s="218"/>
      <c r="BJ788" s="218"/>
      <c r="BK788" s="218"/>
      <c r="BL788" s="218"/>
      <c r="BM788" s="211"/>
      <c r="BN788" s="211"/>
      <c r="BO788" s="211"/>
      <c r="BP788" s="211"/>
      <c r="BQ788" s="211"/>
      <c r="BR788" s="211"/>
      <c r="BS788" s="211"/>
      <c r="BT788" s="211"/>
      <c r="BU788" s="211"/>
      <c r="BV788" s="211"/>
      <c r="BW788" s="211"/>
      <c r="BX788" s="211"/>
      <c r="BY788" s="211"/>
      <c r="BZ788" s="211"/>
      <c r="CA788" s="211"/>
      <c r="CB788" s="211"/>
      <c r="CC788" s="211"/>
      <c r="CD788" s="211"/>
      <c r="CE788" s="211"/>
    </row>
    <row r="789" spans="41:83" x14ac:dyDescent="0.2">
      <c r="AO789" s="215"/>
      <c r="AP789" s="222"/>
      <c r="AQ789" s="222"/>
      <c r="AR789" s="215"/>
      <c r="AS789" s="215"/>
      <c r="AT789" s="217"/>
      <c r="AU789" s="218"/>
      <c r="AV789" s="217"/>
      <c r="AW789" s="215"/>
      <c r="AX789" s="217"/>
      <c r="AY789" s="219"/>
      <c r="AZ789" s="220"/>
      <c r="BA789" s="220"/>
      <c r="BB789" s="221"/>
      <c r="BC789" s="220"/>
      <c r="BD789" s="220"/>
      <c r="BE789" s="220"/>
      <c r="BF789" s="220"/>
      <c r="BG789" s="220"/>
      <c r="BH789" s="218"/>
      <c r="BI789" s="218"/>
      <c r="BJ789" s="218"/>
      <c r="BK789" s="218"/>
      <c r="BL789" s="218"/>
      <c r="BM789" s="211"/>
      <c r="BN789" s="211"/>
      <c r="BO789" s="211"/>
      <c r="BP789" s="211"/>
      <c r="BQ789" s="211"/>
      <c r="BR789" s="211"/>
      <c r="BS789" s="211"/>
      <c r="BT789" s="211"/>
      <c r="BU789" s="211"/>
      <c r="BV789" s="211"/>
      <c r="BW789" s="211"/>
      <c r="BX789" s="211"/>
      <c r="BY789" s="211"/>
      <c r="BZ789" s="211"/>
      <c r="CA789" s="211"/>
      <c r="CB789" s="211"/>
      <c r="CC789" s="211"/>
      <c r="CD789" s="211"/>
      <c r="CE789" s="211"/>
    </row>
    <row r="790" spans="41:83" x14ac:dyDescent="0.2">
      <c r="AO790" s="215"/>
      <c r="AP790" s="222"/>
      <c r="AQ790" s="222"/>
      <c r="AR790" s="215"/>
      <c r="AS790" s="215"/>
      <c r="AT790" s="217"/>
      <c r="AU790" s="218"/>
      <c r="AV790" s="217"/>
      <c r="AW790" s="215"/>
      <c r="AX790" s="217"/>
      <c r="AY790" s="219"/>
      <c r="AZ790" s="220"/>
      <c r="BA790" s="220"/>
      <c r="BB790" s="221"/>
      <c r="BC790" s="220"/>
      <c r="BD790" s="220"/>
      <c r="BE790" s="220"/>
      <c r="BF790" s="220"/>
      <c r="BG790" s="220"/>
      <c r="BH790" s="218"/>
      <c r="BI790" s="218"/>
      <c r="BJ790" s="218"/>
      <c r="BK790" s="218"/>
      <c r="BL790" s="218"/>
      <c r="BM790" s="211"/>
      <c r="BN790" s="211"/>
      <c r="BO790" s="211"/>
      <c r="BP790" s="211"/>
      <c r="BQ790" s="211"/>
      <c r="BR790" s="211"/>
      <c r="BS790" s="211"/>
      <c r="BT790" s="211"/>
      <c r="BU790" s="211"/>
      <c r="BV790" s="211"/>
      <c r="BW790" s="211"/>
      <c r="BX790" s="211"/>
      <c r="BY790" s="211"/>
      <c r="BZ790" s="211"/>
      <c r="CA790" s="211"/>
      <c r="CB790" s="211"/>
      <c r="CC790" s="211"/>
      <c r="CD790" s="211"/>
      <c r="CE790" s="211"/>
    </row>
    <row r="791" spans="41:83" x14ac:dyDescent="0.2">
      <c r="AO791" s="215"/>
      <c r="AP791" s="222"/>
      <c r="AQ791" s="222"/>
      <c r="AR791" s="215"/>
      <c r="AS791" s="215"/>
      <c r="AT791" s="217"/>
      <c r="AU791" s="218"/>
      <c r="AV791" s="217"/>
      <c r="AW791" s="215"/>
      <c r="AX791" s="217"/>
      <c r="AY791" s="219"/>
      <c r="AZ791" s="220"/>
      <c r="BA791" s="220"/>
      <c r="BB791" s="221"/>
      <c r="BC791" s="220"/>
      <c r="BD791" s="220"/>
      <c r="BE791" s="220"/>
      <c r="BF791" s="220"/>
      <c r="BG791" s="220"/>
      <c r="BH791" s="218"/>
      <c r="BI791" s="218"/>
      <c r="BJ791" s="218"/>
      <c r="BK791" s="218"/>
      <c r="BL791" s="218"/>
      <c r="BM791" s="211"/>
      <c r="BN791" s="211"/>
      <c r="BO791" s="211"/>
      <c r="BP791" s="211"/>
      <c r="BQ791" s="211"/>
      <c r="BR791" s="211"/>
      <c r="BS791" s="211"/>
      <c r="BT791" s="211"/>
      <c r="BU791" s="211"/>
      <c r="BV791" s="211"/>
      <c r="BW791" s="211"/>
      <c r="BX791" s="211"/>
      <c r="BY791" s="211"/>
      <c r="BZ791" s="211"/>
      <c r="CA791" s="211"/>
      <c r="CB791" s="211"/>
      <c r="CC791" s="211"/>
      <c r="CD791" s="211"/>
      <c r="CE791" s="211"/>
    </row>
    <row r="792" spans="41:83" x14ac:dyDescent="0.2">
      <c r="AO792" s="215"/>
      <c r="AP792" s="222"/>
      <c r="AQ792" s="222"/>
      <c r="AR792" s="215"/>
      <c r="AS792" s="215"/>
      <c r="AT792" s="217"/>
      <c r="AU792" s="218"/>
      <c r="AV792" s="217"/>
      <c r="AW792" s="215"/>
      <c r="AX792" s="217"/>
      <c r="AY792" s="219"/>
      <c r="AZ792" s="220"/>
      <c r="BA792" s="220"/>
      <c r="BB792" s="221"/>
      <c r="BC792" s="220"/>
      <c r="BD792" s="220"/>
      <c r="BE792" s="220"/>
      <c r="BF792" s="220"/>
      <c r="BG792" s="220"/>
      <c r="BH792" s="218"/>
      <c r="BI792" s="218"/>
      <c r="BJ792" s="218"/>
      <c r="BK792" s="218"/>
      <c r="BL792" s="218"/>
      <c r="BM792" s="211"/>
      <c r="BN792" s="211"/>
      <c r="BO792" s="211"/>
      <c r="BP792" s="211"/>
      <c r="BQ792" s="211"/>
      <c r="BR792" s="211"/>
      <c r="BS792" s="211"/>
      <c r="BT792" s="211"/>
      <c r="BU792" s="211"/>
      <c r="BV792" s="211"/>
      <c r="BW792" s="211"/>
      <c r="BX792" s="211"/>
      <c r="BY792" s="211"/>
      <c r="BZ792" s="211"/>
      <c r="CA792" s="211"/>
      <c r="CB792" s="211"/>
      <c r="CC792" s="211"/>
      <c r="CD792" s="211"/>
      <c r="CE792" s="211"/>
    </row>
    <row r="793" spans="41:83" x14ac:dyDescent="0.2">
      <c r="AO793" s="215"/>
      <c r="AP793" s="222"/>
      <c r="AQ793" s="222"/>
      <c r="AR793" s="215"/>
      <c r="AS793" s="215"/>
      <c r="AT793" s="217"/>
      <c r="AU793" s="218"/>
      <c r="AV793" s="217"/>
      <c r="AW793" s="215"/>
      <c r="AX793" s="217"/>
      <c r="AY793" s="219"/>
      <c r="AZ793" s="220"/>
      <c r="BA793" s="220"/>
      <c r="BB793" s="221"/>
      <c r="BC793" s="220"/>
      <c r="BD793" s="220"/>
      <c r="BE793" s="220"/>
      <c r="BF793" s="220"/>
      <c r="BG793" s="220"/>
      <c r="BH793" s="218"/>
      <c r="BI793" s="218"/>
      <c r="BJ793" s="218"/>
      <c r="BK793" s="218"/>
      <c r="BL793" s="218"/>
      <c r="BM793" s="211"/>
      <c r="BN793" s="211"/>
      <c r="BO793" s="211"/>
      <c r="BP793" s="211"/>
      <c r="BQ793" s="211"/>
      <c r="BR793" s="211"/>
      <c r="BS793" s="211"/>
      <c r="BT793" s="211"/>
      <c r="BU793" s="211"/>
      <c r="BV793" s="211"/>
      <c r="BW793" s="211"/>
      <c r="BX793" s="211"/>
      <c r="BY793" s="211"/>
      <c r="BZ793" s="211"/>
      <c r="CA793" s="211"/>
      <c r="CB793" s="211"/>
      <c r="CC793" s="211"/>
      <c r="CD793" s="211"/>
      <c r="CE793" s="211"/>
    </row>
    <row r="794" spans="41:83" x14ac:dyDescent="0.2">
      <c r="AO794" s="215"/>
      <c r="AP794" s="222"/>
      <c r="AQ794" s="222"/>
      <c r="AR794" s="215"/>
      <c r="AS794" s="215"/>
      <c r="AT794" s="217"/>
      <c r="AU794" s="218"/>
      <c r="AV794" s="217"/>
      <c r="AW794" s="215"/>
      <c r="AX794" s="217"/>
      <c r="AY794" s="219"/>
      <c r="AZ794" s="220"/>
      <c r="BA794" s="220"/>
      <c r="BB794" s="221"/>
      <c r="BC794" s="220"/>
      <c r="BD794" s="220"/>
      <c r="BE794" s="220"/>
      <c r="BF794" s="220"/>
      <c r="BG794" s="220"/>
      <c r="BH794" s="218"/>
      <c r="BI794" s="218"/>
      <c r="BJ794" s="218"/>
      <c r="BK794" s="218"/>
      <c r="BL794" s="218"/>
      <c r="BM794" s="211"/>
      <c r="BN794" s="211"/>
      <c r="BO794" s="211"/>
      <c r="BP794" s="211"/>
      <c r="BQ794" s="211"/>
      <c r="BR794" s="211"/>
      <c r="BS794" s="211"/>
      <c r="BT794" s="211"/>
      <c r="BU794" s="211"/>
      <c r="BV794" s="211"/>
      <c r="BW794" s="211"/>
      <c r="BX794" s="211"/>
      <c r="BY794" s="211"/>
      <c r="BZ794" s="211"/>
      <c r="CA794" s="211"/>
      <c r="CB794" s="211"/>
      <c r="CC794" s="211"/>
      <c r="CD794" s="211"/>
      <c r="CE794" s="211"/>
    </row>
    <row r="795" spans="41:83" x14ac:dyDescent="0.2">
      <c r="AO795" s="215"/>
      <c r="AP795" s="222"/>
      <c r="AQ795" s="222"/>
      <c r="AR795" s="215"/>
      <c r="AS795" s="215"/>
      <c r="AT795" s="217"/>
      <c r="AU795" s="218"/>
      <c r="AV795" s="217"/>
      <c r="AW795" s="215"/>
      <c r="AX795" s="217"/>
      <c r="AY795" s="219"/>
      <c r="AZ795" s="220"/>
      <c r="BA795" s="220"/>
      <c r="BB795" s="221"/>
      <c r="BC795" s="220"/>
      <c r="BD795" s="220"/>
      <c r="BE795" s="220"/>
      <c r="BF795" s="220"/>
      <c r="BG795" s="220"/>
      <c r="BH795" s="218"/>
      <c r="BI795" s="218"/>
      <c r="BJ795" s="218"/>
      <c r="BK795" s="218"/>
      <c r="BL795" s="218"/>
      <c r="BM795" s="211"/>
      <c r="BN795" s="211"/>
      <c r="BO795" s="211"/>
      <c r="BP795" s="211"/>
      <c r="BQ795" s="211"/>
      <c r="BR795" s="211"/>
      <c r="BS795" s="211"/>
      <c r="BT795" s="211"/>
      <c r="BU795" s="211"/>
      <c r="BV795" s="211"/>
      <c r="BW795" s="211"/>
      <c r="BX795" s="211"/>
      <c r="BY795" s="211"/>
      <c r="BZ795" s="211"/>
      <c r="CA795" s="211"/>
      <c r="CB795" s="211"/>
      <c r="CC795" s="211"/>
      <c r="CD795" s="211"/>
      <c r="CE795" s="211"/>
    </row>
    <row r="796" spans="41:83" x14ac:dyDescent="0.2">
      <c r="AO796" s="215"/>
      <c r="AP796" s="222"/>
      <c r="AQ796" s="222"/>
      <c r="AR796" s="215"/>
      <c r="AS796" s="215"/>
      <c r="AT796" s="217"/>
      <c r="AU796" s="218"/>
      <c r="AV796" s="217"/>
      <c r="AW796" s="215"/>
      <c r="AX796" s="217"/>
      <c r="AY796" s="219"/>
      <c r="AZ796" s="220"/>
      <c r="BA796" s="220"/>
      <c r="BB796" s="221"/>
      <c r="BC796" s="220"/>
      <c r="BD796" s="220"/>
      <c r="BE796" s="220"/>
      <c r="BF796" s="220"/>
      <c r="BG796" s="220"/>
      <c r="BH796" s="218"/>
      <c r="BI796" s="218"/>
      <c r="BJ796" s="218"/>
      <c r="BK796" s="218"/>
      <c r="BL796" s="218"/>
      <c r="BM796" s="211"/>
      <c r="BN796" s="211"/>
      <c r="BO796" s="211"/>
      <c r="BP796" s="211"/>
      <c r="BQ796" s="211"/>
      <c r="BR796" s="211"/>
      <c r="BS796" s="211"/>
      <c r="BT796" s="211"/>
      <c r="BU796" s="211"/>
      <c r="BV796" s="211"/>
      <c r="BW796" s="211"/>
      <c r="BX796" s="211"/>
      <c r="BY796" s="211"/>
      <c r="BZ796" s="211"/>
      <c r="CA796" s="211"/>
      <c r="CB796" s="211"/>
      <c r="CC796" s="211"/>
      <c r="CD796" s="211"/>
      <c r="CE796" s="211"/>
    </row>
    <row r="797" spans="41:83" x14ac:dyDescent="0.2">
      <c r="AO797" s="215"/>
      <c r="AP797" s="222"/>
      <c r="AQ797" s="222"/>
      <c r="AR797" s="215"/>
      <c r="AS797" s="215"/>
      <c r="AT797" s="217"/>
      <c r="AU797" s="218"/>
      <c r="AV797" s="217"/>
      <c r="AW797" s="215"/>
      <c r="AX797" s="217"/>
      <c r="AY797" s="219"/>
      <c r="AZ797" s="220"/>
      <c r="BA797" s="220"/>
      <c r="BB797" s="221"/>
      <c r="BC797" s="220"/>
      <c r="BD797" s="220"/>
      <c r="BE797" s="220"/>
      <c r="BF797" s="220"/>
      <c r="BG797" s="220"/>
      <c r="BH797" s="218"/>
      <c r="BI797" s="218"/>
      <c r="BJ797" s="218"/>
      <c r="BK797" s="218"/>
      <c r="BL797" s="218"/>
      <c r="BM797" s="211"/>
      <c r="BN797" s="211"/>
      <c r="BO797" s="211"/>
      <c r="BP797" s="211"/>
      <c r="BQ797" s="211"/>
      <c r="BR797" s="211"/>
      <c r="BS797" s="211"/>
      <c r="BT797" s="211"/>
      <c r="BU797" s="211"/>
      <c r="BV797" s="211"/>
      <c r="BW797" s="211"/>
      <c r="BX797" s="211"/>
      <c r="BY797" s="211"/>
      <c r="BZ797" s="211"/>
      <c r="CA797" s="211"/>
      <c r="CB797" s="211"/>
      <c r="CC797" s="211"/>
      <c r="CD797" s="211"/>
      <c r="CE797" s="211"/>
    </row>
    <row r="798" spans="41:83" x14ac:dyDescent="0.2">
      <c r="AO798" s="215"/>
      <c r="AP798" s="222"/>
      <c r="AQ798" s="222"/>
      <c r="AR798" s="215"/>
      <c r="AS798" s="215"/>
      <c r="AT798" s="217"/>
      <c r="AU798" s="218"/>
      <c r="AV798" s="217"/>
      <c r="AW798" s="215"/>
      <c r="AX798" s="217"/>
      <c r="AY798" s="219"/>
      <c r="AZ798" s="220"/>
      <c r="BA798" s="220"/>
      <c r="BB798" s="221"/>
      <c r="BC798" s="220"/>
      <c r="BD798" s="220"/>
      <c r="BE798" s="220"/>
      <c r="BF798" s="220"/>
      <c r="BG798" s="220"/>
      <c r="BH798" s="218"/>
      <c r="BI798" s="218"/>
      <c r="BJ798" s="218"/>
      <c r="BK798" s="218"/>
      <c r="BL798" s="218"/>
      <c r="BM798" s="211"/>
      <c r="BN798" s="211"/>
      <c r="BO798" s="211"/>
      <c r="BP798" s="211"/>
      <c r="BQ798" s="211"/>
      <c r="BR798" s="211"/>
      <c r="BS798" s="211"/>
      <c r="BT798" s="211"/>
      <c r="BU798" s="211"/>
      <c r="BV798" s="211"/>
      <c r="BW798" s="211"/>
      <c r="BX798" s="211"/>
      <c r="BY798" s="211"/>
      <c r="BZ798" s="211"/>
      <c r="CA798" s="211"/>
      <c r="CB798" s="211"/>
      <c r="CC798" s="211"/>
      <c r="CD798" s="211"/>
      <c r="CE798" s="211"/>
    </row>
    <row r="799" spans="41:83" x14ac:dyDescent="0.2">
      <c r="AO799" s="215"/>
      <c r="AP799" s="222"/>
      <c r="AQ799" s="222"/>
      <c r="AR799" s="215"/>
      <c r="AS799" s="215"/>
      <c r="AT799" s="217"/>
      <c r="AU799" s="218"/>
      <c r="AV799" s="217"/>
      <c r="AW799" s="215"/>
      <c r="AX799" s="217"/>
      <c r="AY799" s="219"/>
      <c r="AZ799" s="220"/>
      <c r="BA799" s="220"/>
      <c r="BB799" s="221"/>
      <c r="BC799" s="220"/>
      <c r="BD799" s="220"/>
      <c r="BE799" s="220"/>
      <c r="BF799" s="220"/>
      <c r="BG799" s="220"/>
      <c r="BH799" s="218"/>
      <c r="BI799" s="218"/>
      <c r="BJ799" s="218"/>
      <c r="BK799" s="218"/>
      <c r="BL799" s="218"/>
      <c r="BM799" s="211"/>
      <c r="BN799" s="211"/>
      <c r="BO799" s="211"/>
      <c r="BP799" s="211"/>
      <c r="BQ799" s="211"/>
      <c r="BR799" s="211"/>
      <c r="BS799" s="211"/>
      <c r="BT799" s="211"/>
      <c r="BU799" s="211"/>
      <c r="BV799" s="211"/>
      <c r="BW799" s="211"/>
      <c r="BX799" s="211"/>
      <c r="BY799" s="211"/>
      <c r="BZ799" s="211"/>
      <c r="CA799" s="211"/>
      <c r="CB799" s="211"/>
      <c r="CC799" s="211"/>
      <c r="CD799" s="211"/>
      <c r="CE799" s="211"/>
    </row>
    <row r="800" spans="41:83" x14ac:dyDescent="0.2">
      <c r="AO800" s="215"/>
      <c r="AP800" s="222"/>
      <c r="AQ800" s="222"/>
      <c r="AR800" s="215"/>
      <c r="AS800" s="215"/>
      <c r="AT800" s="217"/>
      <c r="AU800" s="218"/>
      <c r="AV800" s="217"/>
      <c r="AW800" s="215"/>
      <c r="AX800" s="217"/>
      <c r="AY800" s="219"/>
      <c r="AZ800" s="220"/>
      <c r="BA800" s="220"/>
      <c r="BB800" s="221"/>
      <c r="BC800" s="220"/>
      <c r="BD800" s="220"/>
      <c r="BE800" s="220"/>
      <c r="BF800" s="220"/>
      <c r="BG800" s="220"/>
      <c r="BH800" s="218"/>
      <c r="BI800" s="218"/>
      <c r="BJ800" s="218"/>
      <c r="BK800" s="218"/>
      <c r="BL800" s="218"/>
      <c r="BM800" s="211"/>
      <c r="BN800" s="211"/>
      <c r="BO800" s="211"/>
      <c r="BP800" s="211"/>
      <c r="BQ800" s="211"/>
      <c r="BR800" s="211"/>
      <c r="BS800" s="211"/>
      <c r="BT800" s="211"/>
      <c r="BU800" s="211"/>
      <c r="BV800" s="211"/>
      <c r="BW800" s="211"/>
      <c r="BX800" s="211"/>
      <c r="BY800" s="211"/>
      <c r="BZ800" s="211"/>
      <c r="CA800" s="211"/>
      <c r="CB800" s="211"/>
      <c r="CC800" s="211"/>
      <c r="CD800" s="211"/>
      <c r="CE800" s="211"/>
    </row>
    <row r="801" spans="41:83" x14ac:dyDescent="0.2">
      <c r="AO801" s="215"/>
      <c r="AP801" s="222"/>
      <c r="AQ801" s="222"/>
      <c r="AR801" s="215"/>
      <c r="AS801" s="215"/>
      <c r="AT801" s="217"/>
      <c r="AU801" s="218"/>
      <c r="AV801" s="217"/>
      <c r="AW801" s="215"/>
      <c r="AX801" s="217"/>
      <c r="AY801" s="219"/>
      <c r="AZ801" s="220"/>
      <c r="BA801" s="220"/>
      <c r="BB801" s="221"/>
      <c r="BC801" s="220"/>
      <c r="BD801" s="220"/>
      <c r="BE801" s="220"/>
      <c r="BF801" s="220"/>
      <c r="BG801" s="220"/>
      <c r="BH801" s="218"/>
      <c r="BI801" s="218"/>
      <c r="BJ801" s="218"/>
      <c r="BK801" s="218"/>
      <c r="BL801" s="218"/>
      <c r="BM801" s="211"/>
      <c r="BN801" s="211"/>
      <c r="BO801" s="211"/>
      <c r="BP801" s="211"/>
      <c r="BQ801" s="211"/>
      <c r="BR801" s="211"/>
      <c r="BS801" s="211"/>
      <c r="BT801" s="211"/>
      <c r="BU801" s="211"/>
      <c r="BV801" s="211"/>
      <c r="BW801" s="211"/>
      <c r="BX801" s="211"/>
      <c r="BY801" s="211"/>
      <c r="BZ801" s="211"/>
      <c r="CA801" s="211"/>
      <c r="CB801" s="211"/>
      <c r="CC801" s="211"/>
      <c r="CD801" s="211"/>
      <c r="CE801" s="211"/>
    </row>
    <row r="802" spans="41:83" x14ac:dyDescent="0.2">
      <c r="AO802" s="215"/>
      <c r="AP802" s="222"/>
      <c r="AQ802" s="222"/>
      <c r="AR802" s="215"/>
      <c r="AS802" s="215"/>
      <c r="AT802" s="217"/>
      <c r="AU802" s="218"/>
      <c r="AV802" s="217"/>
      <c r="AW802" s="215"/>
      <c r="AX802" s="217"/>
      <c r="AY802" s="219"/>
      <c r="AZ802" s="220"/>
      <c r="BA802" s="220"/>
      <c r="BB802" s="221"/>
      <c r="BC802" s="220"/>
      <c r="BD802" s="220"/>
      <c r="BE802" s="220"/>
      <c r="BF802" s="220"/>
      <c r="BG802" s="220"/>
      <c r="BH802" s="218"/>
      <c r="BI802" s="218"/>
      <c r="BJ802" s="218"/>
      <c r="BK802" s="218"/>
      <c r="BL802" s="218"/>
      <c r="BM802" s="211"/>
      <c r="BN802" s="211"/>
      <c r="BO802" s="211"/>
      <c r="BP802" s="211"/>
      <c r="BQ802" s="211"/>
      <c r="BR802" s="211"/>
      <c r="BS802" s="211"/>
      <c r="BT802" s="211"/>
      <c r="BU802" s="211"/>
      <c r="BV802" s="211"/>
      <c r="BW802" s="211"/>
      <c r="BX802" s="211"/>
      <c r="BY802" s="211"/>
      <c r="BZ802" s="211"/>
      <c r="CA802" s="211"/>
      <c r="CB802" s="211"/>
      <c r="CC802" s="211"/>
      <c r="CD802" s="211"/>
      <c r="CE802" s="211"/>
    </row>
    <row r="803" spans="41:83" x14ac:dyDescent="0.2">
      <c r="AO803" s="215"/>
      <c r="AP803" s="222"/>
      <c r="AQ803" s="222"/>
      <c r="AR803" s="215"/>
      <c r="AS803" s="215"/>
      <c r="AT803" s="217"/>
      <c r="AU803" s="218"/>
      <c r="AV803" s="217"/>
      <c r="AW803" s="215"/>
      <c r="AX803" s="217"/>
      <c r="AY803" s="219"/>
      <c r="AZ803" s="220"/>
      <c r="BA803" s="220"/>
      <c r="BB803" s="221"/>
      <c r="BC803" s="220"/>
      <c r="BD803" s="220"/>
      <c r="BE803" s="220"/>
      <c r="BF803" s="220"/>
      <c r="BG803" s="220"/>
      <c r="BH803" s="218"/>
      <c r="BI803" s="218"/>
      <c r="BJ803" s="218"/>
      <c r="BK803" s="218"/>
      <c r="BL803" s="218"/>
      <c r="BM803" s="211"/>
      <c r="BN803" s="211"/>
      <c r="BO803" s="211"/>
      <c r="BP803" s="211"/>
      <c r="BQ803" s="211"/>
      <c r="BR803" s="211"/>
      <c r="BS803" s="211"/>
      <c r="BT803" s="211"/>
      <c r="BU803" s="211"/>
      <c r="BV803" s="211"/>
      <c r="BW803" s="211"/>
      <c r="BX803" s="211"/>
      <c r="BY803" s="211"/>
      <c r="BZ803" s="211"/>
      <c r="CA803" s="211"/>
      <c r="CB803" s="211"/>
      <c r="CC803" s="211"/>
      <c r="CD803" s="211"/>
      <c r="CE803" s="211"/>
    </row>
    <row r="804" spans="41:83" x14ac:dyDescent="0.2">
      <c r="AO804" s="215"/>
      <c r="AP804" s="222"/>
      <c r="AQ804" s="222"/>
      <c r="AR804" s="215"/>
      <c r="AS804" s="215"/>
      <c r="AT804" s="217"/>
      <c r="AU804" s="218"/>
      <c r="AV804" s="217"/>
      <c r="AW804" s="215"/>
      <c r="AX804" s="217"/>
      <c r="AY804" s="219"/>
      <c r="AZ804" s="220"/>
      <c r="BA804" s="220"/>
      <c r="BB804" s="221"/>
      <c r="BC804" s="220"/>
      <c r="BD804" s="220"/>
      <c r="BE804" s="220"/>
      <c r="BF804" s="220"/>
      <c r="BG804" s="220"/>
      <c r="BH804" s="218"/>
      <c r="BI804" s="218"/>
      <c r="BJ804" s="218"/>
      <c r="BK804" s="218"/>
      <c r="BL804" s="218"/>
      <c r="BM804" s="211"/>
      <c r="BN804" s="211"/>
      <c r="BO804" s="211"/>
      <c r="BP804" s="211"/>
      <c r="BQ804" s="211"/>
      <c r="BR804" s="211"/>
      <c r="BS804" s="211"/>
      <c r="BT804" s="211"/>
      <c r="BU804" s="211"/>
      <c r="BV804" s="211"/>
      <c r="BW804" s="211"/>
      <c r="BX804" s="211"/>
      <c r="BY804" s="211"/>
      <c r="BZ804" s="211"/>
      <c r="CA804" s="211"/>
      <c r="CB804" s="211"/>
      <c r="CC804" s="211"/>
      <c r="CD804" s="211"/>
      <c r="CE804" s="211"/>
    </row>
    <row r="805" spans="41:83" x14ac:dyDescent="0.2">
      <c r="AO805" s="215"/>
      <c r="AP805" s="222"/>
      <c r="AQ805" s="222"/>
      <c r="AR805" s="215"/>
      <c r="AS805" s="215"/>
      <c r="AT805" s="217"/>
      <c r="AU805" s="218"/>
      <c r="AV805" s="217"/>
      <c r="AW805" s="215"/>
      <c r="AX805" s="217"/>
      <c r="AY805" s="219"/>
      <c r="AZ805" s="220"/>
      <c r="BA805" s="220"/>
      <c r="BB805" s="221"/>
      <c r="BC805" s="220"/>
      <c r="BD805" s="220"/>
      <c r="BE805" s="220"/>
      <c r="BF805" s="220"/>
      <c r="BG805" s="220"/>
      <c r="BH805" s="218"/>
      <c r="BI805" s="218"/>
      <c r="BJ805" s="218"/>
      <c r="BK805" s="218"/>
      <c r="BL805" s="218"/>
      <c r="BM805" s="211"/>
      <c r="BN805" s="211"/>
      <c r="BO805" s="211"/>
      <c r="BP805" s="211"/>
      <c r="BQ805" s="211"/>
      <c r="BR805" s="211"/>
      <c r="BS805" s="211"/>
      <c r="BT805" s="211"/>
      <c r="BU805" s="211"/>
      <c r="BV805" s="211"/>
      <c r="BW805" s="211"/>
      <c r="BX805" s="211"/>
      <c r="BY805" s="211"/>
      <c r="BZ805" s="211"/>
      <c r="CA805" s="211"/>
      <c r="CB805" s="211"/>
      <c r="CC805" s="211"/>
      <c r="CD805" s="211"/>
      <c r="CE805" s="211"/>
    </row>
    <row r="806" spans="41:83" x14ac:dyDescent="0.2">
      <c r="AO806" s="215"/>
      <c r="AP806" s="222"/>
      <c r="AQ806" s="222"/>
      <c r="AR806" s="215"/>
      <c r="AS806" s="215"/>
      <c r="AT806" s="217"/>
      <c r="AU806" s="218"/>
      <c r="AV806" s="217"/>
      <c r="AW806" s="215"/>
      <c r="AX806" s="217"/>
      <c r="AY806" s="219"/>
      <c r="AZ806" s="220"/>
      <c r="BA806" s="220"/>
      <c r="BB806" s="221"/>
      <c r="BC806" s="220"/>
      <c r="BD806" s="220"/>
      <c r="BE806" s="220"/>
      <c r="BF806" s="220"/>
      <c r="BG806" s="220"/>
      <c r="BH806" s="218"/>
      <c r="BI806" s="218"/>
      <c r="BJ806" s="218"/>
      <c r="BK806" s="218"/>
      <c r="BL806" s="218"/>
      <c r="BM806" s="211"/>
      <c r="BN806" s="211"/>
      <c r="BO806" s="211"/>
      <c r="BP806" s="211"/>
      <c r="BQ806" s="211"/>
      <c r="BR806" s="211"/>
      <c r="BS806" s="211"/>
      <c r="BT806" s="211"/>
      <c r="BU806" s="211"/>
      <c r="BV806" s="211"/>
      <c r="BW806" s="211"/>
      <c r="BX806" s="211"/>
      <c r="BY806" s="211"/>
      <c r="BZ806" s="211"/>
      <c r="CA806" s="211"/>
      <c r="CB806" s="211"/>
      <c r="CC806" s="211"/>
      <c r="CD806" s="211"/>
      <c r="CE806" s="211"/>
    </row>
    <row r="807" spans="41:83" x14ac:dyDescent="0.2">
      <c r="AO807" s="215"/>
      <c r="AP807" s="222"/>
      <c r="AQ807" s="222"/>
      <c r="AR807" s="215"/>
      <c r="AS807" s="215"/>
      <c r="AT807" s="217"/>
      <c r="AU807" s="218"/>
      <c r="AV807" s="217"/>
      <c r="AW807" s="215"/>
      <c r="AX807" s="217"/>
      <c r="AY807" s="219"/>
      <c r="AZ807" s="220"/>
      <c r="BA807" s="220"/>
      <c r="BB807" s="221"/>
      <c r="BC807" s="220"/>
      <c r="BD807" s="220"/>
      <c r="BE807" s="220"/>
      <c r="BF807" s="220"/>
      <c r="BG807" s="220"/>
      <c r="BH807" s="218"/>
      <c r="BI807" s="218"/>
      <c r="BJ807" s="218"/>
      <c r="BK807" s="218"/>
      <c r="BL807" s="218"/>
      <c r="BM807" s="211"/>
      <c r="BN807" s="211"/>
      <c r="BO807" s="211"/>
      <c r="BP807" s="211"/>
      <c r="BQ807" s="211"/>
      <c r="BR807" s="211"/>
      <c r="BS807" s="211"/>
      <c r="BT807" s="211"/>
      <c r="BU807" s="211"/>
      <c r="BV807" s="211"/>
      <c r="BW807" s="211"/>
      <c r="BX807" s="211"/>
      <c r="BY807" s="211"/>
      <c r="BZ807" s="211"/>
      <c r="CA807" s="211"/>
      <c r="CB807" s="211"/>
      <c r="CC807" s="211"/>
      <c r="CD807" s="211"/>
      <c r="CE807" s="211"/>
    </row>
    <row r="808" spans="41:83" x14ac:dyDescent="0.2">
      <c r="AO808" s="215"/>
      <c r="AP808" s="222"/>
      <c r="AQ808" s="222"/>
      <c r="AR808" s="215"/>
      <c r="AS808" s="215"/>
      <c r="AT808" s="217"/>
      <c r="AU808" s="218"/>
      <c r="AV808" s="217"/>
      <c r="AW808" s="215"/>
      <c r="AX808" s="217"/>
      <c r="AY808" s="219"/>
      <c r="AZ808" s="220"/>
      <c r="BA808" s="220"/>
      <c r="BB808" s="221"/>
      <c r="BC808" s="220"/>
      <c r="BD808" s="220"/>
      <c r="BE808" s="220"/>
      <c r="BF808" s="220"/>
      <c r="BG808" s="220"/>
      <c r="BH808" s="218"/>
      <c r="BI808" s="218"/>
      <c r="BJ808" s="218"/>
      <c r="BK808" s="218"/>
      <c r="BL808" s="218"/>
      <c r="BM808" s="211"/>
      <c r="BN808" s="211"/>
      <c r="BO808" s="211"/>
      <c r="BP808" s="211"/>
      <c r="BQ808" s="211"/>
      <c r="BR808" s="211"/>
      <c r="BS808" s="211"/>
      <c r="BT808" s="211"/>
      <c r="BU808" s="211"/>
      <c r="BV808" s="211"/>
      <c r="BW808" s="211"/>
      <c r="BX808" s="211"/>
      <c r="BY808" s="211"/>
      <c r="BZ808" s="211"/>
      <c r="CA808" s="211"/>
      <c r="CB808" s="211"/>
      <c r="CC808" s="211"/>
      <c r="CD808" s="211"/>
      <c r="CE808" s="211"/>
    </row>
    <row r="809" spans="41:83" x14ac:dyDescent="0.2">
      <c r="AO809" s="215"/>
      <c r="AP809" s="222"/>
      <c r="AQ809" s="222"/>
      <c r="AR809" s="215"/>
      <c r="AS809" s="215"/>
      <c r="AT809" s="217"/>
      <c r="AU809" s="218"/>
      <c r="AV809" s="217"/>
      <c r="AW809" s="215"/>
      <c r="AX809" s="217"/>
      <c r="AY809" s="219"/>
      <c r="AZ809" s="220"/>
      <c r="BA809" s="220"/>
      <c r="BB809" s="221"/>
      <c r="BC809" s="220"/>
      <c r="BD809" s="220"/>
      <c r="BE809" s="220"/>
      <c r="BF809" s="220"/>
      <c r="BG809" s="220"/>
      <c r="BH809" s="218"/>
      <c r="BI809" s="218"/>
      <c r="BJ809" s="218"/>
      <c r="BK809" s="218"/>
      <c r="BL809" s="218"/>
      <c r="BM809" s="211"/>
      <c r="BN809" s="211"/>
      <c r="BO809" s="211"/>
      <c r="BP809" s="211"/>
      <c r="BQ809" s="211"/>
      <c r="BR809" s="211"/>
      <c r="BS809" s="211"/>
      <c r="BT809" s="211"/>
      <c r="BU809" s="211"/>
      <c r="BV809" s="211"/>
      <c r="BW809" s="211"/>
      <c r="BX809" s="211"/>
      <c r="BY809" s="211"/>
      <c r="BZ809" s="211"/>
      <c r="CA809" s="211"/>
      <c r="CB809" s="211"/>
      <c r="CC809" s="211"/>
      <c r="CD809" s="211"/>
      <c r="CE809" s="211"/>
    </row>
    <row r="810" spans="41:83" x14ac:dyDescent="0.2">
      <c r="AO810" s="215"/>
      <c r="AP810" s="222"/>
      <c r="AQ810" s="222"/>
      <c r="AR810" s="215"/>
      <c r="AS810" s="215"/>
      <c r="AT810" s="217"/>
      <c r="AU810" s="218"/>
      <c r="AV810" s="217"/>
      <c r="AW810" s="215"/>
      <c r="AX810" s="217"/>
      <c r="AY810" s="219"/>
      <c r="AZ810" s="220"/>
      <c r="BA810" s="220"/>
      <c r="BB810" s="221"/>
      <c r="BC810" s="220"/>
      <c r="BD810" s="220"/>
      <c r="BE810" s="220"/>
      <c r="BF810" s="220"/>
      <c r="BG810" s="220"/>
      <c r="BH810" s="218"/>
      <c r="BI810" s="218"/>
      <c r="BJ810" s="218"/>
      <c r="BK810" s="218"/>
      <c r="BL810" s="218"/>
      <c r="BM810" s="211"/>
      <c r="BN810" s="211"/>
      <c r="BO810" s="211"/>
      <c r="BP810" s="211"/>
      <c r="BQ810" s="211"/>
      <c r="BR810" s="211"/>
      <c r="BS810" s="211"/>
      <c r="BT810" s="211"/>
      <c r="BU810" s="211"/>
      <c r="BV810" s="211"/>
      <c r="BW810" s="211"/>
      <c r="BX810" s="211"/>
      <c r="BY810" s="211"/>
      <c r="BZ810" s="211"/>
      <c r="CA810" s="211"/>
      <c r="CB810" s="211"/>
      <c r="CC810" s="211"/>
      <c r="CD810" s="211"/>
      <c r="CE810" s="211"/>
    </row>
    <row r="811" spans="41:83" x14ac:dyDescent="0.2">
      <c r="AO811" s="215"/>
      <c r="AP811" s="222"/>
      <c r="AQ811" s="222"/>
      <c r="AR811" s="215"/>
      <c r="AS811" s="215"/>
      <c r="AT811" s="217"/>
      <c r="AU811" s="218"/>
      <c r="AV811" s="217"/>
      <c r="AW811" s="215"/>
      <c r="AX811" s="217"/>
      <c r="AY811" s="219"/>
      <c r="AZ811" s="220"/>
      <c r="BA811" s="220"/>
      <c r="BB811" s="221"/>
      <c r="BC811" s="220"/>
      <c r="BD811" s="220"/>
      <c r="BE811" s="220"/>
      <c r="BF811" s="220"/>
      <c r="BG811" s="220"/>
      <c r="BH811" s="218"/>
      <c r="BI811" s="218"/>
      <c r="BJ811" s="218"/>
      <c r="BK811" s="218"/>
      <c r="BL811" s="218"/>
      <c r="BM811" s="211"/>
      <c r="BN811" s="211"/>
      <c r="BO811" s="211"/>
      <c r="BP811" s="211"/>
      <c r="BQ811" s="211"/>
      <c r="BR811" s="211"/>
      <c r="BS811" s="211"/>
      <c r="BT811" s="211"/>
      <c r="BU811" s="211"/>
      <c r="BV811" s="211"/>
      <c r="BW811" s="211"/>
      <c r="BX811" s="211"/>
      <c r="BY811" s="211"/>
      <c r="BZ811" s="211"/>
      <c r="CA811" s="211"/>
      <c r="CB811" s="211"/>
      <c r="CC811" s="211"/>
      <c r="CD811" s="211"/>
      <c r="CE811" s="211"/>
    </row>
    <row r="812" spans="41:83" x14ac:dyDescent="0.2">
      <c r="AO812" s="215"/>
      <c r="AP812" s="222"/>
      <c r="AQ812" s="222"/>
      <c r="AR812" s="215"/>
      <c r="AS812" s="215"/>
      <c r="AT812" s="217"/>
      <c r="AU812" s="218"/>
      <c r="AV812" s="217"/>
      <c r="AW812" s="215"/>
      <c r="AX812" s="217"/>
      <c r="AY812" s="219"/>
      <c r="AZ812" s="220"/>
      <c r="BA812" s="220"/>
      <c r="BB812" s="221"/>
      <c r="BC812" s="220"/>
      <c r="BD812" s="220"/>
      <c r="BE812" s="220"/>
      <c r="BF812" s="220"/>
      <c r="BG812" s="220"/>
      <c r="BH812" s="218"/>
      <c r="BI812" s="218"/>
      <c r="BJ812" s="218"/>
      <c r="BK812" s="218"/>
      <c r="BL812" s="218"/>
      <c r="BM812" s="211"/>
      <c r="BN812" s="211"/>
      <c r="BO812" s="211"/>
      <c r="BP812" s="211"/>
      <c r="BQ812" s="211"/>
      <c r="BR812" s="211"/>
      <c r="BS812" s="211"/>
      <c r="BT812" s="211"/>
      <c r="BU812" s="211"/>
      <c r="BV812" s="211"/>
      <c r="BW812" s="211"/>
      <c r="BX812" s="211"/>
      <c r="BY812" s="211"/>
      <c r="BZ812" s="211"/>
      <c r="CA812" s="211"/>
      <c r="CB812" s="211"/>
      <c r="CC812" s="211"/>
      <c r="CD812" s="211"/>
      <c r="CE812" s="211"/>
    </row>
    <row r="813" spans="41:83" x14ac:dyDescent="0.2">
      <c r="AO813" s="215"/>
      <c r="AP813" s="222"/>
      <c r="AQ813" s="222"/>
      <c r="AR813" s="215"/>
      <c r="AS813" s="215"/>
      <c r="AT813" s="217"/>
      <c r="AU813" s="218"/>
      <c r="AV813" s="217"/>
      <c r="AW813" s="215"/>
      <c r="AX813" s="217"/>
      <c r="AY813" s="219"/>
      <c r="AZ813" s="220"/>
      <c r="BA813" s="220"/>
      <c r="BB813" s="221"/>
      <c r="BC813" s="220"/>
      <c r="BD813" s="220"/>
      <c r="BE813" s="220"/>
      <c r="BF813" s="220"/>
      <c r="BG813" s="220"/>
      <c r="BH813" s="218"/>
      <c r="BI813" s="218"/>
      <c r="BJ813" s="218"/>
      <c r="BK813" s="218"/>
      <c r="BL813" s="218"/>
      <c r="BM813" s="211"/>
      <c r="BN813" s="211"/>
      <c r="BO813" s="211"/>
      <c r="BP813" s="211"/>
      <c r="BQ813" s="211"/>
      <c r="BR813" s="211"/>
      <c r="BS813" s="211"/>
      <c r="BT813" s="211"/>
      <c r="BU813" s="211"/>
      <c r="BV813" s="211"/>
      <c r="BW813" s="211"/>
      <c r="BX813" s="211"/>
      <c r="BY813" s="211"/>
      <c r="BZ813" s="211"/>
      <c r="CA813" s="211"/>
      <c r="CB813" s="211"/>
      <c r="CC813" s="211"/>
      <c r="CD813" s="211"/>
      <c r="CE813" s="211"/>
    </row>
    <row r="814" spans="41:83" x14ac:dyDescent="0.2">
      <c r="AO814" s="215"/>
      <c r="AP814" s="222"/>
      <c r="AQ814" s="222"/>
      <c r="AR814" s="215"/>
      <c r="AS814" s="215"/>
      <c r="AT814" s="217"/>
      <c r="AU814" s="218"/>
      <c r="AV814" s="217"/>
      <c r="AW814" s="215"/>
      <c r="AX814" s="217"/>
      <c r="AY814" s="219"/>
      <c r="AZ814" s="220"/>
      <c r="BA814" s="220"/>
      <c r="BB814" s="221"/>
      <c r="BC814" s="220"/>
      <c r="BD814" s="220"/>
      <c r="BE814" s="220"/>
      <c r="BF814" s="220"/>
      <c r="BG814" s="220"/>
      <c r="BH814" s="218"/>
      <c r="BI814" s="218"/>
      <c r="BJ814" s="218"/>
      <c r="BK814" s="218"/>
      <c r="BL814" s="218"/>
      <c r="BM814" s="211"/>
      <c r="BN814" s="211"/>
      <c r="BO814" s="211"/>
      <c r="BP814" s="211"/>
      <c r="BQ814" s="211"/>
      <c r="BR814" s="211"/>
      <c r="BS814" s="211"/>
      <c r="BT814" s="211"/>
      <c r="BU814" s="211"/>
      <c r="BV814" s="211"/>
      <c r="BW814" s="211"/>
      <c r="BX814" s="211"/>
      <c r="BY814" s="211"/>
      <c r="BZ814" s="211"/>
      <c r="CA814" s="211"/>
      <c r="CB814" s="211"/>
      <c r="CC814" s="211"/>
      <c r="CD814" s="211"/>
      <c r="CE814" s="211"/>
    </row>
    <row r="815" spans="41:83" x14ac:dyDescent="0.2">
      <c r="AO815" s="215"/>
      <c r="AP815" s="222"/>
      <c r="AQ815" s="222"/>
      <c r="AR815" s="215"/>
      <c r="AS815" s="215"/>
      <c r="AT815" s="217"/>
      <c r="AU815" s="218"/>
      <c r="AV815" s="217"/>
      <c r="AW815" s="215"/>
      <c r="AX815" s="217"/>
      <c r="AY815" s="219"/>
      <c r="AZ815" s="220"/>
      <c r="BA815" s="220"/>
      <c r="BB815" s="221"/>
      <c r="BC815" s="220"/>
      <c r="BD815" s="220"/>
      <c r="BE815" s="220"/>
      <c r="BF815" s="220"/>
      <c r="BG815" s="220"/>
      <c r="BH815" s="218"/>
      <c r="BI815" s="218"/>
      <c r="BJ815" s="218"/>
      <c r="BK815" s="218"/>
      <c r="BL815" s="218"/>
      <c r="BM815" s="211"/>
      <c r="BN815" s="211"/>
      <c r="BO815" s="211"/>
      <c r="BP815" s="211"/>
      <c r="BQ815" s="211"/>
      <c r="BR815" s="211"/>
      <c r="BS815" s="211"/>
      <c r="BT815" s="211"/>
      <c r="BU815" s="211"/>
      <c r="BV815" s="211"/>
      <c r="BW815" s="211"/>
      <c r="BX815" s="211"/>
      <c r="BY815" s="211"/>
      <c r="BZ815" s="211"/>
      <c r="CA815" s="211"/>
      <c r="CB815" s="211"/>
      <c r="CC815" s="211"/>
      <c r="CD815" s="211"/>
      <c r="CE815" s="211"/>
    </row>
    <row r="816" spans="41:83" x14ac:dyDescent="0.2">
      <c r="AO816" s="215"/>
      <c r="AP816" s="222"/>
      <c r="AQ816" s="222"/>
      <c r="AR816" s="215"/>
      <c r="AS816" s="215"/>
      <c r="AT816" s="217"/>
      <c r="AU816" s="218"/>
      <c r="AV816" s="217"/>
      <c r="AW816" s="215"/>
      <c r="AX816" s="217"/>
      <c r="AY816" s="219"/>
      <c r="AZ816" s="220"/>
      <c r="BA816" s="220"/>
      <c r="BB816" s="221"/>
      <c r="BC816" s="220"/>
      <c r="BD816" s="220"/>
      <c r="BE816" s="220"/>
      <c r="BF816" s="220"/>
      <c r="BG816" s="220"/>
      <c r="BH816" s="218"/>
      <c r="BI816" s="218"/>
      <c r="BJ816" s="218"/>
      <c r="BK816" s="218"/>
      <c r="BL816" s="218"/>
      <c r="BM816" s="211"/>
      <c r="BN816" s="211"/>
      <c r="BO816" s="211"/>
      <c r="BP816" s="211"/>
      <c r="BQ816" s="211"/>
      <c r="BR816" s="211"/>
      <c r="BS816" s="211"/>
      <c r="BT816" s="211"/>
      <c r="BU816" s="211"/>
      <c r="BV816" s="211"/>
      <c r="BW816" s="211"/>
      <c r="BX816" s="211"/>
      <c r="BY816" s="211"/>
      <c r="BZ816" s="211"/>
      <c r="CA816" s="211"/>
      <c r="CB816" s="211"/>
      <c r="CC816" s="211"/>
      <c r="CD816" s="211"/>
      <c r="CE816" s="211"/>
    </row>
    <row r="817" spans="41:83" x14ac:dyDescent="0.2">
      <c r="AO817" s="215"/>
      <c r="AP817" s="222"/>
      <c r="AQ817" s="222"/>
      <c r="AR817" s="215"/>
      <c r="AS817" s="215"/>
      <c r="AT817" s="217"/>
      <c r="AU817" s="218"/>
      <c r="AV817" s="217"/>
      <c r="AW817" s="215"/>
      <c r="AX817" s="217"/>
      <c r="AY817" s="219"/>
      <c r="AZ817" s="220"/>
      <c r="BA817" s="220"/>
      <c r="BB817" s="221"/>
      <c r="BC817" s="220"/>
      <c r="BD817" s="220"/>
      <c r="BE817" s="220"/>
      <c r="BF817" s="220"/>
      <c r="BG817" s="220"/>
      <c r="BH817" s="218"/>
      <c r="BI817" s="218"/>
      <c r="BJ817" s="218"/>
      <c r="BK817" s="218"/>
      <c r="BL817" s="218"/>
      <c r="BM817" s="211"/>
      <c r="BN817" s="211"/>
      <c r="BO817" s="211"/>
      <c r="BP817" s="211"/>
      <c r="BQ817" s="211"/>
      <c r="BR817" s="211"/>
      <c r="BS817" s="211"/>
      <c r="BT817" s="211"/>
      <c r="BU817" s="211"/>
      <c r="BV817" s="211"/>
      <c r="BW817" s="211"/>
      <c r="BX817" s="211"/>
      <c r="BY817" s="211"/>
      <c r="BZ817" s="211"/>
      <c r="CA817" s="211"/>
      <c r="CB817" s="211"/>
      <c r="CC817" s="211"/>
      <c r="CD817" s="211"/>
      <c r="CE817" s="211"/>
    </row>
    <row r="818" spans="41:83" x14ac:dyDescent="0.2">
      <c r="AO818" s="215"/>
      <c r="AP818" s="222"/>
      <c r="AQ818" s="222"/>
      <c r="AR818" s="215"/>
      <c r="AS818" s="215"/>
      <c r="AT818" s="217"/>
      <c r="AU818" s="218"/>
      <c r="AV818" s="217"/>
      <c r="AW818" s="215"/>
      <c r="AX818" s="217"/>
      <c r="AY818" s="219"/>
      <c r="AZ818" s="220"/>
      <c r="BA818" s="220"/>
      <c r="BB818" s="221"/>
      <c r="BC818" s="220"/>
      <c r="BD818" s="220"/>
      <c r="BE818" s="220"/>
      <c r="BF818" s="220"/>
      <c r="BG818" s="220"/>
      <c r="BH818" s="218"/>
      <c r="BI818" s="218"/>
      <c r="BJ818" s="218"/>
      <c r="BK818" s="218"/>
      <c r="BL818" s="218"/>
      <c r="BM818" s="211"/>
      <c r="BN818" s="211"/>
      <c r="BO818" s="211"/>
      <c r="BP818" s="211"/>
      <c r="BQ818" s="211"/>
      <c r="BR818" s="211"/>
      <c r="BS818" s="211"/>
      <c r="BT818" s="211"/>
      <c r="BU818" s="211"/>
      <c r="BV818" s="211"/>
      <c r="BW818" s="211"/>
      <c r="BX818" s="211"/>
      <c r="BY818" s="211"/>
      <c r="BZ818" s="211"/>
      <c r="CA818" s="211"/>
      <c r="CB818" s="211"/>
      <c r="CC818" s="211"/>
      <c r="CD818" s="211"/>
      <c r="CE818" s="211"/>
    </row>
    <row r="819" spans="41:83" x14ac:dyDescent="0.2">
      <c r="AO819" s="215"/>
      <c r="AP819" s="222"/>
      <c r="AQ819" s="222"/>
      <c r="AR819" s="215"/>
      <c r="AS819" s="215"/>
      <c r="AT819" s="217"/>
      <c r="AU819" s="218"/>
      <c r="AV819" s="217"/>
      <c r="AW819" s="215"/>
      <c r="AX819" s="217"/>
      <c r="AY819" s="219"/>
      <c r="AZ819" s="220"/>
      <c r="BA819" s="220"/>
      <c r="BB819" s="221"/>
      <c r="BC819" s="220"/>
      <c r="BD819" s="220"/>
      <c r="BE819" s="220"/>
      <c r="BF819" s="220"/>
      <c r="BG819" s="220"/>
      <c r="BH819" s="218"/>
      <c r="BI819" s="218"/>
      <c r="BJ819" s="218"/>
      <c r="BK819" s="218"/>
      <c r="BL819" s="218"/>
      <c r="BM819" s="211"/>
      <c r="BN819" s="211"/>
      <c r="BO819" s="211"/>
      <c r="BP819" s="211"/>
      <c r="BQ819" s="211"/>
      <c r="BR819" s="211"/>
      <c r="BS819" s="211"/>
      <c r="BT819" s="211"/>
      <c r="BU819" s="211"/>
      <c r="BV819" s="211"/>
      <c r="BW819" s="211"/>
      <c r="BX819" s="211"/>
      <c r="BY819" s="211"/>
      <c r="BZ819" s="211"/>
      <c r="CA819" s="211"/>
      <c r="CB819" s="211"/>
      <c r="CC819" s="211"/>
      <c r="CD819" s="211"/>
      <c r="CE819" s="211"/>
    </row>
    <row r="820" spans="41:83" x14ac:dyDescent="0.2">
      <c r="AO820" s="215"/>
      <c r="AP820" s="222"/>
      <c r="AQ820" s="222"/>
      <c r="AR820" s="215"/>
      <c r="AS820" s="215"/>
      <c r="AT820" s="217"/>
      <c r="AU820" s="218"/>
      <c r="AV820" s="217"/>
      <c r="AW820" s="215"/>
      <c r="AX820" s="217"/>
      <c r="AY820" s="219"/>
      <c r="AZ820" s="220"/>
      <c r="BA820" s="220"/>
      <c r="BB820" s="221"/>
      <c r="BC820" s="220"/>
      <c r="BD820" s="220"/>
      <c r="BE820" s="220"/>
      <c r="BF820" s="220"/>
      <c r="BG820" s="220"/>
      <c r="BH820" s="218"/>
      <c r="BI820" s="218"/>
      <c r="BJ820" s="218"/>
      <c r="BK820" s="218"/>
      <c r="BL820" s="218"/>
      <c r="BM820" s="211"/>
      <c r="BN820" s="211"/>
      <c r="BO820" s="211"/>
      <c r="BP820" s="211"/>
      <c r="BQ820" s="211"/>
      <c r="BR820" s="211"/>
      <c r="BS820" s="211"/>
      <c r="BT820" s="211"/>
      <c r="BU820" s="211"/>
      <c r="BV820" s="211"/>
      <c r="BW820" s="211"/>
      <c r="BX820" s="211"/>
      <c r="BY820" s="211"/>
      <c r="BZ820" s="211"/>
      <c r="CA820" s="211"/>
      <c r="CB820" s="211"/>
      <c r="CC820" s="211"/>
      <c r="CD820" s="211"/>
      <c r="CE820" s="211"/>
    </row>
    <row r="821" spans="41:83" x14ac:dyDescent="0.2">
      <c r="AO821" s="215"/>
      <c r="AP821" s="222"/>
      <c r="AQ821" s="222"/>
      <c r="AR821" s="215"/>
      <c r="AS821" s="215"/>
      <c r="AT821" s="217"/>
      <c r="AU821" s="218"/>
      <c r="AV821" s="217"/>
      <c r="AW821" s="215"/>
      <c r="AX821" s="217"/>
      <c r="AY821" s="219"/>
      <c r="AZ821" s="220"/>
      <c r="BA821" s="220"/>
      <c r="BB821" s="221"/>
      <c r="BC821" s="220"/>
      <c r="BD821" s="220"/>
      <c r="BE821" s="220"/>
      <c r="BF821" s="220"/>
      <c r="BG821" s="220"/>
      <c r="BH821" s="218"/>
      <c r="BI821" s="218"/>
      <c r="BJ821" s="218"/>
      <c r="BK821" s="218"/>
      <c r="BL821" s="218"/>
      <c r="BM821" s="211"/>
      <c r="BN821" s="211"/>
      <c r="BO821" s="211"/>
      <c r="BP821" s="211"/>
      <c r="BQ821" s="211"/>
      <c r="BR821" s="211"/>
      <c r="BS821" s="211"/>
      <c r="BT821" s="211"/>
      <c r="BU821" s="211"/>
      <c r="BV821" s="211"/>
      <c r="BW821" s="211"/>
      <c r="BX821" s="211"/>
      <c r="BY821" s="211"/>
      <c r="BZ821" s="211"/>
      <c r="CA821" s="211"/>
      <c r="CB821" s="211"/>
      <c r="CC821" s="211"/>
      <c r="CD821" s="211"/>
      <c r="CE821" s="211"/>
    </row>
    <row r="822" spans="41:83" x14ac:dyDescent="0.2">
      <c r="AO822" s="215"/>
      <c r="AP822" s="222"/>
      <c r="AQ822" s="222"/>
      <c r="AR822" s="215"/>
      <c r="AS822" s="215"/>
      <c r="AT822" s="217"/>
      <c r="AU822" s="218"/>
      <c r="AV822" s="217"/>
      <c r="AW822" s="215"/>
      <c r="AX822" s="217"/>
      <c r="AY822" s="219"/>
      <c r="AZ822" s="220"/>
      <c r="BA822" s="220"/>
      <c r="BB822" s="221"/>
      <c r="BC822" s="220"/>
      <c r="BD822" s="220"/>
      <c r="BE822" s="220"/>
      <c r="BF822" s="220"/>
      <c r="BG822" s="220"/>
      <c r="BH822" s="218"/>
      <c r="BI822" s="218"/>
      <c r="BJ822" s="218"/>
      <c r="BK822" s="218"/>
      <c r="BL822" s="218"/>
      <c r="BM822" s="211"/>
      <c r="BN822" s="211"/>
      <c r="BO822" s="211"/>
      <c r="BP822" s="211"/>
      <c r="BQ822" s="211"/>
      <c r="BR822" s="211"/>
      <c r="BS822" s="211"/>
      <c r="BT822" s="211"/>
      <c r="BU822" s="211"/>
      <c r="BV822" s="211"/>
      <c r="BW822" s="211"/>
      <c r="BX822" s="211"/>
      <c r="BY822" s="211"/>
      <c r="BZ822" s="211"/>
      <c r="CA822" s="211"/>
      <c r="CB822" s="211"/>
      <c r="CC822" s="211"/>
      <c r="CD822" s="211"/>
      <c r="CE822" s="211"/>
    </row>
    <row r="823" spans="41:83" x14ac:dyDescent="0.2">
      <c r="AO823" s="215"/>
      <c r="AP823" s="222"/>
      <c r="AQ823" s="222"/>
      <c r="AR823" s="215"/>
      <c r="AS823" s="215"/>
      <c r="AT823" s="217"/>
      <c r="AU823" s="218"/>
      <c r="AV823" s="217"/>
      <c r="AW823" s="215"/>
      <c r="AX823" s="217"/>
      <c r="AY823" s="219"/>
      <c r="AZ823" s="220"/>
      <c r="BA823" s="220"/>
      <c r="BB823" s="221"/>
      <c r="BC823" s="220"/>
      <c r="BD823" s="220"/>
      <c r="BE823" s="220"/>
      <c r="BF823" s="220"/>
      <c r="BG823" s="220"/>
      <c r="BH823" s="218"/>
      <c r="BI823" s="218"/>
      <c r="BJ823" s="218"/>
      <c r="BK823" s="218"/>
      <c r="BL823" s="218"/>
      <c r="BM823" s="211"/>
      <c r="BN823" s="211"/>
      <c r="BO823" s="211"/>
      <c r="BP823" s="211"/>
      <c r="BQ823" s="211"/>
      <c r="BR823" s="211"/>
      <c r="BS823" s="211"/>
      <c r="BT823" s="211"/>
      <c r="BU823" s="211"/>
      <c r="BV823" s="211"/>
      <c r="BW823" s="211"/>
      <c r="BX823" s="211"/>
      <c r="BY823" s="211"/>
      <c r="BZ823" s="211"/>
      <c r="CA823" s="211"/>
      <c r="CB823" s="211"/>
      <c r="CC823" s="211"/>
      <c r="CD823" s="211"/>
      <c r="CE823" s="211"/>
    </row>
    <row r="824" spans="41:83" x14ac:dyDescent="0.2">
      <c r="AO824" s="215"/>
      <c r="AP824" s="222"/>
      <c r="AQ824" s="222"/>
      <c r="AR824" s="215"/>
      <c r="AS824" s="215"/>
      <c r="AT824" s="217"/>
      <c r="AU824" s="218"/>
      <c r="AV824" s="217"/>
      <c r="AW824" s="215"/>
      <c r="AX824" s="217"/>
      <c r="AY824" s="219"/>
      <c r="AZ824" s="220"/>
      <c r="BA824" s="220"/>
      <c r="BB824" s="221"/>
      <c r="BC824" s="220"/>
      <c r="BD824" s="220"/>
      <c r="BE824" s="220"/>
      <c r="BF824" s="220"/>
      <c r="BG824" s="220"/>
      <c r="BH824" s="218"/>
      <c r="BI824" s="218"/>
      <c r="BJ824" s="218"/>
      <c r="BK824" s="218"/>
      <c r="BL824" s="218"/>
      <c r="BM824" s="211"/>
      <c r="BN824" s="211"/>
      <c r="BO824" s="211"/>
      <c r="BP824" s="211"/>
      <c r="BQ824" s="211"/>
      <c r="BR824" s="211"/>
      <c r="BS824" s="211"/>
      <c r="BT824" s="211"/>
      <c r="BU824" s="211"/>
      <c r="BV824" s="211"/>
      <c r="BW824" s="211"/>
      <c r="BX824" s="211"/>
      <c r="BY824" s="211"/>
      <c r="BZ824" s="211"/>
      <c r="CA824" s="211"/>
      <c r="CB824" s="211"/>
      <c r="CC824" s="211"/>
      <c r="CD824" s="211"/>
      <c r="CE824" s="211"/>
    </row>
    <row r="825" spans="41:83" x14ac:dyDescent="0.2">
      <c r="AO825" s="215"/>
      <c r="AP825" s="222"/>
      <c r="AQ825" s="222"/>
      <c r="AR825" s="215"/>
      <c r="AS825" s="215"/>
      <c r="AT825" s="217"/>
      <c r="AU825" s="218"/>
      <c r="AV825" s="217"/>
      <c r="AW825" s="215"/>
      <c r="AX825" s="217"/>
      <c r="AY825" s="219"/>
      <c r="AZ825" s="220"/>
      <c r="BA825" s="220"/>
      <c r="BB825" s="221"/>
      <c r="BC825" s="220"/>
      <c r="BD825" s="220"/>
      <c r="BE825" s="220"/>
      <c r="BF825" s="220"/>
      <c r="BG825" s="220"/>
      <c r="BH825" s="218"/>
      <c r="BI825" s="218"/>
      <c r="BJ825" s="218"/>
      <c r="BK825" s="218"/>
      <c r="BL825" s="218"/>
      <c r="BM825" s="211"/>
      <c r="BN825" s="211"/>
      <c r="BO825" s="211"/>
      <c r="BP825" s="211"/>
      <c r="BQ825" s="211"/>
      <c r="BR825" s="211"/>
      <c r="BS825" s="211"/>
      <c r="BT825" s="211"/>
      <c r="BU825" s="211"/>
      <c r="BV825" s="211"/>
      <c r="BW825" s="211"/>
      <c r="BX825" s="211"/>
      <c r="BY825" s="211"/>
      <c r="BZ825" s="211"/>
      <c r="CA825" s="211"/>
      <c r="CB825" s="211"/>
      <c r="CC825" s="211"/>
      <c r="CD825" s="211"/>
      <c r="CE825" s="211"/>
    </row>
    <row r="826" spans="41:83" x14ac:dyDescent="0.2">
      <c r="AO826" s="215"/>
      <c r="AP826" s="222"/>
      <c r="AQ826" s="222"/>
      <c r="AR826" s="215"/>
      <c r="AS826" s="215"/>
      <c r="AT826" s="217"/>
      <c r="AU826" s="218"/>
      <c r="AV826" s="217"/>
      <c r="AW826" s="215"/>
      <c r="AX826" s="217"/>
      <c r="AY826" s="219"/>
      <c r="AZ826" s="220"/>
      <c r="BA826" s="220"/>
      <c r="BB826" s="221"/>
      <c r="BC826" s="220"/>
      <c r="BD826" s="220"/>
      <c r="BE826" s="220"/>
      <c r="BF826" s="220"/>
      <c r="BG826" s="220"/>
      <c r="BH826" s="218"/>
      <c r="BI826" s="218"/>
      <c r="BJ826" s="218"/>
      <c r="BK826" s="218"/>
      <c r="BL826" s="218"/>
      <c r="BM826" s="211"/>
      <c r="BN826" s="211"/>
      <c r="BO826" s="211"/>
      <c r="BP826" s="211"/>
      <c r="BQ826" s="211"/>
      <c r="BR826" s="211"/>
      <c r="BS826" s="211"/>
      <c r="BT826" s="211"/>
      <c r="BU826" s="211"/>
      <c r="BV826" s="211"/>
      <c r="BW826" s="211"/>
      <c r="BX826" s="211"/>
      <c r="BY826" s="211"/>
      <c r="BZ826" s="211"/>
      <c r="CA826" s="211"/>
      <c r="CB826" s="211"/>
      <c r="CC826" s="211"/>
      <c r="CD826" s="211"/>
      <c r="CE826" s="211"/>
    </row>
    <row r="827" spans="41:83" x14ac:dyDescent="0.2">
      <c r="AO827" s="215"/>
      <c r="AP827" s="222"/>
      <c r="AQ827" s="222"/>
      <c r="AR827" s="215"/>
      <c r="AS827" s="215"/>
      <c r="AT827" s="217"/>
      <c r="AU827" s="218"/>
      <c r="AV827" s="217"/>
      <c r="AW827" s="215"/>
      <c r="AX827" s="217"/>
      <c r="AY827" s="219"/>
      <c r="AZ827" s="220"/>
      <c r="BA827" s="220"/>
      <c r="BB827" s="221"/>
      <c r="BC827" s="220"/>
      <c r="BD827" s="220"/>
      <c r="BE827" s="220"/>
      <c r="BF827" s="220"/>
      <c r="BG827" s="220"/>
      <c r="BH827" s="218"/>
      <c r="BI827" s="218"/>
      <c r="BJ827" s="218"/>
      <c r="BK827" s="218"/>
      <c r="BL827" s="218"/>
      <c r="BM827" s="211"/>
      <c r="BN827" s="211"/>
      <c r="BO827" s="211"/>
      <c r="BP827" s="211"/>
      <c r="BQ827" s="211"/>
      <c r="BR827" s="211"/>
      <c r="BS827" s="211"/>
      <c r="BT827" s="211"/>
      <c r="BU827" s="211"/>
      <c r="BV827" s="211"/>
      <c r="BW827" s="211"/>
      <c r="BX827" s="211"/>
      <c r="BY827" s="211"/>
      <c r="BZ827" s="211"/>
      <c r="CA827" s="211"/>
      <c r="CB827" s="211"/>
      <c r="CC827" s="211"/>
      <c r="CD827" s="211"/>
      <c r="CE827" s="211"/>
    </row>
    <row r="828" spans="41:83" x14ac:dyDescent="0.2">
      <c r="AO828" s="215"/>
      <c r="AP828" s="222"/>
      <c r="AQ828" s="222"/>
      <c r="AR828" s="215"/>
      <c r="AS828" s="215"/>
      <c r="AT828" s="217"/>
      <c r="AU828" s="218"/>
      <c r="AV828" s="217"/>
      <c r="AW828" s="215"/>
      <c r="AX828" s="217"/>
      <c r="AY828" s="219"/>
      <c r="AZ828" s="220"/>
      <c r="BA828" s="220"/>
      <c r="BB828" s="221"/>
      <c r="BC828" s="220"/>
      <c r="BD828" s="220"/>
      <c r="BE828" s="220"/>
      <c r="BF828" s="220"/>
      <c r="BG828" s="220"/>
      <c r="BH828" s="218"/>
      <c r="BI828" s="218"/>
      <c r="BJ828" s="218"/>
      <c r="BK828" s="218"/>
      <c r="BL828" s="218"/>
      <c r="BM828" s="211"/>
      <c r="BN828" s="211"/>
      <c r="BO828" s="211"/>
      <c r="BP828" s="211"/>
      <c r="BQ828" s="211"/>
      <c r="BR828" s="211"/>
      <c r="BS828" s="211"/>
      <c r="BT828" s="211"/>
      <c r="BU828" s="211"/>
      <c r="BV828" s="211"/>
      <c r="BW828" s="211"/>
      <c r="BX828" s="211"/>
      <c r="BY828" s="211"/>
      <c r="BZ828" s="211"/>
      <c r="CA828" s="211"/>
      <c r="CB828" s="211"/>
      <c r="CC828" s="211"/>
      <c r="CD828" s="211"/>
      <c r="CE828" s="211"/>
    </row>
    <row r="829" spans="41:83" x14ac:dyDescent="0.2">
      <c r="AO829" s="215"/>
      <c r="AP829" s="222"/>
      <c r="AQ829" s="222"/>
      <c r="AR829" s="215"/>
      <c r="AS829" s="215"/>
      <c r="AT829" s="217"/>
      <c r="AU829" s="218"/>
      <c r="AV829" s="217"/>
      <c r="AW829" s="215"/>
      <c r="AX829" s="217"/>
      <c r="AY829" s="219"/>
      <c r="AZ829" s="220"/>
      <c r="BA829" s="220"/>
      <c r="BB829" s="221"/>
      <c r="BC829" s="220"/>
      <c r="BD829" s="220"/>
      <c r="BE829" s="220"/>
      <c r="BF829" s="220"/>
      <c r="BG829" s="220"/>
      <c r="BH829" s="218"/>
      <c r="BI829" s="218"/>
      <c r="BJ829" s="218"/>
      <c r="BK829" s="218"/>
      <c r="BL829" s="218"/>
      <c r="BM829" s="211"/>
      <c r="BN829" s="211"/>
      <c r="BO829" s="211"/>
      <c r="BP829" s="211"/>
      <c r="BQ829" s="211"/>
      <c r="BR829" s="211"/>
      <c r="BS829" s="211"/>
      <c r="BT829" s="211"/>
      <c r="BU829" s="211"/>
      <c r="BV829" s="211"/>
      <c r="BW829" s="211"/>
      <c r="BX829" s="211"/>
      <c r="BY829" s="211"/>
      <c r="BZ829" s="211"/>
      <c r="CA829" s="211"/>
      <c r="CB829" s="211"/>
      <c r="CC829" s="211"/>
      <c r="CD829" s="211"/>
      <c r="CE829" s="211"/>
    </row>
    <row r="830" spans="41:83" x14ac:dyDescent="0.2">
      <c r="AO830" s="215"/>
      <c r="AP830" s="222"/>
      <c r="AQ830" s="222"/>
      <c r="AR830" s="215"/>
      <c r="AS830" s="215"/>
      <c r="AT830" s="217"/>
      <c r="AU830" s="218"/>
      <c r="AV830" s="217"/>
      <c r="AW830" s="215"/>
      <c r="AX830" s="217"/>
      <c r="AY830" s="219"/>
      <c r="AZ830" s="220"/>
      <c r="BA830" s="220"/>
      <c r="BB830" s="221"/>
      <c r="BC830" s="220"/>
      <c r="BD830" s="220"/>
      <c r="BE830" s="220"/>
      <c r="BF830" s="220"/>
      <c r="BG830" s="220"/>
      <c r="BH830" s="218"/>
      <c r="BI830" s="218"/>
      <c r="BJ830" s="218"/>
      <c r="BK830" s="218"/>
      <c r="BL830" s="218"/>
      <c r="BM830" s="211"/>
      <c r="BN830" s="211"/>
      <c r="BO830" s="211"/>
      <c r="BP830" s="211"/>
      <c r="BQ830" s="211"/>
      <c r="BR830" s="211"/>
      <c r="BS830" s="211"/>
      <c r="BT830" s="211"/>
      <c r="BU830" s="211"/>
      <c r="BV830" s="211"/>
      <c r="BW830" s="211"/>
      <c r="BX830" s="211"/>
      <c r="BY830" s="211"/>
      <c r="BZ830" s="211"/>
      <c r="CA830" s="211"/>
      <c r="CB830" s="211"/>
      <c r="CC830" s="211"/>
      <c r="CD830" s="211"/>
      <c r="CE830" s="211"/>
    </row>
    <row r="831" spans="41:83" x14ac:dyDescent="0.2">
      <c r="AO831" s="215"/>
      <c r="AP831" s="222"/>
      <c r="AQ831" s="222"/>
      <c r="AR831" s="215"/>
      <c r="AS831" s="215"/>
      <c r="AT831" s="217"/>
      <c r="AU831" s="218"/>
      <c r="AV831" s="217"/>
      <c r="AW831" s="215"/>
      <c r="AX831" s="217"/>
      <c r="AY831" s="219"/>
      <c r="AZ831" s="220"/>
      <c r="BA831" s="220"/>
      <c r="BB831" s="221"/>
      <c r="BC831" s="220"/>
      <c r="BD831" s="220"/>
      <c r="BE831" s="220"/>
      <c r="BF831" s="220"/>
      <c r="BG831" s="220"/>
      <c r="BH831" s="218"/>
      <c r="BI831" s="218"/>
      <c r="BJ831" s="218"/>
      <c r="BK831" s="218"/>
      <c r="BL831" s="218"/>
      <c r="BM831" s="211"/>
      <c r="BN831" s="211"/>
      <c r="BO831" s="211"/>
      <c r="BP831" s="211"/>
      <c r="BQ831" s="211"/>
      <c r="BR831" s="211"/>
      <c r="BS831" s="211"/>
      <c r="BT831" s="211"/>
      <c r="BU831" s="211"/>
      <c r="BV831" s="211"/>
      <c r="BW831" s="211"/>
      <c r="BX831" s="211"/>
      <c r="BY831" s="211"/>
      <c r="BZ831" s="211"/>
      <c r="CA831" s="211"/>
      <c r="CB831" s="211"/>
      <c r="CC831" s="211"/>
      <c r="CD831" s="211"/>
      <c r="CE831" s="211"/>
    </row>
    <row r="832" spans="41:83" x14ac:dyDescent="0.2">
      <c r="AO832" s="215"/>
      <c r="AP832" s="222"/>
      <c r="AQ832" s="222"/>
      <c r="AR832" s="215"/>
      <c r="AS832" s="215"/>
      <c r="AT832" s="217"/>
      <c r="AU832" s="218"/>
      <c r="AV832" s="217"/>
      <c r="AW832" s="215"/>
      <c r="AX832" s="217"/>
      <c r="AY832" s="219"/>
      <c r="AZ832" s="220"/>
      <c r="BA832" s="220"/>
      <c r="BB832" s="221"/>
      <c r="BC832" s="220"/>
      <c r="BD832" s="220"/>
      <c r="BE832" s="220"/>
      <c r="BF832" s="220"/>
      <c r="BG832" s="220"/>
      <c r="BH832" s="218"/>
      <c r="BI832" s="218"/>
      <c r="BJ832" s="218"/>
      <c r="BK832" s="218"/>
      <c r="BL832" s="218"/>
      <c r="BM832" s="211"/>
      <c r="BN832" s="211"/>
      <c r="BO832" s="211"/>
      <c r="BP832" s="211"/>
      <c r="BQ832" s="211"/>
      <c r="BR832" s="211"/>
      <c r="BS832" s="211"/>
      <c r="BT832" s="211"/>
      <c r="BU832" s="211"/>
      <c r="BV832" s="211"/>
      <c r="BW832" s="211"/>
      <c r="BX832" s="211"/>
      <c r="BY832" s="211"/>
      <c r="BZ832" s="211"/>
      <c r="CA832" s="211"/>
      <c r="CB832" s="211"/>
      <c r="CC832" s="211"/>
      <c r="CD832" s="211"/>
      <c r="CE832" s="211"/>
    </row>
    <row r="833" spans="41:83" x14ac:dyDescent="0.2">
      <c r="AO833" s="215"/>
      <c r="AP833" s="222"/>
      <c r="AQ833" s="222"/>
      <c r="AR833" s="215"/>
      <c r="AS833" s="215"/>
      <c r="AT833" s="217"/>
      <c r="AU833" s="218"/>
      <c r="AV833" s="217"/>
      <c r="AW833" s="215"/>
      <c r="AX833" s="217"/>
      <c r="AY833" s="219"/>
      <c r="AZ833" s="220"/>
      <c r="BA833" s="220"/>
      <c r="BB833" s="221"/>
      <c r="BC833" s="220"/>
      <c r="BD833" s="220"/>
      <c r="BE833" s="220"/>
      <c r="BF833" s="220"/>
      <c r="BG833" s="220"/>
      <c r="BH833" s="218"/>
      <c r="BI833" s="218"/>
      <c r="BJ833" s="218"/>
      <c r="BK833" s="218"/>
      <c r="BL833" s="218"/>
      <c r="BM833" s="211"/>
      <c r="BN833" s="211"/>
      <c r="BO833" s="211"/>
      <c r="BP833" s="211"/>
      <c r="BQ833" s="211"/>
      <c r="BR833" s="211"/>
      <c r="BS833" s="211"/>
      <c r="BT833" s="211"/>
      <c r="BU833" s="211"/>
      <c r="BV833" s="211"/>
      <c r="BW833" s="211"/>
      <c r="BX833" s="211"/>
      <c r="BY833" s="211"/>
      <c r="BZ833" s="211"/>
      <c r="CA833" s="211"/>
      <c r="CB833" s="211"/>
      <c r="CC833" s="211"/>
      <c r="CD833" s="211"/>
      <c r="CE833" s="211"/>
    </row>
    <row r="834" spans="41:83" x14ac:dyDescent="0.2">
      <c r="AO834" s="215"/>
      <c r="AP834" s="222"/>
      <c r="AQ834" s="222"/>
      <c r="AR834" s="215"/>
      <c r="AS834" s="215"/>
      <c r="AT834" s="217"/>
      <c r="AU834" s="218"/>
      <c r="AV834" s="217"/>
      <c r="AW834" s="215"/>
      <c r="AX834" s="217"/>
      <c r="AY834" s="219"/>
      <c r="AZ834" s="220"/>
      <c r="BA834" s="220"/>
      <c r="BB834" s="221"/>
      <c r="BC834" s="220"/>
      <c r="BD834" s="220"/>
      <c r="BE834" s="220"/>
      <c r="BF834" s="220"/>
      <c r="BG834" s="220"/>
      <c r="BH834" s="218"/>
      <c r="BI834" s="218"/>
      <c r="BJ834" s="218"/>
      <c r="BK834" s="218"/>
      <c r="BL834" s="218"/>
      <c r="BM834" s="211"/>
      <c r="BN834" s="211"/>
      <c r="BO834" s="211"/>
      <c r="BP834" s="211"/>
      <c r="BQ834" s="211"/>
      <c r="BR834" s="211"/>
      <c r="BS834" s="211"/>
      <c r="BT834" s="211"/>
      <c r="BU834" s="211"/>
      <c r="BV834" s="211"/>
      <c r="BW834" s="211"/>
      <c r="BX834" s="211"/>
      <c r="BY834" s="211"/>
      <c r="BZ834" s="211"/>
      <c r="CA834" s="211"/>
      <c r="CB834" s="211"/>
      <c r="CC834" s="211"/>
      <c r="CD834" s="211"/>
      <c r="CE834" s="211"/>
    </row>
    <row r="835" spans="41:83" x14ac:dyDescent="0.2">
      <c r="AO835" s="215"/>
      <c r="AP835" s="222"/>
      <c r="AQ835" s="222"/>
      <c r="AR835" s="215"/>
      <c r="AS835" s="215"/>
      <c r="AT835" s="217"/>
      <c r="AU835" s="218"/>
      <c r="AV835" s="217"/>
      <c r="AW835" s="215"/>
      <c r="AX835" s="217"/>
      <c r="AY835" s="219"/>
      <c r="AZ835" s="220"/>
      <c r="BA835" s="220"/>
      <c r="BB835" s="221"/>
      <c r="BC835" s="220"/>
      <c r="BD835" s="220"/>
      <c r="BE835" s="220"/>
      <c r="BF835" s="220"/>
      <c r="BG835" s="220"/>
      <c r="BH835" s="218"/>
      <c r="BI835" s="218"/>
      <c r="BJ835" s="218"/>
      <c r="BK835" s="218"/>
      <c r="BL835" s="218"/>
      <c r="BM835" s="211"/>
      <c r="BN835" s="211"/>
      <c r="BO835" s="211"/>
      <c r="BP835" s="211"/>
      <c r="BQ835" s="211"/>
      <c r="BR835" s="211"/>
      <c r="BS835" s="211"/>
      <c r="BT835" s="211"/>
      <c r="BU835" s="211"/>
      <c r="BV835" s="211"/>
      <c r="BW835" s="211"/>
      <c r="BX835" s="211"/>
      <c r="BY835" s="211"/>
      <c r="BZ835" s="211"/>
      <c r="CA835" s="211"/>
      <c r="CB835" s="211"/>
      <c r="CC835" s="211"/>
      <c r="CD835" s="211"/>
      <c r="CE835" s="211"/>
    </row>
    <row r="836" spans="41:83" x14ac:dyDescent="0.2">
      <c r="AO836" s="215"/>
      <c r="AP836" s="222"/>
      <c r="AQ836" s="222"/>
      <c r="AR836" s="215"/>
      <c r="AS836" s="215"/>
      <c r="AT836" s="217"/>
      <c r="AU836" s="218"/>
      <c r="AV836" s="217"/>
      <c r="AW836" s="215"/>
      <c r="AX836" s="217"/>
      <c r="AY836" s="219"/>
      <c r="AZ836" s="220"/>
      <c r="BA836" s="220"/>
      <c r="BB836" s="221"/>
      <c r="BC836" s="220"/>
      <c r="BD836" s="220"/>
      <c r="BE836" s="220"/>
      <c r="BF836" s="220"/>
      <c r="BG836" s="220"/>
      <c r="BH836" s="218"/>
      <c r="BI836" s="218"/>
      <c r="BJ836" s="218"/>
      <c r="BK836" s="218"/>
      <c r="BL836" s="218"/>
      <c r="BM836" s="211"/>
      <c r="BN836" s="211"/>
      <c r="BO836" s="211"/>
      <c r="BP836" s="211"/>
      <c r="BQ836" s="211"/>
      <c r="BR836" s="211"/>
      <c r="BS836" s="211"/>
      <c r="BT836" s="211"/>
      <c r="BU836" s="211"/>
      <c r="BV836" s="211"/>
      <c r="BW836" s="211"/>
      <c r="BX836" s="211"/>
      <c r="BY836" s="211"/>
      <c r="BZ836" s="211"/>
      <c r="CA836" s="211"/>
      <c r="CB836" s="211"/>
      <c r="CC836" s="211"/>
      <c r="CD836" s="211"/>
      <c r="CE836" s="211"/>
    </row>
    <row r="837" spans="41:83" x14ac:dyDescent="0.2">
      <c r="AO837" s="215"/>
      <c r="AP837" s="222"/>
      <c r="AQ837" s="222"/>
      <c r="AR837" s="215"/>
      <c r="AS837" s="215"/>
      <c r="AT837" s="217"/>
      <c r="AU837" s="218"/>
      <c r="AV837" s="217"/>
      <c r="AW837" s="215"/>
      <c r="AX837" s="217"/>
      <c r="AY837" s="219"/>
      <c r="AZ837" s="220"/>
      <c r="BA837" s="220"/>
      <c r="BB837" s="221"/>
      <c r="BC837" s="220"/>
      <c r="BD837" s="220"/>
      <c r="BE837" s="220"/>
      <c r="BF837" s="220"/>
      <c r="BG837" s="220"/>
      <c r="BH837" s="218"/>
      <c r="BI837" s="218"/>
      <c r="BJ837" s="218"/>
      <c r="BK837" s="218"/>
      <c r="BL837" s="218"/>
      <c r="BM837" s="211"/>
      <c r="BN837" s="211"/>
      <c r="BO837" s="211"/>
      <c r="BP837" s="211"/>
      <c r="BQ837" s="211"/>
      <c r="BR837" s="211"/>
      <c r="BS837" s="211"/>
      <c r="BT837" s="211"/>
      <c r="BU837" s="211"/>
      <c r="BV837" s="211"/>
      <c r="BW837" s="211"/>
      <c r="BX837" s="211"/>
      <c r="BY837" s="211"/>
      <c r="BZ837" s="211"/>
      <c r="CA837" s="211"/>
      <c r="CB837" s="211"/>
      <c r="CC837" s="211"/>
      <c r="CD837" s="211"/>
      <c r="CE837" s="211"/>
    </row>
    <row r="838" spans="41:83" x14ac:dyDescent="0.2">
      <c r="AO838" s="215"/>
      <c r="AP838" s="222"/>
      <c r="AQ838" s="222"/>
      <c r="AR838" s="215"/>
      <c r="AS838" s="215"/>
      <c r="AT838" s="217"/>
      <c r="AU838" s="218"/>
      <c r="AV838" s="217"/>
      <c r="AW838" s="215"/>
      <c r="AX838" s="217"/>
      <c r="AY838" s="219"/>
      <c r="AZ838" s="220"/>
      <c r="BA838" s="220"/>
      <c r="BB838" s="221"/>
      <c r="BC838" s="220"/>
      <c r="BD838" s="220"/>
      <c r="BE838" s="220"/>
      <c r="BF838" s="220"/>
      <c r="BG838" s="220"/>
      <c r="BH838" s="218"/>
      <c r="BI838" s="218"/>
      <c r="BJ838" s="218"/>
      <c r="BK838" s="218"/>
      <c r="BL838" s="218"/>
      <c r="BM838" s="211"/>
      <c r="BN838" s="211"/>
      <c r="BO838" s="211"/>
      <c r="BP838" s="211"/>
      <c r="BQ838" s="211"/>
      <c r="BR838" s="211"/>
      <c r="BS838" s="211"/>
      <c r="BT838" s="211"/>
      <c r="BU838" s="211"/>
      <c r="BV838" s="211"/>
      <c r="BW838" s="211"/>
      <c r="BX838" s="211"/>
      <c r="BY838" s="211"/>
      <c r="BZ838" s="211"/>
      <c r="CA838" s="211"/>
      <c r="CB838" s="211"/>
      <c r="CC838" s="211"/>
      <c r="CD838" s="211"/>
      <c r="CE838" s="211"/>
    </row>
    <row r="839" spans="41:83" x14ac:dyDescent="0.2">
      <c r="AO839" s="215"/>
      <c r="AP839" s="222"/>
      <c r="AQ839" s="222"/>
      <c r="AR839" s="215"/>
      <c r="AS839" s="215"/>
      <c r="AT839" s="217"/>
      <c r="AU839" s="218"/>
      <c r="AV839" s="217"/>
      <c r="AW839" s="215"/>
      <c r="AX839" s="217"/>
      <c r="AY839" s="219"/>
      <c r="AZ839" s="220"/>
      <c r="BA839" s="220"/>
      <c r="BB839" s="221"/>
      <c r="BC839" s="220"/>
      <c r="BD839" s="220"/>
      <c r="BE839" s="220"/>
      <c r="BF839" s="220"/>
      <c r="BG839" s="220"/>
      <c r="BH839" s="218"/>
      <c r="BI839" s="218"/>
      <c r="BJ839" s="218"/>
      <c r="BK839" s="218"/>
      <c r="BL839" s="218"/>
      <c r="BM839" s="211"/>
      <c r="BN839" s="211"/>
      <c r="BO839" s="211"/>
      <c r="BP839" s="211"/>
      <c r="BQ839" s="211"/>
      <c r="BR839" s="211"/>
      <c r="BS839" s="211"/>
      <c r="BT839" s="211"/>
      <c r="BU839" s="211"/>
      <c r="BV839" s="211"/>
      <c r="BW839" s="211"/>
      <c r="BX839" s="211"/>
      <c r="BY839" s="211"/>
      <c r="BZ839" s="211"/>
      <c r="CA839" s="211"/>
      <c r="CB839" s="211"/>
      <c r="CC839" s="211"/>
      <c r="CD839" s="211"/>
      <c r="CE839" s="211"/>
    </row>
    <row r="840" spans="41:83" x14ac:dyDescent="0.2">
      <c r="AO840" s="215"/>
      <c r="AP840" s="222"/>
      <c r="AQ840" s="222"/>
      <c r="AR840" s="215"/>
      <c r="AS840" s="215"/>
      <c r="AT840" s="217"/>
      <c r="AU840" s="218"/>
      <c r="AV840" s="217"/>
      <c r="AW840" s="215"/>
      <c r="AX840" s="217"/>
      <c r="AY840" s="219"/>
      <c r="AZ840" s="220"/>
      <c r="BA840" s="220"/>
      <c r="BB840" s="221"/>
      <c r="BC840" s="220"/>
      <c r="BD840" s="220"/>
      <c r="BE840" s="220"/>
      <c r="BF840" s="220"/>
      <c r="BG840" s="220"/>
      <c r="BH840" s="218"/>
      <c r="BI840" s="218"/>
      <c r="BJ840" s="218"/>
      <c r="BK840" s="218"/>
      <c r="BL840" s="218"/>
      <c r="BM840" s="211"/>
      <c r="BN840" s="211"/>
      <c r="BO840" s="211"/>
      <c r="BP840" s="211"/>
      <c r="BQ840" s="211"/>
      <c r="BR840" s="211"/>
      <c r="BS840" s="211"/>
      <c r="BT840" s="211"/>
      <c r="BU840" s="211"/>
      <c r="BV840" s="211"/>
      <c r="BW840" s="211"/>
      <c r="BX840" s="211"/>
      <c r="BY840" s="211"/>
      <c r="BZ840" s="211"/>
      <c r="CA840" s="211"/>
      <c r="CB840" s="211"/>
      <c r="CC840" s="211"/>
      <c r="CD840" s="211"/>
      <c r="CE840" s="211"/>
    </row>
    <row r="841" spans="41:83" x14ac:dyDescent="0.2">
      <c r="AO841" s="215"/>
      <c r="AP841" s="222"/>
      <c r="AQ841" s="222"/>
      <c r="AR841" s="215"/>
      <c r="AS841" s="215"/>
      <c r="AT841" s="217"/>
      <c r="AU841" s="218"/>
      <c r="AV841" s="217"/>
      <c r="AW841" s="215"/>
      <c r="AX841" s="217"/>
      <c r="AY841" s="219"/>
      <c r="AZ841" s="220"/>
      <c r="BA841" s="220"/>
      <c r="BB841" s="221"/>
      <c r="BC841" s="220"/>
      <c r="BD841" s="220"/>
      <c r="BE841" s="220"/>
      <c r="BF841" s="220"/>
      <c r="BG841" s="220"/>
      <c r="BH841" s="218"/>
      <c r="BI841" s="218"/>
      <c r="BJ841" s="218"/>
      <c r="BK841" s="218"/>
      <c r="BL841" s="218"/>
      <c r="BM841" s="211"/>
      <c r="BN841" s="211"/>
      <c r="BO841" s="211"/>
      <c r="BP841" s="211"/>
      <c r="BQ841" s="211"/>
      <c r="BR841" s="211"/>
      <c r="BS841" s="211"/>
      <c r="BT841" s="211"/>
      <c r="BU841" s="211"/>
      <c r="BV841" s="211"/>
      <c r="BW841" s="211"/>
      <c r="BX841" s="211"/>
      <c r="BY841" s="211"/>
      <c r="BZ841" s="211"/>
      <c r="CA841" s="211"/>
      <c r="CB841" s="211"/>
      <c r="CC841" s="211"/>
      <c r="CD841" s="211"/>
      <c r="CE841" s="211"/>
    </row>
    <row r="842" spans="41:83" x14ac:dyDescent="0.2">
      <c r="AO842" s="215"/>
      <c r="AP842" s="222"/>
      <c r="AQ842" s="222"/>
      <c r="AR842" s="215"/>
      <c r="AS842" s="215"/>
      <c r="AT842" s="217"/>
      <c r="AU842" s="218"/>
      <c r="AV842" s="217"/>
      <c r="AW842" s="215"/>
      <c r="AX842" s="217"/>
      <c r="AY842" s="219"/>
      <c r="AZ842" s="220"/>
      <c r="BA842" s="220"/>
      <c r="BB842" s="221"/>
      <c r="BC842" s="220"/>
      <c r="BD842" s="220"/>
      <c r="BE842" s="220"/>
      <c r="BF842" s="220"/>
      <c r="BG842" s="220"/>
      <c r="BH842" s="218"/>
      <c r="BI842" s="218"/>
      <c r="BJ842" s="218"/>
      <c r="BK842" s="218"/>
      <c r="BL842" s="218"/>
      <c r="BM842" s="211"/>
      <c r="BN842" s="211"/>
      <c r="BO842" s="211"/>
      <c r="BP842" s="211"/>
      <c r="BQ842" s="211"/>
      <c r="BR842" s="211"/>
      <c r="BS842" s="211"/>
      <c r="BT842" s="211"/>
      <c r="BU842" s="211"/>
      <c r="BV842" s="211"/>
      <c r="BW842" s="211"/>
      <c r="BX842" s="211"/>
      <c r="BY842" s="211"/>
      <c r="BZ842" s="211"/>
      <c r="CA842" s="211"/>
      <c r="CB842" s="211"/>
      <c r="CC842" s="211"/>
      <c r="CD842" s="211"/>
      <c r="CE842" s="211"/>
    </row>
    <row r="843" spans="41:83" x14ac:dyDescent="0.2">
      <c r="AO843" s="215"/>
      <c r="AP843" s="222"/>
      <c r="AQ843" s="222"/>
      <c r="AR843" s="215"/>
      <c r="AS843" s="215"/>
      <c r="AT843" s="217"/>
      <c r="AU843" s="218"/>
      <c r="AV843" s="217"/>
      <c r="AW843" s="215"/>
      <c r="AX843" s="217"/>
      <c r="AY843" s="219"/>
      <c r="AZ843" s="220"/>
      <c r="BA843" s="220"/>
      <c r="BB843" s="221"/>
      <c r="BC843" s="220"/>
      <c r="BD843" s="220"/>
      <c r="BE843" s="220"/>
      <c r="BF843" s="220"/>
      <c r="BG843" s="220"/>
      <c r="BH843" s="218"/>
      <c r="BI843" s="218"/>
      <c r="BJ843" s="218"/>
      <c r="BK843" s="218"/>
      <c r="BL843" s="218"/>
      <c r="BM843" s="211"/>
      <c r="BN843" s="211"/>
      <c r="BO843" s="211"/>
      <c r="BP843" s="211"/>
      <c r="BQ843" s="211"/>
      <c r="BR843" s="211"/>
      <c r="BS843" s="211"/>
      <c r="BT843" s="211"/>
      <c r="BU843" s="211"/>
      <c r="BV843" s="211"/>
      <c r="BW843" s="211"/>
      <c r="BX843" s="211"/>
      <c r="BY843" s="211"/>
      <c r="BZ843" s="211"/>
      <c r="CA843" s="211"/>
      <c r="CB843" s="211"/>
      <c r="CC843" s="211"/>
      <c r="CD843" s="211"/>
      <c r="CE843" s="211"/>
    </row>
    <row r="844" spans="41:83" x14ac:dyDescent="0.2">
      <c r="AO844" s="215"/>
      <c r="AP844" s="222"/>
      <c r="AQ844" s="222"/>
      <c r="AR844" s="215"/>
      <c r="AS844" s="215"/>
      <c r="AT844" s="217"/>
      <c r="AU844" s="218"/>
      <c r="AV844" s="217"/>
      <c r="AW844" s="215"/>
      <c r="AX844" s="217"/>
      <c r="AY844" s="219"/>
      <c r="AZ844" s="220"/>
      <c r="BA844" s="220"/>
      <c r="BB844" s="221"/>
      <c r="BC844" s="220"/>
      <c r="BD844" s="220"/>
      <c r="BE844" s="220"/>
      <c r="BF844" s="220"/>
      <c r="BG844" s="220"/>
      <c r="BH844" s="218"/>
      <c r="BI844" s="218"/>
      <c r="BJ844" s="218"/>
      <c r="BK844" s="218"/>
      <c r="BL844" s="218"/>
      <c r="BM844" s="211"/>
      <c r="BN844" s="211"/>
      <c r="BO844" s="211"/>
      <c r="BP844" s="211"/>
      <c r="BQ844" s="211"/>
      <c r="BR844" s="211"/>
      <c r="BS844" s="211"/>
      <c r="BT844" s="211"/>
      <c r="BU844" s="211"/>
      <c r="BV844" s="211"/>
      <c r="BW844" s="211"/>
      <c r="BX844" s="211"/>
      <c r="BY844" s="211"/>
      <c r="BZ844" s="211"/>
      <c r="CA844" s="211"/>
      <c r="CB844" s="211"/>
      <c r="CC844" s="211"/>
      <c r="CD844" s="211"/>
      <c r="CE844" s="211"/>
    </row>
    <row r="845" spans="41:83" x14ac:dyDescent="0.2">
      <c r="AO845" s="215"/>
      <c r="AP845" s="222"/>
      <c r="AQ845" s="222"/>
      <c r="AR845" s="215"/>
      <c r="AS845" s="215"/>
      <c r="AT845" s="217"/>
      <c r="AU845" s="218"/>
      <c r="AV845" s="217"/>
      <c r="AW845" s="215"/>
      <c r="AX845" s="217"/>
      <c r="AY845" s="219"/>
      <c r="AZ845" s="220"/>
      <c r="BA845" s="220"/>
      <c r="BB845" s="221"/>
      <c r="BC845" s="220"/>
      <c r="BD845" s="220"/>
      <c r="BE845" s="220"/>
      <c r="BF845" s="220"/>
      <c r="BG845" s="220"/>
      <c r="BH845" s="218"/>
      <c r="BI845" s="218"/>
      <c r="BJ845" s="218"/>
      <c r="BK845" s="218"/>
      <c r="BL845" s="218"/>
      <c r="BM845" s="211"/>
      <c r="BN845" s="211"/>
      <c r="BO845" s="211"/>
      <c r="BP845" s="211"/>
      <c r="BQ845" s="211"/>
      <c r="BR845" s="211"/>
      <c r="BS845" s="211"/>
      <c r="BT845" s="211"/>
      <c r="BU845" s="211"/>
      <c r="BV845" s="211"/>
      <c r="BW845" s="211"/>
      <c r="BX845" s="211"/>
      <c r="BY845" s="211"/>
      <c r="BZ845" s="211"/>
      <c r="CA845" s="211"/>
      <c r="CB845" s="211"/>
      <c r="CC845" s="211"/>
      <c r="CD845" s="211"/>
      <c r="CE845" s="211"/>
    </row>
    <row r="846" spans="41:83" x14ac:dyDescent="0.2">
      <c r="AO846" s="215"/>
      <c r="AP846" s="222"/>
      <c r="AQ846" s="222"/>
      <c r="AR846" s="215"/>
      <c r="AS846" s="215"/>
      <c r="AT846" s="217"/>
      <c r="AU846" s="218"/>
      <c r="AV846" s="217"/>
      <c r="AW846" s="215"/>
      <c r="AX846" s="217"/>
      <c r="AY846" s="219"/>
      <c r="AZ846" s="220"/>
      <c r="BA846" s="220"/>
      <c r="BB846" s="221"/>
      <c r="BC846" s="220"/>
      <c r="BD846" s="220"/>
      <c r="BE846" s="220"/>
      <c r="BF846" s="220"/>
      <c r="BG846" s="220"/>
      <c r="BH846" s="218"/>
      <c r="BI846" s="218"/>
      <c r="BJ846" s="218"/>
      <c r="BK846" s="218"/>
      <c r="BL846" s="218"/>
      <c r="BM846" s="211"/>
      <c r="BN846" s="211"/>
      <c r="BO846" s="211"/>
      <c r="BP846" s="211"/>
      <c r="BQ846" s="211"/>
      <c r="BR846" s="211"/>
      <c r="BS846" s="211"/>
      <c r="BT846" s="211"/>
      <c r="BU846" s="211"/>
      <c r="BV846" s="211"/>
      <c r="BW846" s="211"/>
      <c r="BX846" s="211"/>
      <c r="BY846" s="211"/>
      <c r="BZ846" s="211"/>
      <c r="CA846" s="211"/>
      <c r="CB846" s="211"/>
      <c r="CC846" s="211"/>
      <c r="CD846" s="211"/>
      <c r="CE846" s="211"/>
    </row>
    <row r="847" spans="41:83" x14ac:dyDescent="0.2">
      <c r="AO847" s="215"/>
      <c r="AP847" s="222"/>
      <c r="AQ847" s="222"/>
      <c r="AR847" s="215"/>
      <c r="AS847" s="215"/>
      <c r="AT847" s="217"/>
      <c r="AU847" s="218"/>
      <c r="AV847" s="217"/>
      <c r="AW847" s="215"/>
      <c r="AX847" s="217"/>
      <c r="AY847" s="219"/>
      <c r="AZ847" s="220"/>
      <c r="BA847" s="220"/>
      <c r="BB847" s="221"/>
      <c r="BC847" s="220"/>
      <c r="BD847" s="220"/>
      <c r="BE847" s="220"/>
      <c r="BF847" s="220"/>
      <c r="BG847" s="220"/>
      <c r="BH847" s="218"/>
      <c r="BI847" s="218"/>
      <c r="BJ847" s="218"/>
      <c r="BK847" s="218"/>
      <c r="BL847" s="218"/>
      <c r="BM847" s="211"/>
      <c r="BN847" s="211"/>
      <c r="BO847" s="211"/>
      <c r="BP847" s="211"/>
      <c r="BQ847" s="211"/>
      <c r="BR847" s="211"/>
      <c r="BS847" s="211"/>
      <c r="BT847" s="211"/>
      <c r="BU847" s="211"/>
      <c r="BV847" s="211"/>
      <c r="BW847" s="211"/>
      <c r="BX847" s="211"/>
      <c r="BY847" s="211"/>
      <c r="BZ847" s="211"/>
      <c r="CA847" s="211"/>
      <c r="CB847" s="211"/>
      <c r="CC847" s="211"/>
      <c r="CD847" s="211"/>
      <c r="CE847" s="211"/>
    </row>
    <row r="848" spans="41:83" x14ac:dyDescent="0.2">
      <c r="AO848" s="215"/>
      <c r="AP848" s="222"/>
      <c r="AQ848" s="222"/>
      <c r="AR848" s="215"/>
      <c r="AS848" s="215"/>
      <c r="AT848" s="217"/>
      <c r="AU848" s="218"/>
      <c r="AV848" s="217"/>
      <c r="AW848" s="215"/>
      <c r="AX848" s="217"/>
      <c r="AY848" s="219"/>
      <c r="AZ848" s="220"/>
      <c r="BA848" s="220"/>
      <c r="BB848" s="221"/>
      <c r="BC848" s="220"/>
      <c r="BD848" s="220"/>
      <c r="BE848" s="220"/>
      <c r="BF848" s="220"/>
      <c r="BG848" s="220"/>
      <c r="BH848" s="218"/>
      <c r="BI848" s="218"/>
      <c r="BJ848" s="218"/>
      <c r="BK848" s="218"/>
      <c r="BL848" s="218"/>
      <c r="BM848" s="211"/>
      <c r="BN848" s="211"/>
      <c r="BO848" s="211"/>
      <c r="BP848" s="211"/>
      <c r="BQ848" s="211"/>
      <c r="BR848" s="211"/>
      <c r="BS848" s="211"/>
      <c r="BT848" s="211"/>
      <c r="BU848" s="211"/>
      <c r="BV848" s="211"/>
      <c r="BW848" s="211"/>
      <c r="BX848" s="211"/>
      <c r="BY848" s="211"/>
      <c r="BZ848" s="211"/>
      <c r="CA848" s="211"/>
      <c r="CB848" s="211"/>
      <c r="CC848" s="211"/>
      <c r="CD848" s="211"/>
      <c r="CE848" s="211"/>
    </row>
    <row r="849" spans="41:83" x14ac:dyDescent="0.2">
      <c r="AO849" s="215"/>
      <c r="AP849" s="222"/>
      <c r="AQ849" s="222"/>
      <c r="AR849" s="215"/>
      <c r="AS849" s="215"/>
      <c r="AT849" s="217"/>
      <c r="AU849" s="218"/>
      <c r="AV849" s="217"/>
      <c r="AW849" s="215"/>
      <c r="AX849" s="217"/>
      <c r="AY849" s="219"/>
      <c r="AZ849" s="220"/>
      <c r="BA849" s="220"/>
      <c r="BB849" s="221"/>
      <c r="BC849" s="220"/>
      <c r="BD849" s="220"/>
      <c r="BE849" s="220"/>
      <c r="BF849" s="220"/>
      <c r="BG849" s="220"/>
      <c r="BH849" s="218"/>
      <c r="BI849" s="218"/>
      <c r="BJ849" s="218"/>
      <c r="BK849" s="218"/>
      <c r="BL849" s="218"/>
      <c r="BM849" s="211"/>
      <c r="BN849" s="211"/>
      <c r="BO849" s="211"/>
      <c r="BP849" s="211"/>
      <c r="BQ849" s="211"/>
      <c r="BR849" s="211"/>
      <c r="BS849" s="211"/>
      <c r="BT849" s="211"/>
      <c r="BU849" s="211"/>
      <c r="BV849" s="211"/>
      <c r="BW849" s="211"/>
      <c r="BX849" s="211"/>
      <c r="BY849" s="211"/>
      <c r="BZ849" s="211"/>
      <c r="CA849" s="211"/>
      <c r="CB849" s="211"/>
      <c r="CC849" s="211"/>
      <c r="CD849" s="211"/>
      <c r="CE849" s="211"/>
    </row>
    <row r="850" spans="41:83" x14ac:dyDescent="0.2">
      <c r="AO850" s="215"/>
      <c r="AP850" s="222"/>
      <c r="AQ850" s="222"/>
      <c r="AR850" s="215"/>
      <c r="AS850" s="215"/>
      <c r="AT850" s="217"/>
      <c r="AU850" s="218"/>
      <c r="AV850" s="217"/>
      <c r="AW850" s="215"/>
      <c r="AX850" s="217"/>
      <c r="AY850" s="219"/>
      <c r="AZ850" s="220"/>
      <c r="BA850" s="220"/>
      <c r="BB850" s="221"/>
      <c r="BC850" s="220"/>
      <c r="BD850" s="220"/>
      <c r="BE850" s="220"/>
      <c r="BF850" s="220"/>
      <c r="BG850" s="220"/>
      <c r="BH850" s="218"/>
      <c r="BI850" s="218"/>
      <c r="BJ850" s="218"/>
      <c r="BK850" s="218"/>
      <c r="BL850" s="218"/>
      <c r="BM850" s="211"/>
      <c r="BN850" s="211"/>
      <c r="BO850" s="211"/>
      <c r="BP850" s="211"/>
      <c r="BQ850" s="211"/>
      <c r="BR850" s="211"/>
      <c r="BS850" s="211"/>
      <c r="BT850" s="211"/>
      <c r="BU850" s="211"/>
      <c r="BV850" s="211"/>
      <c r="BW850" s="211"/>
      <c r="BX850" s="211"/>
      <c r="BY850" s="211"/>
      <c r="BZ850" s="211"/>
      <c r="CA850" s="211"/>
      <c r="CB850" s="211"/>
      <c r="CC850" s="211"/>
      <c r="CD850" s="211"/>
      <c r="CE850" s="211"/>
    </row>
    <row r="851" spans="41:83" x14ac:dyDescent="0.2">
      <c r="AO851" s="215"/>
      <c r="AP851" s="222"/>
      <c r="AQ851" s="222"/>
      <c r="AR851" s="215"/>
      <c r="AS851" s="215"/>
      <c r="AT851" s="217"/>
      <c r="AU851" s="218"/>
      <c r="AV851" s="217"/>
      <c r="AW851" s="215"/>
      <c r="AX851" s="217"/>
      <c r="AY851" s="219"/>
      <c r="AZ851" s="220"/>
      <c r="BA851" s="220"/>
      <c r="BB851" s="221"/>
      <c r="BC851" s="220"/>
      <c r="BD851" s="220"/>
      <c r="BE851" s="220"/>
      <c r="BF851" s="220"/>
      <c r="BG851" s="220"/>
      <c r="BH851" s="218"/>
      <c r="BI851" s="218"/>
      <c r="BJ851" s="218"/>
      <c r="BK851" s="218"/>
      <c r="BL851" s="218"/>
      <c r="BM851" s="211"/>
      <c r="BN851" s="211"/>
      <c r="BO851" s="211"/>
      <c r="BP851" s="211"/>
      <c r="BQ851" s="211"/>
      <c r="BR851" s="211"/>
      <c r="BS851" s="211"/>
      <c r="BT851" s="211"/>
      <c r="BU851" s="211"/>
      <c r="BV851" s="211"/>
      <c r="BW851" s="211"/>
      <c r="BX851" s="211"/>
      <c r="BY851" s="211"/>
      <c r="BZ851" s="211"/>
      <c r="CA851" s="211"/>
      <c r="CB851" s="211"/>
      <c r="CC851" s="211"/>
      <c r="CD851" s="211"/>
      <c r="CE851" s="211"/>
    </row>
    <row r="852" spans="41:83" x14ac:dyDescent="0.2">
      <c r="AO852" s="215"/>
      <c r="AP852" s="222"/>
      <c r="AQ852" s="222"/>
      <c r="AR852" s="215"/>
      <c r="AS852" s="215"/>
      <c r="AT852" s="217"/>
      <c r="AU852" s="218"/>
      <c r="AV852" s="217"/>
      <c r="AW852" s="215"/>
      <c r="AX852" s="217"/>
      <c r="AY852" s="219"/>
      <c r="AZ852" s="220"/>
      <c r="BA852" s="220"/>
      <c r="BB852" s="221"/>
      <c r="BC852" s="220"/>
      <c r="BD852" s="220"/>
      <c r="BE852" s="220"/>
      <c r="BF852" s="220"/>
      <c r="BG852" s="220"/>
      <c r="BH852" s="218"/>
      <c r="BI852" s="218"/>
      <c r="BJ852" s="218"/>
      <c r="BK852" s="218"/>
      <c r="BL852" s="218"/>
      <c r="BM852" s="211"/>
      <c r="BN852" s="211"/>
      <c r="BO852" s="211"/>
      <c r="BP852" s="211"/>
      <c r="BQ852" s="211"/>
      <c r="BR852" s="211"/>
      <c r="BS852" s="211"/>
      <c r="BT852" s="211"/>
      <c r="BU852" s="211"/>
      <c r="BV852" s="211"/>
      <c r="BW852" s="211"/>
      <c r="BX852" s="211"/>
      <c r="BY852" s="211"/>
      <c r="BZ852" s="211"/>
      <c r="CA852" s="211"/>
      <c r="CB852" s="211"/>
      <c r="CC852" s="211"/>
      <c r="CD852" s="211"/>
      <c r="CE852" s="211"/>
    </row>
    <row r="853" spans="41:83" x14ac:dyDescent="0.2">
      <c r="AO853" s="215"/>
      <c r="AP853" s="222"/>
      <c r="AQ853" s="222"/>
      <c r="AR853" s="215"/>
      <c r="AS853" s="215"/>
      <c r="AT853" s="217"/>
      <c r="AU853" s="218"/>
      <c r="AV853" s="217"/>
      <c r="AW853" s="215"/>
      <c r="AX853" s="217"/>
      <c r="AY853" s="219"/>
      <c r="AZ853" s="220"/>
      <c r="BA853" s="220"/>
      <c r="BB853" s="221"/>
      <c r="BC853" s="220"/>
      <c r="BD853" s="220"/>
      <c r="BE853" s="220"/>
      <c r="BF853" s="220"/>
      <c r="BG853" s="220"/>
      <c r="BH853" s="218"/>
      <c r="BI853" s="218"/>
      <c r="BJ853" s="218"/>
      <c r="BK853" s="218"/>
      <c r="BL853" s="218"/>
      <c r="BM853" s="211"/>
      <c r="BN853" s="211"/>
      <c r="BO853" s="211"/>
      <c r="BP853" s="211"/>
      <c r="BQ853" s="211"/>
      <c r="BR853" s="211"/>
      <c r="BS853" s="211"/>
      <c r="BT853" s="211"/>
      <c r="BU853" s="211"/>
      <c r="BV853" s="211"/>
      <c r="BW853" s="211"/>
      <c r="BX853" s="211"/>
      <c r="BY853" s="211"/>
      <c r="BZ853" s="211"/>
      <c r="CA853" s="211"/>
      <c r="CB853" s="211"/>
      <c r="CC853" s="211"/>
      <c r="CD853" s="211"/>
      <c r="CE853" s="211"/>
    </row>
    <row r="854" spans="41:83" x14ac:dyDescent="0.2">
      <c r="AO854" s="215"/>
      <c r="AP854" s="222"/>
      <c r="AQ854" s="222"/>
      <c r="AR854" s="215"/>
      <c r="AS854" s="215"/>
      <c r="AT854" s="217"/>
      <c r="AU854" s="218"/>
      <c r="AV854" s="217"/>
      <c r="AW854" s="215"/>
      <c r="AX854" s="217"/>
      <c r="AY854" s="219"/>
      <c r="AZ854" s="220"/>
      <c r="BA854" s="220"/>
      <c r="BB854" s="221"/>
      <c r="BC854" s="220"/>
      <c r="BD854" s="220"/>
      <c r="BE854" s="220"/>
      <c r="BF854" s="220"/>
      <c r="BG854" s="220"/>
      <c r="BH854" s="218"/>
      <c r="BI854" s="218"/>
      <c r="BJ854" s="218"/>
      <c r="BK854" s="218"/>
      <c r="BL854" s="218"/>
      <c r="BM854" s="211"/>
      <c r="BN854" s="211"/>
      <c r="BO854" s="211"/>
      <c r="BP854" s="211"/>
      <c r="BQ854" s="211"/>
      <c r="BR854" s="211"/>
      <c r="BS854" s="211"/>
      <c r="BT854" s="211"/>
      <c r="BU854" s="211"/>
      <c r="BV854" s="211"/>
      <c r="BW854" s="211"/>
      <c r="BX854" s="211"/>
      <c r="BY854" s="211"/>
      <c r="BZ854" s="211"/>
      <c r="CA854" s="211"/>
      <c r="CB854" s="211"/>
      <c r="CC854" s="211"/>
      <c r="CD854" s="211"/>
      <c r="CE854" s="211"/>
    </row>
    <row r="855" spans="41:83" x14ac:dyDescent="0.2">
      <c r="AO855" s="215"/>
      <c r="AP855" s="222"/>
      <c r="AQ855" s="222"/>
      <c r="AR855" s="215"/>
      <c r="AS855" s="215"/>
      <c r="AT855" s="217"/>
      <c r="AU855" s="218"/>
      <c r="AV855" s="217"/>
      <c r="AW855" s="215"/>
      <c r="AX855" s="217"/>
      <c r="AY855" s="219"/>
      <c r="AZ855" s="220"/>
      <c r="BA855" s="220"/>
      <c r="BB855" s="221"/>
      <c r="BC855" s="220"/>
      <c r="BD855" s="220"/>
      <c r="BE855" s="220"/>
      <c r="BF855" s="220"/>
      <c r="BG855" s="220"/>
      <c r="BH855" s="218"/>
      <c r="BI855" s="218"/>
      <c r="BJ855" s="218"/>
      <c r="BK855" s="218"/>
      <c r="BL855" s="218"/>
      <c r="BM855" s="211"/>
      <c r="BN855" s="211"/>
      <c r="BO855" s="211"/>
      <c r="BP855" s="211"/>
      <c r="BQ855" s="211"/>
      <c r="BR855" s="211"/>
      <c r="BS855" s="211"/>
      <c r="BT855" s="211"/>
      <c r="BU855" s="211"/>
      <c r="BV855" s="211"/>
      <c r="BW855" s="211"/>
      <c r="BX855" s="211"/>
      <c r="BY855" s="211"/>
      <c r="BZ855" s="211"/>
      <c r="CA855" s="211"/>
      <c r="CB855" s="211"/>
      <c r="CC855" s="211"/>
      <c r="CD855" s="211"/>
      <c r="CE855" s="211"/>
    </row>
    <row r="856" spans="41:83" x14ac:dyDescent="0.2">
      <c r="AO856" s="215"/>
      <c r="AP856" s="222"/>
      <c r="AQ856" s="222"/>
      <c r="AR856" s="215"/>
      <c r="AS856" s="215"/>
      <c r="AT856" s="217"/>
      <c r="AU856" s="218"/>
      <c r="AV856" s="217"/>
      <c r="AW856" s="215"/>
      <c r="AX856" s="217"/>
      <c r="AY856" s="219"/>
      <c r="AZ856" s="220"/>
      <c r="BA856" s="220"/>
      <c r="BB856" s="221"/>
      <c r="BC856" s="220"/>
      <c r="BD856" s="220"/>
      <c r="BE856" s="220"/>
      <c r="BF856" s="220"/>
      <c r="BG856" s="220"/>
      <c r="BH856" s="218"/>
      <c r="BI856" s="218"/>
      <c r="BJ856" s="218"/>
      <c r="BK856" s="218"/>
      <c r="BL856" s="218"/>
      <c r="BM856" s="211"/>
      <c r="BN856" s="211"/>
      <c r="BO856" s="211"/>
      <c r="BP856" s="211"/>
      <c r="BQ856" s="211"/>
      <c r="BR856" s="211"/>
      <c r="BS856" s="211"/>
      <c r="BT856" s="211"/>
      <c r="BU856" s="211"/>
      <c r="BV856" s="211"/>
      <c r="BW856" s="211"/>
      <c r="BX856" s="211"/>
      <c r="BY856" s="211"/>
      <c r="BZ856" s="211"/>
      <c r="CA856" s="211"/>
      <c r="CB856" s="211"/>
      <c r="CC856" s="211"/>
      <c r="CD856" s="211"/>
      <c r="CE856" s="211"/>
    </row>
    <row r="857" spans="41:83" x14ac:dyDescent="0.2">
      <c r="AO857" s="215"/>
      <c r="AP857" s="222"/>
      <c r="AQ857" s="222"/>
      <c r="AR857" s="215"/>
      <c r="AS857" s="215"/>
      <c r="AT857" s="217"/>
      <c r="AU857" s="218"/>
      <c r="AV857" s="217"/>
      <c r="AW857" s="215"/>
      <c r="AX857" s="217"/>
      <c r="AY857" s="219"/>
      <c r="AZ857" s="220"/>
      <c r="BA857" s="220"/>
      <c r="BB857" s="221"/>
      <c r="BC857" s="220"/>
      <c r="BD857" s="220"/>
      <c r="BE857" s="220"/>
      <c r="BF857" s="220"/>
      <c r="BG857" s="220"/>
      <c r="BH857" s="218"/>
      <c r="BI857" s="218"/>
      <c r="BJ857" s="218"/>
      <c r="BK857" s="218"/>
      <c r="BL857" s="218"/>
      <c r="BM857" s="211"/>
      <c r="BN857" s="211"/>
      <c r="BO857" s="211"/>
      <c r="BP857" s="211"/>
      <c r="BQ857" s="211"/>
      <c r="BR857" s="211"/>
      <c r="BS857" s="211"/>
      <c r="BT857" s="211"/>
      <c r="BU857" s="211"/>
      <c r="BV857" s="211"/>
      <c r="BW857" s="211"/>
      <c r="BX857" s="211"/>
      <c r="BY857" s="211"/>
      <c r="BZ857" s="211"/>
      <c r="CA857" s="211"/>
      <c r="CB857" s="211"/>
      <c r="CC857" s="211"/>
      <c r="CD857" s="211"/>
      <c r="CE857" s="211"/>
    </row>
    <row r="858" spans="41:83" x14ac:dyDescent="0.2">
      <c r="AO858" s="215"/>
      <c r="AP858" s="222"/>
      <c r="AQ858" s="222"/>
      <c r="AR858" s="215"/>
      <c r="AS858" s="215"/>
      <c r="AT858" s="217"/>
      <c r="AU858" s="218"/>
      <c r="AV858" s="217"/>
      <c r="AW858" s="215"/>
      <c r="AX858" s="217"/>
      <c r="AY858" s="219"/>
      <c r="AZ858" s="220"/>
      <c r="BA858" s="220"/>
      <c r="BB858" s="221"/>
      <c r="BC858" s="220"/>
      <c r="BD858" s="220"/>
      <c r="BE858" s="220"/>
      <c r="BF858" s="220"/>
      <c r="BG858" s="220"/>
      <c r="BH858" s="218"/>
      <c r="BI858" s="218"/>
      <c r="BJ858" s="218"/>
      <c r="BK858" s="218"/>
      <c r="BL858" s="218"/>
      <c r="BM858" s="211"/>
      <c r="BN858" s="211"/>
      <c r="BO858" s="211"/>
      <c r="BP858" s="211"/>
      <c r="BQ858" s="211"/>
      <c r="BR858" s="211"/>
      <c r="BS858" s="211"/>
      <c r="BT858" s="211"/>
      <c r="BU858" s="211"/>
      <c r="BV858" s="211"/>
      <c r="BW858" s="211"/>
      <c r="BX858" s="211"/>
      <c r="BY858" s="211"/>
      <c r="BZ858" s="211"/>
      <c r="CA858" s="211"/>
      <c r="CB858" s="211"/>
      <c r="CC858" s="211"/>
      <c r="CD858" s="211"/>
      <c r="CE858" s="211"/>
    </row>
    <row r="859" spans="41:83" x14ac:dyDescent="0.2">
      <c r="AO859" s="215"/>
      <c r="AP859" s="222"/>
      <c r="AQ859" s="222"/>
      <c r="AR859" s="215"/>
      <c r="AS859" s="215"/>
      <c r="AT859" s="217"/>
      <c r="AU859" s="218"/>
      <c r="AV859" s="217"/>
      <c r="AW859" s="215"/>
      <c r="AX859" s="217"/>
      <c r="AY859" s="219"/>
      <c r="AZ859" s="220"/>
      <c r="BA859" s="220"/>
      <c r="BB859" s="221"/>
      <c r="BC859" s="220"/>
      <c r="BD859" s="220"/>
      <c r="BE859" s="220"/>
      <c r="BF859" s="220"/>
      <c r="BG859" s="220"/>
      <c r="BH859" s="218"/>
      <c r="BI859" s="218"/>
      <c r="BJ859" s="218"/>
      <c r="BK859" s="218"/>
      <c r="BL859" s="218"/>
      <c r="BM859" s="211"/>
      <c r="BN859" s="211"/>
      <c r="BO859" s="211"/>
      <c r="BP859" s="211"/>
      <c r="BQ859" s="211"/>
      <c r="BR859" s="211"/>
      <c r="BS859" s="211"/>
      <c r="BT859" s="211"/>
      <c r="BU859" s="211"/>
      <c r="BV859" s="211"/>
      <c r="BW859" s="211"/>
      <c r="BX859" s="211"/>
      <c r="BY859" s="211"/>
      <c r="BZ859" s="211"/>
      <c r="CA859" s="211"/>
      <c r="CB859" s="211"/>
      <c r="CC859" s="211"/>
      <c r="CD859" s="211"/>
      <c r="CE859" s="211"/>
    </row>
    <row r="860" spans="41:83" x14ac:dyDescent="0.2">
      <c r="AO860" s="215"/>
      <c r="AP860" s="222"/>
      <c r="AQ860" s="222"/>
      <c r="AR860" s="215"/>
      <c r="AS860" s="215"/>
      <c r="AT860" s="217"/>
      <c r="AU860" s="218"/>
      <c r="AV860" s="217"/>
      <c r="AW860" s="215"/>
      <c r="AX860" s="217"/>
      <c r="AY860" s="219"/>
      <c r="AZ860" s="220"/>
      <c r="BA860" s="220"/>
      <c r="BB860" s="221"/>
      <c r="BC860" s="220"/>
      <c r="BD860" s="220"/>
      <c r="BE860" s="220"/>
      <c r="BF860" s="220"/>
      <c r="BG860" s="220"/>
      <c r="BH860" s="218"/>
      <c r="BI860" s="218"/>
      <c r="BJ860" s="218"/>
      <c r="BK860" s="218"/>
      <c r="BL860" s="218"/>
      <c r="BM860" s="211"/>
      <c r="BN860" s="211"/>
      <c r="BO860" s="211"/>
      <c r="BP860" s="211"/>
      <c r="BQ860" s="211"/>
      <c r="BR860" s="211"/>
      <c r="BS860" s="211"/>
      <c r="BT860" s="211"/>
      <c r="BU860" s="211"/>
      <c r="BV860" s="211"/>
      <c r="BW860" s="211"/>
      <c r="BX860" s="211"/>
      <c r="BY860" s="211"/>
      <c r="BZ860" s="211"/>
      <c r="CA860" s="211"/>
      <c r="CB860" s="211"/>
      <c r="CC860" s="211"/>
      <c r="CD860" s="211"/>
      <c r="CE860" s="211"/>
    </row>
    <row r="861" spans="41:83" x14ac:dyDescent="0.2">
      <c r="AO861" s="215"/>
      <c r="AP861" s="222"/>
      <c r="AQ861" s="222"/>
      <c r="AR861" s="215"/>
      <c r="AS861" s="215"/>
      <c r="AT861" s="217"/>
      <c r="AU861" s="218"/>
      <c r="AV861" s="217"/>
      <c r="AW861" s="215"/>
      <c r="AX861" s="217"/>
      <c r="AY861" s="219"/>
      <c r="AZ861" s="220"/>
      <c r="BA861" s="220"/>
      <c r="BB861" s="221"/>
      <c r="BC861" s="220"/>
      <c r="BD861" s="220"/>
      <c r="BE861" s="220"/>
      <c r="BF861" s="220"/>
      <c r="BG861" s="220"/>
      <c r="BH861" s="218"/>
      <c r="BI861" s="218"/>
      <c r="BJ861" s="218"/>
      <c r="BK861" s="218"/>
      <c r="BL861" s="218"/>
      <c r="BM861" s="211"/>
      <c r="BN861" s="211"/>
      <c r="BO861" s="211"/>
      <c r="BP861" s="211"/>
      <c r="BQ861" s="211"/>
      <c r="BR861" s="211"/>
      <c r="BS861" s="211"/>
      <c r="BT861" s="211"/>
      <c r="BU861" s="211"/>
      <c r="BV861" s="211"/>
      <c r="BW861" s="211"/>
      <c r="BX861" s="211"/>
      <c r="BY861" s="211"/>
      <c r="BZ861" s="211"/>
      <c r="CA861" s="211"/>
      <c r="CB861" s="211"/>
      <c r="CC861" s="211"/>
      <c r="CD861" s="211"/>
      <c r="CE861" s="211"/>
    </row>
    <row r="862" spans="41:83" x14ac:dyDescent="0.2">
      <c r="AO862" s="215"/>
      <c r="AP862" s="222"/>
      <c r="AQ862" s="222"/>
      <c r="AR862" s="215"/>
      <c r="AS862" s="215"/>
      <c r="AT862" s="217"/>
      <c r="AU862" s="218"/>
      <c r="AV862" s="217"/>
      <c r="AW862" s="215"/>
      <c r="AX862" s="217"/>
      <c r="AY862" s="219"/>
      <c r="AZ862" s="220"/>
      <c r="BA862" s="220"/>
      <c r="BB862" s="221"/>
      <c r="BC862" s="220"/>
      <c r="BD862" s="220"/>
      <c r="BE862" s="220"/>
      <c r="BF862" s="220"/>
      <c r="BG862" s="220"/>
      <c r="BH862" s="218"/>
      <c r="BI862" s="218"/>
      <c r="BJ862" s="218"/>
      <c r="BK862" s="218"/>
      <c r="BL862" s="218"/>
      <c r="BM862" s="211"/>
      <c r="BN862" s="211"/>
      <c r="BO862" s="211"/>
      <c r="BP862" s="211"/>
      <c r="BQ862" s="211"/>
      <c r="BR862" s="211"/>
      <c r="BS862" s="211"/>
      <c r="BT862" s="211"/>
      <c r="BU862" s="211"/>
      <c r="BV862" s="211"/>
      <c r="BW862" s="211"/>
      <c r="BX862" s="211"/>
      <c r="BY862" s="211"/>
      <c r="BZ862" s="211"/>
      <c r="CA862" s="211"/>
      <c r="CB862" s="211"/>
      <c r="CC862" s="211"/>
      <c r="CD862" s="211"/>
      <c r="CE862" s="211"/>
    </row>
    <row r="863" spans="41:83" x14ac:dyDescent="0.2">
      <c r="AO863" s="215"/>
      <c r="AP863" s="222"/>
      <c r="AQ863" s="222"/>
      <c r="AR863" s="215"/>
      <c r="AS863" s="215"/>
      <c r="AT863" s="217"/>
      <c r="AU863" s="218"/>
      <c r="AV863" s="217"/>
      <c r="AW863" s="215"/>
      <c r="AX863" s="217"/>
      <c r="AY863" s="219"/>
      <c r="AZ863" s="220"/>
      <c r="BA863" s="220"/>
      <c r="BB863" s="221"/>
      <c r="BC863" s="220"/>
      <c r="BD863" s="220"/>
      <c r="BE863" s="220"/>
      <c r="BF863" s="220"/>
      <c r="BG863" s="220"/>
      <c r="BH863" s="218"/>
      <c r="BI863" s="218"/>
      <c r="BJ863" s="218"/>
      <c r="BK863" s="218"/>
      <c r="BL863" s="218"/>
      <c r="BM863" s="211"/>
      <c r="BN863" s="211"/>
      <c r="BO863" s="211"/>
      <c r="BP863" s="211"/>
      <c r="BQ863" s="211"/>
      <c r="BR863" s="211"/>
      <c r="BS863" s="211"/>
      <c r="BT863" s="211"/>
      <c r="BU863" s="211"/>
      <c r="BV863" s="211"/>
      <c r="BW863" s="211"/>
      <c r="BX863" s="211"/>
      <c r="BY863" s="211"/>
      <c r="BZ863" s="211"/>
      <c r="CA863" s="211"/>
      <c r="CB863" s="211"/>
      <c r="CC863" s="211"/>
      <c r="CD863" s="211"/>
      <c r="CE863" s="211"/>
    </row>
    <row r="864" spans="41:83" x14ac:dyDescent="0.2">
      <c r="AO864" s="215"/>
      <c r="AP864" s="222"/>
      <c r="AQ864" s="222"/>
      <c r="AR864" s="215"/>
      <c r="AS864" s="215"/>
      <c r="AT864" s="217"/>
      <c r="AU864" s="218"/>
      <c r="AV864" s="217"/>
      <c r="AW864" s="215"/>
      <c r="AX864" s="217"/>
      <c r="AY864" s="219"/>
      <c r="AZ864" s="220"/>
      <c r="BA864" s="220"/>
      <c r="BB864" s="221"/>
      <c r="BC864" s="220"/>
      <c r="BD864" s="220"/>
      <c r="BE864" s="220"/>
      <c r="BF864" s="220"/>
      <c r="BG864" s="220"/>
      <c r="BH864" s="218"/>
      <c r="BI864" s="218"/>
      <c r="BJ864" s="218"/>
      <c r="BK864" s="218"/>
      <c r="BL864" s="218"/>
      <c r="BM864" s="211"/>
      <c r="BN864" s="211"/>
      <c r="BO864" s="211"/>
      <c r="BP864" s="211"/>
      <c r="BQ864" s="211"/>
      <c r="BR864" s="211"/>
      <c r="BS864" s="211"/>
      <c r="BT864" s="211"/>
      <c r="BU864" s="211"/>
      <c r="BV864" s="211"/>
      <c r="BW864" s="211"/>
      <c r="BX864" s="211"/>
      <c r="BY864" s="211"/>
      <c r="BZ864" s="211"/>
      <c r="CA864" s="211"/>
      <c r="CB864" s="211"/>
      <c r="CC864" s="211"/>
      <c r="CD864" s="211"/>
      <c r="CE864" s="211"/>
    </row>
    <row r="865" spans="41:83" x14ac:dyDescent="0.2">
      <c r="AO865" s="215"/>
      <c r="AP865" s="222"/>
      <c r="AQ865" s="222"/>
      <c r="AR865" s="215"/>
      <c r="AS865" s="215"/>
      <c r="AT865" s="217"/>
      <c r="AU865" s="218"/>
      <c r="AV865" s="217"/>
      <c r="AW865" s="215"/>
      <c r="AX865" s="217"/>
      <c r="AY865" s="219"/>
      <c r="AZ865" s="220"/>
      <c r="BA865" s="220"/>
      <c r="BB865" s="221"/>
      <c r="BC865" s="220"/>
      <c r="BD865" s="220"/>
      <c r="BE865" s="220"/>
      <c r="BF865" s="220"/>
      <c r="BG865" s="220"/>
      <c r="BH865" s="218"/>
      <c r="BI865" s="218"/>
      <c r="BJ865" s="218"/>
      <c r="BK865" s="218"/>
      <c r="BL865" s="218"/>
      <c r="BM865" s="211"/>
      <c r="BN865" s="211"/>
      <c r="BO865" s="211"/>
      <c r="BP865" s="211"/>
      <c r="BQ865" s="211"/>
      <c r="BR865" s="211"/>
      <c r="BS865" s="211"/>
      <c r="BT865" s="211"/>
      <c r="BU865" s="211"/>
      <c r="BV865" s="211"/>
      <c r="BW865" s="211"/>
      <c r="BX865" s="211"/>
      <c r="BY865" s="211"/>
      <c r="BZ865" s="211"/>
      <c r="CA865" s="211"/>
      <c r="CB865" s="211"/>
      <c r="CC865" s="211"/>
      <c r="CD865" s="211"/>
      <c r="CE865" s="211"/>
    </row>
    <row r="866" spans="41:83" x14ac:dyDescent="0.2">
      <c r="AO866" s="215"/>
      <c r="AP866" s="222"/>
      <c r="AQ866" s="222"/>
      <c r="AR866" s="215"/>
      <c r="AS866" s="215"/>
      <c r="AT866" s="217"/>
      <c r="AU866" s="218"/>
      <c r="AV866" s="217"/>
      <c r="AW866" s="215"/>
      <c r="AX866" s="217"/>
      <c r="AY866" s="219"/>
      <c r="AZ866" s="220"/>
      <c r="BA866" s="220"/>
      <c r="BB866" s="221"/>
      <c r="BC866" s="220"/>
      <c r="BD866" s="220"/>
      <c r="BE866" s="220"/>
      <c r="BF866" s="220"/>
      <c r="BG866" s="220"/>
      <c r="BH866" s="218"/>
      <c r="BI866" s="218"/>
      <c r="BJ866" s="218"/>
      <c r="BK866" s="218"/>
      <c r="BL866" s="218"/>
      <c r="BM866" s="211"/>
      <c r="BN866" s="211"/>
      <c r="BO866" s="211"/>
      <c r="BP866" s="211"/>
      <c r="BQ866" s="211"/>
      <c r="BR866" s="211"/>
      <c r="BS866" s="211"/>
      <c r="BT866" s="211"/>
      <c r="BU866" s="211"/>
      <c r="BV866" s="211"/>
      <c r="BW866" s="211"/>
      <c r="BX866" s="211"/>
      <c r="BY866" s="211"/>
      <c r="BZ866" s="211"/>
      <c r="CA866" s="211"/>
      <c r="CB866" s="211"/>
      <c r="CC866" s="211"/>
      <c r="CD866" s="211"/>
      <c r="CE866" s="211"/>
    </row>
    <row r="867" spans="41:83" x14ac:dyDescent="0.2">
      <c r="AO867" s="215"/>
      <c r="AP867" s="222"/>
      <c r="AQ867" s="222"/>
      <c r="AR867" s="215"/>
      <c r="AS867" s="215"/>
      <c r="AT867" s="217"/>
      <c r="AU867" s="218"/>
      <c r="AV867" s="217"/>
      <c r="AW867" s="215"/>
      <c r="AX867" s="217"/>
      <c r="AY867" s="219"/>
      <c r="AZ867" s="220"/>
      <c r="BA867" s="220"/>
      <c r="BB867" s="221"/>
      <c r="BC867" s="220"/>
      <c r="BD867" s="220"/>
      <c r="BE867" s="220"/>
      <c r="BF867" s="220"/>
      <c r="BG867" s="220"/>
      <c r="BH867" s="218"/>
      <c r="BI867" s="218"/>
      <c r="BJ867" s="218"/>
      <c r="BK867" s="218"/>
      <c r="BL867" s="218"/>
      <c r="BM867" s="211"/>
      <c r="BN867" s="211"/>
      <c r="BO867" s="211"/>
      <c r="BP867" s="211"/>
      <c r="BQ867" s="211"/>
      <c r="BR867" s="211"/>
      <c r="BS867" s="211"/>
      <c r="BT867" s="211"/>
      <c r="BU867" s="211"/>
      <c r="BV867" s="211"/>
      <c r="BW867" s="211"/>
      <c r="BX867" s="211"/>
      <c r="BY867" s="211"/>
      <c r="BZ867" s="211"/>
      <c r="CA867" s="211"/>
      <c r="CB867" s="211"/>
      <c r="CC867" s="211"/>
      <c r="CD867" s="211"/>
      <c r="CE867" s="211"/>
    </row>
    <row r="868" spans="41:83" x14ac:dyDescent="0.2">
      <c r="AO868" s="215"/>
      <c r="AP868" s="222"/>
      <c r="AQ868" s="222"/>
      <c r="AR868" s="215"/>
      <c r="AS868" s="215"/>
      <c r="AT868" s="217"/>
      <c r="AU868" s="218"/>
      <c r="AV868" s="217"/>
      <c r="AW868" s="215"/>
      <c r="AX868" s="217"/>
      <c r="AY868" s="219"/>
      <c r="AZ868" s="220"/>
      <c r="BA868" s="220"/>
      <c r="BB868" s="221"/>
      <c r="BC868" s="220"/>
      <c r="BD868" s="220"/>
      <c r="BE868" s="220"/>
      <c r="BF868" s="220"/>
      <c r="BG868" s="220"/>
      <c r="BH868" s="218"/>
      <c r="BI868" s="218"/>
      <c r="BJ868" s="218"/>
      <c r="BK868" s="218"/>
      <c r="BL868" s="218"/>
      <c r="BM868" s="211"/>
      <c r="BN868" s="211"/>
      <c r="BO868" s="211"/>
      <c r="BP868" s="211"/>
      <c r="BQ868" s="211"/>
      <c r="BR868" s="211"/>
      <c r="BS868" s="211"/>
      <c r="BT868" s="211"/>
      <c r="BU868" s="211"/>
      <c r="BV868" s="211"/>
      <c r="BW868" s="211"/>
      <c r="BX868" s="211"/>
      <c r="BY868" s="211"/>
      <c r="BZ868" s="211"/>
      <c r="CA868" s="211"/>
      <c r="CB868" s="211"/>
      <c r="CC868" s="211"/>
      <c r="CD868" s="211"/>
      <c r="CE868" s="211"/>
    </row>
    <row r="869" spans="41:83" x14ac:dyDescent="0.2">
      <c r="AO869" s="215"/>
      <c r="AP869" s="222"/>
      <c r="AQ869" s="222"/>
      <c r="AR869" s="215"/>
      <c r="AS869" s="215"/>
      <c r="AT869" s="217"/>
      <c r="AU869" s="218"/>
      <c r="AV869" s="217"/>
      <c r="AW869" s="215"/>
      <c r="AX869" s="217"/>
      <c r="AY869" s="219"/>
      <c r="AZ869" s="220"/>
      <c r="BA869" s="220"/>
      <c r="BB869" s="221"/>
      <c r="BC869" s="220"/>
      <c r="BD869" s="220"/>
      <c r="BE869" s="220"/>
      <c r="BF869" s="220"/>
      <c r="BG869" s="220"/>
      <c r="BH869" s="218"/>
      <c r="BI869" s="218"/>
      <c r="BJ869" s="218"/>
      <c r="BK869" s="218"/>
      <c r="BL869" s="218"/>
      <c r="BM869" s="211"/>
      <c r="BN869" s="211"/>
      <c r="BO869" s="211"/>
      <c r="BP869" s="211"/>
      <c r="BQ869" s="211"/>
      <c r="BR869" s="211"/>
      <c r="BS869" s="211"/>
      <c r="BT869" s="211"/>
      <c r="BU869" s="211"/>
      <c r="BV869" s="211"/>
      <c r="BW869" s="211"/>
      <c r="BX869" s="211"/>
      <c r="BY869" s="211"/>
      <c r="BZ869" s="211"/>
      <c r="CA869" s="211"/>
      <c r="CB869" s="211"/>
      <c r="CC869" s="211"/>
      <c r="CD869" s="211"/>
      <c r="CE869" s="211"/>
    </row>
    <row r="870" spans="41:83" x14ac:dyDescent="0.2">
      <c r="AO870" s="215"/>
      <c r="AP870" s="222"/>
      <c r="AQ870" s="222"/>
      <c r="AR870" s="215"/>
      <c r="AS870" s="215"/>
      <c r="AT870" s="217"/>
      <c r="AU870" s="218"/>
      <c r="AV870" s="217"/>
      <c r="AW870" s="215"/>
      <c r="AX870" s="217"/>
      <c r="AY870" s="219"/>
      <c r="AZ870" s="220"/>
      <c r="BA870" s="220"/>
      <c r="BB870" s="221"/>
      <c r="BC870" s="220"/>
      <c r="BD870" s="220"/>
      <c r="BE870" s="220"/>
      <c r="BF870" s="220"/>
      <c r="BG870" s="220"/>
      <c r="BH870" s="218"/>
      <c r="BI870" s="218"/>
      <c r="BJ870" s="218"/>
      <c r="BK870" s="218"/>
      <c r="BL870" s="218"/>
      <c r="BM870" s="211"/>
      <c r="BN870" s="211"/>
      <c r="BO870" s="211"/>
      <c r="BP870" s="211"/>
      <c r="BQ870" s="211"/>
      <c r="BR870" s="211"/>
      <c r="BS870" s="211"/>
      <c r="BT870" s="211"/>
      <c r="BU870" s="211"/>
      <c r="BV870" s="211"/>
      <c r="BW870" s="211"/>
      <c r="BX870" s="211"/>
      <c r="BY870" s="211"/>
      <c r="BZ870" s="211"/>
      <c r="CA870" s="211"/>
      <c r="CB870" s="211"/>
      <c r="CC870" s="211"/>
      <c r="CD870" s="211"/>
      <c r="CE870" s="211"/>
    </row>
    <row r="871" spans="41:83" x14ac:dyDescent="0.2">
      <c r="AO871" s="215"/>
      <c r="AP871" s="222"/>
      <c r="AQ871" s="222"/>
      <c r="AR871" s="215"/>
      <c r="AS871" s="215"/>
      <c r="AT871" s="217"/>
      <c r="AU871" s="218"/>
      <c r="AV871" s="217"/>
      <c r="AW871" s="215"/>
      <c r="AX871" s="217"/>
      <c r="AY871" s="219"/>
      <c r="AZ871" s="220"/>
      <c r="BA871" s="220"/>
      <c r="BB871" s="221"/>
      <c r="BC871" s="220"/>
      <c r="BD871" s="220"/>
      <c r="BE871" s="220"/>
      <c r="BF871" s="220"/>
      <c r="BG871" s="220"/>
      <c r="BH871" s="218"/>
      <c r="BI871" s="218"/>
      <c r="BJ871" s="218"/>
      <c r="BK871" s="218"/>
      <c r="BL871" s="218"/>
      <c r="BM871" s="211"/>
      <c r="BN871" s="211"/>
      <c r="BO871" s="211"/>
      <c r="BP871" s="211"/>
      <c r="BQ871" s="211"/>
      <c r="BR871" s="211"/>
      <c r="BS871" s="211"/>
      <c r="BT871" s="211"/>
      <c r="BU871" s="211"/>
      <c r="BV871" s="211"/>
      <c r="BW871" s="211"/>
      <c r="BX871" s="211"/>
      <c r="BY871" s="211"/>
      <c r="BZ871" s="211"/>
      <c r="CA871" s="211"/>
      <c r="CB871" s="211"/>
      <c r="CC871" s="211"/>
      <c r="CD871" s="211"/>
      <c r="CE871" s="211"/>
    </row>
    <row r="872" spans="41:83" x14ac:dyDescent="0.2">
      <c r="AO872" s="215"/>
      <c r="AP872" s="222"/>
      <c r="AQ872" s="222"/>
      <c r="AR872" s="215"/>
      <c r="AS872" s="215"/>
      <c r="AT872" s="217"/>
      <c r="AU872" s="218"/>
      <c r="AV872" s="217"/>
      <c r="AW872" s="215"/>
      <c r="AX872" s="217"/>
      <c r="AY872" s="219"/>
      <c r="AZ872" s="220"/>
      <c r="BA872" s="220"/>
      <c r="BB872" s="221"/>
      <c r="BC872" s="220"/>
      <c r="BD872" s="220"/>
      <c r="BE872" s="220"/>
      <c r="BF872" s="220"/>
      <c r="BG872" s="220"/>
      <c r="BH872" s="218"/>
      <c r="BI872" s="218"/>
      <c r="BJ872" s="218"/>
      <c r="BK872" s="218"/>
      <c r="BL872" s="218"/>
      <c r="BM872" s="211"/>
      <c r="BN872" s="211"/>
      <c r="BO872" s="211"/>
      <c r="BP872" s="211"/>
      <c r="BQ872" s="211"/>
      <c r="BR872" s="211"/>
      <c r="BS872" s="211"/>
      <c r="BT872" s="211"/>
      <c r="BU872" s="211"/>
      <c r="BV872" s="211"/>
      <c r="BW872" s="211"/>
      <c r="BX872" s="211"/>
      <c r="BY872" s="211"/>
      <c r="BZ872" s="211"/>
      <c r="CA872" s="211"/>
      <c r="CB872" s="211"/>
      <c r="CC872" s="211"/>
      <c r="CD872" s="211"/>
      <c r="CE872" s="211"/>
    </row>
    <row r="873" spans="41:83" x14ac:dyDescent="0.2">
      <c r="AO873" s="215"/>
      <c r="AP873" s="222"/>
      <c r="AQ873" s="222"/>
      <c r="AR873" s="215"/>
      <c r="AS873" s="215"/>
      <c r="AT873" s="217"/>
      <c r="AU873" s="218"/>
      <c r="AV873" s="217"/>
      <c r="AW873" s="215"/>
      <c r="AX873" s="217"/>
      <c r="AY873" s="219"/>
      <c r="AZ873" s="220"/>
      <c r="BA873" s="220"/>
      <c r="BB873" s="221"/>
      <c r="BC873" s="220"/>
      <c r="BD873" s="220"/>
      <c r="BE873" s="220"/>
      <c r="BF873" s="220"/>
      <c r="BG873" s="220"/>
      <c r="BH873" s="218"/>
      <c r="BI873" s="218"/>
      <c r="BJ873" s="218"/>
      <c r="BK873" s="218"/>
      <c r="BL873" s="218"/>
      <c r="BM873" s="211"/>
      <c r="BN873" s="211"/>
      <c r="BO873" s="211"/>
      <c r="BP873" s="211"/>
      <c r="BQ873" s="211"/>
      <c r="BR873" s="211"/>
      <c r="BS873" s="211"/>
      <c r="BT873" s="211"/>
      <c r="BU873" s="211"/>
      <c r="BV873" s="211"/>
      <c r="BW873" s="211"/>
      <c r="BX873" s="211"/>
      <c r="BY873" s="211"/>
      <c r="BZ873" s="211"/>
      <c r="CA873" s="211"/>
      <c r="CB873" s="211"/>
      <c r="CC873" s="211"/>
      <c r="CD873" s="211"/>
      <c r="CE873" s="211"/>
    </row>
    <row r="874" spans="41:83" x14ac:dyDescent="0.2">
      <c r="AO874" s="215"/>
      <c r="AP874" s="222"/>
      <c r="AQ874" s="222"/>
      <c r="AR874" s="215"/>
      <c r="AS874" s="215"/>
      <c r="AT874" s="217"/>
      <c r="AU874" s="218"/>
      <c r="AV874" s="217"/>
      <c r="AW874" s="215"/>
      <c r="AX874" s="217"/>
      <c r="AY874" s="219"/>
      <c r="AZ874" s="220"/>
      <c r="BA874" s="220"/>
      <c r="BB874" s="221"/>
      <c r="BC874" s="220"/>
      <c r="BD874" s="220"/>
      <c r="BE874" s="220"/>
      <c r="BF874" s="220"/>
      <c r="BG874" s="220"/>
      <c r="BH874" s="218"/>
      <c r="BI874" s="218"/>
      <c r="BJ874" s="218"/>
      <c r="BK874" s="218"/>
      <c r="BL874" s="218"/>
      <c r="BM874" s="211"/>
      <c r="BN874" s="211"/>
      <c r="BO874" s="211"/>
      <c r="BP874" s="211"/>
      <c r="BQ874" s="211"/>
      <c r="BR874" s="211"/>
      <c r="BS874" s="211"/>
      <c r="BT874" s="211"/>
      <c r="BU874" s="211"/>
      <c r="BV874" s="211"/>
      <c r="BW874" s="211"/>
      <c r="BX874" s="211"/>
      <c r="BY874" s="211"/>
      <c r="BZ874" s="211"/>
      <c r="CA874" s="211"/>
      <c r="CB874" s="211"/>
      <c r="CC874" s="211"/>
      <c r="CD874" s="211"/>
      <c r="CE874" s="211"/>
    </row>
    <row r="875" spans="41:83" x14ac:dyDescent="0.2">
      <c r="AO875" s="215"/>
      <c r="AP875" s="222"/>
      <c r="AQ875" s="222"/>
      <c r="AR875" s="215"/>
      <c r="AS875" s="215"/>
      <c r="AT875" s="217"/>
      <c r="AU875" s="218"/>
      <c r="AV875" s="217"/>
      <c r="AW875" s="215"/>
      <c r="AX875" s="217"/>
      <c r="AY875" s="219"/>
      <c r="AZ875" s="220"/>
      <c r="BA875" s="220"/>
      <c r="BB875" s="221"/>
      <c r="BC875" s="220"/>
      <c r="BD875" s="220"/>
      <c r="BE875" s="220"/>
      <c r="BF875" s="220"/>
      <c r="BG875" s="220"/>
      <c r="BH875" s="218"/>
      <c r="BI875" s="218"/>
      <c r="BJ875" s="218"/>
      <c r="BK875" s="218"/>
      <c r="BL875" s="218"/>
      <c r="BM875" s="211"/>
      <c r="BN875" s="211"/>
      <c r="BO875" s="211"/>
      <c r="BP875" s="211"/>
      <c r="BQ875" s="211"/>
      <c r="BR875" s="211"/>
      <c r="BS875" s="211"/>
      <c r="BT875" s="211"/>
      <c r="BU875" s="211"/>
      <c r="BV875" s="211"/>
      <c r="BW875" s="211"/>
      <c r="BX875" s="211"/>
      <c r="BY875" s="211"/>
      <c r="BZ875" s="211"/>
      <c r="CA875" s="211"/>
      <c r="CB875" s="211"/>
      <c r="CC875" s="211"/>
      <c r="CD875" s="211"/>
      <c r="CE875" s="211"/>
    </row>
    <row r="876" spans="41:83" x14ac:dyDescent="0.2">
      <c r="AO876" s="215"/>
      <c r="AP876" s="222"/>
      <c r="AQ876" s="222"/>
      <c r="AR876" s="215"/>
      <c r="AS876" s="215"/>
      <c r="AT876" s="217"/>
      <c r="AU876" s="218"/>
      <c r="AV876" s="217"/>
      <c r="AW876" s="215"/>
      <c r="AX876" s="217"/>
      <c r="AY876" s="219"/>
      <c r="AZ876" s="220"/>
      <c r="BA876" s="220"/>
      <c r="BB876" s="221"/>
      <c r="BC876" s="220"/>
      <c r="BD876" s="220"/>
      <c r="BE876" s="220"/>
      <c r="BF876" s="220"/>
      <c r="BG876" s="220"/>
      <c r="BH876" s="218"/>
      <c r="BI876" s="218"/>
      <c r="BJ876" s="218"/>
      <c r="BK876" s="218"/>
      <c r="BL876" s="218"/>
      <c r="BM876" s="211"/>
      <c r="BN876" s="211"/>
      <c r="BO876" s="211"/>
      <c r="BP876" s="211"/>
      <c r="BQ876" s="211"/>
      <c r="BR876" s="211"/>
      <c r="BS876" s="211"/>
      <c r="BT876" s="211"/>
      <c r="BU876" s="211"/>
      <c r="BV876" s="211"/>
      <c r="BW876" s="211"/>
      <c r="BX876" s="211"/>
      <c r="BY876" s="211"/>
      <c r="BZ876" s="211"/>
      <c r="CA876" s="211"/>
      <c r="CB876" s="211"/>
      <c r="CC876" s="211"/>
      <c r="CD876" s="211"/>
      <c r="CE876" s="211"/>
    </row>
    <row r="877" spans="41:83" x14ac:dyDescent="0.2">
      <c r="AO877" s="215"/>
      <c r="AP877" s="222"/>
      <c r="AQ877" s="222"/>
      <c r="AR877" s="215"/>
      <c r="AS877" s="215"/>
      <c r="AT877" s="217"/>
      <c r="AU877" s="218"/>
      <c r="AV877" s="217"/>
      <c r="AW877" s="215"/>
      <c r="AX877" s="217"/>
      <c r="AY877" s="219"/>
      <c r="AZ877" s="220"/>
      <c r="BA877" s="220"/>
      <c r="BB877" s="221"/>
      <c r="BC877" s="220"/>
      <c r="BD877" s="220"/>
      <c r="BE877" s="220"/>
      <c r="BF877" s="220"/>
      <c r="BG877" s="220"/>
      <c r="BH877" s="218"/>
      <c r="BI877" s="218"/>
      <c r="BJ877" s="218"/>
      <c r="BK877" s="218"/>
      <c r="BL877" s="218"/>
      <c r="BM877" s="211"/>
      <c r="BN877" s="211"/>
      <c r="BO877" s="211"/>
      <c r="BP877" s="211"/>
      <c r="BQ877" s="211"/>
      <c r="BR877" s="211"/>
      <c r="BS877" s="211"/>
      <c r="BT877" s="211"/>
      <c r="BU877" s="211"/>
      <c r="BV877" s="211"/>
      <c r="BW877" s="211"/>
      <c r="BX877" s="211"/>
      <c r="BY877" s="211"/>
      <c r="BZ877" s="211"/>
      <c r="CA877" s="211"/>
      <c r="CB877" s="211"/>
      <c r="CC877" s="211"/>
      <c r="CD877" s="211"/>
      <c r="CE877" s="211"/>
    </row>
    <row r="878" spans="41:83" x14ac:dyDescent="0.2">
      <c r="AO878" s="215"/>
      <c r="AP878" s="222"/>
      <c r="AQ878" s="222"/>
      <c r="AR878" s="215"/>
      <c r="AS878" s="215"/>
      <c r="AT878" s="217"/>
      <c r="AU878" s="218"/>
      <c r="AV878" s="217"/>
      <c r="AW878" s="215"/>
      <c r="AX878" s="217"/>
      <c r="AY878" s="219"/>
      <c r="AZ878" s="220"/>
      <c r="BA878" s="220"/>
      <c r="BB878" s="221"/>
      <c r="BC878" s="220"/>
      <c r="BD878" s="220"/>
      <c r="BE878" s="220"/>
      <c r="BF878" s="220"/>
      <c r="BG878" s="220"/>
      <c r="BH878" s="218"/>
      <c r="BI878" s="218"/>
      <c r="BJ878" s="218"/>
      <c r="BK878" s="218"/>
      <c r="BL878" s="218"/>
      <c r="BM878" s="211"/>
      <c r="BN878" s="211"/>
      <c r="BO878" s="211"/>
      <c r="BP878" s="211"/>
      <c r="BQ878" s="211"/>
      <c r="BR878" s="211"/>
      <c r="BS878" s="211"/>
      <c r="BT878" s="211"/>
      <c r="BU878" s="211"/>
      <c r="BV878" s="211"/>
      <c r="BW878" s="211"/>
      <c r="BX878" s="211"/>
      <c r="BY878" s="211"/>
      <c r="BZ878" s="211"/>
      <c r="CA878" s="211"/>
      <c r="CB878" s="211"/>
      <c r="CC878" s="211"/>
      <c r="CD878" s="211"/>
      <c r="CE878" s="211"/>
    </row>
    <row r="879" spans="41:83" x14ac:dyDescent="0.2">
      <c r="AO879" s="215"/>
      <c r="AP879" s="222"/>
      <c r="AQ879" s="222"/>
      <c r="AR879" s="215"/>
      <c r="AS879" s="215"/>
      <c r="AT879" s="217"/>
      <c r="AU879" s="218"/>
      <c r="AV879" s="217"/>
      <c r="AW879" s="215"/>
      <c r="AX879" s="217"/>
      <c r="AY879" s="219"/>
      <c r="AZ879" s="220"/>
      <c r="BA879" s="220"/>
      <c r="BB879" s="221"/>
      <c r="BC879" s="220"/>
      <c r="BD879" s="220"/>
      <c r="BE879" s="220"/>
      <c r="BF879" s="220"/>
      <c r="BG879" s="220"/>
      <c r="BH879" s="218"/>
      <c r="BI879" s="218"/>
      <c r="BJ879" s="218"/>
      <c r="BK879" s="218"/>
      <c r="BL879" s="218"/>
      <c r="BM879" s="211"/>
      <c r="BN879" s="211"/>
      <c r="BO879" s="211"/>
      <c r="BP879" s="211"/>
      <c r="BQ879" s="211"/>
      <c r="BR879" s="211"/>
      <c r="BS879" s="211"/>
      <c r="BT879" s="211"/>
      <c r="BU879" s="211"/>
      <c r="BV879" s="211"/>
      <c r="BW879" s="211"/>
      <c r="BX879" s="211"/>
      <c r="BY879" s="211"/>
      <c r="BZ879" s="211"/>
      <c r="CA879" s="211"/>
      <c r="CB879" s="211"/>
      <c r="CC879" s="211"/>
      <c r="CD879" s="211"/>
      <c r="CE879" s="211"/>
    </row>
    <row r="880" spans="41:83" x14ac:dyDescent="0.2">
      <c r="AO880" s="215"/>
      <c r="AP880" s="222"/>
      <c r="AQ880" s="222"/>
      <c r="AR880" s="215"/>
      <c r="AS880" s="215"/>
      <c r="AT880" s="217"/>
      <c r="AU880" s="218"/>
      <c r="AV880" s="217"/>
      <c r="AW880" s="215"/>
      <c r="AX880" s="217"/>
      <c r="AY880" s="219"/>
      <c r="AZ880" s="220"/>
      <c r="BA880" s="220"/>
      <c r="BB880" s="221"/>
      <c r="BC880" s="220"/>
      <c r="BD880" s="220"/>
      <c r="BE880" s="220"/>
      <c r="BF880" s="220"/>
      <c r="BG880" s="220"/>
      <c r="BH880" s="218"/>
      <c r="BI880" s="218"/>
      <c r="BJ880" s="218"/>
      <c r="BK880" s="218"/>
      <c r="BL880" s="218"/>
      <c r="BM880" s="211"/>
      <c r="BN880" s="211"/>
      <c r="BO880" s="211"/>
      <c r="BP880" s="211"/>
      <c r="BQ880" s="211"/>
      <c r="BR880" s="211"/>
      <c r="BS880" s="211"/>
      <c r="BT880" s="211"/>
      <c r="BU880" s="211"/>
      <c r="BV880" s="211"/>
      <c r="BW880" s="211"/>
      <c r="BX880" s="211"/>
      <c r="BY880" s="211"/>
      <c r="BZ880" s="211"/>
      <c r="CA880" s="211"/>
      <c r="CB880" s="211"/>
      <c r="CC880" s="211"/>
      <c r="CD880" s="211"/>
      <c r="CE880" s="211"/>
    </row>
    <row r="881" spans="41:83" x14ac:dyDescent="0.2">
      <c r="AO881" s="215"/>
      <c r="AP881" s="222"/>
      <c r="AQ881" s="222"/>
      <c r="AR881" s="215"/>
      <c r="AS881" s="215"/>
      <c r="AT881" s="217"/>
      <c r="AU881" s="218"/>
      <c r="AV881" s="217"/>
      <c r="AW881" s="215"/>
      <c r="AX881" s="217"/>
      <c r="AY881" s="219"/>
      <c r="AZ881" s="220"/>
      <c r="BA881" s="220"/>
      <c r="BB881" s="221"/>
      <c r="BC881" s="220"/>
      <c r="BD881" s="220"/>
      <c r="BE881" s="220"/>
      <c r="BF881" s="220"/>
      <c r="BG881" s="220"/>
      <c r="BH881" s="218"/>
      <c r="BI881" s="218"/>
      <c r="BJ881" s="218"/>
      <c r="BK881" s="218"/>
      <c r="BL881" s="218"/>
      <c r="BM881" s="211"/>
      <c r="BN881" s="211"/>
      <c r="BO881" s="211"/>
      <c r="BP881" s="211"/>
      <c r="BQ881" s="211"/>
      <c r="BR881" s="211"/>
      <c r="BS881" s="211"/>
      <c r="BT881" s="211"/>
      <c r="BU881" s="211"/>
      <c r="BV881" s="211"/>
      <c r="BW881" s="211"/>
      <c r="BX881" s="211"/>
      <c r="BY881" s="211"/>
      <c r="BZ881" s="211"/>
      <c r="CA881" s="211"/>
      <c r="CB881" s="211"/>
      <c r="CC881" s="211"/>
      <c r="CD881" s="211"/>
      <c r="CE881" s="211"/>
    </row>
    <row r="882" spans="41:83" x14ac:dyDescent="0.2">
      <c r="AO882" s="215"/>
      <c r="AP882" s="222"/>
      <c r="AQ882" s="222"/>
      <c r="AR882" s="215"/>
      <c r="AS882" s="215"/>
      <c r="AT882" s="217"/>
      <c r="AU882" s="218"/>
      <c r="AV882" s="217"/>
      <c r="AW882" s="215"/>
      <c r="AX882" s="217"/>
      <c r="AY882" s="219"/>
      <c r="AZ882" s="220"/>
      <c r="BA882" s="220"/>
      <c r="BB882" s="221"/>
      <c r="BC882" s="220"/>
      <c r="BD882" s="220"/>
      <c r="BE882" s="220"/>
      <c r="BF882" s="220"/>
      <c r="BG882" s="220"/>
      <c r="BH882" s="218"/>
      <c r="BI882" s="218"/>
      <c r="BJ882" s="218"/>
      <c r="BK882" s="218"/>
      <c r="BL882" s="218"/>
      <c r="BM882" s="211"/>
      <c r="BN882" s="211"/>
      <c r="BO882" s="211"/>
      <c r="BP882" s="211"/>
      <c r="BQ882" s="211"/>
      <c r="BR882" s="211"/>
      <c r="BS882" s="211"/>
      <c r="BT882" s="211"/>
      <c r="BU882" s="211"/>
      <c r="BV882" s="211"/>
      <c r="BW882" s="211"/>
      <c r="BX882" s="211"/>
      <c r="BY882" s="211"/>
      <c r="BZ882" s="211"/>
      <c r="CA882" s="211"/>
      <c r="CB882" s="211"/>
      <c r="CC882" s="211"/>
      <c r="CD882" s="211"/>
      <c r="CE882" s="211"/>
    </row>
    <row r="883" spans="41:83" x14ac:dyDescent="0.2">
      <c r="AO883" s="215"/>
      <c r="AP883" s="222"/>
      <c r="AQ883" s="222"/>
      <c r="AR883" s="215"/>
      <c r="AS883" s="215"/>
      <c r="AT883" s="217"/>
      <c r="AU883" s="218"/>
      <c r="AV883" s="217"/>
      <c r="AW883" s="215"/>
      <c r="AX883" s="217"/>
      <c r="AY883" s="219"/>
      <c r="AZ883" s="220"/>
      <c r="BA883" s="220"/>
      <c r="BB883" s="221"/>
      <c r="BC883" s="220"/>
      <c r="BD883" s="220"/>
      <c r="BE883" s="220"/>
      <c r="BF883" s="220"/>
      <c r="BG883" s="220"/>
      <c r="BH883" s="218"/>
      <c r="BI883" s="218"/>
      <c r="BJ883" s="218"/>
      <c r="BK883" s="218"/>
      <c r="BL883" s="218"/>
      <c r="BM883" s="211"/>
      <c r="BN883" s="211"/>
      <c r="BO883" s="211"/>
      <c r="BP883" s="211"/>
      <c r="BQ883" s="211"/>
      <c r="BR883" s="211"/>
      <c r="BS883" s="211"/>
      <c r="BT883" s="211"/>
      <c r="BU883" s="211"/>
      <c r="BV883" s="211"/>
      <c r="BW883" s="211"/>
      <c r="BX883" s="211"/>
      <c r="BY883" s="211"/>
      <c r="BZ883" s="211"/>
      <c r="CA883" s="211"/>
      <c r="CB883" s="211"/>
      <c r="CC883" s="211"/>
      <c r="CD883" s="211"/>
      <c r="CE883" s="211"/>
    </row>
    <row r="884" spans="41:83" x14ac:dyDescent="0.2">
      <c r="AO884" s="215"/>
      <c r="AP884" s="222"/>
      <c r="AQ884" s="222"/>
      <c r="AR884" s="215"/>
      <c r="AS884" s="215"/>
      <c r="AT884" s="217"/>
      <c r="AU884" s="218"/>
      <c r="AV884" s="217"/>
      <c r="AW884" s="215"/>
      <c r="AX884" s="217"/>
      <c r="AY884" s="219"/>
      <c r="AZ884" s="220"/>
      <c r="BA884" s="220"/>
      <c r="BB884" s="221"/>
      <c r="BC884" s="220"/>
      <c r="BD884" s="220"/>
      <c r="BE884" s="220"/>
      <c r="BF884" s="220"/>
      <c r="BG884" s="220"/>
      <c r="BH884" s="218"/>
      <c r="BI884" s="218"/>
      <c r="BJ884" s="218"/>
      <c r="BK884" s="218"/>
      <c r="BL884" s="218"/>
      <c r="BM884" s="211"/>
      <c r="BN884" s="211"/>
      <c r="BO884" s="211"/>
      <c r="BP884" s="211"/>
      <c r="BQ884" s="211"/>
      <c r="BR884" s="211"/>
      <c r="BS884" s="211"/>
      <c r="BT884" s="211"/>
      <c r="BU884" s="211"/>
      <c r="BV884" s="211"/>
      <c r="BW884" s="211"/>
      <c r="BX884" s="211"/>
      <c r="BY884" s="211"/>
      <c r="BZ884" s="211"/>
      <c r="CA884" s="211"/>
      <c r="CB884" s="211"/>
      <c r="CC884" s="211"/>
      <c r="CD884" s="211"/>
      <c r="CE884" s="211"/>
    </row>
    <row r="885" spans="41:83" x14ac:dyDescent="0.2">
      <c r="AO885" s="215"/>
      <c r="AP885" s="222"/>
      <c r="AQ885" s="222"/>
      <c r="AR885" s="215"/>
      <c r="AS885" s="215"/>
      <c r="AT885" s="217"/>
      <c r="AU885" s="218"/>
      <c r="AV885" s="217"/>
      <c r="AW885" s="215"/>
      <c r="AX885" s="217"/>
      <c r="AY885" s="219"/>
      <c r="AZ885" s="220"/>
      <c r="BA885" s="220"/>
      <c r="BB885" s="221"/>
      <c r="BC885" s="220"/>
      <c r="BD885" s="220"/>
      <c r="BE885" s="220"/>
      <c r="BF885" s="220"/>
      <c r="BG885" s="220"/>
      <c r="BH885" s="218"/>
      <c r="BI885" s="218"/>
      <c r="BJ885" s="218"/>
      <c r="BK885" s="218"/>
      <c r="BL885" s="218"/>
      <c r="BM885" s="211"/>
      <c r="BN885" s="211"/>
      <c r="BO885" s="211"/>
      <c r="BP885" s="211"/>
      <c r="BQ885" s="211"/>
      <c r="BR885" s="211"/>
      <c r="BS885" s="211"/>
      <c r="BT885" s="211"/>
      <c r="BU885" s="211"/>
      <c r="BV885" s="211"/>
      <c r="BW885" s="211"/>
      <c r="BX885" s="211"/>
      <c r="BY885" s="211"/>
      <c r="BZ885" s="211"/>
      <c r="CA885" s="211"/>
      <c r="CB885" s="211"/>
      <c r="CC885" s="211"/>
      <c r="CD885" s="211"/>
      <c r="CE885" s="211"/>
    </row>
    <row r="886" spans="41:83" x14ac:dyDescent="0.2">
      <c r="AO886" s="215"/>
      <c r="AP886" s="222"/>
      <c r="AQ886" s="222"/>
      <c r="AR886" s="215"/>
      <c r="AS886" s="215"/>
      <c r="AT886" s="217"/>
      <c r="AU886" s="218"/>
      <c r="AV886" s="217"/>
      <c r="AW886" s="215"/>
      <c r="AX886" s="217"/>
      <c r="AY886" s="219"/>
      <c r="AZ886" s="220"/>
      <c r="BA886" s="220"/>
      <c r="BB886" s="221"/>
      <c r="BC886" s="220"/>
      <c r="BD886" s="220"/>
      <c r="BE886" s="220"/>
      <c r="BF886" s="220"/>
      <c r="BG886" s="220"/>
      <c r="BH886" s="218"/>
      <c r="BI886" s="218"/>
      <c r="BJ886" s="218"/>
      <c r="BK886" s="218"/>
      <c r="BL886" s="218"/>
      <c r="BM886" s="211"/>
      <c r="BN886" s="211"/>
      <c r="BO886" s="211"/>
      <c r="BP886" s="211"/>
      <c r="BQ886" s="211"/>
      <c r="BR886" s="211"/>
      <c r="BS886" s="211"/>
      <c r="BT886" s="211"/>
      <c r="BU886" s="211"/>
      <c r="BV886" s="211"/>
      <c r="BW886" s="211"/>
      <c r="BX886" s="211"/>
      <c r="BY886" s="211"/>
      <c r="BZ886" s="211"/>
      <c r="CA886" s="211"/>
      <c r="CB886" s="211"/>
      <c r="CC886" s="211"/>
      <c r="CD886" s="211"/>
      <c r="CE886" s="211"/>
    </row>
    <row r="887" spans="41:83" x14ac:dyDescent="0.2">
      <c r="AO887" s="215"/>
      <c r="AP887" s="222"/>
      <c r="AQ887" s="222"/>
      <c r="AR887" s="215"/>
      <c r="AS887" s="215"/>
      <c r="AT887" s="217"/>
      <c r="AU887" s="218"/>
      <c r="AV887" s="217"/>
      <c r="AW887" s="215"/>
      <c r="AX887" s="217"/>
      <c r="AY887" s="219"/>
      <c r="AZ887" s="220"/>
      <c r="BA887" s="220"/>
      <c r="BB887" s="221"/>
      <c r="BC887" s="220"/>
      <c r="BD887" s="220"/>
      <c r="BE887" s="220"/>
      <c r="BF887" s="220"/>
      <c r="BG887" s="220"/>
      <c r="BH887" s="218"/>
      <c r="BI887" s="218"/>
      <c r="BJ887" s="218"/>
      <c r="BK887" s="218"/>
      <c r="BL887" s="218"/>
      <c r="BM887" s="211"/>
      <c r="BN887" s="211"/>
      <c r="BO887" s="211"/>
      <c r="BP887" s="211"/>
      <c r="BQ887" s="211"/>
      <c r="BR887" s="211"/>
      <c r="BS887" s="211"/>
      <c r="BT887" s="211"/>
      <c r="BU887" s="211"/>
      <c r="BV887" s="211"/>
      <c r="BW887" s="211"/>
      <c r="BX887" s="211"/>
      <c r="BY887" s="211"/>
      <c r="BZ887" s="211"/>
      <c r="CA887" s="211"/>
      <c r="CB887" s="211"/>
      <c r="CC887" s="211"/>
      <c r="CD887" s="211"/>
      <c r="CE887" s="211"/>
    </row>
    <row r="888" spans="41:83" x14ac:dyDescent="0.2">
      <c r="AO888" s="215"/>
      <c r="AP888" s="222"/>
      <c r="AQ888" s="222"/>
      <c r="AR888" s="215"/>
      <c r="AS888" s="215"/>
      <c r="AT888" s="217"/>
      <c r="AU888" s="218"/>
      <c r="AV888" s="217"/>
      <c r="AW888" s="215"/>
      <c r="AX888" s="217"/>
      <c r="AY888" s="219"/>
      <c r="AZ888" s="220"/>
      <c r="BA888" s="220"/>
      <c r="BB888" s="221"/>
      <c r="BC888" s="220"/>
      <c r="BD888" s="220"/>
      <c r="BE888" s="220"/>
      <c r="BF888" s="220"/>
      <c r="BG888" s="220"/>
      <c r="BH888" s="218"/>
      <c r="BI888" s="218"/>
      <c r="BJ888" s="218"/>
      <c r="BK888" s="218"/>
      <c r="BL888" s="218"/>
      <c r="BM888" s="211"/>
      <c r="BN888" s="211"/>
      <c r="BO888" s="211"/>
      <c r="BP888" s="211"/>
      <c r="BQ888" s="211"/>
      <c r="BR888" s="211"/>
      <c r="BS888" s="211"/>
      <c r="BT888" s="211"/>
      <c r="BU888" s="211"/>
      <c r="BV888" s="211"/>
      <c r="BW888" s="211"/>
      <c r="BX888" s="211"/>
      <c r="BY888" s="211"/>
      <c r="BZ888" s="211"/>
      <c r="CA888" s="211"/>
      <c r="CB888" s="211"/>
      <c r="CC888" s="211"/>
      <c r="CD888" s="211"/>
      <c r="CE888" s="211"/>
    </row>
    <row r="889" spans="41:83" x14ac:dyDescent="0.2">
      <c r="AO889" s="215"/>
      <c r="AP889" s="222"/>
      <c r="AQ889" s="222"/>
      <c r="AR889" s="215"/>
      <c r="AS889" s="215"/>
      <c r="AT889" s="217"/>
      <c r="AU889" s="218"/>
      <c r="AV889" s="217"/>
      <c r="AW889" s="215"/>
      <c r="AX889" s="217"/>
      <c r="AY889" s="219"/>
      <c r="AZ889" s="220"/>
      <c r="BA889" s="220"/>
      <c r="BB889" s="221"/>
      <c r="BC889" s="220"/>
      <c r="BD889" s="220"/>
      <c r="BE889" s="220"/>
      <c r="BF889" s="220"/>
      <c r="BG889" s="220"/>
      <c r="BH889" s="218"/>
      <c r="BI889" s="218"/>
      <c r="BJ889" s="218"/>
      <c r="BK889" s="218"/>
      <c r="BL889" s="218"/>
      <c r="BM889" s="211"/>
      <c r="BN889" s="211"/>
      <c r="BO889" s="211"/>
      <c r="BP889" s="211"/>
      <c r="BQ889" s="211"/>
      <c r="BR889" s="211"/>
      <c r="BS889" s="211"/>
      <c r="BT889" s="211"/>
      <c r="BU889" s="211"/>
      <c r="BV889" s="211"/>
      <c r="BW889" s="211"/>
      <c r="BX889" s="211"/>
      <c r="BY889" s="211"/>
      <c r="BZ889" s="211"/>
      <c r="CA889" s="211"/>
      <c r="CB889" s="211"/>
      <c r="CC889" s="211"/>
      <c r="CD889" s="211"/>
      <c r="CE889" s="211"/>
    </row>
    <row r="890" spans="41:83" x14ac:dyDescent="0.2">
      <c r="AO890" s="215"/>
      <c r="AP890" s="222"/>
      <c r="AQ890" s="222"/>
      <c r="AR890" s="215"/>
      <c r="AS890" s="215"/>
      <c r="AT890" s="217"/>
      <c r="AU890" s="218"/>
      <c r="AV890" s="217"/>
      <c r="AW890" s="215"/>
      <c r="AX890" s="217"/>
      <c r="AY890" s="219"/>
      <c r="AZ890" s="220"/>
      <c r="BA890" s="220"/>
      <c r="BB890" s="221"/>
      <c r="BC890" s="220"/>
      <c r="BD890" s="220"/>
      <c r="BE890" s="220"/>
      <c r="BF890" s="220"/>
      <c r="BG890" s="220"/>
      <c r="BH890" s="218"/>
      <c r="BI890" s="218"/>
      <c r="BJ890" s="218"/>
      <c r="BK890" s="218"/>
      <c r="BL890" s="218"/>
      <c r="BM890" s="211"/>
      <c r="BN890" s="211"/>
      <c r="BO890" s="211"/>
      <c r="BP890" s="211"/>
      <c r="BQ890" s="211"/>
      <c r="BR890" s="211"/>
      <c r="BS890" s="211"/>
      <c r="BT890" s="211"/>
      <c r="BU890" s="211"/>
      <c r="BV890" s="211"/>
      <c r="BW890" s="211"/>
      <c r="BX890" s="211"/>
      <c r="BY890" s="211"/>
      <c r="BZ890" s="211"/>
      <c r="CA890" s="211"/>
      <c r="CB890" s="211"/>
      <c r="CC890" s="211"/>
      <c r="CD890" s="211"/>
      <c r="CE890" s="211"/>
    </row>
    <row r="891" spans="41:83" x14ac:dyDescent="0.2">
      <c r="AO891" s="215"/>
      <c r="AP891" s="222"/>
      <c r="AQ891" s="222"/>
      <c r="AR891" s="215"/>
      <c r="AS891" s="215"/>
      <c r="AT891" s="217"/>
      <c r="AU891" s="218"/>
      <c r="AV891" s="217"/>
      <c r="AW891" s="215"/>
      <c r="AX891" s="217"/>
      <c r="AY891" s="219"/>
      <c r="AZ891" s="220"/>
      <c r="BA891" s="220"/>
      <c r="BB891" s="221"/>
      <c r="BC891" s="220"/>
      <c r="BD891" s="220"/>
      <c r="BE891" s="220"/>
      <c r="BF891" s="220"/>
      <c r="BG891" s="220"/>
      <c r="BH891" s="218"/>
      <c r="BI891" s="218"/>
      <c r="BJ891" s="218"/>
      <c r="BK891" s="218"/>
      <c r="BL891" s="218"/>
      <c r="BM891" s="211"/>
      <c r="BN891" s="211"/>
      <c r="BO891" s="211"/>
      <c r="BP891" s="211"/>
      <c r="BQ891" s="211"/>
      <c r="BR891" s="211"/>
      <c r="BS891" s="211"/>
      <c r="BT891" s="211"/>
      <c r="BU891" s="211"/>
      <c r="BV891" s="211"/>
      <c r="BW891" s="211"/>
      <c r="BX891" s="211"/>
      <c r="BY891" s="211"/>
      <c r="BZ891" s="211"/>
      <c r="CA891" s="211"/>
      <c r="CB891" s="211"/>
      <c r="CC891" s="211"/>
      <c r="CD891" s="211"/>
      <c r="CE891" s="211"/>
    </row>
    <row r="892" spans="41:83" x14ac:dyDescent="0.2">
      <c r="AO892" s="215"/>
      <c r="AP892" s="222"/>
      <c r="AQ892" s="222"/>
      <c r="AR892" s="215"/>
      <c r="AS892" s="215"/>
      <c r="AT892" s="217"/>
      <c r="AU892" s="218"/>
      <c r="AV892" s="217"/>
      <c r="AW892" s="215"/>
      <c r="AX892" s="217"/>
      <c r="AY892" s="219"/>
      <c r="AZ892" s="220"/>
      <c r="BA892" s="220"/>
      <c r="BB892" s="221"/>
      <c r="BC892" s="220"/>
      <c r="BD892" s="220"/>
      <c r="BE892" s="220"/>
      <c r="BF892" s="220"/>
      <c r="BG892" s="220"/>
      <c r="BH892" s="218"/>
      <c r="BI892" s="218"/>
      <c r="BJ892" s="218"/>
      <c r="BK892" s="218"/>
      <c r="BL892" s="218"/>
      <c r="BM892" s="211"/>
      <c r="BN892" s="211"/>
      <c r="BO892" s="211"/>
      <c r="BP892" s="211"/>
      <c r="BQ892" s="211"/>
      <c r="BR892" s="211"/>
      <c r="BS892" s="211"/>
      <c r="BT892" s="211"/>
      <c r="BU892" s="211"/>
      <c r="BV892" s="211"/>
      <c r="BW892" s="211"/>
      <c r="BX892" s="211"/>
      <c r="BY892" s="211"/>
      <c r="BZ892" s="211"/>
      <c r="CA892" s="211"/>
      <c r="CB892" s="211"/>
      <c r="CC892" s="211"/>
      <c r="CD892" s="211"/>
      <c r="CE892" s="211"/>
    </row>
    <row r="893" spans="41:83" x14ac:dyDescent="0.2">
      <c r="AO893" s="215"/>
      <c r="AP893" s="222"/>
      <c r="AQ893" s="222"/>
      <c r="AR893" s="215"/>
      <c r="AS893" s="215"/>
      <c r="AT893" s="217"/>
      <c r="AU893" s="218"/>
      <c r="AV893" s="217"/>
      <c r="AW893" s="215"/>
      <c r="AX893" s="217"/>
      <c r="AY893" s="219"/>
      <c r="AZ893" s="220"/>
      <c r="BA893" s="220"/>
      <c r="BB893" s="221"/>
      <c r="BC893" s="220"/>
      <c r="BD893" s="220"/>
      <c r="BE893" s="220"/>
      <c r="BF893" s="220"/>
      <c r="BG893" s="220"/>
      <c r="BH893" s="218"/>
      <c r="BI893" s="218"/>
      <c r="BJ893" s="218"/>
      <c r="BK893" s="218"/>
      <c r="BL893" s="218"/>
      <c r="BM893" s="211"/>
      <c r="BN893" s="211"/>
      <c r="BO893" s="211"/>
      <c r="BP893" s="211"/>
      <c r="BQ893" s="211"/>
      <c r="BR893" s="211"/>
      <c r="BS893" s="211"/>
      <c r="BT893" s="211"/>
      <c r="BU893" s="211"/>
      <c r="BV893" s="211"/>
      <c r="BW893" s="211"/>
      <c r="BX893" s="211"/>
      <c r="BY893" s="211"/>
      <c r="BZ893" s="211"/>
      <c r="CA893" s="211"/>
      <c r="CB893" s="211"/>
      <c r="CC893" s="211"/>
      <c r="CD893" s="211"/>
      <c r="CE893" s="211"/>
    </row>
    <row r="894" spans="41:83" x14ac:dyDescent="0.2">
      <c r="AO894" s="215"/>
      <c r="AP894" s="222"/>
      <c r="AQ894" s="222"/>
      <c r="AR894" s="215"/>
      <c r="AS894" s="215"/>
      <c r="AT894" s="217"/>
      <c r="AU894" s="218"/>
      <c r="AV894" s="217"/>
      <c r="AW894" s="215"/>
      <c r="AX894" s="217"/>
      <c r="AY894" s="219"/>
      <c r="AZ894" s="220"/>
      <c r="BA894" s="220"/>
      <c r="BB894" s="221"/>
      <c r="BC894" s="220"/>
      <c r="BD894" s="220"/>
      <c r="BE894" s="220"/>
      <c r="BF894" s="220"/>
      <c r="BG894" s="220"/>
      <c r="BH894" s="218"/>
      <c r="BI894" s="218"/>
      <c r="BJ894" s="218"/>
      <c r="BK894" s="218"/>
      <c r="BL894" s="218"/>
      <c r="BM894" s="211"/>
      <c r="BN894" s="211"/>
      <c r="BO894" s="211"/>
      <c r="BP894" s="211"/>
      <c r="BQ894" s="211"/>
      <c r="BR894" s="211"/>
      <c r="BS894" s="211"/>
      <c r="BT894" s="211"/>
      <c r="BU894" s="211"/>
      <c r="BV894" s="211"/>
      <c r="BW894" s="211"/>
      <c r="BX894" s="211"/>
      <c r="BY894" s="211"/>
      <c r="BZ894" s="211"/>
      <c r="CA894" s="211"/>
      <c r="CB894" s="211"/>
      <c r="CC894" s="211"/>
      <c r="CD894" s="211"/>
      <c r="CE894" s="211"/>
    </row>
    <row r="895" spans="41:83" x14ac:dyDescent="0.2">
      <c r="AO895" s="215"/>
      <c r="AP895" s="222"/>
      <c r="AQ895" s="222"/>
      <c r="AR895" s="215"/>
      <c r="AS895" s="215"/>
      <c r="AT895" s="217"/>
      <c r="AU895" s="218"/>
      <c r="AV895" s="217"/>
      <c r="AW895" s="215"/>
      <c r="AX895" s="217"/>
      <c r="AY895" s="219"/>
      <c r="AZ895" s="220"/>
      <c r="BA895" s="220"/>
      <c r="BB895" s="221"/>
      <c r="BC895" s="220"/>
      <c r="BD895" s="220"/>
      <c r="BE895" s="220"/>
      <c r="BF895" s="220"/>
      <c r="BG895" s="220"/>
      <c r="BH895" s="218"/>
      <c r="BI895" s="218"/>
      <c r="BJ895" s="218"/>
      <c r="BK895" s="218"/>
      <c r="BL895" s="218"/>
      <c r="BM895" s="211"/>
      <c r="BN895" s="211"/>
      <c r="BO895" s="211"/>
      <c r="BP895" s="211"/>
      <c r="BQ895" s="211"/>
      <c r="BR895" s="211"/>
      <c r="BS895" s="211"/>
      <c r="BT895" s="211"/>
      <c r="BU895" s="211"/>
      <c r="BV895" s="211"/>
      <c r="BW895" s="211"/>
      <c r="BX895" s="211"/>
      <c r="BY895" s="211"/>
      <c r="BZ895" s="211"/>
      <c r="CA895" s="211"/>
      <c r="CB895" s="211"/>
      <c r="CC895" s="211"/>
      <c r="CD895" s="211"/>
      <c r="CE895" s="211"/>
    </row>
    <row r="896" spans="41:83" x14ac:dyDescent="0.2">
      <c r="AO896" s="215"/>
      <c r="AP896" s="222"/>
      <c r="AQ896" s="222"/>
      <c r="AR896" s="215"/>
      <c r="AS896" s="215"/>
      <c r="AT896" s="217"/>
      <c r="AU896" s="218"/>
      <c r="AV896" s="217"/>
      <c r="AW896" s="215"/>
      <c r="AX896" s="217"/>
      <c r="AY896" s="219"/>
      <c r="AZ896" s="220"/>
      <c r="BA896" s="220"/>
      <c r="BB896" s="221"/>
      <c r="BC896" s="220"/>
      <c r="BD896" s="220"/>
      <c r="BE896" s="220"/>
      <c r="BF896" s="220"/>
      <c r="BG896" s="220"/>
      <c r="BH896" s="218"/>
      <c r="BI896" s="218"/>
      <c r="BJ896" s="218"/>
      <c r="BK896" s="218"/>
      <c r="BL896" s="218"/>
      <c r="BM896" s="211"/>
      <c r="BN896" s="211"/>
      <c r="BO896" s="211"/>
      <c r="BP896" s="211"/>
      <c r="BQ896" s="211"/>
      <c r="BR896" s="211"/>
      <c r="BS896" s="211"/>
      <c r="BT896" s="211"/>
      <c r="BU896" s="211"/>
      <c r="BV896" s="211"/>
      <c r="BW896" s="211"/>
      <c r="BX896" s="211"/>
      <c r="BY896" s="211"/>
      <c r="BZ896" s="211"/>
      <c r="CA896" s="211"/>
      <c r="CB896" s="211"/>
      <c r="CC896" s="211"/>
      <c r="CD896" s="211"/>
      <c r="CE896" s="211"/>
    </row>
    <row r="897" spans="41:83" x14ac:dyDescent="0.2">
      <c r="AO897" s="215"/>
      <c r="AP897" s="222"/>
      <c r="AQ897" s="222"/>
      <c r="AR897" s="215"/>
      <c r="AS897" s="215"/>
      <c r="AT897" s="217"/>
      <c r="AU897" s="218"/>
      <c r="AV897" s="217"/>
      <c r="AW897" s="215"/>
      <c r="AX897" s="217"/>
      <c r="AY897" s="219"/>
      <c r="AZ897" s="220"/>
      <c r="BA897" s="220"/>
      <c r="BB897" s="221"/>
      <c r="BC897" s="220"/>
      <c r="BD897" s="220"/>
      <c r="BE897" s="220"/>
      <c r="BF897" s="220"/>
      <c r="BG897" s="220"/>
      <c r="BH897" s="218"/>
      <c r="BI897" s="218"/>
      <c r="BJ897" s="218"/>
      <c r="BK897" s="218"/>
      <c r="BL897" s="218"/>
      <c r="BM897" s="211"/>
      <c r="BN897" s="211"/>
      <c r="BO897" s="211"/>
      <c r="BP897" s="211"/>
      <c r="BQ897" s="211"/>
      <c r="BR897" s="211"/>
      <c r="BS897" s="211"/>
      <c r="BT897" s="211"/>
      <c r="BU897" s="211"/>
      <c r="BV897" s="211"/>
      <c r="BW897" s="211"/>
      <c r="BX897" s="211"/>
      <c r="BY897" s="211"/>
      <c r="BZ897" s="211"/>
      <c r="CA897" s="211"/>
      <c r="CB897" s="211"/>
      <c r="CC897" s="211"/>
      <c r="CD897" s="211"/>
      <c r="CE897" s="211"/>
    </row>
    <row r="898" spans="41:83" x14ac:dyDescent="0.2">
      <c r="AO898" s="215"/>
      <c r="AP898" s="222"/>
      <c r="AQ898" s="222"/>
      <c r="AR898" s="215"/>
      <c r="AS898" s="215"/>
      <c r="AT898" s="217"/>
      <c r="AU898" s="218"/>
      <c r="AV898" s="217"/>
      <c r="AW898" s="215"/>
      <c r="AX898" s="217"/>
      <c r="AY898" s="219"/>
      <c r="AZ898" s="220"/>
      <c r="BA898" s="220"/>
      <c r="BB898" s="221"/>
      <c r="BC898" s="220"/>
      <c r="BD898" s="220"/>
      <c r="BE898" s="220"/>
      <c r="BF898" s="220"/>
      <c r="BG898" s="220"/>
      <c r="BH898" s="218"/>
      <c r="BI898" s="218"/>
      <c r="BJ898" s="218"/>
      <c r="BK898" s="218"/>
      <c r="BL898" s="218"/>
      <c r="BM898" s="211"/>
      <c r="BN898" s="211"/>
      <c r="BO898" s="211"/>
      <c r="BP898" s="211"/>
      <c r="BQ898" s="211"/>
      <c r="BR898" s="211"/>
      <c r="BS898" s="211"/>
      <c r="BT898" s="211"/>
      <c r="BU898" s="211"/>
      <c r="BV898" s="211"/>
      <c r="BW898" s="211"/>
      <c r="BX898" s="211"/>
      <c r="BY898" s="211"/>
      <c r="BZ898" s="211"/>
      <c r="CA898" s="211"/>
      <c r="CB898" s="211"/>
      <c r="CC898" s="211"/>
      <c r="CD898" s="211"/>
      <c r="CE898" s="211"/>
    </row>
    <row r="899" spans="41:83" x14ac:dyDescent="0.2">
      <c r="AO899" s="215"/>
      <c r="AP899" s="222"/>
      <c r="AQ899" s="222"/>
      <c r="AR899" s="215"/>
      <c r="AS899" s="215"/>
      <c r="AT899" s="217"/>
      <c r="AU899" s="218"/>
      <c r="AV899" s="217"/>
      <c r="AW899" s="215"/>
      <c r="AX899" s="217"/>
      <c r="AY899" s="219"/>
      <c r="AZ899" s="220"/>
      <c r="BA899" s="220"/>
      <c r="BB899" s="221"/>
      <c r="BC899" s="220"/>
      <c r="BD899" s="220"/>
      <c r="BE899" s="220"/>
      <c r="BF899" s="220"/>
      <c r="BG899" s="220"/>
      <c r="BH899" s="218"/>
      <c r="BI899" s="218"/>
      <c r="BJ899" s="218"/>
      <c r="BK899" s="218"/>
      <c r="BL899" s="218"/>
      <c r="BM899" s="211"/>
      <c r="BN899" s="211"/>
      <c r="BO899" s="211"/>
      <c r="BP899" s="211"/>
      <c r="BQ899" s="211"/>
      <c r="BR899" s="211"/>
      <c r="BS899" s="211"/>
      <c r="BT899" s="211"/>
      <c r="BU899" s="211"/>
      <c r="BV899" s="211"/>
      <c r="BW899" s="211"/>
      <c r="BX899" s="211"/>
      <c r="BY899" s="211"/>
      <c r="BZ899" s="211"/>
      <c r="CA899" s="211"/>
      <c r="CB899" s="211"/>
      <c r="CC899" s="211"/>
      <c r="CD899" s="211"/>
      <c r="CE899" s="211"/>
    </row>
    <row r="900" spans="41:83" x14ac:dyDescent="0.2">
      <c r="AO900" s="215"/>
      <c r="AP900" s="222"/>
      <c r="AQ900" s="222"/>
      <c r="AR900" s="215"/>
      <c r="AS900" s="215"/>
      <c r="AT900" s="217"/>
      <c r="AU900" s="218"/>
      <c r="AV900" s="217"/>
      <c r="AW900" s="215"/>
      <c r="AX900" s="217"/>
      <c r="AY900" s="219"/>
      <c r="AZ900" s="220"/>
      <c r="BA900" s="220"/>
      <c r="BB900" s="221"/>
      <c r="BC900" s="220"/>
      <c r="BD900" s="220"/>
      <c r="BE900" s="220"/>
      <c r="BF900" s="220"/>
      <c r="BG900" s="220"/>
      <c r="BH900" s="218"/>
      <c r="BI900" s="218"/>
      <c r="BJ900" s="218"/>
      <c r="BK900" s="218"/>
      <c r="BL900" s="218"/>
      <c r="BM900" s="211"/>
      <c r="BN900" s="211"/>
      <c r="BO900" s="211"/>
      <c r="BP900" s="211"/>
      <c r="BQ900" s="211"/>
      <c r="BR900" s="211"/>
      <c r="BS900" s="211"/>
      <c r="BT900" s="211"/>
      <c r="BU900" s="211"/>
      <c r="BV900" s="211"/>
      <c r="BW900" s="211"/>
      <c r="BX900" s="211"/>
      <c r="BY900" s="211"/>
      <c r="BZ900" s="211"/>
      <c r="CA900" s="211"/>
      <c r="CB900" s="211"/>
      <c r="CC900" s="211"/>
      <c r="CD900" s="211"/>
      <c r="CE900" s="211"/>
    </row>
    <row r="901" spans="41:83" x14ac:dyDescent="0.2">
      <c r="AO901" s="215"/>
      <c r="AP901" s="222"/>
      <c r="AQ901" s="222"/>
      <c r="AR901" s="215"/>
      <c r="AS901" s="215"/>
      <c r="AT901" s="217"/>
      <c r="AU901" s="218"/>
      <c r="AV901" s="217"/>
      <c r="AW901" s="215"/>
      <c r="AX901" s="217"/>
      <c r="AY901" s="219"/>
      <c r="AZ901" s="220"/>
      <c r="BA901" s="220"/>
      <c r="BB901" s="221"/>
      <c r="BC901" s="220"/>
      <c r="BD901" s="220"/>
      <c r="BE901" s="220"/>
      <c r="BF901" s="220"/>
      <c r="BG901" s="220"/>
      <c r="BH901" s="218"/>
      <c r="BI901" s="218"/>
      <c r="BJ901" s="218"/>
      <c r="BK901" s="218"/>
      <c r="BL901" s="218"/>
      <c r="BM901" s="211"/>
      <c r="BN901" s="211"/>
      <c r="BO901" s="211"/>
      <c r="BP901" s="211"/>
      <c r="BQ901" s="211"/>
      <c r="BR901" s="211"/>
      <c r="BS901" s="211"/>
      <c r="BT901" s="211"/>
      <c r="BU901" s="211"/>
      <c r="BV901" s="211"/>
      <c r="BW901" s="211"/>
      <c r="BX901" s="211"/>
      <c r="BY901" s="211"/>
      <c r="BZ901" s="211"/>
      <c r="CA901" s="211"/>
      <c r="CB901" s="211"/>
      <c r="CC901" s="211"/>
      <c r="CD901" s="211"/>
      <c r="CE901" s="211"/>
    </row>
    <row r="902" spans="41:83" x14ac:dyDescent="0.2">
      <c r="AO902" s="215"/>
      <c r="AP902" s="222"/>
      <c r="AQ902" s="222"/>
      <c r="AR902" s="215"/>
      <c r="AS902" s="215"/>
      <c r="AT902" s="217"/>
      <c r="AU902" s="218"/>
      <c r="AV902" s="217"/>
      <c r="AW902" s="215"/>
      <c r="AX902" s="217"/>
      <c r="AY902" s="219"/>
      <c r="AZ902" s="220"/>
      <c r="BA902" s="220"/>
      <c r="BB902" s="221"/>
      <c r="BC902" s="220"/>
      <c r="BD902" s="220"/>
      <c r="BE902" s="220"/>
      <c r="BF902" s="220"/>
      <c r="BG902" s="220"/>
      <c r="BH902" s="218"/>
      <c r="BI902" s="218"/>
      <c r="BJ902" s="218"/>
      <c r="BK902" s="218"/>
      <c r="BL902" s="218"/>
      <c r="BM902" s="211"/>
      <c r="BN902" s="211"/>
      <c r="BO902" s="211"/>
      <c r="BP902" s="211"/>
      <c r="BQ902" s="211"/>
      <c r="BR902" s="211"/>
      <c r="BS902" s="211"/>
      <c r="BT902" s="211"/>
      <c r="BU902" s="211"/>
      <c r="BV902" s="211"/>
      <c r="BW902" s="211"/>
      <c r="BX902" s="211"/>
      <c r="BY902" s="211"/>
      <c r="BZ902" s="211"/>
      <c r="CA902" s="211"/>
      <c r="CB902" s="211"/>
      <c r="CC902" s="211"/>
      <c r="CD902" s="211"/>
      <c r="CE902" s="211"/>
    </row>
    <row r="903" spans="41:83" x14ac:dyDescent="0.2">
      <c r="AO903" s="215"/>
      <c r="AP903" s="222"/>
      <c r="AQ903" s="222"/>
      <c r="AR903" s="215"/>
      <c r="AS903" s="215"/>
      <c r="AT903" s="217"/>
      <c r="AU903" s="218"/>
      <c r="AV903" s="217"/>
      <c r="AW903" s="215"/>
      <c r="AX903" s="217"/>
      <c r="AY903" s="219"/>
      <c r="AZ903" s="220"/>
      <c r="BA903" s="220"/>
      <c r="BB903" s="221"/>
      <c r="BC903" s="220"/>
      <c r="BD903" s="220"/>
      <c r="BE903" s="220"/>
      <c r="BF903" s="220"/>
      <c r="BG903" s="220"/>
      <c r="BH903" s="218"/>
      <c r="BI903" s="218"/>
      <c r="BJ903" s="218"/>
      <c r="BK903" s="218"/>
      <c r="BL903" s="218"/>
      <c r="BM903" s="211"/>
      <c r="BN903" s="211"/>
      <c r="BO903" s="211"/>
      <c r="BP903" s="211"/>
      <c r="BQ903" s="211"/>
      <c r="BR903" s="211"/>
      <c r="BS903" s="211"/>
      <c r="BT903" s="211"/>
      <c r="BU903" s="211"/>
      <c r="BV903" s="211"/>
      <c r="BW903" s="211"/>
      <c r="BX903" s="211"/>
      <c r="BY903" s="211"/>
      <c r="BZ903" s="211"/>
      <c r="CA903" s="211"/>
      <c r="CB903" s="211"/>
      <c r="CC903" s="211"/>
      <c r="CD903" s="211"/>
      <c r="CE903" s="211"/>
    </row>
    <row r="904" spans="41:83" x14ac:dyDescent="0.2">
      <c r="AO904" s="215"/>
      <c r="AP904" s="222"/>
      <c r="AQ904" s="222"/>
      <c r="AR904" s="215"/>
      <c r="AS904" s="215"/>
      <c r="AT904" s="217"/>
      <c r="AU904" s="218"/>
      <c r="AV904" s="217"/>
      <c r="AW904" s="215"/>
      <c r="AX904" s="217"/>
      <c r="AY904" s="219"/>
      <c r="AZ904" s="220"/>
      <c r="BA904" s="220"/>
      <c r="BB904" s="221"/>
      <c r="BC904" s="220"/>
      <c r="BD904" s="220"/>
      <c r="BE904" s="220"/>
      <c r="BF904" s="220"/>
      <c r="BG904" s="220"/>
      <c r="BH904" s="218"/>
      <c r="BI904" s="218"/>
      <c r="BJ904" s="218"/>
      <c r="BK904" s="218"/>
      <c r="BL904" s="218"/>
      <c r="BM904" s="211"/>
      <c r="BN904" s="211"/>
      <c r="BO904" s="211"/>
      <c r="BP904" s="211"/>
      <c r="BQ904" s="211"/>
      <c r="BR904" s="211"/>
      <c r="BS904" s="211"/>
      <c r="BT904" s="211"/>
      <c r="BU904" s="211"/>
      <c r="BV904" s="211"/>
      <c r="BW904" s="211"/>
      <c r="BX904" s="211"/>
      <c r="BY904" s="211"/>
      <c r="BZ904" s="211"/>
      <c r="CA904" s="211"/>
      <c r="CB904" s="211"/>
      <c r="CC904" s="211"/>
      <c r="CD904" s="211"/>
      <c r="CE904" s="211"/>
    </row>
    <row r="905" spans="41:83" x14ac:dyDescent="0.2">
      <c r="AO905" s="215"/>
      <c r="AP905" s="222"/>
      <c r="AQ905" s="222"/>
      <c r="AR905" s="215"/>
      <c r="AS905" s="215"/>
      <c r="AT905" s="217"/>
      <c r="AU905" s="218"/>
      <c r="AV905" s="217"/>
      <c r="AW905" s="215"/>
      <c r="AX905" s="217"/>
      <c r="AY905" s="219"/>
      <c r="AZ905" s="220"/>
      <c r="BA905" s="220"/>
      <c r="BB905" s="221"/>
      <c r="BC905" s="220"/>
      <c r="BD905" s="220"/>
      <c r="BE905" s="220"/>
      <c r="BF905" s="220"/>
      <c r="BG905" s="220"/>
      <c r="BH905" s="218"/>
      <c r="BI905" s="218"/>
      <c r="BJ905" s="218"/>
      <c r="BK905" s="218"/>
      <c r="BL905" s="218"/>
      <c r="BM905" s="211"/>
      <c r="BN905" s="211"/>
      <c r="BO905" s="211"/>
      <c r="BP905" s="211"/>
      <c r="BQ905" s="211"/>
      <c r="BR905" s="211"/>
      <c r="BS905" s="211"/>
      <c r="BT905" s="211"/>
      <c r="BU905" s="211"/>
      <c r="BV905" s="211"/>
      <c r="BW905" s="211"/>
      <c r="BX905" s="211"/>
      <c r="BY905" s="211"/>
      <c r="BZ905" s="211"/>
      <c r="CA905" s="211"/>
      <c r="CB905" s="211"/>
      <c r="CC905" s="211"/>
      <c r="CD905" s="211"/>
      <c r="CE905" s="211"/>
    </row>
    <row r="906" spans="41:83" x14ac:dyDescent="0.2">
      <c r="AO906" s="215"/>
      <c r="AP906" s="222"/>
      <c r="AQ906" s="222"/>
      <c r="AR906" s="215"/>
      <c r="AS906" s="215"/>
      <c r="AT906" s="217"/>
      <c r="AU906" s="218"/>
      <c r="AV906" s="217"/>
      <c r="AW906" s="215"/>
      <c r="AX906" s="217"/>
      <c r="AY906" s="219"/>
      <c r="AZ906" s="220"/>
      <c r="BA906" s="220"/>
      <c r="BB906" s="221"/>
      <c r="BC906" s="220"/>
      <c r="BD906" s="220"/>
      <c r="BE906" s="220"/>
      <c r="BF906" s="220"/>
      <c r="BG906" s="220"/>
      <c r="BH906" s="218"/>
      <c r="BI906" s="218"/>
      <c r="BJ906" s="218"/>
      <c r="BK906" s="218"/>
      <c r="BL906" s="218"/>
      <c r="BM906" s="211"/>
      <c r="BN906" s="211"/>
      <c r="BO906" s="211"/>
      <c r="BP906" s="211"/>
      <c r="BQ906" s="211"/>
      <c r="BR906" s="211"/>
      <c r="BS906" s="211"/>
      <c r="BT906" s="211"/>
      <c r="BU906" s="211"/>
      <c r="BV906" s="211"/>
      <c r="BW906" s="211"/>
      <c r="BX906" s="211"/>
      <c r="BY906" s="211"/>
      <c r="BZ906" s="211"/>
      <c r="CA906" s="211"/>
      <c r="CB906" s="211"/>
      <c r="CC906" s="211"/>
      <c r="CD906" s="211"/>
      <c r="CE906" s="211"/>
    </row>
    <row r="907" spans="41:83" x14ac:dyDescent="0.2">
      <c r="AO907" s="215"/>
      <c r="AP907" s="222"/>
      <c r="AQ907" s="222"/>
      <c r="AR907" s="215"/>
      <c r="AS907" s="215"/>
      <c r="AT907" s="217"/>
      <c r="AU907" s="218"/>
      <c r="AV907" s="217"/>
      <c r="AW907" s="215"/>
      <c r="AX907" s="217"/>
      <c r="AY907" s="219"/>
      <c r="AZ907" s="220"/>
      <c r="BA907" s="220"/>
      <c r="BB907" s="221"/>
      <c r="BC907" s="220"/>
      <c r="BD907" s="220"/>
      <c r="BE907" s="220"/>
      <c r="BF907" s="220"/>
      <c r="BG907" s="220"/>
      <c r="BH907" s="218"/>
      <c r="BI907" s="218"/>
      <c r="BJ907" s="218"/>
      <c r="BK907" s="218"/>
      <c r="BL907" s="218"/>
      <c r="BM907" s="211"/>
      <c r="BN907" s="211"/>
      <c r="BO907" s="211"/>
      <c r="BP907" s="211"/>
      <c r="BQ907" s="211"/>
      <c r="BR907" s="211"/>
      <c r="BS907" s="211"/>
      <c r="BT907" s="211"/>
      <c r="BU907" s="211"/>
      <c r="BV907" s="211"/>
      <c r="BW907" s="211"/>
      <c r="BX907" s="211"/>
      <c r="BY907" s="211"/>
      <c r="BZ907" s="211"/>
      <c r="CA907" s="211"/>
      <c r="CB907" s="211"/>
      <c r="CC907" s="211"/>
      <c r="CD907" s="211"/>
      <c r="CE907" s="211"/>
    </row>
    <row r="908" spans="41:83" x14ac:dyDescent="0.2">
      <c r="AO908" s="215"/>
      <c r="AP908" s="222"/>
      <c r="AQ908" s="222"/>
      <c r="AR908" s="215"/>
      <c r="AS908" s="215"/>
      <c r="AT908" s="217"/>
      <c r="AU908" s="218"/>
      <c r="AV908" s="217"/>
      <c r="AW908" s="215"/>
      <c r="AX908" s="217"/>
      <c r="AY908" s="219"/>
      <c r="AZ908" s="220"/>
      <c r="BA908" s="220"/>
      <c r="BB908" s="221"/>
      <c r="BC908" s="220"/>
      <c r="BD908" s="220"/>
      <c r="BE908" s="220"/>
      <c r="BF908" s="220"/>
      <c r="BG908" s="220"/>
      <c r="BH908" s="218"/>
      <c r="BI908" s="218"/>
      <c r="BJ908" s="218"/>
      <c r="BK908" s="218"/>
      <c r="BL908" s="218"/>
      <c r="BM908" s="211"/>
      <c r="BN908" s="211"/>
      <c r="BO908" s="211"/>
      <c r="BP908" s="211"/>
      <c r="BQ908" s="211"/>
      <c r="BR908" s="211"/>
      <c r="BS908" s="211"/>
      <c r="BT908" s="211"/>
      <c r="BU908" s="211"/>
      <c r="BV908" s="211"/>
      <c r="BW908" s="211"/>
      <c r="BX908" s="211"/>
      <c r="BY908" s="211"/>
      <c r="BZ908" s="211"/>
      <c r="CA908" s="211"/>
      <c r="CB908" s="211"/>
      <c r="CC908" s="211"/>
      <c r="CD908" s="211"/>
      <c r="CE908" s="211"/>
    </row>
    <row r="909" spans="41:83" x14ac:dyDescent="0.2">
      <c r="AO909" s="215"/>
      <c r="AP909" s="222"/>
      <c r="AQ909" s="222"/>
      <c r="AR909" s="215"/>
      <c r="AS909" s="215"/>
      <c r="AT909" s="217"/>
      <c r="AU909" s="218"/>
      <c r="AV909" s="217"/>
      <c r="AW909" s="215"/>
      <c r="AX909" s="217"/>
      <c r="AY909" s="219"/>
      <c r="AZ909" s="220"/>
      <c r="BA909" s="220"/>
      <c r="BB909" s="221"/>
      <c r="BC909" s="220"/>
      <c r="BD909" s="220"/>
      <c r="BE909" s="220"/>
      <c r="BF909" s="220"/>
      <c r="BG909" s="220"/>
      <c r="BH909" s="218"/>
      <c r="BI909" s="218"/>
      <c r="BJ909" s="218"/>
      <c r="BK909" s="218"/>
      <c r="BL909" s="218"/>
      <c r="BM909" s="211"/>
      <c r="BN909" s="211"/>
      <c r="BO909" s="211"/>
      <c r="BP909" s="211"/>
      <c r="BQ909" s="211"/>
      <c r="BR909" s="211"/>
      <c r="BS909" s="211"/>
      <c r="BT909" s="211"/>
      <c r="BU909" s="211"/>
      <c r="BV909" s="211"/>
      <c r="BW909" s="211"/>
      <c r="BX909" s="211"/>
      <c r="BY909" s="211"/>
      <c r="BZ909" s="211"/>
      <c r="CA909" s="211"/>
      <c r="CB909" s="211"/>
      <c r="CC909" s="211"/>
      <c r="CD909" s="211"/>
      <c r="CE909" s="211"/>
    </row>
    <row r="910" spans="41:83" x14ac:dyDescent="0.2">
      <c r="AO910" s="215"/>
      <c r="AP910" s="222"/>
      <c r="AQ910" s="222"/>
      <c r="AR910" s="215"/>
      <c r="AS910" s="215"/>
      <c r="AT910" s="217"/>
      <c r="AU910" s="218"/>
      <c r="AV910" s="217"/>
      <c r="AW910" s="215"/>
      <c r="AX910" s="217"/>
      <c r="AY910" s="219"/>
      <c r="AZ910" s="220"/>
      <c r="BA910" s="220"/>
      <c r="BB910" s="221"/>
      <c r="BC910" s="220"/>
      <c r="BD910" s="220"/>
      <c r="BE910" s="220"/>
      <c r="BF910" s="220"/>
      <c r="BG910" s="220"/>
      <c r="BH910" s="218"/>
      <c r="BI910" s="218"/>
      <c r="BJ910" s="218"/>
      <c r="BK910" s="218"/>
      <c r="BL910" s="218"/>
      <c r="BM910" s="211"/>
      <c r="BN910" s="211"/>
      <c r="BO910" s="211"/>
      <c r="BP910" s="211"/>
      <c r="BQ910" s="211"/>
      <c r="BR910" s="211"/>
      <c r="BS910" s="211"/>
      <c r="BT910" s="211"/>
      <c r="BU910" s="211"/>
      <c r="BV910" s="211"/>
      <c r="BW910" s="211"/>
      <c r="BX910" s="211"/>
      <c r="BY910" s="211"/>
      <c r="BZ910" s="211"/>
      <c r="CA910" s="211"/>
      <c r="CB910" s="211"/>
      <c r="CC910" s="211"/>
      <c r="CD910" s="211"/>
      <c r="CE910" s="211"/>
    </row>
    <row r="911" spans="41:83" x14ac:dyDescent="0.2">
      <c r="AO911" s="215"/>
      <c r="AP911" s="222"/>
      <c r="AQ911" s="222"/>
      <c r="AR911" s="215"/>
      <c r="AS911" s="215"/>
      <c r="AT911" s="217"/>
      <c r="AU911" s="218"/>
      <c r="AV911" s="217"/>
      <c r="AW911" s="215"/>
      <c r="AX911" s="217"/>
      <c r="AY911" s="219"/>
      <c r="AZ911" s="220"/>
      <c r="BA911" s="220"/>
      <c r="BB911" s="221"/>
      <c r="BC911" s="220"/>
      <c r="BD911" s="220"/>
      <c r="BE911" s="220"/>
      <c r="BF911" s="220"/>
      <c r="BG911" s="220"/>
      <c r="BH911" s="218"/>
      <c r="BI911" s="218"/>
      <c r="BJ911" s="218"/>
      <c r="BK911" s="218"/>
      <c r="BL911" s="218"/>
      <c r="BM911" s="211"/>
      <c r="BN911" s="211"/>
      <c r="BO911" s="211"/>
      <c r="BP911" s="211"/>
      <c r="BQ911" s="211"/>
      <c r="BR911" s="211"/>
      <c r="BS911" s="211"/>
      <c r="BT911" s="211"/>
      <c r="BU911" s="211"/>
      <c r="BV911" s="211"/>
      <c r="BW911" s="211"/>
      <c r="BX911" s="211"/>
      <c r="BY911" s="211"/>
      <c r="BZ911" s="211"/>
      <c r="CA911" s="211"/>
      <c r="CB911" s="211"/>
      <c r="CC911" s="211"/>
      <c r="CD911" s="211"/>
      <c r="CE911" s="211"/>
    </row>
    <row r="912" spans="41:83" x14ac:dyDescent="0.2">
      <c r="AO912" s="215"/>
      <c r="AP912" s="222"/>
      <c r="AQ912" s="222"/>
      <c r="AR912" s="215"/>
      <c r="AS912" s="215"/>
      <c r="AT912" s="217"/>
      <c r="AU912" s="218"/>
      <c r="AV912" s="217"/>
      <c r="AW912" s="215"/>
      <c r="AX912" s="217"/>
      <c r="AY912" s="219"/>
      <c r="AZ912" s="220"/>
      <c r="BA912" s="220"/>
      <c r="BB912" s="221"/>
      <c r="BC912" s="220"/>
      <c r="BD912" s="220"/>
      <c r="BE912" s="220"/>
      <c r="BF912" s="220"/>
      <c r="BG912" s="220"/>
      <c r="BH912" s="218"/>
      <c r="BI912" s="218"/>
      <c r="BJ912" s="218"/>
      <c r="BK912" s="218"/>
      <c r="BL912" s="218"/>
      <c r="BM912" s="211"/>
      <c r="BN912" s="211"/>
      <c r="BO912" s="211"/>
      <c r="BP912" s="211"/>
      <c r="BQ912" s="211"/>
      <c r="BR912" s="211"/>
      <c r="BS912" s="211"/>
      <c r="BT912" s="211"/>
      <c r="BU912" s="211"/>
      <c r="BV912" s="211"/>
      <c r="BW912" s="211"/>
      <c r="BX912" s="211"/>
      <c r="BY912" s="211"/>
      <c r="BZ912" s="211"/>
      <c r="CA912" s="211"/>
      <c r="CB912" s="211"/>
      <c r="CC912" s="211"/>
      <c r="CD912" s="211"/>
      <c r="CE912" s="211"/>
    </row>
    <row r="913" spans="41:83" x14ac:dyDescent="0.2">
      <c r="AO913" s="215"/>
      <c r="AP913" s="222"/>
      <c r="AQ913" s="222"/>
      <c r="AR913" s="215"/>
      <c r="AS913" s="215"/>
      <c r="AT913" s="217"/>
      <c r="AU913" s="218"/>
      <c r="AV913" s="217"/>
      <c r="AW913" s="215"/>
      <c r="AX913" s="217"/>
      <c r="AY913" s="219"/>
      <c r="AZ913" s="220"/>
      <c r="BA913" s="220"/>
      <c r="BB913" s="221"/>
      <c r="BC913" s="220"/>
      <c r="BD913" s="220"/>
      <c r="BE913" s="220"/>
      <c r="BF913" s="220"/>
      <c r="BG913" s="220"/>
      <c r="BH913" s="218"/>
      <c r="BI913" s="218"/>
      <c r="BJ913" s="218"/>
      <c r="BK913" s="218"/>
      <c r="BL913" s="218"/>
      <c r="BM913" s="211"/>
      <c r="BN913" s="211"/>
      <c r="BO913" s="211"/>
      <c r="BP913" s="211"/>
      <c r="BQ913" s="211"/>
      <c r="BR913" s="211"/>
      <c r="BS913" s="211"/>
      <c r="BT913" s="211"/>
      <c r="BU913" s="211"/>
      <c r="BV913" s="211"/>
      <c r="BW913" s="211"/>
      <c r="BX913" s="211"/>
      <c r="BY913" s="211"/>
      <c r="BZ913" s="211"/>
      <c r="CA913" s="211"/>
      <c r="CB913" s="211"/>
      <c r="CC913" s="211"/>
      <c r="CD913" s="211"/>
      <c r="CE913" s="211"/>
    </row>
    <row r="914" spans="41:83" x14ac:dyDescent="0.2">
      <c r="AO914" s="215"/>
      <c r="AP914" s="222"/>
      <c r="AQ914" s="222"/>
      <c r="AR914" s="215"/>
      <c r="AS914" s="215"/>
      <c r="AT914" s="217"/>
      <c r="AU914" s="218"/>
      <c r="AV914" s="217"/>
      <c r="AW914" s="215"/>
      <c r="AX914" s="217"/>
      <c r="AY914" s="219"/>
      <c r="AZ914" s="220"/>
      <c r="BA914" s="220"/>
      <c r="BB914" s="221"/>
      <c r="BC914" s="220"/>
      <c r="BD914" s="220"/>
      <c r="BE914" s="220"/>
      <c r="BF914" s="220"/>
      <c r="BG914" s="220"/>
      <c r="BH914" s="218"/>
      <c r="BI914" s="218"/>
      <c r="BJ914" s="218"/>
      <c r="BK914" s="218"/>
      <c r="BL914" s="218"/>
      <c r="BM914" s="211"/>
      <c r="BN914" s="211"/>
      <c r="BO914" s="211"/>
      <c r="BP914" s="211"/>
      <c r="BQ914" s="211"/>
      <c r="BR914" s="211"/>
      <c r="BS914" s="211"/>
      <c r="BT914" s="211"/>
      <c r="BU914" s="211"/>
      <c r="BV914" s="211"/>
      <c r="BW914" s="211"/>
      <c r="BX914" s="211"/>
      <c r="BY914" s="211"/>
      <c r="BZ914" s="211"/>
      <c r="CA914" s="211"/>
      <c r="CB914" s="211"/>
      <c r="CC914" s="211"/>
      <c r="CD914" s="211"/>
      <c r="CE914" s="211"/>
    </row>
    <row r="915" spans="41:83" x14ac:dyDescent="0.2">
      <c r="AO915" s="215"/>
      <c r="AP915" s="222"/>
      <c r="AQ915" s="222"/>
      <c r="AR915" s="215"/>
      <c r="AS915" s="215"/>
      <c r="AT915" s="217"/>
      <c r="AU915" s="218"/>
      <c r="AV915" s="217"/>
      <c r="AW915" s="215"/>
      <c r="AX915" s="217"/>
      <c r="AY915" s="219"/>
      <c r="AZ915" s="220"/>
      <c r="BA915" s="220"/>
      <c r="BB915" s="221"/>
      <c r="BC915" s="220"/>
      <c r="BD915" s="220"/>
      <c r="BE915" s="220"/>
      <c r="BF915" s="220"/>
      <c r="BG915" s="220"/>
      <c r="BH915" s="218"/>
      <c r="BI915" s="218"/>
      <c r="BJ915" s="218"/>
      <c r="BK915" s="218"/>
      <c r="BL915" s="218"/>
      <c r="BM915" s="211"/>
      <c r="BN915" s="211"/>
      <c r="BO915" s="211"/>
      <c r="BP915" s="211"/>
      <c r="BQ915" s="211"/>
      <c r="BR915" s="211"/>
      <c r="BS915" s="211"/>
      <c r="BT915" s="211"/>
      <c r="BU915" s="211"/>
      <c r="BV915" s="211"/>
      <c r="BW915" s="211"/>
      <c r="BX915" s="211"/>
      <c r="BY915" s="211"/>
      <c r="BZ915" s="211"/>
      <c r="CA915" s="211"/>
      <c r="CB915" s="211"/>
      <c r="CC915" s="211"/>
      <c r="CD915" s="211"/>
      <c r="CE915" s="211"/>
    </row>
    <row r="916" spans="41:83" x14ac:dyDescent="0.2">
      <c r="AO916" s="215"/>
      <c r="AP916" s="222"/>
      <c r="AQ916" s="222"/>
      <c r="AR916" s="215"/>
      <c r="AS916" s="215"/>
      <c r="AT916" s="217"/>
      <c r="AU916" s="218"/>
      <c r="AV916" s="217"/>
      <c r="AW916" s="215"/>
      <c r="AX916" s="217"/>
      <c r="AY916" s="219"/>
      <c r="AZ916" s="220"/>
      <c r="BA916" s="220"/>
      <c r="BB916" s="221"/>
      <c r="BC916" s="220"/>
      <c r="BD916" s="220"/>
      <c r="BE916" s="220"/>
      <c r="BF916" s="220"/>
      <c r="BG916" s="220"/>
      <c r="BH916" s="218"/>
      <c r="BI916" s="218"/>
      <c r="BJ916" s="218"/>
      <c r="BK916" s="218"/>
      <c r="BL916" s="218"/>
      <c r="BM916" s="211"/>
      <c r="BN916" s="211"/>
      <c r="BO916" s="211"/>
      <c r="BP916" s="211"/>
      <c r="BQ916" s="211"/>
      <c r="BR916" s="211"/>
      <c r="BS916" s="211"/>
      <c r="BT916" s="211"/>
      <c r="BU916" s="211"/>
      <c r="BV916" s="211"/>
      <c r="BW916" s="211"/>
      <c r="BX916" s="211"/>
      <c r="BY916" s="211"/>
      <c r="BZ916" s="211"/>
      <c r="CA916" s="211"/>
      <c r="CB916" s="211"/>
      <c r="CC916" s="211"/>
      <c r="CD916" s="211"/>
      <c r="CE916" s="211"/>
    </row>
    <row r="917" spans="41:83" x14ac:dyDescent="0.2">
      <c r="AO917" s="215"/>
      <c r="AP917" s="222"/>
      <c r="AQ917" s="222"/>
      <c r="AR917" s="215"/>
      <c r="AS917" s="215"/>
      <c r="AT917" s="217"/>
      <c r="AU917" s="218"/>
      <c r="AV917" s="217"/>
      <c r="AW917" s="215"/>
      <c r="AX917" s="217"/>
      <c r="AY917" s="219"/>
      <c r="AZ917" s="220"/>
      <c r="BA917" s="220"/>
      <c r="BB917" s="221"/>
      <c r="BC917" s="220"/>
      <c r="BD917" s="220"/>
      <c r="BE917" s="220"/>
      <c r="BF917" s="220"/>
      <c r="BG917" s="220"/>
      <c r="BH917" s="218"/>
      <c r="BI917" s="218"/>
      <c r="BJ917" s="218"/>
      <c r="BK917" s="218"/>
      <c r="BL917" s="218"/>
      <c r="BM917" s="211"/>
      <c r="BN917" s="211"/>
      <c r="BO917" s="211"/>
      <c r="BP917" s="211"/>
      <c r="BQ917" s="211"/>
      <c r="BR917" s="211"/>
      <c r="BS917" s="211"/>
      <c r="BT917" s="211"/>
      <c r="BU917" s="211"/>
      <c r="BV917" s="211"/>
      <c r="BW917" s="211"/>
      <c r="BX917" s="211"/>
      <c r="BY917" s="211"/>
      <c r="BZ917" s="211"/>
      <c r="CA917" s="211"/>
      <c r="CB917" s="211"/>
      <c r="CC917" s="211"/>
      <c r="CD917" s="211"/>
      <c r="CE917" s="211"/>
    </row>
    <row r="918" spans="41:83" x14ac:dyDescent="0.2">
      <c r="AO918" s="215"/>
      <c r="AP918" s="222"/>
      <c r="AQ918" s="222"/>
      <c r="AR918" s="215"/>
      <c r="AS918" s="215"/>
      <c r="AT918" s="217"/>
      <c r="AU918" s="218"/>
      <c r="AV918" s="217"/>
      <c r="AW918" s="215"/>
      <c r="AX918" s="217"/>
      <c r="AY918" s="219"/>
      <c r="AZ918" s="220"/>
      <c r="BA918" s="220"/>
      <c r="BB918" s="221"/>
      <c r="BC918" s="220"/>
      <c r="BD918" s="220"/>
      <c r="BE918" s="220"/>
      <c r="BF918" s="220"/>
      <c r="BG918" s="220"/>
      <c r="BH918" s="218"/>
      <c r="BI918" s="218"/>
      <c r="BJ918" s="218"/>
      <c r="BK918" s="218"/>
      <c r="BL918" s="218"/>
      <c r="BM918" s="211"/>
      <c r="BN918" s="211"/>
      <c r="BO918" s="211"/>
      <c r="BP918" s="211"/>
      <c r="BQ918" s="211"/>
      <c r="BR918" s="211"/>
      <c r="BS918" s="211"/>
      <c r="BT918" s="211"/>
      <c r="BU918" s="211"/>
      <c r="BV918" s="211"/>
      <c r="BW918" s="211"/>
      <c r="BX918" s="211"/>
      <c r="BY918" s="211"/>
      <c r="BZ918" s="211"/>
      <c r="CA918" s="211"/>
      <c r="CB918" s="211"/>
      <c r="CC918" s="211"/>
      <c r="CD918" s="211"/>
      <c r="CE918" s="211"/>
    </row>
    <row r="919" spans="41:83" x14ac:dyDescent="0.2">
      <c r="AO919" s="215"/>
      <c r="AP919" s="222"/>
      <c r="AQ919" s="222"/>
      <c r="AR919" s="215"/>
      <c r="AS919" s="215"/>
      <c r="AT919" s="217"/>
      <c r="AU919" s="218"/>
      <c r="AV919" s="217"/>
      <c r="AW919" s="215"/>
      <c r="AX919" s="217"/>
      <c r="AY919" s="219"/>
      <c r="AZ919" s="220"/>
      <c r="BA919" s="220"/>
      <c r="BB919" s="221"/>
      <c r="BC919" s="220"/>
      <c r="BD919" s="220"/>
      <c r="BE919" s="220"/>
      <c r="BF919" s="220"/>
      <c r="BG919" s="220"/>
      <c r="BH919" s="218"/>
      <c r="BI919" s="218"/>
      <c r="BJ919" s="218"/>
      <c r="BK919" s="218"/>
      <c r="BL919" s="218"/>
      <c r="BM919" s="211"/>
      <c r="BN919" s="211"/>
      <c r="BO919" s="211"/>
      <c r="BP919" s="211"/>
      <c r="BQ919" s="211"/>
      <c r="BR919" s="211"/>
      <c r="BS919" s="211"/>
      <c r="BT919" s="211"/>
      <c r="BU919" s="211"/>
      <c r="BV919" s="211"/>
      <c r="BW919" s="211"/>
      <c r="BX919" s="211"/>
      <c r="BY919" s="211"/>
      <c r="BZ919" s="211"/>
      <c r="CA919" s="211"/>
      <c r="CB919" s="211"/>
      <c r="CC919" s="211"/>
      <c r="CD919" s="211"/>
      <c r="CE919" s="211"/>
    </row>
    <row r="920" spans="41:83" x14ac:dyDescent="0.2">
      <c r="AO920" s="215"/>
      <c r="AP920" s="222"/>
      <c r="AQ920" s="222"/>
      <c r="AR920" s="215"/>
      <c r="AS920" s="215"/>
      <c r="AT920" s="217"/>
      <c r="AU920" s="218"/>
      <c r="AV920" s="217"/>
      <c r="AW920" s="215"/>
      <c r="AX920" s="217"/>
      <c r="AY920" s="219"/>
      <c r="AZ920" s="220"/>
      <c r="BA920" s="220"/>
      <c r="BB920" s="221"/>
      <c r="BC920" s="220"/>
      <c r="BD920" s="220"/>
      <c r="BE920" s="220"/>
      <c r="BF920" s="220"/>
      <c r="BG920" s="220"/>
      <c r="BH920" s="218"/>
      <c r="BI920" s="218"/>
      <c r="BJ920" s="218"/>
      <c r="BK920" s="218"/>
      <c r="BL920" s="218"/>
      <c r="BM920" s="211"/>
      <c r="BN920" s="211"/>
      <c r="BO920" s="211"/>
      <c r="BP920" s="211"/>
      <c r="BQ920" s="211"/>
      <c r="BR920" s="211"/>
      <c r="BS920" s="211"/>
      <c r="BT920" s="211"/>
      <c r="BU920" s="211"/>
      <c r="BV920" s="211"/>
      <c r="BW920" s="211"/>
      <c r="BX920" s="211"/>
      <c r="BY920" s="211"/>
      <c r="BZ920" s="211"/>
      <c r="CA920" s="211"/>
      <c r="CB920" s="211"/>
      <c r="CC920" s="211"/>
      <c r="CD920" s="211"/>
      <c r="CE920" s="211"/>
    </row>
    <row r="921" spans="41:83" x14ac:dyDescent="0.2">
      <c r="AO921" s="215"/>
      <c r="AP921" s="222"/>
      <c r="AQ921" s="222"/>
      <c r="AR921" s="215"/>
      <c r="AS921" s="215"/>
      <c r="AT921" s="217"/>
      <c r="AU921" s="218"/>
      <c r="AV921" s="217"/>
      <c r="AW921" s="215"/>
      <c r="AX921" s="217"/>
      <c r="AY921" s="219"/>
      <c r="AZ921" s="220"/>
      <c r="BA921" s="220"/>
      <c r="BB921" s="221"/>
      <c r="BC921" s="220"/>
      <c r="BD921" s="220"/>
      <c r="BE921" s="220"/>
      <c r="BF921" s="220"/>
      <c r="BG921" s="220"/>
      <c r="BH921" s="218"/>
      <c r="BI921" s="218"/>
      <c r="BJ921" s="218"/>
      <c r="BK921" s="218"/>
      <c r="BL921" s="218"/>
      <c r="BM921" s="211"/>
      <c r="BN921" s="211"/>
      <c r="BO921" s="211"/>
      <c r="BP921" s="211"/>
      <c r="BQ921" s="211"/>
      <c r="BR921" s="211"/>
      <c r="BS921" s="211"/>
      <c r="BT921" s="211"/>
      <c r="BU921" s="211"/>
      <c r="BV921" s="211"/>
      <c r="BW921" s="211"/>
      <c r="BX921" s="211"/>
      <c r="BY921" s="211"/>
      <c r="BZ921" s="211"/>
      <c r="CA921" s="211"/>
      <c r="CB921" s="211"/>
      <c r="CC921" s="211"/>
      <c r="CD921" s="211"/>
      <c r="CE921" s="211"/>
    </row>
    <row r="922" spans="41:83" x14ac:dyDescent="0.2">
      <c r="AO922" s="215"/>
      <c r="AP922" s="222"/>
      <c r="AQ922" s="222"/>
      <c r="AR922" s="215"/>
      <c r="AS922" s="215"/>
      <c r="AT922" s="217"/>
      <c r="AU922" s="218"/>
      <c r="AV922" s="217"/>
      <c r="AW922" s="215"/>
      <c r="AX922" s="217"/>
      <c r="AY922" s="219"/>
      <c r="AZ922" s="220"/>
      <c r="BA922" s="220"/>
      <c r="BB922" s="221"/>
      <c r="BC922" s="220"/>
      <c r="BD922" s="220"/>
      <c r="BE922" s="220"/>
      <c r="BF922" s="220"/>
      <c r="BG922" s="220"/>
      <c r="BH922" s="218"/>
      <c r="BI922" s="218"/>
      <c r="BJ922" s="218"/>
      <c r="BK922" s="218"/>
      <c r="BL922" s="218"/>
      <c r="BM922" s="211"/>
      <c r="BN922" s="211"/>
      <c r="BO922" s="211"/>
      <c r="BP922" s="211"/>
      <c r="BQ922" s="211"/>
      <c r="BR922" s="211"/>
      <c r="BS922" s="211"/>
      <c r="BT922" s="211"/>
      <c r="BU922" s="211"/>
      <c r="BV922" s="211"/>
      <c r="BW922" s="211"/>
      <c r="BX922" s="211"/>
      <c r="BY922" s="211"/>
      <c r="BZ922" s="211"/>
      <c r="CA922" s="211"/>
      <c r="CB922" s="211"/>
      <c r="CC922" s="211"/>
      <c r="CD922" s="211"/>
      <c r="CE922" s="211"/>
    </row>
    <row r="923" spans="41:83" x14ac:dyDescent="0.2">
      <c r="AO923" s="215"/>
      <c r="AP923" s="222"/>
      <c r="AQ923" s="222"/>
      <c r="AR923" s="215"/>
      <c r="AS923" s="215"/>
      <c r="AT923" s="217"/>
      <c r="AU923" s="218"/>
      <c r="AV923" s="217"/>
      <c r="AW923" s="215"/>
      <c r="AX923" s="217"/>
      <c r="AY923" s="219"/>
      <c r="AZ923" s="220"/>
      <c r="BA923" s="220"/>
      <c r="BB923" s="221"/>
      <c r="BC923" s="220"/>
      <c r="BD923" s="220"/>
      <c r="BE923" s="220"/>
      <c r="BF923" s="220"/>
      <c r="BG923" s="220"/>
      <c r="BH923" s="218"/>
      <c r="BI923" s="218"/>
      <c r="BJ923" s="218"/>
      <c r="BK923" s="218"/>
      <c r="BL923" s="218"/>
      <c r="BM923" s="211"/>
      <c r="BN923" s="211"/>
      <c r="BO923" s="211"/>
      <c r="BP923" s="211"/>
      <c r="BQ923" s="211"/>
      <c r="BR923" s="211"/>
      <c r="BS923" s="211"/>
      <c r="BT923" s="211"/>
      <c r="BU923" s="211"/>
      <c r="BV923" s="211"/>
      <c r="BW923" s="211"/>
      <c r="BX923" s="211"/>
      <c r="BY923" s="211"/>
      <c r="BZ923" s="211"/>
      <c r="CA923" s="211"/>
      <c r="CB923" s="211"/>
      <c r="CC923" s="211"/>
      <c r="CD923" s="211"/>
      <c r="CE923" s="211"/>
    </row>
    <row r="924" spans="41:83" x14ac:dyDescent="0.2">
      <c r="AO924" s="215"/>
      <c r="AP924" s="222"/>
      <c r="AQ924" s="222"/>
      <c r="AR924" s="215"/>
      <c r="AS924" s="215"/>
      <c r="AT924" s="217"/>
      <c r="AU924" s="218"/>
      <c r="AV924" s="217"/>
      <c r="AW924" s="215"/>
      <c r="AX924" s="217"/>
      <c r="AY924" s="219"/>
      <c r="AZ924" s="220"/>
      <c r="BA924" s="220"/>
      <c r="BB924" s="221"/>
      <c r="BC924" s="220"/>
      <c r="BD924" s="220"/>
      <c r="BE924" s="220"/>
      <c r="BF924" s="220"/>
      <c r="BG924" s="220"/>
      <c r="BH924" s="218"/>
      <c r="BI924" s="218"/>
      <c r="BJ924" s="218"/>
      <c r="BK924" s="218"/>
      <c r="BL924" s="218"/>
      <c r="BM924" s="211"/>
      <c r="BN924" s="211"/>
      <c r="BO924" s="211"/>
      <c r="BP924" s="211"/>
      <c r="BQ924" s="211"/>
      <c r="BR924" s="211"/>
      <c r="BS924" s="211"/>
      <c r="BT924" s="211"/>
      <c r="BU924" s="211"/>
      <c r="BV924" s="211"/>
      <c r="BW924" s="211"/>
      <c r="BX924" s="211"/>
      <c r="BY924" s="211"/>
      <c r="BZ924" s="211"/>
      <c r="CA924" s="211"/>
      <c r="CB924" s="211"/>
      <c r="CC924" s="211"/>
      <c r="CD924" s="211"/>
      <c r="CE924" s="211"/>
    </row>
    <row r="925" spans="41:83" x14ac:dyDescent="0.2">
      <c r="AO925" s="215"/>
      <c r="AP925" s="222"/>
      <c r="AQ925" s="222"/>
      <c r="AR925" s="215"/>
      <c r="AS925" s="215"/>
      <c r="AT925" s="217"/>
      <c r="AU925" s="218"/>
      <c r="AV925" s="217"/>
      <c r="AW925" s="215"/>
      <c r="AX925" s="217"/>
      <c r="AY925" s="219"/>
      <c r="AZ925" s="220"/>
      <c r="BA925" s="220"/>
      <c r="BB925" s="221"/>
      <c r="BC925" s="220"/>
      <c r="BD925" s="220"/>
      <c r="BE925" s="220"/>
      <c r="BF925" s="220"/>
      <c r="BG925" s="220"/>
      <c r="BH925" s="218"/>
      <c r="BI925" s="218"/>
      <c r="BJ925" s="218"/>
      <c r="BK925" s="218"/>
      <c r="BL925" s="218"/>
      <c r="BM925" s="211"/>
      <c r="BN925" s="211"/>
      <c r="BO925" s="211"/>
      <c r="BP925" s="211"/>
      <c r="BQ925" s="211"/>
      <c r="BR925" s="211"/>
      <c r="BS925" s="211"/>
      <c r="BT925" s="211"/>
      <c r="BU925" s="211"/>
      <c r="BV925" s="211"/>
      <c r="BW925" s="211"/>
      <c r="BX925" s="211"/>
      <c r="BY925" s="211"/>
      <c r="BZ925" s="211"/>
      <c r="CA925" s="211"/>
      <c r="CB925" s="211"/>
      <c r="CC925" s="211"/>
      <c r="CD925" s="211"/>
      <c r="CE925" s="211"/>
    </row>
    <row r="926" spans="41:83" x14ac:dyDescent="0.2">
      <c r="AO926" s="215"/>
      <c r="AP926" s="222"/>
      <c r="AQ926" s="222"/>
      <c r="AR926" s="215"/>
      <c r="AS926" s="215"/>
      <c r="AT926" s="217"/>
      <c r="AU926" s="218"/>
      <c r="AV926" s="217"/>
      <c r="AW926" s="215"/>
      <c r="AX926" s="217"/>
      <c r="AY926" s="219"/>
      <c r="AZ926" s="220"/>
      <c r="BA926" s="220"/>
      <c r="BB926" s="221"/>
      <c r="BC926" s="220"/>
      <c r="BD926" s="220"/>
      <c r="BE926" s="220"/>
      <c r="BF926" s="220"/>
      <c r="BG926" s="220"/>
      <c r="BH926" s="218"/>
      <c r="BI926" s="218"/>
      <c r="BJ926" s="218"/>
      <c r="BK926" s="218"/>
      <c r="BL926" s="218"/>
      <c r="BM926" s="211"/>
      <c r="BN926" s="211"/>
      <c r="BO926" s="211"/>
      <c r="BP926" s="211"/>
      <c r="BQ926" s="211"/>
      <c r="BR926" s="211"/>
      <c r="BS926" s="211"/>
      <c r="BT926" s="211"/>
      <c r="BU926" s="211"/>
      <c r="BV926" s="211"/>
      <c r="BW926" s="211"/>
      <c r="BX926" s="211"/>
      <c r="BY926" s="211"/>
      <c r="BZ926" s="211"/>
      <c r="CA926" s="211"/>
      <c r="CB926" s="211"/>
      <c r="CC926" s="211"/>
      <c r="CD926" s="211"/>
      <c r="CE926" s="211"/>
    </row>
    <row r="927" spans="41:83" x14ac:dyDescent="0.2">
      <c r="AO927" s="215"/>
      <c r="AP927" s="222"/>
      <c r="AQ927" s="222"/>
      <c r="AR927" s="215"/>
      <c r="AS927" s="215"/>
      <c r="AT927" s="217"/>
      <c r="AU927" s="218"/>
      <c r="AV927" s="217"/>
      <c r="AW927" s="215"/>
      <c r="AX927" s="217"/>
      <c r="AY927" s="219"/>
      <c r="AZ927" s="220"/>
      <c r="BA927" s="220"/>
      <c r="BB927" s="221"/>
      <c r="BC927" s="220"/>
      <c r="BD927" s="220"/>
      <c r="BE927" s="220"/>
      <c r="BF927" s="220"/>
      <c r="BG927" s="220"/>
      <c r="BH927" s="218"/>
      <c r="BI927" s="218"/>
      <c r="BJ927" s="218"/>
      <c r="BK927" s="218"/>
      <c r="BL927" s="218"/>
      <c r="BM927" s="211"/>
      <c r="BN927" s="211"/>
      <c r="BO927" s="211"/>
      <c r="BP927" s="211"/>
      <c r="BQ927" s="211"/>
      <c r="BR927" s="211"/>
      <c r="BS927" s="211"/>
      <c r="BT927" s="211"/>
      <c r="BU927" s="211"/>
      <c r="BV927" s="211"/>
      <c r="BW927" s="211"/>
      <c r="BX927" s="211"/>
      <c r="BY927" s="211"/>
      <c r="BZ927" s="211"/>
      <c r="CA927" s="211"/>
      <c r="CB927" s="211"/>
      <c r="CC927" s="211"/>
      <c r="CD927" s="211"/>
      <c r="CE927" s="211"/>
    </row>
    <row r="928" spans="41:83" x14ac:dyDescent="0.2">
      <c r="AO928" s="215"/>
      <c r="AP928" s="222"/>
      <c r="AQ928" s="222"/>
      <c r="AR928" s="215"/>
      <c r="AS928" s="215"/>
      <c r="AT928" s="217"/>
      <c r="AU928" s="218"/>
      <c r="AV928" s="217"/>
      <c r="AW928" s="215"/>
      <c r="AX928" s="217"/>
      <c r="AY928" s="219"/>
      <c r="AZ928" s="220"/>
      <c r="BA928" s="220"/>
      <c r="BB928" s="221"/>
      <c r="BC928" s="220"/>
      <c r="BD928" s="220"/>
      <c r="BE928" s="220"/>
      <c r="BF928" s="220"/>
      <c r="BG928" s="220"/>
      <c r="BH928" s="218"/>
      <c r="BI928" s="218"/>
      <c r="BJ928" s="218"/>
      <c r="BK928" s="218"/>
      <c r="BL928" s="218"/>
      <c r="BM928" s="211"/>
      <c r="BN928" s="211"/>
      <c r="BO928" s="211"/>
      <c r="BP928" s="211"/>
      <c r="BQ928" s="211"/>
      <c r="BR928" s="211"/>
      <c r="BS928" s="211"/>
      <c r="BT928" s="211"/>
      <c r="BU928" s="211"/>
      <c r="BV928" s="211"/>
      <c r="BW928" s="211"/>
      <c r="BX928" s="211"/>
      <c r="BY928" s="211"/>
      <c r="BZ928" s="211"/>
      <c r="CA928" s="211"/>
      <c r="CB928" s="211"/>
      <c r="CC928" s="211"/>
      <c r="CD928" s="211"/>
      <c r="CE928" s="211"/>
    </row>
    <row r="929" spans="41:83" x14ac:dyDescent="0.2">
      <c r="AO929" s="215"/>
      <c r="AP929" s="222"/>
      <c r="AQ929" s="222"/>
      <c r="AR929" s="215"/>
      <c r="AS929" s="215"/>
      <c r="AT929" s="217"/>
      <c r="AU929" s="218"/>
      <c r="AV929" s="217"/>
      <c r="AW929" s="215"/>
      <c r="AX929" s="217"/>
      <c r="AY929" s="219"/>
      <c r="AZ929" s="220"/>
      <c r="BA929" s="220"/>
      <c r="BB929" s="221"/>
      <c r="BC929" s="220"/>
      <c r="BD929" s="220"/>
      <c r="BE929" s="220"/>
      <c r="BF929" s="220"/>
      <c r="BG929" s="220"/>
      <c r="BH929" s="218"/>
      <c r="BI929" s="218"/>
      <c r="BJ929" s="218"/>
      <c r="BK929" s="218"/>
      <c r="BL929" s="218"/>
      <c r="BM929" s="211"/>
      <c r="BN929" s="211"/>
      <c r="BO929" s="211"/>
      <c r="BP929" s="211"/>
      <c r="BQ929" s="211"/>
      <c r="BR929" s="211"/>
      <c r="BS929" s="211"/>
      <c r="BT929" s="211"/>
      <c r="BU929" s="211"/>
      <c r="BV929" s="211"/>
      <c r="BW929" s="211"/>
      <c r="BX929" s="211"/>
      <c r="BY929" s="211"/>
      <c r="BZ929" s="211"/>
      <c r="CA929" s="211"/>
      <c r="CB929" s="211"/>
      <c r="CC929" s="211"/>
      <c r="CD929" s="211"/>
      <c r="CE929" s="211"/>
    </row>
    <row r="930" spans="41:83" x14ac:dyDescent="0.2">
      <c r="AO930" s="215"/>
      <c r="AP930" s="222"/>
      <c r="AQ930" s="222"/>
      <c r="AR930" s="215"/>
      <c r="AS930" s="215"/>
      <c r="AT930" s="217"/>
      <c r="AU930" s="218"/>
      <c r="AV930" s="217"/>
      <c r="AW930" s="215"/>
      <c r="AX930" s="217"/>
      <c r="AY930" s="219"/>
      <c r="AZ930" s="220"/>
      <c r="BA930" s="220"/>
      <c r="BB930" s="221"/>
      <c r="BC930" s="220"/>
      <c r="BD930" s="220"/>
      <c r="BE930" s="220"/>
      <c r="BF930" s="220"/>
      <c r="BG930" s="220"/>
      <c r="BH930" s="218"/>
      <c r="BI930" s="218"/>
      <c r="BJ930" s="218"/>
      <c r="BK930" s="218"/>
      <c r="BL930" s="218"/>
      <c r="BM930" s="211"/>
      <c r="BN930" s="211"/>
      <c r="BO930" s="211"/>
      <c r="BP930" s="211"/>
      <c r="BQ930" s="211"/>
      <c r="BR930" s="211"/>
      <c r="BS930" s="211"/>
      <c r="BT930" s="211"/>
      <c r="BU930" s="211"/>
      <c r="BV930" s="211"/>
      <c r="BW930" s="211"/>
      <c r="BX930" s="211"/>
      <c r="BY930" s="211"/>
      <c r="BZ930" s="211"/>
      <c r="CA930" s="211"/>
      <c r="CB930" s="211"/>
      <c r="CC930" s="211"/>
      <c r="CD930" s="211"/>
      <c r="CE930" s="211"/>
    </row>
    <row r="931" spans="41:83" x14ac:dyDescent="0.2">
      <c r="AO931" s="215"/>
      <c r="AP931" s="222"/>
      <c r="AQ931" s="222"/>
      <c r="AR931" s="215"/>
      <c r="AS931" s="215"/>
      <c r="AT931" s="217"/>
      <c r="AU931" s="218"/>
      <c r="AV931" s="217"/>
      <c r="AW931" s="215"/>
      <c r="AX931" s="217"/>
      <c r="AY931" s="219"/>
      <c r="AZ931" s="220"/>
      <c r="BA931" s="220"/>
      <c r="BB931" s="221"/>
      <c r="BC931" s="220"/>
      <c r="BD931" s="220"/>
      <c r="BE931" s="220"/>
      <c r="BF931" s="220"/>
      <c r="BG931" s="220"/>
      <c r="BH931" s="218"/>
      <c r="BI931" s="218"/>
      <c r="BJ931" s="218"/>
      <c r="BK931" s="218"/>
      <c r="BL931" s="218"/>
      <c r="BM931" s="211"/>
      <c r="BN931" s="211"/>
      <c r="BO931" s="211"/>
      <c r="BP931" s="211"/>
      <c r="BQ931" s="211"/>
      <c r="BR931" s="211"/>
      <c r="BS931" s="211"/>
      <c r="BT931" s="211"/>
      <c r="BU931" s="211"/>
      <c r="BV931" s="211"/>
      <c r="BW931" s="211"/>
      <c r="BX931" s="211"/>
      <c r="BY931" s="211"/>
      <c r="BZ931" s="211"/>
      <c r="CA931" s="211"/>
      <c r="CB931" s="211"/>
      <c r="CC931" s="211"/>
      <c r="CD931" s="211"/>
      <c r="CE931" s="211"/>
    </row>
    <row r="932" spans="41:83" x14ac:dyDescent="0.2">
      <c r="AO932" s="215"/>
      <c r="AP932" s="222"/>
      <c r="AQ932" s="222"/>
      <c r="AR932" s="215"/>
      <c r="AS932" s="215"/>
      <c r="AT932" s="217"/>
      <c r="AU932" s="218"/>
      <c r="AV932" s="217"/>
      <c r="AW932" s="215"/>
      <c r="AX932" s="217"/>
      <c r="AY932" s="219"/>
      <c r="AZ932" s="220"/>
      <c r="BA932" s="220"/>
      <c r="BB932" s="221"/>
      <c r="BC932" s="220"/>
      <c r="BD932" s="220"/>
      <c r="BE932" s="220"/>
      <c r="BF932" s="220"/>
      <c r="BG932" s="220"/>
      <c r="BH932" s="218"/>
      <c r="BI932" s="218"/>
      <c r="BJ932" s="218"/>
      <c r="BK932" s="218"/>
      <c r="BL932" s="218"/>
      <c r="BM932" s="211"/>
      <c r="BN932" s="211"/>
      <c r="BO932" s="211"/>
      <c r="BP932" s="211"/>
      <c r="BQ932" s="211"/>
      <c r="BR932" s="211"/>
      <c r="BS932" s="211"/>
      <c r="BT932" s="211"/>
      <c r="BU932" s="211"/>
      <c r="BV932" s="211"/>
      <c r="BW932" s="211"/>
      <c r="BX932" s="211"/>
      <c r="BY932" s="211"/>
      <c r="BZ932" s="211"/>
      <c r="CA932" s="211"/>
      <c r="CB932" s="211"/>
      <c r="CC932" s="211"/>
      <c r="CD932" s="211"/>
      <c r="CE932" s="211"/>
    </row>
    <row r="933" spans="41:83" x14ac:dyDescent="0.2">
      <c r="AO933" s="215"/>
      <c r="AP933" s="222"/>
      <c r="AQ933" s="222"/>
      <c r="AR933" s="215"/>
      <c r="AS933" s="215"/>
      <c r="AT933" s="217"/>
      <c r="AU933" s="218"/>
      <c r="AV933" s="217"/>
      <c r="AW933" s="215"/>
      <c r="AX933" s="217"/>
      <c r="AY933" s="219"/>
      <c r="AZ933" s="220"/>
      <c r="BA933" s="220"/>
      <c r="BB933" s="221"/>
      <c r="BC933" s="220"/>
      <c r="BD933" s="220"/>
      <c r="BE933" s="220"/>
      <c r="BF933" s="220"/>
      <c r="BG933" s="220"/>
      <c r="BH933" s="218"/>
      <c r="BI933" s="218"/>
      <c r="BJ933" s="218"/>
      <c r="BK933" s="218"/>
      <c r="BL933" s="218"/>
      <c r="BM933" s="211"/>
      <c r="BN933" s="211"/>
      <c r="BO933" s="211"/>
      <c r="BP933" s="211"/>
      <c r="BQ933" s="211"/>
      <c r="BR933" s="211"/>
      <c r="BS933" s="211"/>
      <c r="BT933" s="211"/>
      <c r="BU933" s="211"/>
      <c r="BV933" s="211"/>
      <c r="BW933" s="211"/>
      <c r="BX933" s="211"/>
      <c r="BY933" s="211"/>
      <c r="BZ933" s="211"/>
      <c r="CA933" s="211"/>
      <c r="CB933" s="211"/>
      <c r="CC933" s="211"/>
      <c r="CD933" s="211"/>
      <c r="CE933" s="211"/>
    </row>
    <row r="934" spans="41:83" x14ac:dyDescent="0.2">
      <c r="AO934" s="215"/>
      <c r="AP934" s="222"/>
      <c r="AQ934" s="222"/>
      <c r="AR934" s="215"/>
      <c r="AS934" s="215"/>
      <c r="AT934" s="217"/>
      <c r="AU934" s="218"/>
      <c r="AV934" s="217"/>
      <c r="AW934" s="215"/>
      <c r="AX934" s="217"/>
      <c r="AY934" s="219"/>
      <c r="AZ934" s="220"/>
      <c r="BA934" s="220"/>
      <c r="BB934" s="221"/>
      <c r="BC934" s="220"/>
      <c r="BD934" s="220"/>
      <c r="BE934" s="220"/>
      <c r="BF934" s="220"/>
      <c r="BG934" s="220"/>
      <c r="BH934" s="218"/>
      <c r="BI934" s="218"/>
      <c r="BJ934" s="218"/>
      <c r="BK934" s="218"/>
      <c r="BL934" s="218"/>
      <c r="BM934" s="211"/>
      <c r="BN934" s="211"/>
      <c r="BO934" s="211"/>
      <c r="BP934" s="211"/>
      <c r="BQ934" s="211"/>
      <c r="BR934" s="211"/>
      <c r="BS934" s="211"/>
      <c r="BT934" s="211"/>
      <c r="BU934" s="211"/>
      <c r="BV934" s="211"/>
      <c r="BW934" s="211"/>
      <c r="BX934" s="211"/>
      <c r="BY934" s="211"/>
      <c r="BZ934" s="211"/>
      <c r="CA934" s="211"/>
      <c r="CB934" s="211"/>
      <c r="CC934" s="211"/>
      <c r="CD934" s="211"/>
      <c r="CE934" s="211"/>
    </row>
    <row r="935" spans="41:83" x14ac:dyDescent="0.2">
      <c r="AO935" s="215"/>
      <c r="AP935" s="222"/>
      <c r="AQ935" s="222"/>
      <c r="AR935" s="215"/>
      <c r="AS935" s="215"/>
      <c r="AT935" s="217"/>
      <c r="AU935" s="218"/>
      <c r="AV935" s="217"/>
      <c r="AW935" s="215"/>
      <c r="AX935" s="217"/>
      <c r="AY935" s="219"/>
      <c r="AZ935" s="220"/>
      <c r="BA935" s="220"/>
      <c r="BB935" s="221"/>
      <c r="BC935" s="220"/>
      <c r="BD935" s="220"/>
      <c r="BE935" s="220"/>
      <c r="BF935" s="220"/>
      <c r="BG935" s="220"/>
      <c r="BH935" s="218"/>
      <c r="BI935" s="218"/>
      <c r="BJ935" s="218"/>
      <c r="BK935" s="218"/>
      <c r="BL935" s="218"/>
      <c r="BM935" s="211"/>
      <c r="BN935" s="211"/>
      <c r="BO935" s="211"/>
      <c r="BP935" s="211"/>
      <c r="BQ935" s="211"/>
      <c r="BR935" s="211"/>
      <c r="BS935" s="211"/>
      <c r="BT935" s="211"/>
      <c r="BU935" s="211"/>
      <c r="BV935" s="211"/>
      <c r="BW935" s="211"/>
      <c r="BX935" s="211"/>
      <c r="BY935" s="211"/>
      <c r="BZ935" s="211"/>
      <c r="CA935" s="211"/>
      <c r="CB935" s="211"/>
      <c r="CC935" s="211"/>
      <c r="CD935" s="211"/>
      <c r="CE935" s="211"/>
    </row>
    <row r="936" spans="41:83" x14ac:dyDescent="0.2">
      <c r="AO936" s="215"/>
      <c r="AP936" s="222"/>
      <c r="AQ936" s="222"/>
      <c r="AR936" s="215"/>
      <c r="AS936" s="215"/>
      <c r="AT936" s="217"/>
      <c r="AU936" s="218"/>
      <c r="AV936" s="217"/>
      <c r="AW936" s="215"/>
      <c r="AX936" s="217"/>
      <c r="AY936" s="219"/>
      <c r="AZ936" s="220"/>
      <c r="BA936" s="220"/>
      <c r="BB936" s="221"/>
      <c r="BC936" s="220"/>
      <c r="BD936" s="220"/>
      <c r="BE936" s="220"/>
      <c r="BF936" s="220"/>
      <c r="BG936" s="220"/>
      <c r="BH936" s="218"/>
      <c r="BI936" s="218"/>
      <c r="BJ936" s="218"/>
      <c r="BK936" s="218"/>
      <c r="BL936" s="218"/>
      <c r="BM936" s="211"/>
      <c r="BN936" s="211"/>
      <c r="BO936" s="211"/>
      <c r="BP936" s="211"/>
      <c r="BQ936" s="211"/>
      <c r="BR936" s="211"/>
      <c r="BS936" s="211"/>
      <c r="BT936" s="211"/>
      <c r="BU936" s="211"/>
      <c r="BV936" s="211"/>
      <c r="BW936" s="211"/>
      <c r="BX936" s="211"/>
      <c r="BY936" s="211"/>
      <c r="BZ936" s="211"/>
      <c r="CA936" s="211"/>
      <c r="CB936" s="211"/>
      <c r="CC936" s="211"/>
      <c r="CD936" s="211"/>
      <c r="CE936" s="211"/>
    </row>
    <row r="937" spans="41:83" x14ac:dyDescent="0.2">
      <c r="AO937" s="215"/>
      <c r="AP937" s="222"/>
      <c r="AQ937" s="222"/>
      <c r="AR937" s="215"/>
      <c r="AS937" s="215"/>
      <c r="AT937" s="217"/>
      <c r="AU937" s="218"/>
      <c r="AV937" s="217"/>
      <c r="AW937" s="215"/>
      <c r="AX937" s="217"/>
      <c r="AY937" s="219"/>
      <c r="AZ937" s="220"/>
      <c r="BA937" s="220"/>
      <c r="BB937" s="221"/>
      <c r="BC937" s="220"/>
      <c r="BD937" s="220"/>
      <c r="BE937" s="220"/>
      <c r="BF937" s="220"/>
      <c r="BG937" s="220"/>
      <c r="BH937" s="218"/>
      <c r="BI937" s="218"/>
      <c r="BJ937" s="218"/>
      <c r="BK937" s="218"/>
      <c r="BL937" s="218"/>
      <c r="BM937" s="211"/>
      <c r="BN937" s="211"/>
      <c r="BO937" s="211"/>
      <c r="BP937" s="211"/>
      <c r="BQ937" s="211"/>
      <c r="BR937" s="211"/>
      <c r="BS937" s="211"/>
      <c r="BT937" s="211"/>
      <c r="BU937" s="211"/>
      <c r="BV937" s="211"/>
      <c r="BW937" s="211"/>
      <c r="BX937" s="211"/>
      <c r="BY937" s="211"/>
      <c r="BZ937" s="211"/>
      <c r="CA937" s="211"/>
      <c r="CB937" s="211"/>
      <c r="CC937" s="211"/>
      <c r="CD937" s="211"/>
      <c r="CE937" s="211"/>
    </row>
    <row r="938" spans="41:83" x14ac:dyDescent="0.2">
      <c r="AO938" s="215"/>
      <c r="AP938" s="222"/>
      <c r="AQ938" s="222"/>
      <c r="AR938" s="215"/>
      <c r="AS938" s="215"/>
      <c r="AT938" s="217"/>
      <c r="AU938" s="218"/>
      <c r="AV938" s="217"/>
      <c r="AW938" s="215"/>
      <c r="AX938" s="217"/>
      <c r="AY938" s="219"/>
      <c r="AZ938" s="220"/>
      <c r="BA938" s="220"/>
      <c r="BB938" s="221"/>
      <c r="BC938" s="220"/>
      <c r="BD938" s="220"/>
      <c r="BE938" s="220"/>
      <c r="BF938" s="220"/>
      <c r="BG938" s="220"/>
      <c r="BH938" s="218"/>
      <c r="BI938" s="218"/>
      <c r="BJ938" s="218"/>
      <c r="BK938" s="218"/>
      <c r="BL938" s="218"/>
      <c r="BM938" s="211"/>
      <c r="BN938" s="211"/>
      <c r="BO938" s="211"/>
      <c r="BP938" s="211"/>
      <c r="BQ938" s="211"/>
      <c r="BR938" s="211"/>
      <c r="BS938" s="211"/>
      <c r="BT938" s="211"/>
      <c r="BU938" s="211"/>
      <c r="BV938" s="211"/>
      <c r="BW938" s="211"/>
      <c r="BX938" s="211"/>
      <c r="BY938" s="211"/>
      <c r="BZ938" s="211"/>
      <c r="CA938" s="211"/>
      <c r="CB938" s="211"/>
      <c r="CC938" s="211"/>
      <c r="CD938" s="211"/>
      <c r="CE938" s="211"/>
    </row>
    <row r="939" spans="41:83" x14ac:dyDescent="0.2">
      <c r="AO939" s="215"/>
      <c r="AP939" s="222"/>
      <c r="AQ939" s="222"/>
      <c r="AR939" s="215"/>
      <c r="AS939" s="215"/>
      <c r="AT939" s="217"/>
      <c r="AU939" s="218"/>
      <c r="AV939" s="217"/>
      <c r="AW939" s="215"/>
      <c r="AX939" s="217"/>
      <c r="AY939" s="219"/>
      <c r="AZ939" s="220"/>
      <c r="BA939" s="220"/>
      <c r="BB939" s="221"/>
      <c r="BC939" s="220"/>
      <c r="BD939" s="220"/>
      <c r="BE939" s="220"/>
      <c r="BF939" s="220"/>
      <c r="BG939" s="220"/>
      <c r="BH939" s="218"/>
      <c r="BI939" s="218"/>
      <c r="BJ939" s="218"/>
      <c r="BK939" s="218"/>
      <c r="BL939" s="218"/>
      <c r="BM939" s="211"/>
      <c r="BN939" s="211"/>
      <c r="BO939" s="211"/>
      <c r="BP939" s="211"/>
      <c r="BQ939" s="211"/>
      <c r="BR939" s="211"/>
      <c r="BS939" s="211"/>
      <c r="BT939" s="211"/>
      <c r="BU939" s="211"/>
      <c r="BV939" s="211"/>
      <c r="BW939" s="211"/>
      <c r="BX939" s="211"/>
      <c r="BY939" s="211"/>
      <c r="BZ939" s="211"/>
      <c r="CA939" s="211"/>
      <c r="CB939" s="211"/>
      <c r="CC939" s="211"/>
      <c r="CD939" s="211"/>
      <c r="CE939" s="211"/>
    </row>
    <row r="940" spans="41:83" x14ac:dyDescent="0.2">
      <c r="AO940" s="215"/>
      <c r="AP940" s="222"/>
      <c r="AQ940" s="222"/>
      <c r="AR940" s="215"/>
      <c r="AS940" s="215"/>
      <c r="AT940" s="217"/>
      <c r="AU940" s="218"/>
      <c r="AV940" s="217"/>
      <c r="AW940" s="215"/>
      <c r="AX940" s="217"/>
      <c r="AY940" s="219"/>
      <c r="AZ940" s="220"/>
      <c r="BA940" s="220"/>
      <c r="BB940" s="221"/>
      <c r="BC940" s="220"/>
      <c r="BD940" s="220"/>
      <c r="BE940" s="220"/>
      <c r="BF940" s="220"/>
      <c r="BG940" s="220"/>
      <c r="BH940" s="218"/>
      <c r="BI940" s="218"/>
      <c r="BJ940" s="218"/>
      <c r="BK940" s="218"/>
      <c r="BL940" s="218"/>
      <c r="BM940" s="211"/>
      <c r="BN940" s="211"/>
      <c r="BO940" s="211"/>
      <c r="BP940" s="211"/>
      <c r="BQ940" s="211"/>
      <c r="BR940" s="211"/>
      <c r="BS940" s="211"/>
      <c r="BT940" s="211"/>
      <c r="BU940" s="211"/>
      <c r="BV940" s="211"/>
      <c r="BW940" s="211"/>
      <c r="BX940" s="211"/>
      <c r="BY940" s="211"/>
      <c r="BZ940" s="211"/>
      <c r="CA940" s="211"/>
      <c r="CB940" s="211"/>
      <c r="CC940" s="211"/>
      <c r="CD940" s="211"/>
      <c r="CE940" s="211"/>
    </row>
    <row r="941" spans="41:83" x14ac:dyDescent="0.2">
      <c r="AO941" s="215"/>
      <c r="AP941" s="222"/>
      <c r="AQ941" s="222"/>
      <c r="AR941" s="215"/>
      <c r="AS941" s="215"/>
      <c r="AT941" s="217"/>
      <c r="AU941" s="218"/>
      <c r="AV941" s="217"/>
      <c r="AW941" s="215"/>
      <c r="AX941" s="217"/>
      <c r="AY941" s="219"/>
      <c r="AZ941" s="220"/>
      <c r="BA941" s="220"/>
      <c r="BB941" s="221"/>
      <c r="BC941" s="220"/>
      <c r="BD941" s="220"/>
      <c r="BE941" s="220"/>
      <c r="BF941" s="220"/>
      <c r="BG941" s="220"/>
      <c r="BH941" s="218"/>
      <c r="BI941" s="218"/>
      <c r="BJ941" s="218"/>
      <c r="BK941" s="218"/>
      <c r="BL941" s="218"/>
      <c r="BM941" s="211"/>
      <c r="BN941" s="211"/>
      <c r="BO941" s="211"/>
      <c r="BP941" s="211"/>
      <c r="BQ941" s="211"/>
      <c r="BR941" s="211"/>
      <c r="BS941" s="211"/>
      <c r="BT941" s="211"/>
      <c r="BU941" s="211"/>
      <c r="BV941" s="211"/>
      <c r="BW941" s="211"/>
      <c r="BX941" s="211"/>
      <c r="BY941" s="211"/>
      <c r="BZ941" s="211"/>
      <c r="CA941" s="211"/>
      <c r="CB941" s="211"/>
      <c r="CC941" s="211"/>
      <c r="CD941" s="211"/>
      <c r="CE941" s="211"/>
    </row>
    <row r="942" spans="41:83" x14ac:dyDescent="0.2">
      <c r="AO942" s="215"/>
      <c r="AP942" s="222"/>
      <c r="AQ942" s="222"/>
      <c r="AR942" s="215"/>
      <c r="AS942" s="215"/>
      <c r="AT942" s="217"/>
      <c r="AU942" s="218"/>
      <c r="AV942" s="217"/>
      <c r="AW942" s="215"/>
      <c r="AX942" s="217"/>
      <c r="AY942" s="219"/>
      <c r="AZ942" s="220"/>
      <c r="BA942" s="220"/>
      <c r="BB942" s="221"/>
      <c r="BC942" s="220"/>
      <c r="BD942" s="220"/>
      <c r="BE942" s="220"/>
      <c r="BF942" s="220"/>
      <c r="BG942" s="220"/>
      <c r="BH942" s="218"/>
      <c r="BI942" s="218"/>
      <c r="BJ942" s="218"/>
      <c r="BK942" s="218"/>
      <c r="BL942" s="218"/>
      <c r="BM942" s="211"/>
      <c r="BN942" s="211"/>
      <c r="BO942" s="211"/>
      <c r="BP942" s="211"/>
      <c r="BQ942" s="211"/>
      <c r="BR942" s="211"/>
      <c r="BS942" s="211"/>
      <c r="BT942" s="211"/>
      <c r="BU942" s="211"/>
      <c r="BV942" s="211"/>
      <c r="BW942" s="211"/>
      <c r="BX942" s="211"/>
      <c r="BY942" s="211"/>
      <c r="BZ942" s="211"/>
      <c r="CA942" s="211"/>
      <c r="CB942" s="211"/>
      <c r="CC942" s="211"/>
      <c r="CD942" s="211"/>
      <c r="CE942" s="211"/>
    </row>
    <row r="943" spans="41:83" x14ac:dyDescent="0.2">
      <c r="AO943" s="215"/>
      <c r="AP943" s="222"/>
      <c r="AQ943" s="222"/>
      <c r="AR943" s="215"/>
      <c r="AS943" s="215"/>
      <c r="AT943" s="217"/>
      <c r="AU943" s="218"/>
      <c r="AV943" s="217"/>
      <c r="AW943" s="215"/>
      <c r="AX943" s="217"/>
      <c r="AY943" s="219"/>
      <c r="AZ943" s="220"/>
      <c r="BA943" s="220"/>
      <c r="BB943" s="221"/>
      <c r="BC943" s="220"/>
      <c r="BD943" s="220"/>
      <c r="BE943" s="220"/>
      <c r="BF943" s="220"/>
      <c r="BG943" s="220"/>
      <c r="BH943" s="218"/>
      <c r="BI943" s="218"/>
      <c r="BJ943" s="218"/>
      <c r="BK943" s="218"/>
      <c r="BL943" s="218"/>
      <c r="BM943" s="211"/>
      <c r="BN943" s="211"/>
      <c r="BO943" s="211"/>
      <c r="BP943" s="211"/>
      <c r="BQ943" s="211"/>
      <c r="BR943" s="211"/>
      <c r="BS943" s="211"/>
      <c r="BT943" s="211"/>
      <c r="BU943" s="211"/>
      <c r="BV943" s="211"/>
      <c r="BW943" s="211"/>
      <c r="BX943" s="211"/>
      <c r="BY943" s="211"/>
      <c r="BZ943" s="211"/>
      <c r="CA943" s="211"/>
      <c r="CB943" s="211"/>
      <c r="CC943" s="211"/>
      <c r="CD943" s="211"/>
      <c r="CE943" s="211"/>
    </row>
    <row r="944" spans="41:83" x14ac:dyDescent="0.2">
      <c r="AO944" s="215"/>
      <c r="AP944" s="222"/>
      <c r="AQ944" s="222"/>
      <c r="AR944" s="215"/>
      <c r="AS944" s="215"/>
      <c r="AT944" s="217"/>
      <c r="AU944" s="218"/>
      <c r="AV944" s="217"/>
      <c r="AW944" s="215"/>
      <c r="AX944" s="217"/>
      <c r="AY944" s="219"/>
      <c r="AZ944" s="220"/>
      <c r="BA944" s="220"/>
      <c r="BB944" s="221"/>
      <c r="BC944" s="220"/>
      <c r="BD944" s="220"/>
      <c r="BE944" s="220"/>
      <c r="BF944" s="220"/>
      <c r="BG944" s="220"/>
      <c r="BH944" s="218"/>
      <c r="BI944" s="218"/>
      <c r="BJ944" s="218"/>
      <c r="BK944" s="218"/>
      <c r="BL944" s="218"/>
      <c r="BM944" s="211"/>
      <c r="BN944" s="211"/>
      <c r="BO944" s="211"/>
      <c r="BP944" s="211"/>
      <c r="BQ944" s="211"/>
      <c r="BR944" s="211"/>
      <c r="BS944" s="211"/>
      <c r="BT944" s="211"/>
      <c r="BU944" s="211"/>
      <c r="BV944" s="211"/>
      <c r="BW944" s="211"/>
      <c r="BX944" s="211"/>
      <c r="BY944" s="211"/>
      <c r="BZ944" s="211"/>
      <c r="CA944" s="211"/>
      <c r="CB944" s="211"/>
      <c r="CC944" s="211"/>
      <c r="CD944" s="211"/>
      <c r="CE944" s="211"/>
    </row>
    <row r="945" spans="41:83" x14ac:dyDescent="0.2">
      <c r="AO945" s="215"/>
      <c r="AP945" s="222"/>
      <c r="AQ945" s="222"/>
      <c r="AR945" s="215"/>
      <c r="AS945" s="215"/>
      <c r="AT945" s="217"/>
      <c r="AU945" s="218"/>
      <c r="AV945" s="217"/>
      <c r="AW945" s="215"/>
      <c r="AX945" s="217"/>
      <c r="AY945" s="219"/>
      <c r="AZ945" s="220"/>
      <c r="BA945" s="220"/>
      <c r="BB945" s="221"/>
      <c r="BC945" s="220"/>
      <c r="BD945" s="220"/>
      <c r="BE945" s="220"/>
      <c r="BF945" s="220"/>
      <c r="BG945" s="220"/>
      <c r="BH945" s="218"/>
      <c r="BI945" s="218"/>
      <c r="BJ945" s="218"/>
      <c r="BK945" s="218"/>
      <c r="BL945" s="218"/>
      <c r="BM945" s="211"/>
      <c r="BN945" s="211"/>
      <c r="BO945" s="211"/>
      <c r="BP945" s="211"/>
      <c r="BQ945" s="211"/>
      <c r="BR945" s="211"/>
      <c r="BS945" s="211"/>
      <c r="BT945" s="211"/>
      <c r="BU945" s="211"/>
      <c r="BV945" s="211"/>
      <c r="BW945" s="211"/>
      <c r="BX945" s="211"/>
      <c r="BY945" s="211"/>
      <c r="BZ945" s="211"/>
      <c r="CA945" s="211"/>
      <c r="CB945" s="211"/>
      <c r="CC945" s="211"/>
      <c r="CD945" s="211"/>
      <c r="CE945" s="211"/>
    </row>
    <row r="946" spans="41:83" x14ac:dyDescent="0.2">
      <c r="AO946" s="215"/>
      <c r="AP946" s="222"/>
      <c r="AQ946" s="222"/>
      <c r="AR946" s="215"/>
      <c r="AS946" s="215"/>
      <c r="AT946" s="217"/>
      <c r="AU946" s="218"/>
      <c r="AV946" s="217"/>
      <c r="AW946" s="215"/>
      <c r="AX946" s="217"/>
      <c r="AY946" s="219"/>
      <c r="AZ946" s="220"/>
      <c r="BA946" s="220"/>
      <c r="BB946" s="221"/>
      <c r="BC946" s="220"/>
      <c r="BD946" s="220"/>
      <c r="BE946" s="220"/>
      <c r="BF946" s="220"/>
      <c r="BG946" s="220"/>
      <c r="BH946" s="218"/>
      <c r="BI946" s="218"/>
      <c r="BJ946" s="218"/>
      <c r="BK946" s="218"/>
      <c r="BL946" s="218"/>
      <c r="BM946" s="211"/>
      <c r="BN946" s="211"/>
      <c r="BO946" s="211"/>
      <c r="BP946" s="211"/>
      <c r="BQ946" s="211"/>
      <c r="BR946" s="211"/>
      <c r="BS946" s="211"/>
      <c r="BT946" s="211"/>
      <c r="BU946" s="211"/>
      <c r="BV946" s="211"/>
      <c r="BW946" s="211"/>
      <c r="BX946" s="211"/>
      <c r="BY946" s="211"/>
      <c r="BZ946" s="211"/>
      <c r="CA946" s="211"/>
      <c r="CB946" s="211"/>
      <c r="CC946" s="211"/>
      <c r="CD946" s="211"/>
      <c r="CE946" s="211"/>
    </row>
    <row r="947" spans="41:83" x14ac:dyDescent="0.2">
      <c r="AO947" s="215"/>
      <c r="AP947" s="222"/>
      <c r="AQ947" s="222"/>
      <c r="AR947" s="215"/>
      <c r="AS947" s="215"/>
      <c r="AT947" s="217"/>
      <c r="AU947" s="218"/>
      <c r="AV947" s="217"/>
      <c r="AW947" s="215"/>
      <c r="AX947" s="217"/>
      <c r="AY947" s="219"/>
      <c r="AZ947" s="220"/>
      <c r="BA947" s="220"/>
      <c r="BB947" s="221"/>
      <c r="BC947" s="220"/>
      <c r="BD947" s="220"/>
      <c r="BE947" s="220"/>
      <c r="BF947" s="220"/>
      <c r="BG947" s="220"/>
      <c r="BH947" s="218"/>
      <c r="BI947" s="218"/>
      <c r="BJ947" s="218"/>
      <c r="BK947" s="218"/>
      <c r="BL947" s="218"/>
      <c r="BM947" s="211"/>
      <c r="BN947" s="211"/>
      <c r="BO947" s="211"/>
      <c r="BP947" s="211"/>
      <c r="BQ947" s="211"/>
      <c r="BR947" s="211"/>
      <c r="BS947" s="211"/>
      <c r="BT947" s="211"/>
      <c r="BU947" s="211"/>
      <c r="BV947" s="211"/>
      <c r="BW947" s="211"/>
      <c r="BX947" s="211"/>
      <c r="BY947" s="211"/>
      <c r="BZ947" s="211"/>
      <c r="CA947" s="211"/>
      <c r="CB947" s="211"/>
      <c r="CC947" s="211"/>
      <c r="CD947" s="211"/>
      <c r="CE947" s="211"/>
    </row>
    <row r="948" spans="41:83" x14ac:dyDescent="0.2">
      <c r="AO948" s="215"/>
      <c r="AP948" s="222"/>
      <c r="AQ948" s="222"/>
      <c r="AR948" s="215"/>
      <c r="AS948" s="215"/>
      <c r="AT948" s="217"/>
      <c r="AU948" s="218"/>
      <c r="AV948" s="217"/>
      <c r="AW948" s="215"/>
      <c r="AX948" s="217"/>
      <c r="AY948" s="219"/>
      <c r="AZ948" s="220"/>
      <c r="BA948" s="220"/>
      <c r="BB948" s="221"/>
      <c r="BC948" s="220"/>
      <c r="BD948" s="220"/>
      <c r="BE948" s="220"/>
      <c r="BF948" s="220"/>
      <c r="BG948" s="220"/>
      <c r="BH948" s="218"/>
      <c r="BI948" s="218"/>
      <c r="BJ948" s="218"/>
      <c r="BK948" s="218"/>
      <c r="BL948" s="218"/>
      <c r="BM948" s="211"/>
      <c r="BN948" s="211"/>
      <c r="BO948" s="211"/>
      <c r="BP948" s="211"/>
      <c r="BQ948" s="211"/>
      <c r="BR948" s="211"/>
      <c r="BS948" s="211"/>
      <c r="BT948" s="211"/>
      <c r="BU948" s="211"/>
      <c r="BV948" s="211"/>
      <c r="BW948" s="211"/>
      <c r="BX948" s="211"/>
      <c r="BY948" s="211"/>
      <c r="BZ948" s="211"/>
      <c r="CA948" s="211"/>
      <c r="CB948" s="211"/>
      <c r="CC948" s="211"/>
      <c r="CD948" s="211"/>
      <c r="CE948" s="211"/>
    </row>
    <row r="949" spans="41:83" x14ac:dyDescent="0.2">
      <c r="AO949" s="215"/>
      <c r="AP949" s="222"/>
      <c r="AQ949" s="222"/>
      <c r="AR949" s="215"/>
      <c r="AS949" s="215"/>
      <c r="AT949" s="217"/>
      <c r="AU949" s="218"/>
      <c r="AV949" s="217"/>
      <c r="AW949" s="215"/>
      <c r="AX949" s="217"/>
      <c r="AY949" s="219"/>
      <c r="AZ949" s="220"/>
      <c r="BA949" s="220"/>
      <c r="BB949" s="221"/>
      <c r="BC949" s="220"/>
      <c r="BD949" s="220"/>
      <c r="BE949" s="220"/>
      <c r="BF949" s="220"/>
      <c r="BG949" s="220"/>
      <c r="BH949" s="218"/>
      <c r="BI949" s="218"/>
      <c r="BJ949" s="218"/>
      <c r="BK949" s="218"/>
      <c r="BL949" s="218"/>
      <c r="BM949" s="211"/>
      <c r="BN949" s="211"/>
      <c r="BO949" s="211"/>
      <c r="BP949" s="211"/>
      <c r="BQ949" s="211"/>
      <c r="BR949" s="211"/>
      <c r="BS949" s="211"/>
      <c r="BT949" s="211"/>
      <c r="BU949" s="211"/>
      <c r="BV949" s="211"/>
      <c r="BW949" s="211"/>
      <c r="BX949" s="211"/>
      <c r="BY949" s="211"/>
      <c r="BZ949" s="211"/>
      <c r="CA949" s="211"/>
      <c r="CB949" s="211"/>
      <c r="CC949" s="211"/>
      <c r="CD949" s="211"/>
      <c r="CE949" s="211"/>
    </row>
    <row r="950" spans="41:83" x14ac:dyDescent="0.2">
      <c r="AO950" s="215"/>
      <c r="AP950" s="222"/>
      <c r="AQ950" s="222"/>
      <c r="AR950" s="215"/>
      <c r="AS950" s="215"/>
      <c r="AT950" s="217"/>
      <c r="AU950" s="218"/>
      <c r="AV950" s="217"/>
      <c r="AW950" s="215"/>
      <c r="AX950" s="217"/>
      <c r="AY950" s="219"/>
      <c r="AZ950" s="220"/>
      <c r="BA950" s="220"/>
      <c r="BB950" s="221"/>
      <c r="BC950" s="220"/>
      <c r="BD950" s="220"/>
      <c r="BE950" s="220"/>
      <c r="BF950" s="220"/>
      <c r="BG950" s="220"/>
      <c r="BH950" s="218"/>
      <c r="BI950" s="218"/>
      <c r="BJ950" s="218"/>
      <c r="BK950" s="218"/>
      <c r="BL950" s="218"/>
      <c r="BM950" s="211"/>
      <c r="BN950" s="211"/>
      <c r="BO950" s="211"/>
      <c r="BP950" s="211"/>
      <c r="BQ950" s="211"/>
      <c r="BR950" s="211"/>
      <c r="BS950" s="211"/>
      <c r="BT950" s="211"/>
      <c r="BU950" s="211"/>
      <c r="BV950" s="211"/>
      <c r="BW950" s="211"/>
      <c r="BX950" s="211"/>
      <c r="BY950" s="211"/>
      <c r="BZ950" s="211"/>
      <c r="CA950" s="211"/>
      <c r="CB950" s="211"/>
      <c r="CC950" s="211"/>
      <c r="CD950" s="211"/>
      <c r="CE950" s="211"/>
    </row>
    <row r="951" spans="41:83" x14ac:dyDescent="0.2">
      <c r="AO951" s="215"/>
      <c r="AP951" s="222"/>
      <c r="AQ951" s="222"/>
      <c r="AR951" s="215"/>
      <c r="AS951" s="215"/>
      <c r="AT951" s="217"/>
      <c r="AU951" s="218"/>
      <c r="AV951" s="217"/>
      <c r="AW951" s="215"/>
      <c r="AX951" s="217"/>
      <c r="AY951" s="219"/>
      <c r="AZ951" s="220"/>
      <c r="BA951" s="220"/>
      <c r="BB951" s="221"/>
      <c r="BC951" s="220"/>
      <c r="BD951" s="220"/>
      <c r="BE951" s="220"/>
      <c r="BF951" s="220"/>
      <c r="BG951" s="220"/>
      <c r="BH951" s="218"/>
      <c r="BI951" s="218"/>
      <c r="BJ951" s="218"/>
      <c r="BK951" s="218"/>
      <c r="BL951" s="218"/>
      <c r="BM951" s="211"/>
      <c r="BN951" s="211"/>
      <c r="BO951" s="211"/>
      <c r="BP951" s="211"/>
      <c r="BQ951" s="211"/>
      <c r="BR951" s="211"/>
      <c r="BS951" s="211"/>
      <c r="BT951" s="211"/>
      <c r="BU951" s="211"/>
      <c r="BV951" s="211"/>
      <c r="BW951" s="211"/>
      <c r="BX951" s="211"/>
      <c r="BY951" s="211"/>
      <c r="BZ951" s="211"/>
      <c r="CA951" s="211"/>
      <c r="CB951" s="211"/>
      <c r="CC951" s="211"/>
      <c r="CD951" s="211"/>
      <c r="CE951" s="211"/>
    </row>
    <row r="952" spans="41:83" x14ac:dyDescent="0.2">
      <c r="AO952" s="215"/>
      <c r="AP952" s="222"/>
      <c r="AQ952" s="222"/>
      <c r="AR952" s="215"/>
      <c r="AS952" s="215"/>
      <c r="AT952" s="217"/>
      <c r="AU952" s="218"/>
      <c r="AV952" s="217"/>
      <c r="AW952" s="215"/>
      <c r="AX952" s="217"/>
      <c r="AY952" s="219"/>
      <c r="AZ952" s="220"/>
      <c r="BA952" s="220"/>
      <c r="BB952" s="221"/>
      <c r="BC952" s="220"/>
      <c r="BD952" s="220"/>
      <c r="BE952" s="220"/>
      <c r="BF952" s="220"/>
      <c r="BG952" s="220"/>
      <c r="BH952" s="218"/>
      <c r="BI952" s="218"/>
      <c r="BJ952" s="218"/>
      <c r="BK952" s="218"/>
      <c r="BL952" s="218"/>
      <c r="BM952" s="211"/>
      <c r="BN952" s="211"/>
      <c r="BO952" s="211"/>
      <c r="BP952" s="211"/>
      <c r="BQ952" s="211"/>
      <c r="BR952" s="211"/>
      <c r="BS952" s="211"/>
      <c r="BT952" s="211"/>
      <c r="BU952" s="211"/>
      <c r="BV952" s="211"/>
      <c r="BW952" s="211"/>
      <c r="BX952" s="211"/>
      <c r="BY952" s="211"/>
      <c r="BZ952" s="211"/>
      <c r="CA952" s="211"/>
      <c r="CB952" s="211"/>
      <c r="CC952" s="211"/>
      <c r="CD952" s="211"/>
      <c r="CE952" s="211"/>
    </row>
    <row r="953" spans="41:83" x14ac:dyDescent="0.2">
      <c r="AO953" s="215"/>
      <c r="AP953" s="222"/>
      <c r="AQ953" s="222"/>
      <c r="AR953" s="215"/>
      <c r="AS953" s="215"/>
      <c r="AT953" s="217"/>
      <c r="AU953" s="218"/>
      <c r="AV953" s="217"/>
      <c r="AW953" s="215"/>
      <c r="AX953" s="217"/>
      <c r="AY953" s="219"/>
      <c r="AZ953" s="220"/>
      <c r="BA953" s="220"/>
      <c r="BB953" s="221"/>
      <c r="BC953" s="220"/>
      <c r="BD953" s="220"/>
      <c r="BE953" s="220"/>
      <c r="BF953" s="220"/>
      <c r="BG953" s="220"/>
      <c r="BH953" s="218"/>
      <c r="BI953" s="218"/>
      <c r="BJ953" s="218"/>
      <c r="BK953" s="218"/>
      <c r="BL953" s="218"/>
      <c r="BM953" s="211"/>
      <c r="BN953" s="211"/>
      <c r="BO953" s="211"/>
      <c r="BP953" s="211"/>
      <c r="BQ953" s="211"/>
      <c r="BR953" s="211"/>
      <c r="BS953" s="211"/>
      <c r="BT953" s="211"/>
      <c r="BU953" s="211"/>
      <c r="BV953" s="211"/>
      <c r="BW953" s="211"/>
      <c r="BX953" s="211"/>
      <c r="BY953" s="211"/>
      <c r="BZ953" s="211"/>
      <c r="CA953" s="211"/>
      <c r="CB953" s="211"/>
      <c r="CC953" s="211"/>
      <c r="CD953" s="211"/>
      <c r="CE953" s="211"/>
    </row>
    <row r="954" spans="41:83" x14ac:dyDescent="0.2">
      <c r="AO954" s="215"/>
      <c r="AP954" s="222"/>
      <c r="AQ954" s="222"/>
      <c r="AR954" s="215"/>
      <c r="AS954" s="215"/>
      <c r="AT954" s="217"/>
      <c r="AU954" s="218"/>
      <c r="AV954" s="217"/>
      <c r="AW954" s="215"/>
      <c r="AX954" s="217"/>
      <c r="AY954" s="219"/>
      <c r="AZ954" s="220"/>
      <c r="BA954" s="220"/>
      <c r="BB954" s="221"/>
      <c r="BC954" s="220"/>
      <c r="BD954" s="220"/>
      <c r="BE954" s="220"/>
      <c r="BF954" s="220"/>
      <c r="BG954" s="220"/>
      <c r="BH954" s="218"/>
      <c r="BI954" s="218"/>
      <c r="BJ954" s="218"/>
      <c r="BK954" s="218"/>
      <c r="BL954" s="218"/>
      <c r="BM954" s="211"/>
      <c r="BN954" s="211"/>
      <c r="BO954" s="211"/>
      <c r="BP954" s="211"/>
      <c r="BQ954" s="211"/>
      <c r="BR954" s="211"/>
      <c r="BS954" s="211"/>
      <c r="BT954" s="211"/>
      <c r="BU954" s="211"/>
      <c r="BV954" s="211"/>
      <c r="BW954" s="211"/>
      <c r="BX954" s="211"/>
      <c r="BY954" s="211"/>
      <c r="BZ954" s="211"/>
      <c r="CA954" s="211"/>
      <c r="CB954" s="211"/>
      <c r="CC954" s="211"/>
      <c r="CD954" s="211"/>
      <c r="CE954" s="211"/>
    </row>
    <row r="955" spans="41:83" x14ac:dyDescent="0.2">
      <c r="AO955" s="215"/>
      <c r="AP955" s="222"/>
      <c r="AQ955" s="222"/>
      <c r="AR955" s="215"/>
      <c r="AS955" s="215"/>
      <c r="AT955" s="217"/>
      <c r="AU955" s="218"/>
      <c r="AV955" s="217"/>
      <c r="AW955" s="215"/>
      <c r="AX955" s="217"/>
      <c r="AY955" s="219"/>
      <c r="AZ955" s="220"/>
      <c r="BA955" s="220"/>
      <c r="BB955" s="221"/>
      <c r="BC955" s="220"/>
      <c r="BD955" s="220"/>
      <c r="BE955" s="220"/>
      <c r="BF955" s="220"/>
      <c r="BG955" s="220"/>
      <c r="BH955" s="218"/>
      <c r="BI955" s="218"/>
      <c r="BJ955" s="218"/>
      <c r="BK955" s="218"/>
      <c r="BL955" s="218"/>
      <c r="BM955" s="211"/>
      <c r="BN955" s="211"/>
      <c r="BO955" s="211"/>
      <c r="BP955" s="211"/>
      <c r="BQ955" s="211"/>
      <c r="BR955" s="211"/>
      <c r="BS955" s="211"/>
      <c r="BT955" s="211"/>
      <c r="BU955" s="211"/>
      <c r="BV955" s="211"/>
      <c r="BW955" s="211"/>
      <c r="BX955" s="211"/>
      <c r="BY955" s="211"/>
      <c r="BZ955" s="211"/>
      <c r="CA955" s="211"/>
      <c r="CB955" s="211"/>
      <c r="CC955" s="211"/>
      <c r="CD955" s="211"/>
      <c r="CE955" s="211"/>
    </row>
    <row r="956" spans="41:83" x14ac:dyDescent="0.2">
      <c r="AO956" s="215"/>
      <c r="AP956" s="222"/>
      <c r="AQ956" s="222"/>
      <c r="AR956" s="215"/>
      <c r="AS956" s="215"/>
      <c r="AT956" s="217"/>
      <c r="AU956" s="218"/>
      <c r="AV956" s="217"/>
      <c r="AW956" s="215"/>
      <c r="AX956" s="217"/>
      <c r="AY956" s="219"/>
      <c r="AZ956" s="220"/>
      <c r="BA956" s="220"/>
      <c r="BB956" s="221"/>
      <c r="BC956" s="220"/>
      <c r="BD956" s="220"/>
      <c r="BE956" s="220"/>
      <c r="BF956" s="220"/>
      <c r="BG956" s="220"/>
      <c r="BH956" s="218"/>
      <c r="BI956" s="218"/>
      <c r="BJ956" s="218"/>
      <c r="BK956" s="218"/>
      <c r="BL956" s="218"/>
      <c r="BM956" s="211"/>
      <c r="BN956" s="211"/>
      <c r="BO956" s="211"/>
      <c r="BP956" s="211"/>
      <c r="BQ956" s="211"/>
      <c r="BR956" s="211"/>
      <c r="BS956" s="211"/>
      <c r="BT956" s="211"/>
      <c r="BU956" s="211"/>
      <c r="BV956" s="211"/>
      <c r="BW956" s="211"/>
      <c r="BX956" s="211"/>
      <c r="BY956" s="211"/>
      <c r="BZ956" s="211"/>
      <c r="CA956" s="211"/>
      <c r="CB956" s="211"/>
      <c r="CC956" s="211"/>
      <c r="CD956" s="211"/>
      <c r="CE956" s="211"/>
    </row>
    <row r="957" spans="41:83" x14ac:dyDescent="0.2">
      <c r="AO957" s="215"/>
      <c r="AP957" s="222"/>
      <c r="AQ957" s="222"/>
      <c r="AR957" s="215"/>
      <c r="AS957" s="215"/>
      <c r="AT957" s="217"/>
      <c r="AU957" s="218"/>
      <c r="AV957" s="217"/>
      <c r="AW957" s="215"/>
      <c r="AX957" s="217"/>
      <c r="AY957" s="219"/>
      <c r="AZ957" s="220"/>
      <c r="BA957" s="220"/>
      <c r="BB957" s="221"/>
      <c r="BC957" s="220"/>
      <c r="BD957" s="220"/>
      <c r="BE957" s="220"/>
      <c r="BF957" s="220"/>
      <c r="BG957" s="220"/>
      <c r="BH957" s="218"/>
      <c r="BI957" s="218"/>
      <c r="BJ957" s="218"/>
      <c r="BK957" s="218"/>
      <c r="BL957" s="218"/>
      <c r="BM957" s="211"/>
      <c r="BN957" s="211"/>
      <c r="BO957" s="211"/>
      <c r="BP957" s="211"/>
      <c r="BQ957" s="211"/>
      <c r="BR957" s="211"/>
      <c r="BS957" s="211"/>
      <c r="BT957" s="211"/>
      <c r="BU957" s="211"/>
      <c r="BV957" s="211"/>
      <c r="BW957" s="211"/>
      <c r="BX957" s="211"/>
      <c r="BY957" s="211"/>
      <c r="BZ957" s="211"/>
      <c r="CA957" s="211"/>
      <c r="CB957" s="211"/>
      <c r="CC957" s="211"/>
      <c r="CD957" s="211"/>
      <c r="CE957" s="211"/>
    </row>
    <row r="958" spans="41:83" x14ac:dyDescent="0.2">
      <c r="AO958" s="215"/>
      <c r="AP958" s="222"/>
      <c r="AQ958" s="222"/>
      <c r="AR958" s="215"/>
      <c r="AS958" s="215"/>
      <c r="AT958" s="217"/>
      <c r="AU958" s="218"/>
      <c r="AV958" s="217"/>
      <c r="AW958" s="215"/>
      <c r="AX958" s="217"/>
      <c r="AY958" s="219"/>
      <c r="AZ958" s="220"/>
      <c r="BA958" s="220"/>
      <c r="BB958" s="221"/>
      <c r="BC958" s="220"/>
      <c r="BD958" s="220"/>
      <c r="BE958" s="220"/>
      <c r="BF958" s="220"/>
      <c r="BG958" s="220"/>
      <c r="BH958" s="218"/>
      <c r="BI958" s="218"/>
      <c r="BJ958" s="218"/>
      <c r="BK958" s="218"/>
      <c r="BL958" s="218"/>
      <c r="BM958" s="211"/>
      <c r="BN958" s="211"/>
      <c r="BO958" s="211"/>
      <c r="BP958" s="211"/>
      <c r="BQ958" s="211"/>
      <c r="BR958" s="211"/>
      <c r="BS958" s="211"/>
      <c r="BT958" s="211"/>
      <c r="BU958" s="211"/>
      <c r="BV958" s="211"/>
      <c r="BW958" s="211"/>
      <c r="BX958" s="211"/>
      <c r="BY958" s="211"/>
      <c r="BZ958" s="211"/>
      <c r="CA958" s="211"/>
      <c r="CB958" s="211"/>
      <c r="CC958" s="211"/>
      <c r="CD958" s="211"/>
      <c r="CE958" s="211"/>
    </row>
    <row r="959" spans="41:83" x14ac:dyDescent="0.2">
      <c r="AO959" s="215"/>
      <c r="AP959" s="222"/>
      <c r="AQ959" s="222"/>
      <c r="AR959" s="215"/>
      <c r="AS959" s="215"/>
      <c r="AT959" s="217"/>
      <c r="AU959" s="218"/>
      <c r="AV959" s="217"/>
      <c r="AW959" s="215"/>
      <c r="AX959" s="217"/>
      <c r="AY959" s="219"/>
      <c r="AZ959" s="220"/>
      <c r="BA959" s="220"/>
      <c r="BB959" s="221"/>
      <c r="BC959" s="220"/>
      <c r="BD959" s="220"/>
      <c r="BE959" s="220"/>
      <c r="BF959" s="220"/>
      <c r="BG959" s="220"/>
      <c r="BH959" s="218"/>
      <c r="BI959" s="218"/>
      <c r="BJ959" s="218"/>
      <c r="BK959" s="218"/>
      <c r="BL959" s="218"/>
      <c r="BM959" s="211"/>
      <c r="BN959" s="211"/>
      <c r="BO959" s="211"/>
      <c r="BP959" s="211"/>
      <c r="BQ959" s="211"/>
      <c r="BR959" s="211"/>
      <c r="BS959" s="211"/>
      <c r="BT959" s="211"/>
      <c r="BU959" s="211"/>
      <c r="BV959" s="211"/>
      <c r="BW959" s="211"/>
      <c r="BX959" s="211"/>
      <c r="BY959" s="211"/>
      <c r="BZ959" s="211"/>
      <c r="CA959" s="211"/>
      <c r="CB959" s="211"/>
      <c r="CC959" s="211"/>
      <c r="CD959" s="211"/>
      <c r="CE959" s="211"/>
    </row>
    <row r="960" spans="41:83" x14ac:dyDescent="0.2">
      <c r="AO960" s="215"/>
      <c r="AP960" s="222"/>
      <c r="AQ960" s="222"/>
      <c r="AR960" s="215"/>
      <c r="AS960" s="215"/>
      <c r="AT960" s="217"/>
      <c r="AU960" s="218"/>
      <c r="AV960" s="217"/>
      <c r="AW960" s="215"/>
      <c r="AX960" s="217"/>
      <c r="AY960" s="219"/>
      <c r="AZ960" s="220"/>
      <c r="BA960" s="220"/>
      <c r="BB960" s="221"/>
      <c r="BC960" s="220"/>
      <c r="BD960" s="220"/>
      <c r="BE960" s="220"/>
      <c r="BF960" s="220"/>
      <c r="BG960" s="220"/>
      <c r="BH960" s="218"/>
      <c r="BI960" s="218"/>
      <c r="BJ960" s="218"/>
      <c r="BK960" s="218"/>
      <c r="BL960" s="218"/>
      <c r="BM960" s="211"/>
      <c r="BN960" s="211"/>
      <c r="BO960" s="211"/>
      <c r="BP960" s="211"/>
      <c r="BQ960" s="211"/>
      <c r="BR960" s="211"/>
      <c r="BS960" s="211"/>
      <c r="BT960" s="211"/>
      <c r="BU960" s="211"/>
      <c r="BV960" s="211"/>
      <c r="BW960" s="211"/>
      <c r="BX960" s="211"/>
      <c r="BY960" s="211"/>
      <c r="BZ960" s="211"/>
      <c r="CA960" s="211"/>
      <c r="CB960" s="211"/>
      <c r="CC960" s="211"/>
      <c r="CD960" s="211"/>
      <c r="CE960" s="211"/>
    </row>
    <row r="961" spans="41:83" x14ac:dyDescent="0.2">
      <c r="AO961" s="215"/>
      <c r="AP961" s="222"/>
      <c r="AQ961" s="222"/>
      <c r="AR961" s="215"/>
      <c r="AS961" s="215"/>
      <c r="AT961" s="217"/>
      <c r="AU961" s="218"/>
      <c r="AV961" s="217"/>
      <c r="AW961" s="215"/>
      <c r="AX961" s="217"/>
      <c r="AY961" s="219"/>
      <c r="AZ961" s="220"/>
      <c r="BA961" s="220"/>
      <c r="BB961" s="221"/>
      <c r="BC961" s="220"/>
      <c r="BD961" s="220"/>
      <c r="BE961" s="220"/>
      <c r="BF961" s="220"/>
      <c r="BG961" s="220"/>
      <c r="BH961" s="218"/>
      <c r="BI961" s="218"/>
      <c r="BJ961" s="218"/>
      <c r="BK961" s="218"/>
      <c r="BL961" s="218"/>
      <c r="BM961" s="211"/>
      <c r="BN961" s="211"/>
      <c r="BO961" s="211"/>
      <c r="BP961" s="211"/>
      <c r="BQ961" s="211"/>
      <c r="BR961" s="211"/>
      <c r="BS961" s="211"/>
      <c r="BT961" s="211"/>
      <c r="BU961" s="211"/>
      <c r="BV961" s="211"/>
      <c r="BW961" s="211"/>
      <c r="BX961" s="211"/>
      <c r="BY961" s="211"/>
      <c r="BZ961" s="211"/>
      <c r="CA961" s="211"/>
      <c r="CB961" s="211"/>
      <c r="CC961" s="211"/>
      <c r="CD961" s="211"/>
      <c r="CE961" s="211"/>
    </row>
    <row r="962" spans="41:83" x14ac:dyDescent="0.2">
      <c r="AO962" s="215"/>
      <c r="AP962" s="222"/>
      <c r="AQ962" s="222"/>
      <c r="AR962" s="215"/>
      <c r="AS962" s="215"/>
      <c r="AT962" s="217"/>
      <c r="AU962" s="218"/>
      <c r="AV962" s="217"/>
      <c r="AW962" s="215"/>
      <c r="AX962" s="217"/>
      <c r="AY962" s="219"/>
      <c r="AZ962" s="220"/>
      <c r="BA962" s="220"/>
      <c r="BB962" s="221"/>
      <c r="BC962" s="220"/>
      <c r="BD962" s="220"/>
      <c r="BE962" s="220"/>
      <c r="BF962" s="220"/>
      <c r="BG962" s="220"/>
      <c r="BH962" s="218"/>
      <c r="BI962" s="218"/>
      <c r="BJ962" s="218"/>
      <c r="BK962" s="218"/>
      <c r="BL962" s="218"/>
      <c r="BM962" s="211"/>
      <c r="BN962" s="211"/>
      <c r="BO962" s="211"/>
      <c r="BP962" s="211"/>
      <c r="BQ962" s="211"/>
      <c r="BR962" s="211"/>
      <c r="BS962" s="211"/>
      <c r="BT962" s="211"/>
      <c r="BU962" s="211"/>
      <c r="BV962" s="211"/>
      <c r="BW962" s="211"/>
      <c r="BX962" s="211"/>
      <c r="BY962" s="211"/>
      <c r="BZ962" s="211"/>
      <c r="CA962" s="211"/>
      <c r="CB962" s="211"/>
      <c r="CC962" s="211"/>
      <c r="CD962" s="211"/>
      <c r="CE962" s="211"/>
    </row>
    <row r="963" spans="41:83" x14ac:dyDescent="0.2">
      <c r="AO963" s="215"/>
      <c r="AP963" s="222"/>
      <c r="AQ963" s="222"/>
      <c r="AR963" s="215"/>
      <c r="AS963" s="215"/>
      <c r="AT963" s="217"/>
      <c r="AU963" s="218"/>
      <c r="AV963" s="217"/>
      <c r="AW963" s="215"/>
      <c r="AX963" s="217"/>
      <c r="AY963" s="219"/>
      <c r="AZ963" s="220"/>
      <c r="BA963" s="220"/>
      <c r="BB963" s="221"/>
      <c r="BC963" s="220"/>
      <c r="BD963" s="220"/>
      <c r="BE963" s="220"/>
      <c r="BF963" s="220"/>
      <c r="BG963" s="220"/>
      <c r="BH963" s="218"/>
      <c r="BI963" s="218"/>
      <c r="BJ963" s="218"/>
      <c r="BK963" s="218"/>
      <c r="BL963" s="218"/>
      <c r="BM963" s="211"/>
      <c r="BN963" s="211"/>
      <c r="BO963" s="211"/>
      <c r="BP963" s="211"/>
      <c r="BQ963" s="211"/>
      <c r="BR963" s="211"/>
      <c r="BS963" s="211"/>
      <c r="BT963" s="211"/>
      <c r="BU963" s="211"/>
      <c r="BV963" s="211"/>
      <c r="BW963" s="211"/>
      <c r="BX963" s="211"/>
      <c r="BY963" s="211"/>
      <c r="BZ963" s="211"/>
      <c r="CA963" s="211"/>
      <c r="CB963" s="211"/>
      <c r="CC963" s="211"/>
      <c r="CD963" s="211"/>
      <c r="CE963" s="211"/>
    </row>
    <row r="964" spans="41:83" x14ac:dyDescent="0.2">
      <c r="AO964" s="215"/>
      <c r="AP964" s="222"/>
      <c r="AQ964" s="222"/>
      <c r="AR964" s="215"/>
      <c r="AS964" s="215"/>
      <c r="AT964" s="217"/>
      <c r="AU964" s="218"/>
      <c r="AV964" s="217"/>
      <c r="AW964" s="215"/>
      <c r="AX964" s="217"/>
      <c r="AY964" s="219"/>
      <c r="AZ964" s="220"/>
      <c r="BA964" s="220"/>
      <c r="BB964" s="221"/>
      <c r="BC964" s="220"/>
      <c r="BD964" s="220"/>
      <c r="BE964" s="220"/>
      <c r="BF964" s="220"/>
      <c r="BG964" s="220"/>
      <c r="BH964" s="218"/>
      <c r="BI964" s="218"/>
      <c r="BJ964" s="218"/>
      <c r="BK964" s="218"/>
      <c r="BL964" s="218"/>
      <c r="BM964" s="211"/>
      <c r="BN964" s="211"/>
      <c r="BO964" s="211"/>
      <c r="BP964" s="211"/>
      <c r="BQ964" s="211"/>
      <c r="BR964" s="211"/>
      <c r="BS964" s="211"/>
      <c r="BT964" s="211"/>
      <c r="BU964" s="211"/>
      <c r="BV964" s="211"/>
      <c r="BW964" s="211"/>
      <c r="BX964" s="211"/>
      <c r="BY964" s="211"/>
      <c r="BZ964" s="211"/>
      <c r="CA964" s="211"/>
      <c r="CB964" s="211"/>
      <c r="CC964" s="211"/>
      <c r="CD964" s="211"/>
      <c r="CE964" s="211"/>
    </row>
    <row r="965" spans="41:83" x14ac:dyDescent="0.2">
      <c r="AO965" s="215"/>
      <c r="AP965" s="222"/>
      <c r="AQ965" s="222"/>
      <c r="AR965" s="215"/>
      <c r="AS965" s="215"/>
      <c r="AT965" s="217"/>
      <c r="AU965" s="218"/>
      <c r="AV965" s="217"/>
      <c r="AW965" s="215"/>
      <c r="AX965" s="217"/>
      <c r="AY965" s="219"/>
      <c r="AZ965" s="220"/>
      <c r="BA965" s="220"/>
      <c r="BB965" s="221"/>
      <c r="BC965" s="220"/>
      <c r="BD965" s="220"/>
      <c r="BE965" s="220"/>
      <c r="BF965" s="220"/>
      <c r="BG965" s="220"/>
      <c r="BH965" s="218"/>
      <c r="BI965" s="218"/>
      <c r="BJ965" s="218"/>
      <c r="BK965" s="218"/>
      <c r="BL965" s="218"/>
      <c r="BM965" s="211"/>
      <c r="BN965" s="211"/>
      <c r="BO965" s="211"/>
      <c r="BP965" s="211"/>
      <c r="BQ965" s="211"/>
      <c r="BR965" s="211"/>
      <c r="BS965" s="211"/>
      <c r="BT965" s="211"/>
      <c r="BU965" s="211"/>
      <c r="BV965" s="211"/>
      <c r="BW965" s="211"/>
      <c r="BX965" s="211"/>
      <c r="BY965" s="211"/>
      <c r="BZ965" s="211"/>
      <c r="CA965" s="211"/>
      <c r="CB965" s="211"/>
      <c r="CC965" s="211"/>
      <c r="CD965" s="211"/>
      <c r="CE965" s="211"/>
    </row>
    <row r="966" spans="41:83" x14ac:dyDescent="0.2">
      <c r="AO966" s="215"/>
      <c r="AP966" s="222"/>
      <c r="AQ966" s="222"/>
      <c r="AR966" s="215"/>
      <c r="AS966" s="215"/>
      <c r="AT966" s="217"/>
      <c r="AU966" s="218"/>
      <c r="AV966" s="217"/>
      <c r="AW966" s="215"/>
      <c r="AX966" s="217"/>
      <c r="AY966" s="219"/>
      <c r="AZ966" s="220"/>
      <c r="BA966" s="220"/>
      <c r="BB966" s="221"/>
      <c r="BC966" s="220"/>
      <c r="BD966" s="220"/>
      <c r="BE966" s="220"/>
      <c r="BF966" s="220"/>
      <c r="BG966" s="220"/>
      <c r="BH966" s="218"/>
      <c r="BI966" s="218"/>
      <c r="BJ966" s="218"/>
      <c r="BK966" s="218"/>
      <c r="BL966" s="218"/>
      <c r="BM966" s="211"/>
      <c r="BN966" s="211"/>
      <c r="BO966" s="211"/>
      <c r="BP966" s="211"/>
      <c r="BQ966" s="211"/>
      <c r="BR966" s="211"/>
      <c r="BS966" s="211"/>
      <c r="BT966" s="211"/>
      <c r="BU966" s="211"/>
      <c r="BV966" s="211"/>
      <c r="BW966" s="211"/>
      <c r="BX966" s="211"/>
      <c r="BY966" s="211"/>
      <c r="BZ966" s="211"/>
      <c r="CA966" s="211"/>
      <c r="CB966" s="211"/>
      <c r="CC966" s="211"/>
      <c r="CD966" s="211"/>
      <c r="CE966" s="211"/>
    </row>
    <row r="967" spans="41:83" x14ac:dyDescent="0.2">
      <c r="AO967" s="215"/>
      <c r="AP967" s="222"/>
      <c r="AQ967" s="222"/>
      <c r="AR967" s="215"/>
      <c r="AS967" s="215"/>
      <c r="AT967" s="217"/>
      <c r="AU967" s="218"/>
      <c r="AV967" s="217"/>
      <c r="AW967" s="215"/>
      <c r="AX967" s="217"/>
      <c r="AY967" s="219"/>
      <c r="AZ967" s="220"/>
      <c r="BA967" s="220"/>
      <c r="BB967" s="221"/>
      <c r="BC967" s="220"/>
      <c r="BD967" s="220"/>
      <c r="BE967" s="220"/>
      <c r="BF967" s="220"/>
      <c r="BG967" s="220"/>
      <c r="BH967" s="218"/>
      <c r="BI967" s="218"/>
      <c r="BJ967" s="218"/>
      <c r="BK967" s="218"/>
      <c r="BL967" s="218"/>
      <c r="BM967" s="211"/>
      <c r="BN967" s="211"/>
      <c r="BO967" s="211"/>
      <c r="BP967" s="211"/>
      <c r="BQ967" s="211"/>
      <c r="BR967" s="211"/>
      <c r="BS967" s="211"/>
      <c r="BT967" s="211"/>
      <c r="BU967" s="211"/>
      <c r="BV967" s="211"/>
      <c r="BW967" s="211"/>
      <c r="BX967" s="211"/>
      <c r="BY967" s="211"/>
      <c r="BZ967" s="211"/>
      <c r="CA967" s="211"/>
      <c r="CB967" s="211"/>
      <c r="CC967" s="211"/>
      <c r="CD967" s="211"/>
      <c r="CE967" s="211"/>
    </row>
    <row r="968" spans="41:83" x14ac:dyDescent="0.2">
      <c r="AO968" s="215"/>
      <c r="AP968" s="222"/>
      <c r="AQ968" s="222"/>
      <c r="AR968" s="215"/>
      <c r="AS968" s="215"/>
      <c r="AT968" s="217"/>
      <c r="AU968" s="218"/>
      <c r="AV968" s="217"/>
      <c r="AW968" s="215"/>
      <c r="AX968" s="217"/>
      <c r="AY968" s="219"/>
      <c r="AZ968" s="220"/>
      <c r="BA968" s="220"/>
      <c r="BB968" s="221"/>
      <c r="BC968" s="220"/>
      <c r="BD968" s="220"/>
      <c r="BE968" s="220"/>
      <c r="BF968" s="220"/>
      <c r="BG968" s="220"/>
      <c r="BH968" s="218"/>
      <c r="BI968" s="218"/>
      <c r="BJ968" s="218"/>
      <c r="BK968" s="218"/>
      <c r="BL968" s="218"/>
      <c r="BM968" s="211"/>
      <c r="BN968" s="211"/>
      <c r="BO968" s="211"/>
      <c r="BP968" s="211"/>
      <c r="BQ968" s="211"/>
      <c r="BR968" s="211"/>
      <c r="BS968" s="211"/>
      <c r="BT968" s="211"/>
      <c r="BU968" s="211"/>
      <c r="BV968" s="211"/>
      <c r="BW968" s="211"/>
      <c r="BX968" s="211"/>
      <c r="BY968" s="211"/>
      <c r="BZ968" s="211"/>
      <c r="CA968" s="211"/>
      <c r="CB968" s="211"/>
      <c r="CC968" s="211"/>
      <c r="CD968" s="211"/>
      <c r="CE968" s="211"/>
    </row>
    <row r="969" spans="41:83" x14ac:dyDescent="0.2">
      <c r="AO969" s="215"/>
      <c r="AP969" s="222"/>
      <c r="AQ969" s="222"/>
      <c r="AR969" s="215"/>
      <c r="AS969" s="215"/>
      <c r="AT969" s="217"/>
      <c r="AU969" s="218"/>
      <c r="AV969" s="217"/>
      <c r="AW969" s="215"/>
      <c r="AX969" s="217"/>
      <c r="AY969" s="219"/>
      <c r="AZ969" s="220"/>
      <c r="BA969" s="220"/>
      <c r="BB969" s="221"/>
      <c r="BC969" s="220"/>
      <c r="BD969" s="220"/>
      <c r="BE969" s="220"/>
      <c r="BF969" s="220"/>
      <c r="BG969" s="220"/>
      <c r="BH969" s="218"/>
      <c r="BI969" s="218"/>
      <c r="BJ969" s="218"/>
      <c r="BK969" s="218"/>
      <c r="BL969" s="218"/>
      <c r="BM969" s="211"/>
      <c r="BN969" s="211"/>
      <c r="BO969" s="211"/>
      <c r="BP969" s="211"/>
      <c r="BQ969" s="211"/>
      <c r="BR969" s="211"/>
      <c r="BS969" s="211"/>
      <c r="BT969" s="211"/>
      <c r="BU969" s="211"/>
      <c r="BV969" s="211"/>
      <c r="BW969" s="211"/>
      <c r="BX969" s="211"/>
      <c r="BY969" s="211"/>
      <c r="BZ969" s="211"/>
      <c r="CA969" s="211"/>
      <c r="CB969" s="211"/>
      <c r="CC969" s="211"/>
      <c r="CD969" s="211"/>
      <c r="CE969" s="211"/>
    </row>
    <row r="970" spans="41:83" x14ac:dyDescent="0.2">
      <c r="AO970" s="215"/>
      <c r="AP970" s="222"/>
      <c r="AQ970" s="222"/>
      <c r="AR970" s="215"/>
      <c r="AS970" s="215"/>
      <c r="AT970" s="217"/>
      <c r="AU970" s="218"/>
      <c r="AV970" s="217"/>
      <c r="AW970" s="215"/>
      <c r="AX970" s="217"/>
      <c r="AY970" s="219"/>
      <c r="AZ970" s="220"/>
      <c r="BA970" s="220"/>
      <c r="BB970" s="221"/>
      <c r="BC970" s="220"/>
      <c r="BD970" s="220"/>
      <c r="BE970" s="220"/>
      <c r="BF970" s="220"/>
      <c r="BG970" s="220"/>
      <c r="BH970" s="218"/>
      <c r="BI970" s="218"/>
      <c r="BJ970" s="218"/>
      <c r="BK970" s="218"/>
      <c r="BL970" s="218"/>
      <c r="BM970" s="211"/>
      <c r="BN970" s="211"/>
      <c r="BO970" s="211"/>
      <c r="BP970" s="211"/>
      <c r="BQ970" s="211"/>
      <c r="BR970" s="211"/>
      <c r="BS970" s="211"/>
      <c r="BT970" s="211"/>
      <c r="BU970" s="211"/>
      <c r="BV970" s="211"/>
      <c r="BW970" s="211"/>
      <c r="BX970" s="211"/>
      <c r="BY970" s="211"/>
      <c r="BZ970" s="211"/>
      <c r="CA970" s="211"/>
      <c r="CB970" s="211"/>
      <c r="CC970" s="211"/>
      <c r="CD970" s="211"/>
      <c r="CE970" s="211"/>
    </row>
    <row r="971" spans="41:83" x14ac:dyDescent="0.2">
      <c r="AO971" s="215"/>
      <c r="AP971" s="222"/>
      <c r="AQ971" s="222"/>
      <c r="AR971" s="215"/>
      <c r="AS971" s="215"/>
      <c r="AT971" s="217"/>
      <c r="AU971" s="218"/>
      <c r="AV971" s="217"/>
      <c r="AW971" s="215"/>
      <c r="AX971" s="217"/>
      <c r="AY971" s="219"/>
      <c r="AZ971" s="220"/>
      <c r="BA971" s="220"/>
      <c r="BB971" s="221"/>
      <c r="BC971" s="220"/>
      <c r="BD971" s="220"/>
      <c r="BE971" s="220"/>
      <c r="BF971" s="220"/>
      <c r="BG971" s="220"/>
      <c r="BH971" s="218"/>
      <c r="BI971" s="218"/>
      <c r="BJ971" s="218"/>
      <c r="BK971" s="218"/>
      <c r="BL971" s="218"/>
      <c r="BM971" s="211"/>
      <c r="BN971" s="211"/>
      <c r="BO971" s="211"/>
      <c r="BP971" s="211"/>
      <c r="BQ971" s="211"/>
      <c r="BR971" s="211"/>
      <c r="BS971" s="211"/>
      <c r="BT971" s="211"/>
      <c r="BU971" s="211"/>
      <c r="BV971" s="211"/>
      <c r="BW971" s="211"/>
      <c r="BX971" s="211"/>
      <c r="BY971" s="211"/>
      <c r="BZ971" s="211"/>
      <c r="CA971" s="211"/>
      <c r="CB971" s="211"/>
      <c r="CC971" s="211"/>
      <c r="CD971" s="211"/>
      <c r="CE971" s="211"/>
    </row>
    <row r="972" spans="41:83" x14ac:dyDescent="0.2">
      <c r="AO972" s="215"/>
      <c r="AP972" s="222"/>
      <c r="AQ972" s="222"/>
      <c r="AR972" s="215"/>
      <c r="AS972" s="215"/>
      <c r="AT972" s="217"/>
      <c r="AU972" s="218"/>
      <c r="AV972" s="217"/>
      <c r="AW972" s="215"/>
      <c r="AX972" s="217"/>
      <c r="AY972" s="219"/>
      <c r="AZ972" s="220"/>
      <c r="BA972" s="220"/>
      <c r="BB972" s="221"/>
      <c r="BC972" s="220"/>
      <c r="BD972" s="220"/>
      <c r="BE972" s="220"/>
      <c r="BF972" s="220"/>
      <c r="BG972" s="220"/>
      <c r="BH972" s="218"/>
      <c r="BI972" s="218"/>
      <c r="BJ972" s="218"/>
      <c r="BK972" s="218"/>
      <c r="BL972" s="218"/>
      <c r="BM972" s="211"/>
      <c r="BN972" s="211"/>
      <c r="BO972" s="211"/>
      <c r="BP972" s="211"/>
      <c r="BQ972" s="211"/>
      <c r="BR972" s="211"/>
      <c r="BS972" s="211"/>
      <c r="BT972" s="211"/>
      <c r="BU972" s="211"/>
      <c r="BV972" s="211"/>
      <c r="BW972" s="211"/>
      <c r="BX972" s="211"/>
      <c r="BY972" s="211"/>
      <c r="BZ972" s="211"/>
      <c r="CA972" s="211"/>
      <c r="CB972" s="211"/>
      <c r="CC972" s="211"/>
      <c r="CD972" s="211"/>
      <c r="CE972" s="211"/>
    </row>
    <row r="973" spans="41:83" x14ac:dyDescent="0.2">
      <c r="AO973" s="215"/>
      <c r="AP973" s="222"/>
      <c r="AQ973" s="222"/>
      <c r="AR973" s="215"/>
      <c r="AS973" s="215"/>
      <c r="AT973" s="217"/>
      <c r="AU973" s="218"/>
      <c r="AV973" s="217"/>
      <c r="AW973" s="215"/>
      <c r="AX973" s="217"/>
      <c r="AY973" s="219"/>
      <c r="AZ973" s="220"/>
      <c r="BA973" s="220"/>
      <c r="BB973" s="221"/>
      <c r="BC973" s="220"/>
      <c r="BD973" s="220"/>
      <c r="BE973" s="220"/>
      <c r="BF973" s="220"/>
      <c r="BG973" s="220"/>
      <c r="BH973" s="218"/>
      <c r="BI973" s="218"/>
      <c r="BJ973" s="218"/>
      <c r="BK973" s="218"/>
      <c r="BL973" s="218"/>
      <c r="BM973" s="211"/>
      <c r="BN973" s="211"/>
      <c r="BO973" s="211"/>
      <c r="BP973" s="211"/>
      <c r="BQ973" s="211"/>
      <c r="BR973" s="211"/>
      <c r="BS973" s="211"/>
      <c r="BT973" s="211"/>
      <c r="BU973" s="211"/>
      <c r="BV973" s="211"/>
      <c r="BW973" s="211"/>
      <c r="BX973" s="211"/>
      <c r="BY973" s="211"/>
      <c r="BZ973" s="211"/>
      <c r="CA973" s="211"/>
      <c r="CB973" s="211"/>
      <c r="CC973" s="211"/>
      <c r="CD973" s="211"/>
      <c r="CE973" s="211"/>
    </row>
    <row r="974" spans="41:83" x14ac:dyDescent="0.2">
      <c r="AO974" s="215"/>
      <c r="AP974" s="222"/>
      <c r="AQ974" s="222"/>
      <c r="AR974" s="215"/>
      <c r="AS974" s="215"/>
      <c r="AT974" s="217"/>
      <c r="AU974" s="218"/>
      <c r="AV974" s="217"/>
      <c r="AW974" s="215"/>
      <c r="AX974" s="217"/>
      <c r="AY974" s="219"/>
      <c r="AZ974" s="220"/>
      <c r="BA974" s="220"/>
      <c r="BB974" s="221"/>
      <c r="BC974" s="220"/>
      <c r="BD974" s="220"/>
      <c r="BE974" s="220"/>
      <c r="BF974" s="220"/>
      <c r="BG974" s="220"/>
      <c r="BH974" s="218"/>
      <c r="BI974" s="218"/>
      <c r="BJ974" s="218"/>
      <c r="BK974" s="218"/>
      <c r="BL974" s="218"/>
      <c r="BM974" s="211"/>
      <c r="BN974" s="211"/>
      <c r="BO974" s="211"/>
      <c r="BP974" s="211"/>
      <c r="BQ974" s="211"/>
      <c r="BR974" s="211"/>
      <c r="BS974" s="211"/>
      <c r="BT974" s="211"/>
      <c r="BU974" s="211"/>
      <c r="BV974" s="211"/>
      <c r="BW974" s="211"/>
      <c r="BX974" s="211"/>
      <c r="BY974" s="211"/>
      <c r="BZ974" s="211"/>
      <c r="CA974" s="211"/>
      <c r="CB974" s="211"/>
      <c r="CC974" s="211"/>
      <c r="CD974" s="211"/>
      <c r="CE974" s="211"/>
    </row>
    <row r="975" spans="41:83" x14ac:dyDescent="0.2">
      <c r="AO975" s="215"/>
      <c r="AP975" s="222"/>
      <c r="AQ975" s="222"/>
      <c r="AR975" s="215"/>
      <c r="AS975" s="215"/>
      <c r="AT975" s="217"/>
      <c r="AU975" s="218"/>
      <c r="AV975" s="217"/>
      <c r="AW975" s="215"/>
      <c r="AX975" s="217"/>
      <c r="AY975" s="219"/>
      <c r="AZ975" s="220"/>
      <c r="BA975" s="220"/>
      <c r="BB975" s="221"/>
      <c r="BC975" s="220"/>
      <c r="BD975" s="220"/>
      <c r="BE975" s="220"/>
      <c r="BF975" s="220"/>
      <c r="BG975" s="220"/>
      <c r="BH975" s="218"/>
      <c r="BI975" s="218"/>
      <c r="BJ975" s="218"/>
      <c r="BK975" s="218"/>
      <c r="BL975" s="218"/>
      <c r="BM975" s="211"/>
      <c r="BN975" s="211"/>
      <c r="BO975" s="211"/>
      <c r="BP975" s="211"/>
      <c r="BQ975" s="211"/>
      <c r="BR975" s="211"/>
      <c r="BS975" s="211"/>
      <c r="BT975" s="211"/>
      <c r="BU975" s="211"/>
      <c r="BV975" s="211"/>
      <c r="BW975" s="211"/>
      <c r="BX975" s="211"/>
      <c r="BY975" s="211"/>
      <c r="BZ975" s="211"/>
      <c r="CA975" s="211"/>
      <c r="CB975" s="211"/>
      <c r="CC975" s="211"/>
      <c r="CD975" s="211"/>
      <c r="CE975" s="211"/>
    </row>
    <row r="976" spans="41:83" x14ac:dyDescent="0.2">
      <c r="AO976" s="215"/>
      <c r="AP976" s="222"/>
      <c r="AQ976" s="222"/>
      <c r="AR976" s="215"/>
      <c r="AS976" s="215"/>
      <c r="AT976" s="217"/>
      <c r="AU976" s="218"/>
      <c r="AV976" s="217"/>
      <c r="AW976" s="215"/>
      <c r="AX976" s="217"/>
      <c r="AY976" s="219"/>
      <c r="AZ976" s="220"/>
      <c r="BA976" s="220"/>
      <c r="BB976" s="221"/>
      <c r="BC976" s="220"/>
      <c r="BD976" s="220"/>
      <c r="BE976" s="220"/>
      <c r="BF976" s="220"/>
      <c r="BG976" s="220"/>
      <c r="BH976" s="218"/>
      <c r="BI976" s="218"/>
      <c r="BJ976" s="218"/>
      <c r="BK976" s="218"/>
      <c r="BL976" s="218"/>
      <c r="BM976" s="211"/>
      <c r="BN976" s="211"/>
      <c r="BO976" s="211"/>
      <c r="BP976" s="211"/>
      <c r="BQ976" s="211"/>
      <c r="BR976" s="211"/>
      <c r="BS976" s="211"/>
      <c r="BT976" s="211"/>
      <c r="BU976" s="211"/>
      <c r="BV976" s="211"/>
      <c r="BW976" s="211"/>
      <c r="BX976" s="211"/>
      <c r="BY976" s="211"/>
      <c r="BZ976" s="211"/>
      <c r="CA976" s="211"/>
      <c r="CB976" s="211"/>
      <c r="CC976" s="211"/>
      <c r="CD976" s="211"/>
      <c r="CE976" s="211"/>
    </row>
    <row r="977" spans="41:83" x14ac:dyDescent="0.2">
      <c r="AO977" s="215"/>
      <c r="AP977" s="222"/>
      <c r="AQ977" s="222"/>
      <c r="AR977" s="215"/>
      <c r="AS977" s="215"/>
      <c r="AT977" s="217"/>
      <c r="AU977" s="218"/>
      <c r="AV977" s="217"/>
      <c r="AW977" s="215"/>
      <c r="AX977" s="217"/>
      <c r="AY977" s="219"/>
      <c r="AZ977" s="220"/>
      <c r="BA977" s="220"/>
      <c r="BB977" s="221"/>
      <c r="BC977" s="220"/>
      <c r="BD977" s="220"/>
      <c r="BE977" s="220"/>
      <c r="BF977" s="220"/>
      <c r="BG977" s="220"/>
      <c r="BH977" s="218"/>
      <c r="BI977" s="218"/>
      <c r="BJ977" s="218"/>
      <c r="BK977" s="218"/>
      <c r="BL977" s="218"/>
      <c r="BM977" s="211"/>
      <c r="BN977" s="211"/>
      <c r="BO977" s="211"/>
      <c r="BP977" s="211"/>
      <c r="BQ977" s="211"/>
      <c r="BR977" s="211"/>
      <c r="BS977" s="211"/>
      <c r="BT977" s="211"/>
      <c r="BU977" s="211"/>
      <c r="BV977" s="211"/>
      <c r="BW977" s="211"/>
      <c r="BX977" s="211"/>
      <c r="BY977" s="211"/>
      <c r="BZ977" s="211"/>
      <c r="CA977" s="211"/>
      <c r="CB977" s="211"/>
      <c r="CC977" s="211"/>
      <c r="CD977" s="211"/>
      <c r="CE977" s="211"/>
    </row>
    <row r="978" spans="41:83" x14ac:dyDescent="0.2">
      <c r="AO978" s="215"/>
      <c r="AP978" s="222"/>
      <c r="AQ978" s="222"/>
      <c r="AR978" s="215"/>
      <c r="AS978" s="215"/>
      <c r="AT978" s="217"/>
      <c r="AU978" s="218"/>
      <c r="AV978" s="217"/>
      <c r="AW978" s="215"/>
      <c r="AX978" s="217"/>
      <c r="AY978" s="219"/>
      <c r="AZ978" s="220"/>
      <c r="BA978" s="220"/>
      <c r="BB978" s="221"/>
      <c r="BC978" s="220"/>
      <c r="BD978" s="220"/>
      <c r="BE978" s="220"/>
      <c r="BF978" s="220"/>
      <c r="BG978" s="220"/>
      <c r="BH978" s="218"/>
      <c r="BI978" s="218"/>
      <c r="BJ978" s="218"/>
      <c r="BK978" s="218"/>
      <c r="BL978" s="218"/>
      <c r="BM978" s="211"/>
      <c r="BN978" s="211"/>
      <c r="BO978" s="211"/>
      <c r="BP978" s="211"/>
      <c r="BQ978" s="211"/>
      <c r="BR978" s="211"/>
      <c r="BS978" s="211"/>
      <c r="BT978" s="211"/>
      <c r="BU978" s="211"/>
      <c r="BV978" s="211"/>
      <c r="BW978" s="211"/>
      <c r="BX978" s="211"/>
      <c r="BY978" s="211"/>
      <c r="BZ978" s="211"/>
      <c r="CA978" s="211"/>
      <c r="CB978" s="211"/>
      <c r="CC978" s="211"/>
      <c r="CD978" s="211"/>
      <c r="CE978" s="211"/>
    </row>
    <row r="979" spans="41:83" x14ac:dyDescent="0.2">
      <c r="AO979" s="215"/>
      <c r="AP979" s="222"/>
      <c r="AQ979" s="222"/>
      <c r="AR979" s="215"/>
      <c r="AS979" s="215"/>
      <c r="AT979" s="217"/>
      <c r="AU979" s="218"/>
      <c r="AV979" s="217"/>
      <c r="AW979" s="215"/>
      <c r="AX979" s="217"/>
      <c r="AY979" s="219"/>
      <c r="AZ979" s="220"/>
      <c r="BA979" s="220"/>
      <c r="BB979" s="221"/>
      <c r="BC979" s="220"/>
      <c r="BD979" s="220"/>
      <c r="BE979" s="220"/>
      <c r="BF979" s="220"/>
      <c r="BG979" s="220"/>
      <c r="BH979" s="218"/>
      <c r="BI979" s="218"/>
      <c r="BJ979" s="218"/>
      <c r="BK979" s="218"/>
      <c r="BL979" s="218"/>
      <c r="BM979" s="211"/>
      <c r="BN979" s="211"/>
      <c r="BO979" s="211"/>
      <c r="BP979" s="211"/>
      <c r="BQ979" s="211"/>
      <c r="BR979" s="211"/>
      <c r="BS979" s="211"/>
      <c r="BT979" s="211"/>
      <c r="BU979" s="211"/>
      <c r="BV979" s="211"/>
      <c r="BW979" s="211"/>
      <c r="BX979" s="211"/>
      <c r="BY979" s="211"/>
      <c r="BZ979" s="211"/>
      <c r="CA979" s="211"/>
      <c r="CB979" s="211"/>
      <c r="CC979" s="211"/>
      <c r="CD979" s="211"/>
      <c r="CE979" s="211"/>
    </row>
    <row r="980" spans="41:83" x14ac:dyDescent="0.2">
      <c r="AO980" s="215"/>
      <c r="AP980" s="222"/>
      <c r="AQ980" s="222"/>
      <c r="AR980" s="215"/>
      <c r="AS980" s="215"/>
      <c r="AT980" s="217"/>
      <c r="AU980" s="218"/>
      <c r="AV980" s="217"/>
      <c r="AW980" s="215"/>
      <c r="AX980" s="217"/>
      <c r="AY980" s="219"/>
      <c r="AZ980" s="220"/>
      <c r="BA980" s="220"/>
      <c r="BB980" s="221"/>
      <c r="BC980" s="220"/>
      <c r="BD980" s="220"/>
      <c r="BE980" s="220"/>
      <c r="BF980" s="220"/>
      <c r="BG980" s="220"/>
      <c r="BH980" s="218"/>
      <c r="BI980" s="218"/>
      <c r="BJ980" s="218"/>
      <c r="BK980" s="218"/>
      <c r="BL980" s="218"/>
      <c r="BM980" s="211"/>
      <c r="BN980" s="211"/>
      <c r="BO980" s="211"/>
      <c r="BP980" s="211"/>
      <c r="BQ980" s="211"/>
      <c r="BR980" s="211"/>
      <c r="BS980" s="211"/>
      <c r="BT980" s="211"/>
      <c r="BU980" s="211"/>
      <c r="BV980" s="211"/>
      <c r="BW980" s="211"/>
      <c r="BX980" s="211"/>
      <c r="BY980" s="211"/>
      <c r="BZ980" s="211"/>
      <c r="CA980" s="211"/>
      <c r="CB980" s="211"/>
      <c r="CC980" s="211"/>
      <c r="CD980" s="211"/>
      <c r="CE980" s="211"/>
    </row>
    <row r="981" spans="41:83" x14ac:dyDescent="0.2">
      <c r="AO981" s="215"/>
      <c r="AP981" s="222"/>
      <c r="AQ981" s="222"/>
      <c r="AR981" s="215"/>
      <c r="AS981" s="215"/>
      <c r="AT981" s="217"/>
      <c r="AU981" s="218"/>
      <c r="AV981" s="217"/>
      <c r="AW981" s="215"/>
      <c r="AX981" s="217"/>
      <c r="AY981" s="219"/>
      <c r="AZ981" s="220"/>
      <c r="BA981" s="220"/>
      <c r="BB981" s="221"/>
      <c r="BC981" s="220"/>
      <c r="BD981" s="220"/>
      <c r="BE981" s="220"/>
      <c r="BF981" s="220"/>
      <c r="BG981" s="220"/>
      <c r="BH981" s="218"/>
      <c r="BI981" s="218"/>
      <c r="BJ981" s="218"/>
      <c r="BK981" s="218"/>
      <c r="BL981" s="218"/>
      <c r="BM981" s="211"/>
      <c r="BN981" s="211"/>
      <c r="BO981" s="211"/>
      <c r="BP981" s="211"/>
      <c r="BQ981" s="211"/>
      <c r="BR981" s="211"/>
      <c r="BS981" s="211"/>
      <c r="BT981" s="211"/>
      <c r="BU981" s="211"/>
      <c r="BV981" s="211"/>
      <c r="BW981" s="211"/>
      <c r="BX981" s="211"/>
      <c r="BY981" s="211"/>
      <c r="BZ981" s="211"/>
      <c r="CA981" s="211"/>
      <c r="CB981" s="211"/>
      <c r="CC981" s="211"/>
      <c r="CD981" s="211"/>
      <c r="CE981" s="211"/>
    </row>
    <row r="982" spans="41:83" x14ac:dyDescent="0.2">
      <c r="AO982" s="215"/>
      <c r="AP982" s="222"/>
      <c r="AQ982" s="222"/>
      <c r="AR982" s="215"/>
      <c r="AS982" s="215"/>
      <c r="AT982" s="217"/>
      <c r="AU982" s="218"/>
      <c r="AV982" s="217"/>
      <c r="AW982" s="215"/>
      <c r="AX982" s="217"/>
      <c r="AY982" s="219"/>
      <c r="AZ982" s="220"/>
      <c r="BA982" s="220"/>
      <c r="BB982" s="221"/>
      <c r="BC982" s="220"/>
      <c r="BD982" s="220"/>
      <c r="BE982" s="220"/>
      <c r="BF982" s="220"/>
      <c r="BG982" s="220"/>
      <c r="BH982" s="218"/>
      <c r="BI982" s="218"/>
      <c r="BJ982" s="218"/>
      <c r="BK982" s="218"/>
      <c r="BL982" s="218"/>
      <c r="BM982" s="211"/>
      <c r="BN982" s="211"/>
      <c r="BO982" s="211"/>
      <c r="BP982" s="211"/>
      <c r="BQ982" s="211"/>
      <c r="BR982" s="211"/>
      <c r="BS982" s="211"/>
      <c r="BT982" s="211"/>
      <c r="BU982" s="211"/>
      <c r="BV982" s="211"/>
      <c r="BW982" s="211"/>
      <c r="BX982" s="211"/>
      <c r="BY982" s="211"/>
      <c r="BZ982" s="211"/>
      <c r="CA982" s="211"/>
      <c r="CB982" s="211"/>
      <c r="CC982" s="211"/>
      <c r="CD982" s="211"/>
      <c r="CE982" s="211"/>
    </row>
    <row r="983" spans="41:83" x14ac:dyDescent="0.2">
      <c r="AO983" s="215"/>
      <c r="AP983" s="222"/>
      <c r="AQ983" s="222"/>
      <c r="AR983" s="215"/>
      <c r="AS983" s="215"/>
      <c r="AT983" s="217"/>
      <c r="AU983" s="218"/>
      <c r="AV983" s="217"/>
      <c r="AW983" s="215"/>
      <c r="AX983" s="217"/>
      <c r="AY983" s="219"/>
      <c r="AZ983" s="220"/>
      <c r="BA983" s="220"/>
      <c r="BB983" s="221"/>
      <c r="BC983" s="220"/>
      <c r="BD983" s="220"/>
      <c r="BE983" s="220"/>
      <c r="BF983" s="220"/>
      <c r="BG983" s="220"/>
      <c r="BH983" s="218"/>
      <c r="BI983" s="218"/>
      <c r="BJ983" s="218"/>
      <c r="BK983" s="218"/>
      <c r="BL983" s="218"/>
      <c r="BM983" s="211"/>
      <c r="BN983" s="211"/>
      <c r="BO983" s="211"/>
      <c r="BP983" s="211"/>
      <c r="BQ983" s="211"/>
      <c r="BR983" s="211"/>
      <c r="BS983" s="211"/>
      <c r="BT983" s="211"/>
      <c r="BU983" s="211"/>
      <c r="BV983" s="211"/>
      <c r="BW983" s="211"/>
      <c r="BX983" s="211"/>
      <c r="BY983" s="211"/>
      <c r="BZ983" s="211"/>
      <c r="CA983" s="211"/>
      <c r="CB983" s="211"/>
      <c r="CC983" s="211"/>
      <c r="CD983" s="211"/>
      <c r="CE983" s="211"/>
    </row>
    <row r="984" spans="41:83" x14ac:dyDescent="0.2">
      <c r="AO984" s="215"/>
      <c r="AP984" s="222"/>
      <c r="AQ984" s="222"/>
      <c r="AR984" s="215"/>
      <c r="AS984" s="215"/>
      <c r="AT984" s="217"/>
      <c r="AU984" s="218"/>
      <c r="AV984" s="217"/>
      <c r="AW984" s="215"/>
      <c r="AX984" s="217"/>
      <c r="AY984" s="219"/>
      <c r="AZ984" s="220"/>
      <c r="BA984" s="220"/>
      <c r="BB984" s="221"/>
      <c r="BC984" s="220"/>
      <c r="BD984" s="220"/>
      <c r="BE984" s="220"/>
      <c r="BF984" s="220"/>
      <c r="BG984" s="220"/>
      <c r="BH984" s="218"/>
      <c r="BI984" s="218"/>
      <c r="BJ984" s="218"/>
      <c r="BK984" s="218"/>
      <c r="BL984" s="218"/>
      <c r="BM984" s="211"/>
      <c r="BN984" s="211"/>
      <c r="BO984" s="211"/>
      <c r="BP984" s="211"/>
      <c r="BQ984" s="211"/>
      <c r="BR984" s="211"/>
      <c r="BS984" s="211"/>
      <c r="BT984" s="211"/>
      <c r="BU984" s="211"/>
      <c r="BV984" s="211"/>
      <c r="BW984" s="211"/>
      <c r="BX984" s="211"/>
      <c r="BY984" s="211"/>
      <c r="BZ984" s="211"/>
      <c r="CA984" s="211"/>
      <c r="CB984" s="211"/>
      <c r="CC984" s="211"/>
      <c r="CD984" s="211"/>
      <c r="CE984" s="211"/>
    </row>
    <row r="985" spans="41:83" x14ac:dyDescent="0.2">
      <c r="AO985" s="215"/>
      <c r="AP985" s="222"/>
      <c r="AQ985" s="222"/>
      <c r="AR985" s="215"/>
      <c r="AS985" s="215"/>
      <c r="AT985" s="217"/>
      <c r="AU985" s="218"/>
      <c r="AV985" s="217"/>
      <c r="AW985" s="215"/>
      <c r="AX985" s="217"/>
      <c r="AY985" s="219"/>
      <c r="AZ985" s="220"/>
      <c r="BA985" s="220"/>
      <c r="BB985" s="221"/>
      <c r="BC985" s="220"/>
      <c r="BD985" s="220"/>
      <c r="BE985" s="220"/>
      <c r="BF985" s="220"/>
      <c r="BG985" s="220"/>
      <c r="BH985" s="218"/>
      <c r="BI985" s="218"/>
      <c r="BJ985" s="218"/>
      <c r="BK985" s="218"/>
      <c r="BL985" s="218"/>
      <c r="BM985" s="211"/>
      <c r="BN985" s="211"/>
      <c r="BO985" s="211"/>
      <c r="BP985" s="211"/>
      <c r="BQ985" s="211"/>
      <c r="BR985" s="211"/>
      <c r="BS985" s="211"/>
      <c r="BT985" s="211"/>
      <c r="BU985" s="211"/>
      <c r="BV985" s="211"/>
      <c r="BW985" s="211"/>
      <c r="BX985" s="211"/>
      <c r="BY985" s="211"/>
      <c r="BZ985" s="211"/>
      <c r="CA985" s="211"/>
      <c r="CB985" s="211"/>
      <c r="CC985" s="211"/>
      <c r="CD985" s="211"/>
      <c r="CE985" s="211"/>
    </row>
    <row r="986" spans="41:83" x14ac:dyDescent="0.2">
      <c r="AO986" s="215"/>
      <c r="AP986" s="222"/>
      <c r="AQ986" s="222"/>
      <c r="AR986" s="215"/>
      <c r="AS986" s="215"/>
      <c r="AT986" s="217"/>
      <c r="AU986" s="218"/>
      <c r="AV986" s="217"/>
      <c r="AW986" s="215"/>
      <c r="AX986" s="217"/>
      <c r="AY986" s="219"/>
      <c r="AZ986" s="220"/>
      <c r="BA986" s="220"/>
      <c r="BB986" s="221"/>
      <c r="BC986" s="220"/>
      <c r="BD986" s="220"/>
      <c r="BE986" s="220"/>
      <c r="BF986" s="220"/>
      <c r="BG986" s="220"/>
      <c r="BH986" s="218"/>
      <c r="BI986" s="218"/>
      <c r="BJ986" s="218"/>
      <c r="BK986" s="218"/>
      <c r="BL986" s="218"/>
      <c r="BM986" s="211"/>
      <c r="BN986" s="211"/>
      <c r="BO986" s="211"/>
      <c r="BP986" s="211"/>
      <c r="BQ986" s="211"/>
      <c r="BR986" s="211"/>
      <c r="BS986" s="211"/>
      <c r="BT986" s="211"/>
      <c r="BU986" s="211"/>
      <c r="BV986" s="211"/>
      <c r="BW986" s="211"/>
      <c r="BX986" s="211"/>
      <c r="BY986" s="211"/>
      <c r="BZ986" s="211"/>
      <c r="CA986" s="211"/>
      <c r="CB986" s="211"/>
      <c r="CC986" s="211"/>
      <c r="CD986" s="211"/>
      <c r="CE986" s="211"/>
    </row>
    <row r="987" spans="41:83" x14ac:dyDescent="0.2">
      <c r="AO987" s="215"/>
      <c r="AP987" s="222"/>
      <c r="AQ987" s="222"/>
      <c r="AR987" s="215"/>
      <c r="AS987" s="215"/>
      <c r="AT987" s="217"/>
      <c r="AU987" s="218"/>
      <c r="AV987" s="217"/>
      <c r="AW987" s="215"/>
      <c r="AX987" s="217"/>
      <c r="AY987" s="219"/>
      <c r="AZ987" s="220"/>
      <c r="BA987" s="220"/>
      <c r="BB987" s="221"/>
      <c r="BC987" s="220"/>
      <c r="BD987" s="220"/>
      <c r="BE987" s="220"/>
      <c r="BF987" s="220"/>
      <c r="BG987" s="220"/>
      <c r="BH987" s="218"/>
      <c r="BI987" s="218"/>
      <c r="BJ987" s="218"/>
      <c r="BK987" s="218"/>
      <c r="BL987" s="218"/>
      <c r="BM987" s="211"/>
      <c r="BN987" s="211"/>
      <c r="BO987" s="211"/>
      <c r="BP987" s="211"/>
      <c r="BQ987" s="211"/>
      <c r="BR987" s="211"/>
      <c r="BS987" s="211"/>
      <c r="BT987" s="211"/>
      <c r="BU987" s="211"/>
      <c r="BV987" s="211"/>
      <c r="BW987" s="211"/>
      <c r="BX987" s="211"/>
      <c r="BY987" s="211"/>
      <c r="BZ987" s="211"/>
      <c r="CA987" s="211"/>
      <c r="CB987" s="211"/>
      <c r="CC987" s="211"/>
      <c r="CD987" s="211"/>
      <c r="CE987" s="211"/>
    </row>
    <row r="988" spans="41:83" x14ac:dyDescent="0.2">
      <c r="AO988" s="215"/>
      <c r="AP988" s="222"/>
      <c r="AQ988" s="222"/>
      <c r="AR988" s="215"/>
      <c r="AS988" s="215"/>
      <c r="AT988" s="217"/>
      <c r="AU988" s="218"/>
      <c r="AV988" s="217"/>
      <c r="AW988" s="215"/>
      <c r="AX988" s="217"/>
      <c r="AY988" s="219"/>
      <c r="AZ988" s="220"/>
      <c r="BA988" s="220"/>
      <c r="BB988" s="221"/>
      <c r="BC988" s="220"/>
      <c r="BD988" s="220"/>
      <c r="BE988" s="220"/>
      <c r="BF988" s="220"/>
      <c r="BG988" s="220"/>
      <c r="BH988" s="218"/>
      <c r="BI988" s="218"/>
      <c r="BJ988" s="218"/>
      <c r="BK988" s="218"/>
      <c r="BL988" s="218"/>
      <c r="BM988" s="211"/>
      <c r="BN988" s="211"/>
      <c r="BO988" s="211"/>
      <c r="BP988" s="211"/>
      <c r="BQ988" s="211"/>
      <c r="BR988" s="211"/>
      <c r="BS988" s="211"/>
      <c r="BT988" s="211"/>
      <c r="BU988" s="211"/>
      <c r="BV988" s="211"/>
      <c r="BW988" s="211"/>
      <c r="BX988" s="211"/>
      <c r="BY988" s="211"/>
      <c r="BZ988" s="211"/>
      <c r="CA988" s="211"/>
      <c r="CB988" s="211"/>
      <c r="CC988" s="211"/>
      <c r="CD988" s="211"/>
      <c r="CE988" s="211"/>
    </row>
    <row r="989" spans="41:83" x14ac:dyDescent="0.2">
      <c r="AO989" s="215"/>
      <c r="AP989" s="222"/>
      <c r="AQ989" s="222"/>
      <c r="AR989" s="215"/>
      <c r="AS989" s="215"/>
      <c r="AT989" s="217"/>
      <c r="AU989" s="218"/>
      <c r="AV989" s="217"/>
      <c r="AW989" s="215"/>
      <c r="AX989" s="217"/>
      <c r="AY989" s="219"/>
      <c r="AZ989" s="220"/>
      <c r="BA989" s="220"/>
      <c r="BB989" s="221"/>
      <c r="BC989" s="220"/>
      <c r="BD989" s="220"/>
      <c r="BE989" s="220"/>
      <c r="BF989" s="220"/>
      <c r="BG989" s="220"/>
      <c r="BH989" s="218"/>
      <c r="BI989" s="218"/>
      <c r="BJ989" s="218"/>
      <c r="BK989" s="218"/>
      <c r="BL989" s="218"/>
      <c r="BM989" s="211"/>
      <c r="BN989" s="211"/>
      <c r="BO989" s="211"/>
      <c r="BP989" s="211"/>
      <c r="BQ989" s="211"/>
      <c r="BR989" s="211"/>
      <c r="BS989" s="211"/>
      <c r="BT989" s="211"/>
      <c r="BU989" s="211"/>
      <c r="BV989" s="211"/>
      <c r="BW989" s="211"/>
      <c r="BX989" s="211"/>
      <c r="BY989" s="211"/>
      <c r="BZ989" s="211"/>
      <c r="CA989" s="211"/>
      <c r="CB989" s="211"/>
      <c r="CC989" s="211"/>
      <c r="CD989" s="211"/>
      <c r="CE989" s="211"/>
    </row>
    <row r="990" spans="41:83" x14ac:dyDescent="0.2">
      <c r="AO990" s="215"/>
      <c r="AP990" s="222"/>
      <c r="AQ990" s="222"/>
      <c r="AR990" s="215"/>
      <c r="AS990" s="215"/>
      <c r="AT990" s="217"/>
      <c r="AU990" s="218"/>
      <c r="AV990" s="217"/>
      <c r="AW990" s="215"/>
      <c r="AX990" s="217"/>
      <c r="AY990" s="219"/>
      <c r="AZ990" s="220"/>
      <c r="BA990" s="220"/>
      <c r="BB990" s="221"/>
      <c r="BC990" s="220"/>
      <c r="BD990" s="220"/>
      <c r="BE990" s="220"/>
      <c r="BF990" s="220"/>
      <c r="BG990" s="220"/>
      <c r="BH990" s="218"/>
      <c r="BI990" s="218"/>
      <c r="BJ990" s="218"/>
      <c r="BK990" s="218"/>
      <c r="BL990" s="218"/>
      <c r="BM990" s="211"/>
      <c r="BN990" s="211"/>
      <c r="BO990" s="211"/>
      <c r="BP990" s="211"/>
      <c r="BQ990" s="211"/>
      <c r="BR990" s="211"/>
      <c r="BS990" s="211"/>
      <c r="BT990" s="211"/>
      <c r="BU990" s="211"/>
      <c r="BV990" s="211"/>
      <c r="BW990" s="211"/>
      <c r="BX990" s="211"/>
      <c r="BY990" s="211"/>
      <c r="BZ990" s="211"/>
      <c r="CA990" s="211"/>
      <c r="CB990" s="211"/>
      <c r="CC990" s="211"/>
      <c r="CD990" s="211"/>
      <c r="CE990" s="211"/>
    </row>
    <row r="991" spans="41:83" x14ac:dyDescent="0.2">
      <c r="AO991" s="215"/>
      <c r="AP991" s="222"/>
      <c r="AQ991" s="222"/>
      <c r="AR991" s="215"/>
      <c r="AS991" s="215"/>
      <c r="AT991" s="217"/>
      <c r="AU991" s="218"/>
      <c r="AV991" s="217"/>
      <c r="AW991" s="215"/>
      <c r="AX991" s="217"/>
      <c r="AY991" s="219"/>
      <c r="AZ991" s="220"/>
      <c r="BA991" s="220"/>
      <c r="BB991" s="221"/>
      <c r="BC991" s="220"/>
      <c r="BD991" s="220"/>
      <c r="BE991" s="220"/>
      <c r="BF991" s="220"/>
      <c r="BG991" s="220"/>
      <c r="BH991" s="218"/>
      <c r="BI991" s="218"/>
      <c r="BJ991" s="218"/>
      <c r="BK991" s="218"/>
      <c r="BL991" s="218"/>
      <c r="BM991" s="211"/>
      <c r="BN991" s="211"/>
      <c r="BO991" s="211"/>
      <c r="BP991" s="211"/>
      <c r="BQ991" s="211"/>
      <c r="BR991" s="211"/>
      <c r="BS991" s="211"/>
      <c r="BT991" s="211"/>
      <c r="BU991" s="211"/>
      <c r="BV991" s="211"/>
      <c r="BW991" s="211"/>
      <c r="BX991" s="211"/>
      <c r="BY991" s="211"/>
      <c r="BZ991" s="211"/>
      <c r="CA991" s="211"/>
      <c r="CB991" s="211"/>
      <c r="CC991" s="211"/>
      <c r="CD991" s="211"/>
      <c r="CE991" s="211"/>
    </row>
    <row r="992" spans="41:83" x14ac:dyDescent="0.2">
      <c r="AO992" s="215"/>
      <c r="AP992" s="222"/>
      <c r="AQ992" s="222"/>
      <c r="AR992" s="215"/>
      <c r="AS992" s="215"/>
      <c r="AT992" s="217"/>
      <c r="AU992" s="218"/>
      <c r="AV992" s="217"/>
      <c r="AW992" s="215"/>
      <c r="AX992" s="217"/>
      <c r="AY992" s="219"/>
      <c r="AZ992" s="220"/>
      <c r="BA992" s="220"/>
      <c r="BB992" s="221"/>
      <c r="BC992" s="220"/>
      <c r="BD992" s="220"/>
      <c r="BE992" s="220"/>
      <c r="BF992" s="220"/>
      <c r="BG992" s="220"/>
      <c r="BH992" s="218"/>
      <c r="BI992" s="218"/>
      <c r="BJ992" s="218"/>
      <c r="BK992" s="218"/>
      <c r="BL992" s="218"/>
      <c r="BM992" s="211"/>
      <c r="BN992" s="211"/>
      <c r="BO992" s="211"/>
      <c r="BP992" s="211"/>
      <c r="BQ992" s="211"/>
      <c r="BR992" s="211"/>
      <c r="BS992" s="211"/>
      <c r="BT992" s="211"/>
      <c r="BU992" s="211"/>
      <c r="BV992" s="211"/>
      <c r="BW992" s="211"/>
      <c r="BX992" s="211"/>
      <c r="BY992" s="211"/>
      <c r="BZ992" s="211"/>
      <c r="CA992" s="211"/>
      <c r="CB992" s="211"/>
      <c r="CC992" s="211"/>
      <c r="CD992" s="211"/>
      <c r="CE992" s="211"/>
    </row>
    <row r="993" spans="41:83" x14ac:dyDescent="0.2">
      <c r="AO993" s="215"/>
      <c r="AP993" s="222"/>
      <c r="AQ993" s="222"/>
      <c r="AR993" s="215"/>
      <c r="AS993" s="215"/>
      <c r="AT993" s="217"/>
      <c r="AU993" s="218"/>
      <c r="AV993" s="217"/>
      <c r="AW993" s="215"/>
      <c r="AX993" s="217"/>
      <c r="AY993" s="219"/>
      <c r="AZ993" s="220"/>
      <c r="BA993" s="220"/>
      <c r="BB993" s="221"/>
      <c r="BC993" s="220"/>
      <c r="BD993" s="220"/>
      <c r="BE993" s="220"/>
      <c r="BF993" s="220"/>
      <c r="BG993" s="220"/>
      <c r="BH993" s="218"/>
      <c r="BI993" s="218"/>
      <c r="BJ993" s="218"/>
      <c r="BK993" s="218"/>
      <c r="BL993" s="218"/>
      <c r="BM993" s="211"/>
      <c r="BN993" s="211"/>
      <c r="BO993" s="211"/>
      <c r="BP993" s="211"/>
      <c r="BQ993" s="211"/>
      <c r="BR993" s="211"/>
      <c r="BS993" s="211"/>
      <c r="BT993" s="211"/>
      <c r="BU993" s="211"/>
      <c r="BV993" s="211"/>
      <c r="BW993" s="211"/>
      <c r="BX993" s="211"/>
      <c r="BY993" s="211"/>
      <c r="BZ993" s="211"/>
      <c r="CA993" s="211"/>
      <c r="CB993" s="211"/>
      <c r="CC993" s="211"/>
      <c r="CD993" s="211"/>
      <c r="CE993" s="211"/>
    </row>
    <row r="994" spans="41:83" x14ac:dyDescent="0.2">
      <c r="AO994" s="215"/>
      <c r="AP994" s="222"/>
      <c r="AQ994" s="222"/>
      <c r="AR994" s="215"/>
      <c r="AS994" s="215"/>
      <c r="AT994" s="217"/>
      <c r="AU994" s="218"/>
      <c r="AV994" s="217"/>
      <c r="AW994" s="215"/>
      <c r="AX994" s="217"/>
      <c r="AY994" s="219"/>
      <c r="AZ994" s="220"/>
      <c r="BA994" s="220"/>
      <c r="BB994" s="221"/>
      <c r="BC994" s="220"/>
      <c r="BD994" s="220"/>
      <c r="BE994" s="220"/>
      <c r="BF994" s="220"/>
      <c r="BG994" s="220"/>
      <c r="BH994" s="218"/>
      <c r="BI994" s="218"/>
      <c r="BJ994" s="218"/>
      <c r="BK994" s="218"/>
      <c r="BL994" s="218"/>
      <c r="BM994" s="211"/>
      <c r="BN994" s="211"/>
      <c r="BO994" s="211"/>
      <c r="BP994" s="211"/>
      <c r="BQ994" s="211"/>
      <c r="BR994" s="211"/>
      <c r="BS994" s="211"/>
      <c r="BT994" s="211"/>
      <c r="BU994" s="211"/>
      <c r="BV994" s="211"/>
      <c r="BW994" s="211"/>
      <c r="BX994" s="211"/>
      <c r="BY994" s="211"/>
      <c r="BZ994" s="211"/>
      <c r="CA994" s="211"/>
      <c r="CB994" s="211"/>
      <c r="CC994" s="211"/>
      <c r="CD994" s="211"/>
      <c r="CE994" s="211"/>
    </row>
    <row r="995" spans="41:83" x14ac:dyDescent="0.2">
      <c r="AO995" s="215"/>
      <c r="AP995" s="222"/>
      <c r="AQ995" s="222"/>
      <c r="AR995" s="215"/>
      <c r="AS995" s="215"/>
      <c r="AT995" s="217"/>
      <c r="AU995" s="218"/>
      <c r="AV995" s="217"/>
      <c r="AW995" s="215"/>
      <c r="AX995" s="217"/>
      <c r="AY995" s="219"/>
      <c r="AZ995" s="220"/>
      <c r="BA995" s="220"/>
      <c r="BB995" s="221"/>
      <c r="BC995" s="220"/>
      <c r="BD995" s="220"/>
      <c r="BE995" s="220"/>
      <c r="BF995" s="220"/>
      <c r="BG995" s="220"/>
      <c r="BH995" s="218"/>
      <c r="BI995" s="218"/>
      <c r="BJ995" s="218"/>
      <c r="BK995" s="218"/>
      <c r="BL995" s="218"/>
      <c r="BM995" s="211"/>
      <c r="BN995" s="211"/>
      <c r="BO995" s="211"/>
      <c r="BP995" s="211"/>
      <c r="BQ995" s="211"/>
      <c r="BR995" s="211"/>
      <c r="BS995" s="211"/>
      <c r="BT995" s="211"/>
      <c r="BU995" s="211"/>
      <c r="BV995" s="211"/>
      <c r="BW995" s="211"/>
      <c r="BX995" s="211"/>
      <c r="BY995" s="211"/>
      <c r="BZ995" s="211"/>
      <c r="CA995" s="211"/>
      <c r="CB995" s="211"/>
      <c r="CC995" s="211"/>
      <c r="CD995" s="211"/>
      <c r="CE995" s="211"/>
    </row>
    <row r="996" spans="41:83" x14ac:dyDescent="0.2">
      <c r="AO996" s="215"/>
      <c r="AP996" s="222"/>
      <c r="AQ996" s="222"/>
      <c r="AR996" s="215"/>
      <c r="AS996" s="215"/>
      <c r="AT996" s="217"/>
      <c r="AU996" s="218"/>
      <c r="AV996" s="217"/>
      <c r="AW996" s="215"/>
      <c r="AX996" s="217"/>
      <c r="AY996" s="219"/>
      <c r="AZ996" s="220"/>
      <c r="BA996" s="220"/>
      <c r="BB996" s="221"/>
      <c r="BC996" s="220"/>
      <c r="BD996" s="220"/>
      <c r="BE996" s="220"/>
      <c r="BF996" s="220"/>
      <c r="BG996" s="220"/>
      <c r="BH996" s="218"/>
      <c r="BI996" s="218"/>
      <c r="BJ996" s="218"/>
      <c r="BK996" s="218"/>
      <c r="BL996" s="218"/>
      <c r="BM996" s="211"/>
      <c r="BN996" s="211"/>
      <c r="BO996" s="211"/>
      <c r="BP996" s="211"/>
      <c r="BQ996" s="211"/>
      <c r="BR996" s="211"/>
      <c r="BS996" s="211"/>
      <c r="BT996" s="211"/>
      <c r="BU996" s="211"/>
      <c r="BV996" s="211"/>
      <c r="BW996" s="211"/>
      <c r="BX996" s="211"/>
      <c r="BY996" s="211"/>
      <c r="BZ996" s="211"/>
      <c r="CA996" s="211"/>
      <c r="CB996" s="211"/>
      <c r="CC996" s="211"/>
      <c r="CD996" s="211"/>
      <c r="CE996" s="211"/>
    </row>
    <row r="997" spans="41:83" x14ac:dyDescent="0.2">
      <c r="AO997" s="215"/>
      <c r="AP997" s="222"/>
      <c r="AQ997" s="222"/>
      <c r="AR997" s="215"/>
      <c r="AS997" s="215"/>
      <c r="AT997" s="217"/>
      <c r="AU997" s="218"/>
      <c r="AV997" s="217"/>
      <c r="AW997" s="215"/>
      <c r="AX997" s="217"/>
      <c r="AY997" s="219"/>
      <c r="AZ997" s="220"/>
      <c r="BA997" s="220"/>
      <c r="BB997" s="221"/>
      <c r="BC997" s="220"/>
      <c r="BD997" s="220"/>
      <c r="BE997" s="220"/>
      <c r="BF997" s="220"/>
      <c r="BG997" s="220"/>
      <c r="BH997" s="218"/>
      <c r="BI997" s="218"/>
      <c r="BJ997" s="218"/>
      <c r="BK997" s="218"/>
      <c r="BL997" s="218"/>
      <c r="BM997" s="211"/>
      <c r="BN997" s="211"/>
      <c r="BO997" s="211"/>
      <c r="BP997" s="211"/>
      <c r="BQ997" s="211"/>
      <c r="BR997" s="211"/>
      <c r="BS997" s="211"/>
      <c r="BT997" s="211"/>
      <c r="BU997" s="211"/>
      <c r="BV997" s="211"/>
      <c r="BW997" s="211"/>
      <c r="BX997" s="211"/>
      <c r="BY997" s="211"/>
      <c r="BZ997" s="211"/>
      <c r="CA997" s="211"/>
      <c r="CB997" s="211"/>
      <c r="CC997" s="211"/>
      <c r="CD997" s="211"/>
      <c r="CE997" s="211"/>
    </row>
    <row r="998" spans="41:83" x14ac:dyDescent="0.2">
      <c r="AO998" s="215"/>
      <c r="AP998" s="222"/>
      <c r="AQ998" s="222"/>
      <c r="AR998" s="215"/>
      <c r="AS998" s="215"/>
      <c r="AT998" s="217"/>
      <c r="AU998" s="218"/>
      <c r="AV998" s="217"/>
      <c r="AW998" s="215"/>
      <c r="AX998" s="217"/>
      <c r="AY998" s="219"/>
      <c r="AZ998" s="220"/>
      <c r="BA998" s="220"/>
      <c r="BB998" s="221"/>
      <c r="BC998" s="220"/>
      <c r="BD998" s="220"/>
      <c r="BE998" s="220"/>
      <c r="BF998" s="220"/>
      <c r="BG998" s="220"/>
      <c r="BH998" s="218"/>
      <c r="BI998" s="218"/>
      <c r="BJ998" s="218"/>
      <c r="BK998" s="218"/>
      <c r="BL998" s="218"/>
      <c r="BM998" s="211"/>
      <c r="BN998" s="211"/>
      <c r="BO998" s="211"/>
      <c r="BP998" s="211"/>
      <c r="BQ998" s="211"/>
      <c r="BR998" s="211"/>
      <c r="BS998" s="211"/>
      <c r="BT998" s="211"/>
      <c r="BU998" s="211"/>
      <c r="BV998" s="211"/>
      <c r="BW998" s="211"/>
      <c r="BX998" s="211"/>
      <c r="BY998" s="211"/>
      <c r="BZ998" s="211"/>
      <c r="CA998" s="211"/>
      <c r="CB998" s="211"/>
      <c r="CC998" s="211"/>
      <c r="CD998" s="211"/>
      <c r="CE998" s="211"/>
    </row>
    <row r="999" spans="41:83" x14ac:dyDescent="0.2">
      <c r="AO999" s="215"/>
      <c r="AP999" s="222"/>
      <c r="AQ999" s="222"/>
      <c r="AR999" s="215"/>
      <c r="AS999" s="215"/>
      <c r="AT999" s="217"/>
      <c r="AU999" s="218"/>
      <c r="AV999" s="217"/>
      <c r="AW999" s="215"/>
      <c r="AX999" s="217"/>
      <c r="AY999" s="219"/>
      <c r="AZ999" s="220"/>
      <c r="BA999" s="220"/>
      <c r="BB999" s="221"/>
      <c r="BC999" s="220"/>
      <c r="BD999" s="220"/>
      <c r="BE999" s="220"/>
      <c r="BF999" s="220"/>
      <c r="BG999" s="220"/>
      <c r="BH999" s="218"/>
      <c r="BI999" s="218"/>
      <c r="BJ999" s="218"/>
      <c r="BK999" s="218"/>
      <c r="BL999" s="218"/>
      <c r="BM999" s="211"/>
      <c r="BN999" s="211"/>
      <c r="BO999" s="211"/>
      <c r="BP999" s="211"/>
      <c r="BQ999" s="211"/>
      <c r="BR999" s="211"/>
      <c r="BS999" s="211"/>
      <c r="BT999" s="211"/>
      <c r="BU999" s="211"/>
      <c r="BV999" s="211"/>
      <c r="BW999" s="211"/>
      <c r="BX999" s="211"/>
      <c r="BY999" s="211"/>
      <c r="BZ999" s="211"/>
      <c r="CA999" s="211"/>
      <c r="CB999" s="211"/>
      <c r="CC999" s="211"/>
      <c r="CD999" s="211"/>
      <c r="CE999" s="211"/>
    </row>
    <row r="1000" spans="41:83" x14ac:dyDescent="0.2">
      <c r="AO1000" s="215"/>
      <c r="AP1000" s="222"/>
      <c r="AQ1000" s="222"/>
      <c r="AR1000" s="215"/>
      <c r="AS1000" s="215"/>
      <c r="AT1000" s="217"/>
      <c r="AU1000" s="218"/>
      <c r="AV1000" s="217"/>
      <c r="AW1000" s="215"/>
      <c r="AX1000" s="217"/>
      <c r="AY1000" s="219"/>
      <c r="AZ1000" s="220"/>
      <c r="BA1000" s="220"/>
      <c r="BB1000" s="221"/>
      <c r="BC1000" s="220"/>
      <c r="BD1000" s="220"/>
      <c r="BE1000" s="220"/>
      <c r="BF1000" s="220"/>
      <c r="BG1000" s="220"/>
      <c r="BH1000" s="218"/>
      <c r="BI1000" s="218"/>
      <c r="BJ1000" s="218"/>
      <c r="BK1000" s="218"/>
      <c r="BL1000" s="218"/>
      <c r="BM1000" s="211"/>
      <c r="BN1000" s="211"/>
      <c r="BO1000" s="211"/>
      <c r="BP1000" s="211"/>
      <c r="BQ1000" s="211"/>
      <c r="BR1000" s="211"/>
      <c r="BS1000" s="211"/>
      <c r="BT1000" s="211"/>
      <c r="BU1000" s="211"/>
      <c r="BV1000" s="211"/>
      <c r="BW1000" s="211"/>
      <c r="BX1000" s="211"/>
      <c r="BY1000" s="211"/>
      <c r="BZ1000" s="211"/>
      <c r="CA1000" s="211"/>
      <c r="CB1000" s="211"/>
      <c r="CC1000" s="211"/>
      <c r="CD1000" s="211"/>
      <c r="CE1000" s="211"/>
    </row>
    <row r="1001" spans="41:83" x14ac:dyDescent="0.2">
      <c r="AO1001" s="215"/>
      <c r="AP1001" s="222"/>
      <c r="AQ1001" s="222"/>
      <c r="AR1001" s="215"/>
      <c r="AS1001" s="215"/>
      <c r="AT1001" s="217"/>
      <c r="AU1001" s="218"/>
      <c r="AV1001" s="217"/>
      <c r="AW1001" s="215"/>
      <c r="AX1001" s="217"/>
      <c r="AY1001" s="219"/>
      <c r="AZ1001" s="220"/>
      <c r="BA1001" s="220"/>
      <c r="BB1001" s="221"/>
      <c r="BC1001" s="220"/>
      <c r="BD1001" s="220"/>
      <c r="BE1001" s="220"/>
      <c r="BF1001" s="220"/>
      <c r="BG1001" s="220"/>
      <c r="BH1001" s="218"/>
      <c r="BI1001" s="218"/>
      <c r="BJ1001" s="218"/>
      <c r="BK1001" s="218"/>
      <c r="BL1001" s="218"/>
      <c r="BM1001" s="211"/>
      <c r="BN1001" s="211"/>
      <c r="BO1001" s="211"/>
      <c r="BP1001" s="211"/>
      <c r="BQ1001" s="211"/>
      <c r="BR1001" s="211"/>
      <c r="BS1001" s="211"/>
      <c r="BT1001" s="211"/>
      <c r="BU1001" s="211"/>
      <c r="BV1001" s="211"/>
      <c r="BW1001" s="211"/>
      <c r="BX1001" s="211"/>
      <c r="BY1001" s="211"/>
      <c r="BZ1001" s="211"/>
      <c r="CA1001" s="211"/>
      <c r="CB1001" s="211"/>
      <c r="CC1001" s="211"/>
      <c r="CD1001" s="211"/>
      <c r="CE1001" s="211"/>
    </row>
    <row r="1002" spans="41:83" x14ac:dyDescent="0.2">
      <c r="AO1002" s="215"/>
      <c r="AP1002" s="222"/>
      <c r="AQ1002" s="222"/>
      <c r="AR1002" s="215"/>
      <c r="AS1002" s="215"/>
      <c r="AT1002" s="217"/>
      <c r="AU1002" s="218"/>
      <c r="AV1002" s="217"/>
      <c r="AW1002" s="215"/>
      <c r="AX1002" s="217"/>
      <c r="AY1002" s="219"/>
      <c r="AZ1002" s="220"/>
      <c r="BA1002" s="220"/>
      <c r="BB1002" s="221"/>
      <c r="BC1002" s="220"/>
      <c r="BD1002" s="220"/>
      <c r="BE1002" s="220"/>
      <c r="BF1002" s="220"/>
      <c r="BG1002" s="220"/>
      <c r="BH1002" s="218"/>
      <c r="BI1002" s="218"/>
      <c r="BJ1002" s="218"/>
      <c r="BK1002" s="218"/>
      <c r="BL1002" s="218"/>
      <c r="BM1002" s="211"/>
      <c r="BN1002" s="211"/>
      <c r="BO1002" s="211"/>
      <c r="BP1002" s="211"/>
      <c r="BQ1002" s="211"/>
      <c r="BR1002" s="211"/>
      <c r="BS1002" s="211"/>
      <c r="BT1002" s="211"/>
      <c r="BU1002" s="211"/>
      <c r="BV1002" s="211"/>
      <c r="BW1002" s="211"/>
      <c r="BX1002" s="211"/>
      <c r="BY1002" s="211"/>
      <c r="BZ1002" s="211"/>
      <c r="CA1002" s="211"/>
      <c r="CB1002" s="211"/>
      <c r="CC1002" s="211"/>
      <c r="CD1002" s="211"/>
      <c r="CE1002" s="211"/>
    </row>
    <row r="1003" spans="41:83" x14ac:dyDescent="0.2">
      <c r="AO1003" s="215"/>
      <c r="AP1003" s="222"/>
      <c r="AQ1003" s="222"/>
      <c r="AR1003" s="215"/>
      <c r="AS1003" s="215"/>
      <c r="AT1003" s="217"/>
      <c r="AU1003" s="218"/>
      <c r="AV1003" s="217"/>
      <c r="AW1003" s="215"/>
      <c r="AX1003" s="217"/>
      <c r="AY1003" s="219"/>
      <c r="AZ1003" s="220"/>
      <c r="BA1003" s="220"/>
      <c r="BB1003" s="221"/>
      <c r="BC1003" s="220"/>
      <c r="BD1003" s="220"/>
      <c r="BE1003" s="220"/>
      <c r="BF1003" s="220"/>
      <c r="BG1003" s="220"/>
      <c r="BH1003" s="218"/>
      <c r="BI1003" s="218"/>
      <c r="BJ1003" s="218"/>
      <c r="BK1003" s="218"/>
      <c r="BL1003" s="218"/>
      <c r="BM1003" s="211"/>
      <c r="BN1003" s="211"/>
      <c r="BO1003" s="211"/>
      <c r="BP1003" s="211"/>
      <c r="BQ1003" s="211"/>
      <c r="BR1003" s="211"/>
      <c r="BS1003" s="211"/>
      <c r="BT1003" s="211"/>
      <c r="BU1003" s="211"/>
      <c r="BV1003" s="211"/>
      <c r="BW1003" s="211"/>
      <c r="BX1003" s="211"/>
      <c r="BY1003" s="211"/>
      <c r="BZ1003" s="211"/>
      <c r="CA1003" s="211"/>
      <c r="CB1003" s="211"/>
      <c r="CC1003" s="211"/>
      <c r="CD1003" s="211"/>
      <c r="CE1003" s="211"/>
    </row>
    <row r="1004" spans="41:83" x14ac:dyDescent="0.2">
      <c r="AO1004" s="215"/>
      <c r="AP1004" s="222"/>
      <c r="AQ1004" s="222"/>
      <c r="AR1004" s="215"/>
      <c r="AS1004" s="215"/>
      <c r="AT1004" s="217"/>
      <c r="AU1004" s="218"/>
      <c r="AV1004" s="217"/>
      <c r="AW1004" s="215"/>
      <c r="AX1004" s="217"/>
      <c r="AY1004" s="219"/>
      <c r="AZ1004" s="220"/>
      <c r="BA1004" s="220"/>
      <c r="BB1004" s="221"/>
      <c r="BC1004" s="220"/>
      <c r="BD1004" s="220"/>
      <c r="BE1004" s="220"/>
      <c r="BF1004" s="220"/>
      <c r="BG1004" s="220"/>
      <c r="BH1004" s="218"/>
      <c r="BI1004" s="218"/>
      <c r="BJ1004" s="218"/>
      <c r="BK1004" s="218"/>
      <c r="BL1004" s="218"/>
      <c r="BM1004" s="211"/>
      <c r="BN1004" s="211"/>
      <c r="BO1004" s="211"/>
      <c r="BP1004" s="211"/>
      <c r="BQ1004" s="211"/>
      <c r="BR1004" s="211"/>
      <c r="BS1004" s="211"/>
      <c r="BT1004" s="211"/>
      <c r="BU1004" s="211"/>
      <c r="BV1004" s="211"/>
      <c r="BW1004" s="211"/>
      <c r="BX1004" s="211"/>
      <c r="BY1004" s="211"/>
      <c r="BZ1004" s="211"/>
      <c r="CA1004" s="211"/>
      <c r="CB1004" s="211"/>
      <c r="CC1004" s="211"/>
      <c r="CD1004" s="211"/>
      <c r="CE1004" s="211"/>
    </row>
    <row r="1005" spans="41:83" x14ac:dyDescent="0.2">
      <c r="AO1005" s="215"/>
      <c r="AP1005" s="222"/>
      <c r="AQ1005" s="222"/>
      <c r="AR1005" s="215"/>
      <c r="AS1005" s="215"/>
      <c r="AT1005" s="217"/>
      <c r="AU1005" s="218"/>
      <c r="AV1005" s="217"/>
      <c r="AW1005" s="215"/>
      <c r="AX1005" s="217"/>
      <c r="AY1005" s="219"/>
      <c r="AZ1005" s="220"/>
      <c r="BA1005" s="220"/>
      <c r="BB1005" s="221"/>
      <c r="BC1005" s="220"/>
      <c r="BD1005" s="220"/>
      <c r="BE1005" s="220"/>
      <c r="BF1005" s="220"/>
      <c r="BG1005" s="220"/>
      <c r="BH1005" s="218"/>
      <c r="BI1005" s="218"/>
      <c r="BJ1005" s="218"/>
      <c r="BK1005" s="218"/>
      <c r="BL1005" s="218"/>
      <c r="BM1005" s="211"/>
      <c r="BN1005" s="211"/>
      <c r="BO1005" s="211"/>
      <c r="BP1005" s="211"/>
      <c r="BQ1005" s="211"/>
      <c r="BR1005" s="211"/>
      <c r="BS1005" s="211"/>
      <c r="BT1005" s="211"/>
      <c r="BU1005" s="211"/>
      <c r="BV1005" s="211"/>
      <c r="BW1005" s="211"/>
      <c r="BX1005" s="211"/>
      <c r="BY1005" s="211"/>
      <c r="BZ1005" s="211"/>
      <c r="CA1005" s="211"/>
      <c r="CB1005" s="211"/>
      <c r="CC1005" s="211"/>
      <c r="CD1005" s="211"/>
      <c r="CE1005" s="211"/>
    </row>
    <row r="1006" spans="41:83" x14ac:dyDescent="0.2">
      <c r="AO1006" s="215"/>
      <c r="AP1006" s="222"/>
      <c r="AQ1006" s="222"/>
      <c r="AR1006" s="215"/>
      <c r="AS1006" s="215"/>
      <c r="AT1006" s="217"/>
      <c r="AU1006" s="218"/>
      <c r="AV1006" s="217"/>
      <c r="AW1006" s="215"/>
      <c r="AX1006" s="217"/>
      <c r="AY1006" s="219"/>
      <c r="AZ1006" s="220"/>
      <c r="BA1006" s="220"/>
      <c r="BB1006" s="221"/>
      <c r="BC1006" s="220"/>
      <c r="BD1006" s="220"/>
      <c r="BE1006" s="220"/>
      <c r="BF1006" s="220"/>
      <c r="BG1006" s="220"/>
      <c r="BH1006" s="218"/>
      <c r="BI1006" s="218"/>
      <c r="BJ1006" s="218"/>
      <c r="BK1006" s="218"/>
      <c r="BL1006" s="218"/>
      <c r="BM1006" s="211"/>
      <c r="BN1006" s="211"/>
      <c r="BO1006" s="211"/>
      <c r="BP1006" s="211"/>
      <c r="BQ1006" s="211"/>
      <c r="BR1006" s="211"/>
      <c r="BS1006" s="211"/>
      <c r="BT1006" s="211"/>
      <c r="BU1006" s="211"/>
      <c r="BV1006" s="211"/>
      <c r="BW1006" s="211"/>
      <c r="BX1006" s="211"/>
      <c r="BY1006" s="211"/>
      <c r="BZ1006" s="211"/>
      <c r="CA1006" s="211"/>
      <c r="CB1006" s="211"/>
      <c r="CC1006" s="211"/>
      <c r="CD1006" s="211"/>
      <c r="CE1006" s="211"/>
    </row>
    <row r="1007" spans="41:83" x14ac:dyDescent="0.2">
      <c r="AO1007" s="215"/>
      <c r="AP1007" s="222"/>
      <c r="AQ1007" s="222"/>
      <c r="AR1007" s="215"/>
      <c r="AS1007" s="215"/>
      <c r="AT1007" s="217"/>
      <c r="AU1007" s="218"/>
      <c r="AV1007" s="217"/>
      <c r="AW1007" s="215"/>
      <c r="AX1007" s="217"/>
      <c r="AY1007" s="219"/>
      <c r="AZ1007" s="220"/>
      <c r="BA1007" s="220"/>
      <c r="BB1007" s="221"/>
      <c r="BC1007" s="220"/>
      <c r="BD1007" s="220"/>
      <c r="BE1007" s="220"/>
      <c r="BF1007" s="220"/>
      <c r="BG1007" s="220"/>
      <c r="BH1007" s="218"/>
      <c r="BI1007" s="218"/>
      <c r="BJ1007" s="218"/>
      <c r="BK1007" s="218"/>
      <c r="BL1007" s="218"/>
      <c r="BM1007" s="211"/>
      <c r="BN1007" s="211"/>
      <c r="BO1007" s="211"/>
      <c r="BP1007" s="211"/>
      <c r="BQ1007" s="211"/>
      <c r="BR1007" s="211"/>
      <c r="BS1007" s="211"/>
      <c r="BT1007" s="211"/>
      <c r="BU1007" s="211"/>
      <c r="BV1007" s="211"/>
      <c r="BW1007" s="211"/>
      <c r="BX1007" s="211"/>
      <c r="BY1007" s="211"/>
      <c r="BZ1007" s="211"/>
      <c r="CA1007" s="211"/>
      <c r="CB1007" s="211"/>
      <c r="CC1007" s="211"/>
      <c r="CD1007" s="211"/>
      <c r="CE1007" s="211"/>
    </row>
    <row r="1008" spans="41:83" x14ac:dyDescent="0.2">
      <c r="AO1008" s="215"/>
      <c r="AP1008" s="222"/>
      <c r="AQ1008" s="222"/>
      <c r="AR1008" s="215"/>
      <c r="AS1008" s="215"/>
      <c r="AT1008" s="217"/>
      <c r="AU1008" s="218"/>
      <c r="AV1008" s="217"/>
      <c r="AW1008" s="215"/>
      <c r="AX1008" s="217"/>
      <c r="AY1008" s="219"/>
      <c r="AZ1008" s="220"/>
      <c r="BA1008" s="220"/>
      <c r="BB1008" s="221"/>
      <c r="BC1008" s="220"/>
      <c r="BD1008" s="220"/>
      <c r="BE1008" s="220"/>
      <c r="BF1008" s="220"/>
      <c r="BG1008" s="220"/>
      <c r="BH1008" s="218"/>
      <c r="BI1008" s="218"/>
      <c r="BJ1008" s="218"/>
      <c r="BK1008" s="218"/>
      <c r="BL1008" s="218"/>
      <c r="BM1008" s="211"/>
      <c r="BN1008" s="211"/>
      <c r="BO1008" s="211"/>
      <c r="BP1008" s="211"/>
      <c r="BQ1008" s="211"/>
      <c r="BR1008" s="211"/>
      <c r="BS1008" s="211"/>
      <c r="BT1008" s="211"/>
      <c r="BU1008" s="211"/>
      <c r="BV1008" s="211"/>
      <c r="BW1008" s="211"/>
      <c r="BX1008" s="211"/>
      <c r="BY1008" s="211"/>
      <c r="BZ1008" s="211"/>
      <c r="CA1008" s="211"/>
      <c r="CB1008" s="211"/>
      <c r="CC1008" s="211"/>
      <c r="CD1008" s="211"/>
      <c r="CE1008" s="211"/>
    </row>
    <row r="1009" spans="41:83" x14ac:dyDescent="0.2">
      <c r="AO1009" s="215"/>
      <c r="AP1009" s="222"/>
      <c r="AQ1009" s="222"/>
      <c r="AR1009" s="215"/>
      <c r="AS1009" s="215"/>
      <c r="AT1009" s="217"/>
      <c r="AU1009" s="218"/>
      <c r="AV1009" s="217"/>
      <c r="AW1009" s="215"/>
      <c r="AX1009" s="217"/>
      <c r="AY1009" s="219"/>
      <c r="AZ1009" s="220"/>
      <c r="BA1009" s="220"/>
      <c r="BB1009" s="221"/>
      <c r="BC1009" s="220"/>
      <c r="BD1009" s="220"/>
      <c r="BE1009" s="220"/>
      <c r="BF1009" s="220"/>
      <c r="BG1009" s="220"/>
      <c r="BH1009" s="218"/>
      <c r="BI1009" s="218"/>
      <c r="BJ1009" s="218"/>
      <c r="BK1009" s="218"/>
      <c r="BL1009" s="218"/>
      <c r="BM1009" s="211"/>
      <c r="BN1009" s="211"/>
      <c r="BO1009" s="211"/>
      <c r="BP1009" s="211"/>
      <c r="BQ1009" s="211"/>
      <c r="BR1009" s="211"/>
      <c r="BS1009" s="211"/>
      <c r="BT1009" s="211"/>
      <c r="BU1009" s="211"/>
      <c r="BV1009" s="211"/>
      <c r="BW1009" s="211"/>
      <c r="BX1009" s="211"/>
      <c r="BY1009" s="211"/>
      <c r="BZ1009" s="211"/>
      <c r="CA1009" s="211"/>
      <c r="CB1009" s="211"/>
      <c r="CC1009" s="211"/>
      <c r="CD1009" s="211"/>
      <c r="CE1009" s="211"/>
    </row>
    <row r="1010" spans="41:83" x14ac:dyDescent="0.2">
      <c r="AO1010" s="215"/>
      <c r="AP1010" s="222"/>
      <c r="AQ1010" s="222"/>
      <c r="AR1010" s="215"/>
      <c r="AS1010" s="215"/>
      <c r="AT1010" s="217"/>
      <c r="AU1010" s="218"/>
      <c r="AV1010" s="217"/>
      <c r="AW1010" s="215"/>
      <c r="AX1010" s="217"/>
      <c r="AY1010" s="219"/>
      <c r="AZ1010" s="220"/>
      <c r="BA1010" s="220"/>
      <c r="BB1010" s="221"/>
      <c r="BC1010" s="220"/>
      <c r="BD1010" s="220"/>
      <c r="BE1010" s="220"/>
      <c r="BF1010" s="220"/>
      <c r="BG1010" s="220"/>
      <c r="BH1010" s="218"/>
      <c r="BI1010" s="218"/>
      <c r="BJ1010" s="218"/>
      <c r="BK1010" s="218"/>
      <c r="BL1010" s="218"/>
      <c r="BM1010" s="211"/>
      <c r="BN1010" s="211"/>
      <c r="BO1010" s="211"/>
      <c r="BP1010" s="211"/>
      <c r="BQ1010" s="211"/>
      <c r="BR1010" s="211"/>
      <c r="BS1010" s="211"/>
      <c r="BT1010" s="211"/>
      <c r="BU1010" s="211"/>
      <c r="BV1010" s="211"/>
      <c r="BW1010" s="211"/>
      <c r="BX1010" s="211"/>
      <c r="BY1010" s="211"/>
      <c r="BZ1010" s="211"/>
      <c r="CA1010" s="211"/>
      <c r="CB1010" s="211"/>
      <c r="CC1010" s="211"/>
      <c r="CD1010" s="211"/>
      <c r="CE1010" s="211"/>
    </row>
    <row r="1011" spans="41:83" x14ac:dyDescent="0.2">
      <c r="AO1011" s="215"/>
      <c r="AP1011" s="222"/>
      <c r="AQ1011" s="222"/>
      <c r="AR1011" s="215"/>
      <c r="AS1011" s="215"/>
      <c r="AT1011" s="217"/>
      <c r="AU1011" s="218"/>
      <c r="AV1011" s="217"/>
      <c r="AW1011" s="215"/>
      <c r="AX1011" s="217"/>
      <c r="AY1011" s="219"/>
      <c r="AZ1011" s="220"/>
      <c r="BA1011" s="220"/>
      <c r="BB1011" s="221"/>
      <c r="BC1011" s="220"/>
      <c r="BD1011" s="220"/>
      <c r="BE1011" s="220"/>
      <c r="BF1011" s="220"/>
      <c r="BG1011" s="220"/>
      <c r="BH1011" s="218"/>
      <c r="BI1011" s="218"/>
      <c r="BJ1011" s="218"/>
      <c r="BK1011" s="218"/>
      <c r="BL1011" s="218"/>
      <c r="BM1011" s="211"/>
      <c r="BN1011" s="211"/>
      <c r="BO1011" s="211"/>
      <c r="BP1011" s="211"/>
      <c r="BQ1011" s="211"/>
      <c r="BR1011" s="211"/>
      <c r="BS1011" s="211"/>
      <c r="BT1011" s="211"/>
      <c r="BU1011" s="211"/>
      <c r="BV1011" s="211"/>
      <c r="BW1011" s="211"/>
      <c r="BX1011" s="211"/>
      <c r="BY1011" s="211"/>
      <c r="BZ1011" s="211"/>
      <c r="CA1011" s="211"/>
      <c r="CB1011" s="211"/>
      <c r="CC1011" s="211"/>
      <c r="CD1011" s="211"/>
      <c r="CE1011" s="211"/>
    </row>
    <row r="1012" spans="41:83" x14ac:dyDescent="0.2">
      <c r="AO1012" s="215"/>
      <c r="AP1012" s="222"/>
      <c r="AQ1012" s="222"/>
      <c r="AR1012" s="215"/>
      <c r="AS1012" s="215"/>
      <c r="AT1012" s="217"/>
      <c r="AU1012" s="218"/>
      <c r="AV1012" s="217"/>
      <c r="AW1012" s="215"/>
      <c r="AX1012" s="217"/>
      <c r="AY1012" s="219"/>
      <c r="AZ1012" s="220"/>
      <c r="BA1012" s="220"/>
      <c r="BB1012" s="221"/>
      <c r="BC1012" s="220"/>
      <c r="BD1012" s="220"/>
      <c r="BE1012" s="220"/>
      <c r="BF1012" s="220"/>
      <c r="BG1012" s="220"/>
      <c r="BH1012" s="218"/>
      <c r="BI1012" s="218"/>
      <c r="BJ1012" s="218"/>
      <c r="BK1012" s="218"/>
      <c r="BL1012" s="218"/>
      <c r="BM1012" s="211"/>
      <c r="BN1012" s="211"/>
      <c r="BO1012" s="211"/>
      <c r="BP1012" s="211"/>
      <c r="BQ1012" s="211"/>
      <c r="BR1012" s="211"/>
      <c r="BS1012" s="211"/>
      <c r="BT1012" s="211"/>
      <c r="BU1012" s="211"/>
      <c r="BV1012" s="211"/>
      <c r="BW1012" s="211"/>
      <c r="BX1012" s="211"/>
      <c r="BY1012" s="211"/>
      <c r="BZ1012" s="211"/>
      <c r="CA1012" s="211"/>
      <c r="CB1012" s="211"/>
      <c r="CC1012" s="211"/>
      <c r="CD1012" s="211"/>
      <c r="CE1012" s="211"/>
    </row>
    <row r="1013" spans="41:83" x14ac:dyDescent="0.2">
      <c r="AO1013" s="215"/>
      <c r="AP1013" s="222"/>
      <c r="AQ1013" s="222"/>
      <c r="AR1013" s="215"/>
      <c r="AS1013" s="215"/>
      <c r="AT1013" s="217"/>
      <c r="AU1013" s="218"/>
      <c r="AV1013" s="217"/>
      <c r="AW1013" s="215"/>
      <c r="AX1013" s="217"/>
      <c r="AY1013" s="219"/>
      <c r="AZ1013" s="220"/>
      <c r="BA1013" s="220"/>
      <c r="BB1013" s="221"/>
      <c r="BC1013" s="220"/>
      <c r="BD1013" s="220"/>
      <c r="BE1013" s="220"/>
      <c r="BF1013" s="220"/>
      <c r="BG1013" s="220"/>
      <c r="BH1013" s="218"/>
      <c r="BI1013" s="218"/>
      <c r="BJ1013" s="218"/>
      <c r="BK1013" s="218"/>
      <c r="BL1013" s="218"/>
      <c r="BM1013" s="211"/>
      <c r="BN1013" s="211"/>
      <c r="BO1013" s="211"/>
      <c r="BP1013" s="211"/>
      <c r="BQ1013" s="211"/>
      <c r="BR1013" s="211"/>
      <c r="BS1013" s="211"/>
      <c r="BT1013" s="211"/>
      <c r="BU1013" s="211"/>
      <c r="BV1013" s="211"/>
      <c r="BW1013" s="211"/>
      <c r="BX1013" s="211"/>
      <c r="BY1013" s="211"/>
      <c r="BZ1013" s="211"/>
      <c r="CA1013" s="211"/>
      <c r="CB1013" s="211"/>
      <c r="CC1013" s="211"/>
      <c r="CD1013" s="211"/>
      <c r="CE1013" s="211"/>
    </row>
    <row r="1014" spans="41:83" x14ac:dyDescent="0.2">
      <c r="AO1014" s="215"/>
      <c r="AP1014" s="222"/>
      <c r="AQ1014" s="222"/>
      <c r="AR1014" s="215"/>
      <c r="AS1014" s="215"/>
      <c r="AT1014" s="217"/>
      <c r="AU1014" s="218"/>
      <c r="AV1014" s="217"/>
      <c r="AW1014" s="215"/>
      <c r="AX1014" s="217"/>
      <c r="AY1014" s="219"/>
      <c r="AZ1014" s="220"/>
      <c r="BA1014" s="220"/>
      <c r="BB1014" s="221"/>
      <c r="BC1014" s="220"/>
      <c r="BD1014" s="220"/>
      <c r="BE1014" s="220"/>
      <c r="BF1014" s="220"/>
      <c r="BG1014" s="220"/>
      <c r="BH1014" s="218"/>
      <c r="BI1014" s="218"/>
      <c r="BJ1014" s="218"/>
      <c r="BK1014" s="218"/>
      <c r="BL1014" s="218"/>
      <c r="BM1014" s="211"/>
      <c r="BN1014" s="211"/>
      <c r="BO1014" s="211"/>
      <c r="BP1014" s="211"/>
      <c r="BQ1014" s="211"/>
      <c r="BR1014" s="211"/>
      <c r="BS1014" s="211"/>
      <c r="BT1014" s="211"/>
      <c r="BU1014" s="211"/>
      <c r="BV1014" s="211"/>
      <c r="BW1014" s="211"/>
      <c r="BX1014" s="211"/>
      <c r="BY1014" s="211"/>
      <c r="BZ1014" s="211"/>
      <c r="CA1014" s="211"/>
      <c r="CB1014" s="211"/>
      <c r="CC1014" s="211"/>
      <c r="CD1014" s="211"/>
      <c r="CE1014" s="211"/>
    </row>
    <row r="1015" spans="41:83" x14ac:dyDescent="0.2">
      <c r="AO1015" s="215"/>
      <c r="AP1015" s="222"/>
      <c r="AQ1015" s="222"/>
      <c r="AR1015" s="215"/>
      <c r="AS1015" s="215"/>
      <c r="AT1015" s="217"/>
      <c r="AU1015" s="218"/>
      <c r="AV1015" s="217"/>
      <c r="AW1015" s="215"/>
      <c r="AX1015" s="217"/>
      <c r="AY1015" s="219"/>
      <c r="AZ1015" s="220"/>
      <c r="BA1015" s="220"/>
      <c r="BB1015" s="221"/>
      <c r="BC1015" s="220"/>
      <c r="BD1015" s="220"/>
      <c r="BE1015" s="220"/>
      <c r="BF1015" s="220"/>
      <c r="BG1015" s="220"/>
      <c r="BH1015" s="218"/>
      <c r="BI1015" s="218"/>
      <c r="BJ1015" s="218"/>
      <c r="BK1015" s="218"/>
      <c r="BL1015" s="218"/>
      <c r="BM1015" s="211"/>
      <c r="BN1015" s="211"/>
      <c r="BO1015" s="211"/>
      <c r="BP1015" s="211"/>
      <c r="BQ1015" s="211"/>
      <c r="BR1015" s="211"/>
      <c r="BS1015" s="211"/>
      <c r="BT1015" s="211"/>
      <c r="BU1015" s="211"/>
      <c r="BV1015" s="211"/>
      <c r="BW1015" s="211"/>
      <c r="BX1015" s="211"/>
      <c r="BY1015" s="211"/>
      <c r="BZ1015" s="211"/>
      <c r="CA1015" s="211"/>
      <c r="CB1015" s="211"/>
      <c r="CC1015" s="211"/>
      <c r="CD1015" s="211"/>
      <c r="CE1015" s="211"/>
    </row>
    <row r="1016" spans="41:83" x14ac:dyDescent="0.2">
      <c r="AO1016" s="215"/>
      <c r="AP1016" s="222"/>
      <c r="AQ1016" s="222"/>
      <c r="AR1016" s="215"/>
      <c r="AS1016" s="215"/>
      <c r="AT1016" s="217"/>
      <c r="AU1016" s="218"/>
      <c r="AV1016" s="217"/>
      <c r="AW1016" s="215"/>
      <c r="AX1016" s="217"/>
      <c r="AY1016" s="219"/>
      <c r="AZ1016" s="220"/>
      <c r="BA1016" s="220"/>
      <c r="BB1016" s="221"/>
      <c r="BC1016" s="220"/>
      <c r="BD1016" s="220"/>
      <c r="BE1016" s="220"/>
      <c r="BF1016" s="220"/>
      <c r="BG1016" s="220"/>
      <c r="BH1016" s="218"/>
      <c r="BI1016" s="218"/>
      <c r="BJ1016" s="218"/>
      <c r="BK1016" s="218"/>
      <c r="BL1016" s="218"/>
      <c r="BM1016" s="211"/>
      <c r="BN1016" s="211"/>
      <c r="BO1016" s="211"/>
      <c r="BP1016" s="211"/>
      <c r="BQ1016" s="211"/>
      <c r="BR1016" s="211"/>
      <c r="BS1016" s="211"/>
      <c r="BT1016" s="211"/>
      <c r="BU1016" s="211"/>
      <c r="BV1016" s="211"/>
      <c r="BW1016" s="211"/>
      <c r="BX1016" s="211"/>
      <c r="BY1016" s="211"/>
      <c r="BZ1016" s="211"/>
      <c r="CA1016" s="211"/>
      <c r="CB1016" s="211"/>
      <c r="CC1016" s="211"/>
      <c r="CD1016" s="211"/>
      <c r="CE1016" s="211"/>
    </row>
    <row r="1017" spans="41:83" x14ac:dyDescent="0.2">
      <c r="AO1017" s="215"/>
      <c r="AP1017" s="222"/>
      <c r="AQ1017" s="222"/>
      <c r="AR1017" s="215"/>
      <c r="AS1017" s="215"/>
      <c r="AT1017" s="217"/>
      <c r="AU1017" s="218"/>
      <c r="AV1017" s="217"/>
      <c r="AW1017" s="215"/>
      <c r="AX1017" s="217"/>
      <c r="AY1017" s="219"/>
      <c r="AZ1017" s="220"/>
      <c r="BA1017" s="220"/>
      <c r="BB1017" s="221"/>
      <c r="BC1017" s="220"/>
      <c r="BD1017" s="220"/>
      <c r="BE1017" s="220"/>
      <c r="BF1017" s="220"/>
      <c r="BG1017" s="220"/>
      <c r="BH1017" s="218"/>
      <c r="BI1017" s="218"/>
      <c r="BJ1017" s="218"/>
      <c r="BK1017" s="218"/>
      <c r="BL1017" s="218"/>
      <c r="BM1017" s="211"/>
      <c r="BN1017" s="211"/>
      <c r="BO1017" s="211"/>
      <c r="BP1017" s="211"/>
      <c r="BQ1017" s="211"/>
      <c r="BR1017" s="211"/>
      <c r="BS1017" s="211"/>
      <c r="BT1017" s="211"/>
      <c r="BU1017" s="211"/>
      <c r="BV1017" s="211"/>
      <c r="BW1017" s="211"/>
      <c r="BX1017" s="211"/>
      <c r="BY1017" s="211"/>
      <c r="BZ1017" s="211"/>
      <c r="CA1017" s="211"/>
      <c r="CB1017" s="211"/>
      <c r="CC1017" s="211"/>
      <c r="CD1017" s="211"/>
      <c r="CE1017" s="211"/>
    </row>
    <row r="1018" spans="41:83" x14ac:dyDescent="0.2">
      <c r="AO1018" s="215"/>
      <c r="AP1018" s="222"/>
      <c r="AQ1018" s="222"/>
      <c r="AR1018" s="215"/>
      <c r="AS1018" s="215"/>
      <c r="AT1018" s="217"/>
      <c r="AU1018" s="218"/>
      <c r="AV1018" s="217"/>
      <c r="AW1018" s="215"/>
      <c r="AX1018" s="217"/>
      <c r="AY1018" s="219"/>
      <c r="AZ1018" s="220"/>
      <c r="BA1018" s="220"/>
      <c r="BB1018" s="221"/>
      <c r="BC1018" s="220"/>
      <c r="BD1018" s="220"/>
      <c r="BE1018" s="220"/>
      <c r="BF1018" s="220"/>
      <c r="BG1018" s="220"/>
      <c r="BH1018" s="218"/>
      <c r="BI1018" s="218"/>
      <c r="BJ1018" s="218"/>
      <c r="BK1018" s="218"/>
      <c r="BL1018" s="218"/>
      <c r="BM1018" s="211"/>
      <c r="BN1018" s="211"/>
      <c r="BO1018" s="211"/>
      <c r="BP1018" s="211"/>
      <c r="BQ1018" s="211"/>
      <c r="BR1018" s="211"/>
      <c r="BS1018" s="211"/>
      <c r="BT1018" s="211"/>
      <c r="BU1018" s="211"/>
      <c r="BV1018" s="211"/>
      <c r="BW1018" s="211"/>
      <c r="BX1018" s="211"/>
      <c r="BY1018" s="211"/>
      <c r="BZ1018" s="211"/>
      <c r="CA1018" s="211"/>
      <c r="CB1018" s="211"/>
      <c r="CC1018" s="211"/>
      <c r="CD1018" s="211"/>
      <c r="CE1018" s="211"/>
    </row>
    <row r="1019" spans="41:83" x14ac:dyDescent="0.2">
      <c r="AO1019" s="215"/>
      <c r="AP1019" s="222"/>
      <c r="AQ1019" s="222"/>
      <c r="AR1019" s="215"/>
      <c r="AS1019" s="215"/>
      <c r="AT1019" s="217"/>
      <c r="AU1019" s="218"/>
      <c r="AV1019" s="217"/>
      <c r="AW1019" s="215"/>
      <c r="AX1019" s="217"/>
      <c r="AY1019" s="219"/>
      <c r="AZ1019" s="220"/>
      <c r="BA1019" s="220"/>
      <c r="BB1019" s="221"/>
      <c r="BC1019" s="220"/>
      <c r="BD1019" s="220"/>
      <c r="BE1019" s="220"/>
      <c r="BF1019" s="220"/>
      <c r="BG1019" s="220"/>
      <c r="BH1019" s="218"/>
      <c r="BI1019" s="218"/>
      <c r="BJ1019" s="218"/>
      <c r="BK1019" s="218"/>
      <c r="BL1019" s="218"/>
      <c r="BM1019" s="211"/>
      <c r="BN1019" s="211"/>
      <c r="BO1019" s="211"/>
      <c r="BP1019" s="211"/>
      <c r="BQ1019" s="211"/>
      <c r="BR1019" s="211"/>
      <c r="BS1019" s="211"/>
      <c r="BT1019" s="211"/>
      <c r="BU1019" s="211"/>
      <c r="BV1019" s="211"/>
      <c r="BW1019" s="211"/>
      <c r="BX1019" s="211"/>
      <c r="BY1019" s="211"/>
      <c r="BZ1019" s="211"/>
      <c r="CA1019" s="211"/>
      <c r="CB1019" s="211"/>
      <c r="CC1019" s="211"/>
      <c r="CD1019" s="211"/>
      <c r="CE1019" s="211"/>
    </row>
    <row r="1020" spans="41:83" x14ac:dyDescent="0.2">
      <c r="AO1020" s="215"/>
      <c r="AP1020" s="222"/>
      <c r="AQ1020" s="222"/>
      <c r="AR1020" s="215"/>
      <c r="AS1020" s="215"/>
      <c r="AT1020" s="217"/>
      <c r="AU1020" s="218"/>
      <c r="AV1020" s="217"/>
      <c r="AW1020" s="215"/>
      <c r="AX1020" s="217"/>
      <c r="AY1020" s="219"/>
      <c r="AZ1020" s="220"/>
      <c r="BA1020" s="220"/>
      <c r="BB1020" s="221"/>
      <c r="BC1020" s="220"/>
      <c r="BD1020" s="220"/>
      <c r="BE1020" s="220"/>
      <c r="BF1020" s="220"/>
      <c r="BG1020" s="220"/>
      <c r="BH1020" s="218"/>
      <c r="BI1020" s="218"/>
      <c r="BJ1020" s="218"/>
      <c r="BK1020" s="218"/>
      <c r="BL1020" s="218"/>
      <c r="BM1020" s="211"/>
      <c r="BN1020" s="211"/>
      <c r="BO1020" s="211"/>
      <c r="BP1020" s="211"/>
      <c r="BQ1020" s="211"/>
      <c r="BR1020" s="211"/>
      <c r="BS1020" s="211"/>
      <c r="BT1020" s="211"/>
      <c r="BU1020" s="211"/>
      <c r="BV1020" s="211"/>
      <c r="BW1020" s="211"/>
      <c r="BX1020" s="211"/>
      <c r="BY1020" s="211"/>
      <c r="BZ1020" s="211"/>
      <c r="CA1020" s="211"/>
      <c r="CB1020" s="211"/>
      <c r="CC1020" s="211"/>
      <c r="CD1020" s="211"/>
      <c r="CE1020" s="211"/>
    </row>
    <row r="1021" spans="41:83" x14ac:dyDescent="0.2">
      <c r="AO1021" s="215"/>
      <c r="AP1021" s="222"/>
      <c r="AQ1021" s="222"/>
      <c r="AR1021" s="215"/>
      <c r="AS1021" s="215"/>
      <c r="AT1021" s="217"/>
      <c r="AU1021" s="218"/>
      <c r="AV1021" s="217"/>
      <c r="AW1021" s="215"/>
      <c r="AX1021" s="217"/>
      <c r="AY1021" s="219"/>
      <c r="AZ1021" s="220"/>
      <c r="BA1021" s="220"/>
      <c r="BB1021" s="221"/>
      <c r="BC1021" s="220"/>
      <c r="BD1021" s="220"/>
      <c r="BE1021" s="220"/>
      <c r="BF1021" s="220"/>
      <c r="BG1021" s="220"/>
      <c r="BH1021" s="218"/>
      <c r="BI1021" s="218"/>
      <c r="BJ1021" s="218"/>
      <c r="BK1021" s="218"/>
      <c r="BL1021" s="218"/>
      <c r="BM1021" s="211"/>
      <c r="BN1021" s="211"/>
      <c r="BO1021" s="211"/>
      <c r="BP1021" s="211"/>
      <c r="BQ1021" s="211"/>
      <c r="BR1021" s="211"/>
      <c r="BS1021" s="211"/>
      <c r="BT1021" s="211"/>
      <c r="BU1021" s="211"/>
      <c r="BV1021" s="211"/>
      <c r="BW1021" s="211"/>
      <c r="BX1021" s="211"/>
      <c r="BY1021" s="211"/>
      <c r="BZ1021" s="211"/>
      <c r="CA1021" s="211"/>
      <c r="CB1021" s="211"/>
      <c r="CC1021" s="211"/>
      <c r="CD1021" s="211"/>
      <c r="CE1021" s="211"/>
    </row>
    <row r="1022" spans="41:83" x14ac:dyDescent="0.2">
      <c r="AO1022" s="215"/>
      <c r="AP1022" s="222"/>
      <c r="AQ1022" s="222"/>
      <c r="AR1022" s="215"/>
      <c r="AS1022" s="215"/>
      <c r="AT1022" s="217"/>
      <c r="AU1022" s="218"/>
      <c r="AV1022" s="217"/>
      <c r="AW1022" s="215"/>
      <c r="AX1022" s="217"/>
      <c r="AY1022" s="219"/>
      <c r="AZ1022" s="220"/>
      <c r="BA1022" s="220"/>
      <c r="BB1022" s="221"/>
      <c r="BC1022" s="220"/>
      <c r="BD1022" s="220"/>
      <c r="BE1022" s="220"/>
      <c r="BF1022" s="220"/>
      <c r="BG1022" s="220"/>
      <c r="BH1022" s="218"/>
      <c r="BI1022" s="218"/>
      <c r="BJ1022" s="218"/>
      <c r="BK1022" s="218"/>
      <c r="BL1022" s="218"/>
      <c r="BM1022" s="211"/>
      <c r="BN1022" s="211"/>
      <c r="BO1022" s="211"/>
      <c r="BP1022" s="211"/>
      <c r="BQ1022" s="211"/>
      <c r="BR1022" s="211"/>
      <c r="BS1022" s="211"/>
      <c r="BT1022" s="211"/>
      <c r="BU1022" s="211"/>
      <c r="BV1022" s="211"/>
      <c r="BW1022" s="211"/>
      <c r="BX1022" s="211"/>
      <c r="BY1022" s="211"/>
      <c r="BZ1022" s="211"/>
      <c r="CA1022" s="211"/>
      <c r="CB1022" s="211"/>
      <c r="CC1022" s="211"/>
      <c r="CD1022" s="211"/>
      <c r="CE1022" s="211"/>
    </row>
    <row r="1023" spans="41:83" x14ac:dyDescent="0.2">
      <c r="AO1023" s="215"/>
      <c r="AP1023" s="222"/>
      <c r="AQ1023" s="222"/>
      <c r="AR1023" s="215"/>
      <c r="AS1023" s="215"/>
      <c r="AT1023" s="217"/>
      <c r="AU1023" s="218"/>
      <c r="AV1023" s="217"/>
      <c r="AW1023" s="215"/>
      <c r="AX1023" s="217"/>
      <c r="AY1023" s="219"/>
      <c r="AZ1023" s="220"/>
      <c r="BA1023" s="220"/>
      <c r="BB1023" s="221"/>
      <c r="BC1023" s="220"/>
      <c r="BD1023" s="220"/>
      <c r="BE1023" s="220"/>
      <c r="BF1023" s="220"/>
      <c r="BG1023" s="220"/>
      <c r="BH1023" s="218"/>
      <c r="BI1023" s="218"/>
      <c r="BJ1023" s="218"/>
      <c r="BK1023" s="218"/>
      <c r="BL1023" s="218"/>
      <c r="BM1023" s="211"/>
      <c r="BN1023" s="211"/>
      <c r="BO1023" s="211"/>
      <c r="BP1023" s="211"/>
      <c r="BQ1023" s="211"/>
      <c r="BR1023" s="211"/>
      <c r="BS1023" s="211"/>
      <c r="BT1023" s="211"/>
      <c r="BU1023" s="211"/>
      <c r="BV1023" s="211"/>
      <c r="BW1023" s="211"/>
      <c r="BX1023" s="211"/>
      <c r="BY1023" s="211"/>
      <c r="BZ1023" s="211"/>
      <c r="CA1023" s="211"/>
      <c r="CB1023" s="211"/>
      <c r="CC1023" s="211"/>
      <c r="CD1023" s="211"/>
      <c r="CE1023" s="211"/>
    </row>
    <row r="1024" spans="41:83" x14ac:dyDescent="0.2">
      <c r="AO1024" s="215"/>
      <c r="AP1024" s="222"/>
      <c r="AQ1024" s="222"/>
      <c r="AR1024" s="215"/>
      <c r="AS1024" s="215"/>
      <c r="AT1024" s="217"/>
      <c r="AU1024" s="218"/>
      <c r="AV1024" s="217"/>
      <c r="AW1024" s="215"/>
      <c r="AX1024" s="217"/>
      <c r="AY1024" s="219"/>
      <c r="AZ1024" s="220"/>
      <c r="BA1024" s="220"/>
      <c r="BB1024" s="221"/>
      <c r="BC1024" s="220"/>
      <c r="BD1024" s="220"/>
      <c r="BE1024" s="220"/>
      <c r="BF1024" s="220"/>
      <c r="BG1024" s="220"/>
      <c r="BH1024" s="218"/>
      <c r="BI1024" s="218"/>
      <c r="BJ1024" s="218"/>
      <c r="BK1024" s="218"/>
      <c r="BL1024" s="218"/>
      <c r="BM1024" s="211"/>
      <c r="BN1024" s="211"/>
      <c r="BO1024" s="211"/>
      <c r="BP1024" s="211"/>
      <c r="BQ1024" s="211"/>
      <c r="BR1024" s="211"/>
      <c r="BS1024" s="211"/>
      <c r="BT1024" s="211"/>
      <c r="BU1024" s="211"/>
      <c r="BV1024" s="211"/>
      <c r="BW1024" s="211"/>
      <c r="BX1024" s="211"/>
      <c r="BY1024" s="211"/>
      <c r="BZ1024" s="211"/>
      <c r="CA1024" s="211"/>
      <c r="CB1024" s="211"/>
      <c r="CC1024" s="211"/>
      <c r="CD1024" s="211"/>
      <c r="CE1024" s="211"/>
    </row>
    <row r="1025" spans="41:83" x14ac:dyDescent="0.2">
      <c r="AO1025" s="215"/>
      <c r="AP1025" s="222"/>
      <c r="AQ1025" s="222"/>
      <c r="AR1025" s="215"/>
      <c r="AS1025" s="215"/>
      <c r="AT1025" s="217"/>
      <c r="AU1025" s="218"/>
      <c r="AV1025" s="217"/>
      <c r="AW1025" s="215"/>
      <c r="AX1025" s="217"/>
      <c r="AY1025" s="219"/>
      <c r="AZ1025" s="220"/>
      <c r="BA1025" s="220"/>
      <c r="BB1025" s="221"/>
      <c r="BC1025" s="220"/>
      <c r="BD1025" s="220"/>
      <c r="BE1025" s="220"/>
      <c r="BF1025" s="220"/>
      <c r="BG1025" s="220"/>
      <c r="BH1025" s="218"/>
      <c r="BI1025" s="218"/>
      <c r="BJ1025" s="218"/>
      <c r="BK1025" s="218"/>
      <c r="BL1025" s="218"/>
      <c r="BM1025" s="211"/>
      <c r="BN1025" s="211"/>
      <c r="BO1025" s="211"/>
      <c r="BP1025" s="211"/>
      <c r="BQ1025" s="211"/>
      <c r="BR1025" s="211"/>
      <c r="BS1025" s="211"/>
      <c r="BT1025" s="211"/>
      <c r="BU1025" s="211"/>
      <c r="BV1025" s="211"/>
      <c r="BW1025" s="211"/>
      <c r="BX1025" s="211"/>
      <c r="BY1025" s="211"/>
      <c r="BZ1025" s="211"/>
      <c r="CA1025" s="211"/>
      <c r="CB1025" s="211"/>
      <c r="CC1025" s="211"/>
      <c r="CD1025" s="211"/>
      <c r="CE1025" s="211"/>
    </row>
    <row r="1026" spans="41:83" x14ac:dyDescent="0.2">
      <c r="AO1026" s="215"/>
      <c r="AP1026" s="222"/>
      <c r="AQ1026" s="222"/>
      <c r="AR1026" s="215"/>
      <c r="AS1026" s="215"/>
      <c r="AT1026" s="217"/>
      <c r="AU1026" s="218"/>
      <c r="AV1026" s="217"/>
      <c r="AW1026" s="215"/>
      <c r="AX1026" s="217"/>
      <c r="AY1026" s="219"/>
      <c r="AZ1026" s="220"/>
      <c r="BA1026" s="220"/>
      <c r="BB1026" s="221"/>
      <c r="BC1026" s="220"/>
      <c r="BD1026" s="220"/>
      <c r="BE1026" s="220"/>
      <c r="BF1026" s="220"/>
      <c r="BG1026" s="220"/>
      <c r="BH1026" s="218"/>
      <c r="BI1026" s="218"/>
      <c r="BJ1026" s="218"/>
      <c r="BK1026" s="218"/>
      <c r="BL1026" s="218"/>
      <c r="BM1026" s="211"/>
      <c r="BN1026" s="211"/>
      <c r="BO1026" s="211"/>
      <c r="BP1026" s="211"/>
      <c r="BQ1026" s="211"/>
      <c r="BR1026" s="211"/>
      <c r="BS1026" s="211"/>
      <c r="BT1026" s="211"/>
      <c r="BU1026" s="211"/>
      <c r="BV1026" s="211"/>
      <c r="BW1026" s="211"/>
      <c r="BX1026" s="211"/>
      <c r="BY1026" s="211"/>
      <c r="BZ1026" s="211"/>
      <c r="CA1026" s="211"/>
      <c r="CB1026" s="211"/>
      <c r="CC1026" s="211"/>
      <c r="CD1026" s="211"/>
      <c r="CE1026" s="211"/>
    </row>
    <row r="1027" spans="41:83" x14ac:dyDescent="0.2">
      <c r="AO1027" s="215"/>
      <c r="AP1027" s="222"/>
      <c r="AQ1027" s="222"/>
      <c r="AR1027" s="215"/>
      <c r="AS1027" s="215"/>
      <c r="AT1027" s="217"/>
      <c r="AU1027" s="218"/>
      <c r="AV1027" s="217"/>
      <c r="AW1027" s="215"/>
      <c r="AX1027" s="217"/>
      <c r="AY1027" s="219"/>
      <c r="AZ1027" s="220"/>
      <c r="BA1027" s="220"/>
      <c r="BB1027" s="221"/>
      <c r="BC1027" s="220"/>
      <c r="BD1027" s="220"/>
      <c r="BE1027" s="220"/>
      <c r="BF1027" s="220"/>
      <c r="BG1027" s="220"/>
      <c r="BH1027" s="218"/>
      <c r="BI1027" s="218"/>
      <c r="BJ1027" s="218"/>
      <c r="BK1027" s="218"/>
      <c r="BL1027" s="218"/>
      <c r="BM1027" s="211"/>
      <c r="BN1027" s="211"/>
      <c r="BO1027" s="211"/>
      <c r="BP1027" s="211"/>
      <c r="BQ1027" s="211"/>
      <c r="BR1027" s="211"/>
      <c r="BS1027" s="211"/>
      <c r="BT1027" s="211"/>
      <c r="BU1027" s="211"/>
      <c r="BV1027" s="211"/>
      <c r="BW1027" s="211"/>
      <c r="BX1027" s="211"/>
      <c r="BY1027" s="211"/>
      <c r="BZ1027" s="211"/>
      <c r="CA1027" s="211"/>
      <c r="CB1027" s="211"/>
      <c r="CC1027" s="211"/>
      <c r="CD1027" s="211"/>
      <c r="CE1027" s="211"/>
    </row>
    <row r="1028" spans="41:83" x14ac:dyDescent="0.2">
      <c r="AO1028" s="215"/>
      <c r="AP1028" s="222"/>
      <c r="AQ1028" s="222"/>
      <c r="AR1028" s="215"/>
      <c r="AS1028" s="215"/>
      <c r="AT1028" s="217"/>
      <c r="AU1028" s="218"/>
      <c r="AV1028" s="217"/>
      <c r="AW1028" s="215"/>
      <c r="AX1028" s="217"/>
      <c r="AY1028" s="219"/>
      <c r="AZ1028" s="220"/>
      <c r="BA1028" s="220"/>
      <c r="BB1028" s="221"/>
      <c r="BC1028" s="220"/>
      <c r="BD1028" s="220"/>
      <c r="BE1028" s="220"/>
      <c r="BF1028" s="220"/>
      <c r="BG1028" s="220"/>
      <c r="BH1028" s="218"/>
      <c r="BI1028" s="218"/>
      <c r="BJ1028" s="218"/>
      <c r="BK1028" s="218"/>
      <c r="BL1028" s="218"/>
      <c r="BM1028" s="211"/>
      <c r="BN1028" s="211"/>
      <c r="BO1028" s="211"/>
      <c r="BP1028" s="211"/>
      <c r="BQ1028" s="211"/>
      <c r="BR1028" s="211"/>
      <c r="BS1028" s="211"/>
      <c r="BT1028" s="211"/>
      <c r="BU1028" s="211"/>
      <c r="BV1028" s="211"/>
      <c r="BW1028" s="211"/>
      <c r="BX1028" s="211"/>
      <c r="BY1028" s="211"/>
      <c r="BZ1028" s="211"/>
      <c r="CA1028" s="211"/>
      <c r="CB1028" s="211"/>
      <c r="CC1028" s="211"/>
      <c r="CD1028" s="211"/>
      <c r="CE1028" s="211"/>
    </row>
    <row r="1029" spans="41:83" x14ac:dyDescent="0.2">
      <c r="AO1029" s="215"/>
      <c r="AP1029" s="222"/>
      <c r="AQ1029" s="222"/>
      <c r="AR1029" s="215"/>
      <c r="AS1029" s="215"/>
      <c r="AT1029" s="217"/>
      <c r="AU1029" s="218"/>
      <c r="AV1029" s="217"/>
      <c r="AW1029" s="215"/>
      <c r="AX1029" s="217"/>
      <c r="AY1029" s="219"/>
      <c r="AZ1029" s="220"/>
      <c r="BA1029" s="220"/>
      <c r="BB1029" s="221"/>
      <c r="BC1029" s="220"/>
      <c r="BD1029" s="220"/>
      <c r="BE1029" s="220"/>
      <c r="BF1029" s="220"/>
      <c r="BG1029" s="220"/>
      <c r="BH1029" s="218"/>
      <c r="BI1029" s="218"/>
      <c r="BJ1029" s="218"/>
      <c r="BK1029" s="218"/>
      <c r="BL1029" s="218"/>
      <c r="BM1029" s="211"/>
      <c r="BN1029" s="211"/>
      <c r="BO1029" s="211"/>
      <c r="BP1029" s="211"/>
      <c r="BQ1029" s="211"/>
      <c r="BR1029" s="211"/>
      <c r="BS1029" s="211"/>
      <c r="BT1029" s="211"/>
      <c r="BU1029" s="211"/>
      <c r="BV1029" s="211"/>
      <c r="BW1029" s="211"/>
      <c r="BX1029" s="211"/>
      <c r="BY1029" s="211"/>
      <c r="BZ1029" s="211"/>
      <c r="CA1029" s="211"/>
      <c r="CB1029" s="211"/>
      <c r="CC1029" s="211"/>
      <c r="CD1029" s="211"/>
      <c r="CE1029" s="211"/>
    </row>
    <row r="1030" spans="41:83" x14ac:dyDescent="0.2">
      <c r="AO1030" s="215"/>
      <c r="AP1030" s="222"/>
      <c r="AQ1030" s="222"/>
      <c r="AR1030" s="215"/>
      <c r="AS1030" s="215"/>
      <c r="AT1030" s="217"/>
      <c r="AU1030" s="218"/>
      <c r="AV1030" s="217"/>
      <c r="AW1030" s="215"/>
      <c r="AX1030" s="217"/>
      <c r="AY1030" s="219"/>
      <c r="AZ1030" s="220"/>
      <c r="BA1030" s="220"/>
      <c r="BB1030" s="221"/>
      <c r="BC1030" s="220"/>
      <c r="BD1030" s="220"/>
      <c r="BE1030" s="220"/>
      <c r="BF1030" s="220"/>
      <c r="BG1030" s="220"/>
      <c r="BH1030" s="218"/>
      <c r="BI1030" s="218"/>
      <c r="BJ1030" s="218"/>
      <c r="BK1030" s="218"/>
      <c r="BL1030" s="218"/>
      <c r="BM1030" s="211"/>
      <c r="BN1030" s="211"/>
      <c r="BO1030" s="211"/>
      <c r="BP1030" s="211"/>
      <c r="BQ1030" s="211"/>
      <c r="BR1030" s="211"/>
      <c r="BS1030" s="211"/>
      <c r="BT1030" s="211"/>
      <c r="BU1030" s="211"/>
      <c r="BV1030" s="211"/>
      <c r="BW1030" s="211"/>
      <c r="BX1030" s="211"/>
      <c r="BY1030" s="211"/>
      <c r="BZ1030" s="211"/>
      <c r="CA1030" s="211"/>
      <c r="CB1030" s="211"/>
      <c r="CC1030" s="211"/>
      <c r="CD1030" s="211"/>
      <c r="CE1030" s="211"/>
    </row>
    <row r="1031" spans="41:83" x14ac:dyDescent="0.2">
      <c r="AO1031" s="215"/>
      <c r="AP1031" s="222"/>
      <c r="AQ1031" s="222"/>
      <c r="AR1031" s="215"/>
      <c r="AS1031" s="215"/>
      <c r="AT1031" s="217"/>
      <c r="AU1031" s="218"/>
      <c r="AV1031" s="217"/>
      <c r="AW1031" s="215"/>
      <c r="AX1031" s="217"/>
      <c r="AY1031" s="219"/>
      <c r="AZ1031" s="220"/>
      <c r="BA1031" s="220"/>
      <c r="BB1031" s="221"/>
      <c r="BC1031" s="220"/>
      <c r="BD1031" s="220"/>
      <c r="BE1031" s="220"/>
      <c r="BF1031" s="220"/>
      <c r="BG1031" s="220"/>
      <c r="BH1031" s="218"/>
      <c r="BI1031" s="218"/>
      <c r="BJ1031" s="218"/>
      <c r="BK1031" s="218"/>
      <c r="BL1031" s="218"/>
      <c r="BM1031" s="211"/>
      <c r="BN1031" s="211"/>
      <c r="BO1031" s="211"/>
      <c r="BP1031" s="211"/>
      <c r="BQ1031" s="211"/>
      <c r="BR1031" s="211"/>
      <c r="BS1031" s="211"/>
      <c r="BT1031" s="211"/>
      <c r="BU1031" s="211"/>
      <c r="BV1031" s="211"/>
      <c r="BW1031" s="211"/>
      <c r="BX1031" s="211"/>
      <c r="BY1031" s="211"/>
      <c r="BZ1031" s="211"/>
      <c r="CA1031" s="211"/>
      <c r="CB1031" s="211"/>
      <c r="CC1031" s="211"/>
      <c r="CD1031" s="211"/>
      <c r="CE1031" s="211"/>
    </row>
    <row r="1032" spans="41:83" x14ac:dyDescent="0.2">
      <c r="AO1032" s="215"/>
      <c r="AP1032" s="222"/>
      <c r="AQ1032" s="222"/>
      <c r="AR1032" s="215"/>
      <c r="AS1032" s="215"/>
      <c r="AT1032" s="217"/>
      <c r="AU1032" s="218"/>
      <c r="AV1032" s="217"/>
      <c r="AW1032" s="215"/>
      <c r="AX1032" s="217"/>
      <c r="AY1032" s="219"/>
      <c r="AZ1032" s="220"/>
      <c r="BA1032" s="220"/>
      <c r="BB1032" s="221"/>
      <c r="BC1032" s="220"/>
      <c r="BD1032" s="220"/>
      <c r="BE1032" s="220"/>
      <c r="BF1032" s="220"/>
      <c r="BG1032" s="220"/>
      <c r="BH1032" s="218"/>
      <c r="BI1032" s="218"/>
      <c r="BJ1032" s="218"/>
      <c r="BK1032" s="218"/>
      <c r="BL1032" s="218"/>
      <c r="BM1032" s="211"/>
      <c r="BN1032" s="211"/>
      <c r="BO1032" s="211"/>
      <c r="BP1032" s="211"/>
      <c r="BQ1032" s="211"/>
      <c r="BR1032" s="211"/>
      <c r="BS1032" s="211"/>
      <c r="BT1032" s="211"/>
      <c r="BU1032" s="211"/>
      <c r="BV1032" s="211"/>
      <c r="BW1032" s="211"/>
      <c r="BX1032" s="211"/>
      <c r="BY1032" s="211"/>
      <c r="BZ1032" s="211"/>
      <c r="CA1032" s="211"/>
      <c r="CB1032" s="211"/>
      <c r="CC1032" s="211"/>
      <c r="CD1032" s="211"/>
      <c r="CE1032" s="211"/>
    </row>
    <row r="1033" spans="41:83" x14ac:dyDescent="0.2">
      <c r="AO1033" s="215"/>
      <c r="AP1033" s="222"/>
      <c r="AQ1033" s="222"/>
      <c r="AR1033" s="215"/>
      <c r="AS1033" s="215"/>
      <c r="AT1033" s="217"/>
      <c r="AU1033" s="218"/>
      <c r="AV1033" s="217"/>
      <c r="AW1033" s="215"/>
      <c r="AX1033" s="217"/>
      <c r="AY1033" s="219"/>
      <c r="AZ1033" s="220"/>
      <c r="BA1033" s="220"/>
      <c r="BB1033" s="221"/>
      <c r="BC1033" s="220"/>
      <c r="BD1033" s="220"/>
      <c r="BE1033" s="220"/>
      <c r="BF1033" s="220"/>
      <c r="BG1033" s="220"/>
      <c r="BH1033" s="218"/>
      <c r="BI1033" s="218"/>
      <c r="BJ1033" s="218"/>
      <c r="BK1033" s="218"/>
      <c r="BL1033" s="218"/>
      <c r="BM1033" s="211"/>
      <c r="BN1033" s="211"/>
      <c r="BO1033" s="211"/>
      <c r="BP1033" s="211"/>
      <c r="BQ1033" s="211"/>
      <c r="BR1033" s="211"/>
      <c r="BS1033" s="211"/>
      <c r="BT1033" s="211"/>
      <c r="BU1033" s="211"/>
      <c r="BV1033" s="211"/>
      <c r="BW1033" s="211"/>
      <c r="BX1033" s="211"/>
      <c r="BY1033" s="211"/>
      <c r="BZ1033" s="211"/>
      <c r="CA1033" s="211"/>
      <c r="CB1033" s="211"/>
      <c r="CC1033" s="211"/>
      <c r="CD1033" s="211"/>
      <c r="CE1033" s="211"/>
    </row>
    <row r="1034" spans="41:83" x14ac:dyDescent="0.2">
      <c r="AO1034" s="215"/>
      <c r="AP1034" s="222"/>
      <c r="AQ1034" s="222"/>
      <c r="AR1034" s="215"/>
      <c r="AS1034" s="215"/>
      <c r="AT1034" s="217"/>
      <c r="AU1034" s="218"/>
      <c r="AV1034" s="217"/>
      <c r="AW1034" s="215"/>
      <c r="AX1034" s="217"/>
      <c r="AY1034" s="219"/>
      <c r="AZ1034" s="220"/>
      <c r="BA1034" s="220"/>
      <c r="BB1034" s="221"/>
      <c r="BC1034" s="220"/>
      <c r="BD1034" s="220"/>
      <c r="BE1034" s="220"/>
      <c r="BF1034" s="220"/>
      <c r="BG1034" s="220"/>
      <c r="BH1034" s="218"/>
      <c r="BI1034" s="218"/>
      <c r="BJ1034" s="218"/>
      <c r="BK1034" s="218"/>
      <c r="BL1034" s="218"/>
      <c r="BM1034" s="211"/>
      <c r="BN1034" s="211"/>
      <c r="BO1034" s="211"/>
      <c r="BP1034" s="211"/>
      <c r="BQ1034" s="211"/>
      <c r="BR1034" s="211"/>
      <c r="BS1034" s="211"/>
      <c r="BT1034" s="211"/>
      <c r="BU1034" s="211"/>
      <c r="BV1034" s="211"/>
      <c r="BW1034" s="211"/>
      <c r="BX1034" s="211"/>
      <c r="BY1034" s="211"/>
      <c r="BZ1034" s="211"/>
      <c r="CA1034" s="211"/>
      <c r="CB1034" s="211"/>
      <c r="CC1034" s="211"/>
      <c r="CD1034" s="211"/>
      <c r="CE1034" s="211"/>
    </row>
    <row r="1035" spans="41:83" x14ac:dyDescent="0.2">
      <c r="AO1035" s="215"/>
      <c r="AP1035" s="222"/>
      <c r="AQ1035" s="222"/>
      <c r="AR1035" s="215"/>
      <c r="AS1035" s="215"/>
      <c r="AT1035" s="217"/>
      <c r="AU1035" s="218"/>
      <c r="AV1035" s="217"/>
      <c r="AW1035" s="215"/>
      <c r="AX1035" s="217"/>
      <c r="AY1035" s="219"/>
      <c r="AZ1035" s="220"/>
      <c r="BA1035" s="220"/>
      <c r="BB1035" s="221"/>
      <c r="BC1035" s="220"/>
      <c r="BD1035" s="220"/>
      <c r="BE1035" s="220"/>
      <c r="BF1035" s="220"/>
      <c r="BG1035" s="220"/>
      <c r="BH1035" s="218"/>
      <c r="BI1035" s="218"/>
      <c r="BJ1035" s="218"/>
      <c r="BK1035" s="218"/>
      <c r="BL1035" s="218"/>
      <c r="BM1035" s="211"/>
      <c r="BN1035" s="211"/>
      <c r="BO1035" s="211"/>
      <c r="BP1035" s="211"/>
      <c r="BQ1035" s="211"/>
      <c r="BR1035" s="211"/>
      <c r="BS1035" s="211"/>
      <c r="BT1035" s="211"/>
      <c r="BU1035" s="211"/>
      <c r="BV1035" s="211"/>
      <c r="BW1035" s="211"/>
      <c r="BX1035" s="211"/>
      <c r="BY1035" s="211"/>
      <c r="BZ1035" s="211"/>
      <c r="CA1035" s="211"/>
      <c r="CB1035" s="211"/>
      <c r="CC1035" s="211"/>
      <c r="CD1035" s="211"/>
      <c r="CE1035" s="211"/>
    </row>
    <row r="1036" spans="41:83" x14ac:dyDescent="0.2">
      <c r="AO1036" s="215"/>
      <c r="AP1036" s="222"/>
      <c r="AQ1036" s="222"/>
      <c r="AR1036" s="215"/>
      <c r="AS1036" s="215"/>
      <c r="AT1036" s="217"/>
      <c r="AU1036" s="218"/>
      <c r="AV1036" s="217"/>
      <c r="AW1036" s="215"/>
      <c r="AX1036" s="217"/>
      <c r="AY1036" s="219"/>
      <c r="AZ1036" s="220"/>
      <c r="BA1036" s="220"/>
      <c r="BB1036" s="221"/>
      <c r="BC1036" s="220"/>
      <c r="BD1036" s="220"/>
      <c r="BE1036" s="220"/>
      <c r="BF1036" s="220"/>
      <c r="BG1036" s="220"/>
      <c r="BH1036" s="218"/>
      <c r="BI1036" s="218"/>
      <c r="BJ1036" s="218"/>
      <c r="BK1036" s="218"/>
      <c r="BL1036" s="218"/>
      <c r="BM1036" s="211"/>
      <c r="BN1036" s="211"/>
      <c r="BO1036" s="211"/>
      <c r="BP1036" s="211"/>
      <c r="BQ1036" s="211"/>
      <c r="BR1036" s="211"/>
      <c r="BS1036" s="211"/>
      <c r="BT1036" s="211"/>
      <c r="BU1036" s="211"/>
      <c r="BV1036" s="211"/>
      <c r="BW1036" s="211"/>
      <c r="BX1036" s="211"/>
      <c r="BY1036" s="211"/>
      <c r="BZ1036" s="211"/>
      <c r="CA1036" s="211"/>
      <c r="CB1036" s="211"/>
      <c r="CC1036" s="211"/>
      <c r="CD1036" s="211"/>
      <c r="CE1036" s="211"/>
    </row>
    <row r="1037" spans="41:83" x14ac:dyDescent="0.2">
      <c r="AO1037" s="215"/>
      <c r="AP1037" s="222"/>
      <c r="AQ1037" s="222"/>
      <c r="AR1037" s="215"/>
      <c r="AS1037" s="215"/>
      <c r="AT1037" s="217"/>
      <c r="AU1037" s="218"/>
      <c r="AV1037" s="217"/>
      <c r="AW1037" s="215"/>
      <c r="AX1037" s="217"/>
      <c r="AY1037" s="219"/>
      <c r="AZ1037" s="220"/>
      <c r="BA1037" s="220"/>
      <c r="BB1037" s="221"/>
      <c r="BC1037" s="220"/>
      <c r="BD1037" s="220"/>
      <c r="BE1037" s="220"/>
      <c r="BF1037" s="220"/>
      <c r="BG1037" s="220"/>
      <c r="BH1037" s="218"/>
      <c r="BI1037" s="218"/>
      <c r="BJ1037" s="218"/>
      <c r="BK1037" s="218"/>
      <c r="BL1037" s="218"/>
      <c r="BM1037" s="211"/>
      <c r="BN1037" s="211"/>
      <c r="BO1037" s="211"/>
      <c r="BP1037" s="211"/>
      <c r="BQ1037" s="211"/>
      <c r="BR1037" s="211"/>
      <c r="BS1037" s="211"/>
      <c r="BT1037" s="211"/>
      <c r="BU1037" s="211"/>
      <c r="BV1037" s="211"/>
      <c r="BW1037" s="211"/>
      <c r="BX1037" s="211"/>
      <c r="BY1037" s="211"/>
      <c r="BZ1037" s="211"/>
      <c r="CA1037" s="211"/>
      <c r="CB1037" s="211"/>
      <c r="CC1037" s="211"/>
      <c r="CD1037" s="211"/>
      <c r="CE1037" s="211"/>
    </row>
    <row r="1038" spans="41:83" x14ac:dyDescent="0.2">
      <c r="AO1038" s="215"/>
      <c r="AP1038" s="222"/>
      <c r="AQ1038" s="222"/>
      <c r="AR1038" s="215"/>
      <c r="AS1038" s="215"/>
      <c r="AT1038" s="217"/>
      <c r="AU1038" s="218"/>
      <c r="AV1038" s="217"/>
      <c r="AW1038" s="215"/>
      <c r="AX1038" s="217"/>
      <c r="AY1038" s="219"/>
      <c r="AZ1038" s="220"/>
      <c r="BA1038" s="220"/>
      <c r="BB1038" s="221"/>
      <c r="BC1038" s="220"/>
      <c r="BD1038" s="220"/>
      <c r="BE1038" s="220"/>
      <c r="BF1038" s="220"/>
      <c r="BG1038" s="220"/>
      <c r="BH1038" s="218"/>
      <c r="BI1038" s="218"/>
      <c r="BJ1038" s="218"/>
      <c r="BK1038" s="218"/>
      <c r="BL1038" s="218"/>
      <c r="BM1038" s="211"/>
      <c r="BN1038" s="211"/>
      <c r="BO1038" s="211"/>
      <c r="BP1038" s="211"/>
      <c r="BQ1038" s="211"/>
      <c r="BR1038" s="211"/>
      <c r="BS1038" s="211"/>
      <c r="BT1038" s="211"/>
      <c r="BU1038" s="211"/>
      <c r="BV1038" s="211"/>
      <c r="BW1038" s="211"/>
      <c r="BX1038" s="211"/>
      <c r="BY1038" s="211"/>
      <c r="BZ1038" s="211"/>
      <c r="CA1038" s="211"/>
      <c r="CB1038" s="211"/>
      <c r="CC1038" s="211"/>
      <c r="CD1038" s="211"/>
      <c r="CE1038" s="211"/>
    </row>
    <row r="1039" spans="41:83" x14ac:dyDescent="0.2">
      <c r="AO1039" s="215"/>
      <c r="AP1039" s="222"/>
      <c r="AQ1039" s="222"/>
      <c r="AR1039" s="215"/>
      <c r="AS1039" s="215"/>
      <c r="AT1039" s="217"/>
      <c r="AU1039" s="218"/>
      <c r="AV1039" s="217"/>
      <c r="AW1039" s="215"/>
      <c r="AX1039" s="217"/>
      <c r="AY1039" s="219"/>
      <c r="AZ1039" s="220"/>
      <c r="BA1039" s="220"/>
      <c r="BB1039" s="221"/>
      <c r="BC1039" s="220"/>
      <c r="BD1039" s="220"/>
      <c r="BE1039" s="220"/>
      <c r="BF1039" s="220"/>
      <c r="BG1039" s="220"/>
      <c r="BH1039" s="218"/>
      <c r="BI1039" s="218"/>
      <c r="BJ1039" s="218"/>
      <c r="BK1039" s="218"/>
      <c r="BL1039" s="218"/>
      <c r="BM1039" s="211"/>
      <c r="BN1039" s="211"/>
      <c r="BO1039" s="211"/>
      <c r="BP1039" s="211"/>
      <c r="BQ1039" s="211"/>
      <c r="BR1039" s="211"/>
      <c r="BS1039" s="211"/>
      <c r="BT1039" s="211"/>
      <c r="BU1039" s="211"/>
      <c r="BV1039" s="211"/>
      <c r="BW1039" s="211"/>
      <c r="BX1039" s="211"/>
      <c r="BY1039" s="211"/>
      <c r="BZ1039" s="211"/>
      <c r="CA1039" s="211"/>
      <c r="CB1039" s="211"/>
      <c r="CC1039" s="211"/>
      <c r="CD1039" s="211"/>
      <c r="CE1039" s="211"/>
    </row>
    <row r="1040" spans="41:83" x14ac:dyDescent="0.2">
      <c r="AO1040" s="215"/>
      <c r="AP1040" s="222"/>
      <c r="AQ1040" s="222"/>
      <c r="AR1040" s="215"/>
      <c r="AS1040" s="215"/>
      <c r="AT1040" s="217"/>
      <c r="AU1040" s="218"/>
      <c r="AV1040" s="217"/>
      <c r="AW1040" s="215"/>
      <c r="AX1040" s="217"/>
      <c r="AY1040" s="219"/>
      <c r="AZ1040" s="220"/>
      <c r="BA1040" s="220"/>
      <c r="BB1040" s="221"/>
      <c r="BC1040" s="220"/>
      <c r="BD1040" s="220"/>
      <c r="BE1040" s="220"/>
      <c r="BF1040" s="220"/>
      <c r="BG1040" s="220"/>
      <c r="BH1040" s="218"/>
      <c r="BI1040" s="218"/>
      <c r="BJ1040" s="218"/>
      <c r="BK1040" s="218"/>
      <c r="BL1040" s="218"/>
      <c r="BM1040" s="211"/>
      <c r="BN1040" s="211"/>
      <c r="BO1040" s="211"/>
      <c r="BP1040" s="211"/>
      <c r="BQ1040" s="211"/>
      <c r="BR1040" s="211"/>
      <c r="BS1040" s="211"/>
      <c r="BT1040" s="211"/>
      <c r="BU1040" s="211"/>
      <c r="BV1040" s="211"/>
      <c r="BW1040" s="211"/>
      <c r="BX1040" s="211"/>
      <c r="BY1040" s="211"/>
      <c r="BZ1040" s="211"/>
      <c r="CA1040" s="211"/>
      <c r="CB1040" s="211"/>
      <c r="CC1040" s="211"/>
      <c r="CD1040" s="211"/>
      <c r="CE1040" s="211"/>
    </row>
    <row r="1041" spans="41:83" x14ac:dyDescent="0.2">
      <c r="AO1041" s="215"/>
      <c r="AP1041" s="222"/>
      <c r="AQ1041" s="222"/>
      <c r="AR1041" s="215"/>
      <c r="AS1041" s="215"/>
      <c r="AT1041" s="217"/>
      <c r="AU1041" s="218"/>
      <c r="AV1041" s="217"/>
      <c r="AW1041" s="215"/>
      <c r="AX1041" s="217"/>
      <c r="AY1041" s="219"/>
      <c r="AZ1041" s="220"/>
      <c r="BA1041" s="220"/>
      <c r="BB1041" s="221"/>
      <c r="BC1041" s="220"/>
      <c r="BD1041" s="220"/>
      <c r="BE1041" s="220"/>
      <c r="BF1041" s="220"/>
      <c r="BG1041" s="220"/>
      <c r="BH1041" s="218"/>
      <c r="BI1041" s="218"/>
      <c r="BJ1041" s="218"/>
      <c r="BK1041" s="218"/>
      <c r="BL1041" s="218"/>
      <c r="BM1041" s="211"/>
      <c r="BN1041" s="211"/>
      <c r="BO1041" s="211"/>
      <c r="BP1041" s="211"/>
      <c r="BQ1041" s="211"/>
      <c r="BR1041" s="211"/>
      <c r="BS1041" s="211"/>
      <c r="BT1041" s="211"/>
      <c r="BU1041" s="211"/>
      <c r="BV1041" s="211"/>
      <c r="BW1041" s="211"/>
      <c r="BX1041" s="211"/>
      <c r="BY1041" s="211"/>
      <c r="BZ1041" s="211"/>
      <c r="CA1041" s="211"/>
      <c r="CB1041" s="211"/>
      <c r="CC1041" s="211"/>
      <c r="CD1041" s="211"/>
      <c r="CE1041" s="211"/>
    </row>
    <row r="1042" spans="41:83" x14ac:dyDescent="0.2">
      <c r="AO1042" s="215"/>
      <c r="AP1042" s="222"/>
      <c r="AQ1042" s="222"/>
      <c r="AR1042" s="215"/>
      <c r="AS1042" s="215"/>
      <c r="AT1042" s="217"/>
      <c r="AU1042" s="218"/>
      <c r="AV1042" s="217"/>
      <c r="AW1042" s="215"/>
      <c r="AX1042" s="217"/>
      <c r="AY1042" s="219"/>
      <c r="AZ1042" s="220"/>
      <c r="BA1042" s="220"/>
      <c r="BB1042" s="221"/>
      <c r="BC1042" s="220"/>
      <c r="BD1042" s="220"/>
      <c r="BE1042" s="220"/>
      <c r="BF1042" s="220"/>
      <c r="BG1042" s="220"/>
      <c r="BH1042" s="218"/>
      <c r="BI1042" s="218"/>
      <c r="BJ1042" s="218"/>
      <c r="BK1042" s="218"/>
      <c r="BL1042" s="218"/>
      <c r="BM1042" s="211"/>
      <c r="BN1042" s="211"/>
      <c r="BO1042" s="211"/>
      <c r="BP1042" s="211"/>
      <c r="BQ1042" s="211"/>
      <c r="BR1042" s="211"/>
      <c r="BS1042" s="211"/>
      <c r="BT1042" s="211"/>
      <c r="BU1042" s="211"/>
      <c r="BV1042" s="211"/>
      <c r="BW1042" s="211"/>
      <c r="BX1042" s="211"/>
      <c r="BY1042" s="211"/>
      <c r="BZ1042" s="211"/>
      <c r="CA1042" s="211"/>
      <c r="CB1042" s="211"/>
      <c r="CC1042" s="211"/>
      <c r="CD1042" s="211"/>
      <c r="CE1042" s="211"/>
    </row>
    <row r="1043" spans="41:83" x14ac:dyDescent="0.2">
      <c r="AO1043" s="215"/>
      <c r="AP1043" s="222"/>
      <c r="AQ1043" s="222"/>
      <c r="AR1043" s="215"/>
      <c r="AS1043" s="215"/>
      <c r="AT1043" s="217"/>
      <c r="AU1043" s="218"/>
      <c r="AV1043" s="217"/>
      <c r="AW1043" s="215"/>
      <c r="AX1043" s="217"/>
      <c r="AY1043" s="219"/>
      <c r="AZ1043" s="220"/>
      <c r="BA1043" s="220"/>
      <c r="BB1043" s="221"/>
      <c r="BC1043" s="220"/>
      <c r="BD1043" s="220"/>
      <c r="BE1043" s="220"/>
      <c r="BF1043" s="220"/>
      <c r="BG1043" s="220"/>
      <c r="BH1043" s="218"/>
      <c r="BI1043" s="218"/>
      <c r="BJ1043" s="218"/>
      <c r="BK1043" s="218"/>
      <c r="BL1043" s="218"/>
      <c r="BM1043" s="211"/>
      <c r="BN1043" s="211"/>
      <c r="BO1043" s="211"/>
      <c r="BP1043" s="211"/>
      <c r="BQ1043" s="211"/>
      <c r="BR1043" s="211"/>
      <c r="BS1043" s="211"/>
      <c r="BT1043" s="211"/>
      <c r="BU1043" s="211"/>
      <c r="BV1043" s="211"/>
      <c r="BW1043" s="211"/>
      <c r="BX1043" s="211"/>
      <c r="BY1043" s="211"/>
      <c r="BZ1043" s="211"/>
      <c r="CA1043" s="211"/>
      <c r="CB1043" s="211"/>
      <c r="CC1043" s="211"/>
      <c r="CD1043" s="211"/>
      <c r="CE1043" s="211"/>
    </row>
    <row r="1044" spans="41:83" x14ac:dyDescent="0.2">
      <c r="AO1044" s="215"/>
      <c r="AP1044" s="222"/>
      <c r="AQ1044" s="222"/>
      <c r="AR1044" s="215"/>
      <c r="AS1044" s="215"/>
      <c r="AT1044" s="217"/>
      <c r="AU1044" s="218"/>
      <c r="AV1044" s="217"/>
      <c r="AW1044" s="215"/>
      <c r="AX1044" s="217"/>
      <c r="AY1044" s="219"/>
      <c r="AZ1044" s="220"/>
      <c r="BA1044" s="220"/>
      <c r="BB1044" s="221"/>
      <c r="BC1044" s="220"/>
      <c r="BD1044" s="220"/>
      <c r="BE1044" s="220"/>
      <c r="BF1044" s="220"/>
      <c r="BG1044" s="220"/>
      <c r="BH1044" s="218"/>
      <c r="BI1044" s="218"/>
      <c r="BJ1044" s="218"/>
      <c r="BK1044" s="218"/>
      <c r="BL1044" s="218"/>
      <c r="BM1044" s="211"/>
      <c r="BN1044" s="211"/>
      <c r="BO1044" s="211"/>
      <c r="BP1044" s="211"/>
      <c r="BQ1044" s="211"/>
      <c r="BR1044" s="211"/>
      <c r="BS1044" s="211"/>
      <c r="BT1044" s="211"/>
      <c r="BU1044" s="211"/>
      <c r="BV1044" s="211"/>
      <c r="BW1044" s="211"/>
      <c r="BX1044" s="211"/>
      <c r="BY1044" s="211"/>
      <c r="BZ1044" s="211"/>
      <c r="CA1044" s="211"/>
      <c r="CB1044" s="211"/>
      <c r="CC1044" s="211"/>
      <c r="CD1044" s="211"/>
      <c r="CE1044" s="211"/>
    </row>
    <row r="1045" spans="41:83" x14ac:dyDescent="0.2">
      <c r="AO1045" s="215"/>
      <c r="AP1045" s="222"/>
      <c r="AQ1045" s="222"/>
      <c r="AR1045" s="215"/>
      <c r="AS1045" s="215"/>
      <c r="AT1045" s="217"/>
      <c r="AU1045" s="218"/>
      <c r="AV1045" s="217"/>
      <c r="AW1045" s="215"/>
      <c r="AX1045" s="217"/>
      <c r="AY1045" s="219"/>
      <c r="AZ1045" s="220"/>
      <c r="BA1045" s="220"/>
      <c r="BB1045" s="221"/>
      <c r="BC1045" s="220"/>
      <c r="BD1045" s="220"/>
      <c r="BE1045" s="220"/>
      <c r="BF1045" s="220"/>
      <c r="BG1045" s="220"/>
      <c r="BH1045" s="218"/>
      <c r="BI1045" s="218"/>
      <c r="BJ1045" s="218"/>
      <c r="BK1045" s="218"/>
      <c r="BL1045" s="218"/>
      <c r="BM1045" s="211"/>
      <c r="BN1045" s="211"/>
      <c r="BO1045" s="211"/>
      <c r="BP1045" s="211"/>
      <c r="BQ1045" s="211"/>
      <c r="BR1045" s="211"/>
      <c r="BS1045" s="211"/>
      <c r="BT1045" s="211"/>
      <c r="BU1045" s="211"/>
      <c r="BV1045" s="211"/>
      <c r="BW1045" s="211"/>
      <c r="BX1045" s="211"/>
      <c r="BY1045" s="211"/>
      <c r="BZ1045" s="211"/>
      <c r="CA1045" s="211"/>
      <c r="CB1045" s="211"/>
      <c r="CC1045" s="211"/>
      <c r="CD1045" s="211"/>
      <c r="CE1045" s="211"/>
    </row>
    <row r="1046" spans="41:83" x14ac:dyDescent="0.2">
      <c r="AO1046" s="215"/>
      <c r="AP1046" s="222"/>
      <c r="AQ1046" s="222"/>
      <c r="AR1046" s="215"/>
      <c r="AS1046" s="215"/>
      <c r="AT1046" s="217"/>
      <c r="AU1046" s="218"/>
      <c r="AV1046" s="217"/>
      <c r="AW1046" s="215"/>
      <c r="AX1046" s="217"/>
      <c r="AY1046" s="219"/>
      <c r="AZ1046" s="220"/>
      <c r="BA1046" s="220"/>
      <c r="BB1046" s="221"/>
      <c r="BC1046" s="220"/>
      <c r="BD1046" s="220"/>
      <c r="BE1046" s="220"/>
      <c r="BF1046" s="220"/>
      <c r="BG1046" s="220"/>
      <c r="BH1046" s="218"/>
      <c r="BI1046" s="218"/>
      <c r="BJ1046" s="218"/>
      <c r="BK1046" s="218"/>
      <c r="BL1046" s="218"/>
      <c r="BM1046" s="211"/>
      <c r="BN1046" s="211"/>
      <c r="BO1046" s="211"/>
      <c r="BP1046" s="211"/>
      <c r="BQ1046" s="211"/>
      <c r="BR1046" s="211"/>
      <c r="BS1046" s="211"/>
      <c r="BT1046" s="211"/>
      <c r="BU1046" s="211"/>
      <c r="BV1046" s="211"/>
      <c r="BW1046" s="211"/>
      <c r="BX1046" s="211"/>
      <c r="BY1046" s="211"/>
      <c r="BZ1046" s="211"/>
      <c r="CA1046" s="211"/>
      <c r="CB1046" s="211"/>
      <c r="CC1046" s="211"/>
      <c r="CD1046" s="211"/>
      <c r="CE1046" s="211"/>
    </row>
    <row r="1047" spans="41:83" x14ac:dyDescent="0.2">
      <c r="AO1047" s="215"/>
      <c r="AP1047" s="222"/>
      <c r="AQ1047" s="222"/>
      <c r="AR1047" s="215"/>
      <c r="AS1047" s="215"/>
      <c r="AT1047" s="217"/>
      <c r="AU1047" s="218"/>
      <c r="AV1047" s="217"/>
      <c r="AW1047" s="215"/>
      <c r="AX1047" s="217"/>
      <c r="AY1047" s="219"/>
      <c r="AZ1047" s="220"/>
      <c r="BA1047" s="220"/>
      <c r="BB1047" s="221"/>
      <c r="BC1047" s="220"/>
      <c r="BD1047" s="220"/>
      <c r="BE1047" s="220"/>
      <c r="BF1047" s="220"/>
      <c r="BG1047" s="220"/>
      <c r="BH1047" s="218"/>
      <c r="BI1047" s="218"/>
      <c r="BJ1047" s="218"/>
      <c r="BK1047" s="218"/>
      <c r="BL1047" s="218"/>
      <c r="BM1047" s="211"/>
      <c r="BN1047" s="211"/>
      <c r="BO1047" s="211"/>
      <c r="BP1047" s="211"/>
      <c r="BQ1047" s="211"/>
      <c r="BR1047" s="211"/>
      <c r="BS1047" s="211"/>
      <c r="BT1047" s="211"/>
      <c r="BU1047" s="211"/>
      <c r="BV1047" s="211"/>
      <c r="BW1047" s="211"/>
      <c r="BX1047" s="211"/>
      <c r="BY1047" s="211"/>
      <c r="BZ1047" s="211"/>
      <c r="CA1047" s="211"/>
      <c r="CB1047" s="211"/>
      <c r="CC1047" s="211"/>
      <c r="CD1047" s="211"/>
      <c r="CE1047" s="211"/>
    </row>
    <row r="1048" spans="41:83" x14ac:dyDescent="0.2">
      <c r="AO1048" s="215"/>
      <c r="AP1048" s="222"/>
      <c r="AQ1048" s="222"/>
      <c r="AR1048" s="215"/>
      <c r="AS1048" s="215"/>
      <c r="AT1048" s="217"/>
      <c r="AU1048" s="218"/>
      <c r="AV1048" s="217"/>
      <c r="AW1048" s="215"/>
      <c r="AX1048" s="217"/>
      <c r="AY1048" s="219"/>
      <c r="AZ1048" s="220"/>
      <c r="BA1048" s="220"/>
      <c r="BB1048" s="221"/>
      <c r="BC1048" s="220"/>
      <c r="BD1048" s="220"/>
      <c r="BE1048" s="220"/>
      <c r="BF1048" s="220"/>
      <c r="BG1048" s="220"/>
      <c r="BH1048" s="218"/>
      <c r="BI1048" s="218"/>
      <c r="BJ1048" s="218"/>
      <c r="BK1048" s="218"/>
      <c r="BL1048" s="218"/>
      <c r="BM1048" s="211"/>
      <c r="BN1048" s="211"/>
      <c r="BO1048" s="211"/>
      <c r="BP1048" s="211"/>
      <c r="BQ1048" s="211"/>
      <c r="BR1048" s="211"/>
      <c r="BS1048" s="211"/>
      <c r="BT1048" s="211"/>
      <c r="BU1048" s="211"/>
      <c r="BV1048" s="211"/>
      <c r="BW1048" s="211"/>
      <c r="BX1048" s="211"/>
      <c r="BY1048" s="211"/>
      <c r="BZ1048" s="211"/>
      <c r="CA1048" s="211"/>
      <c r="CB1048" s="211"/>
      <c r="CC1048" s="211"/>
      <c r="CD1048" s="211"/>
      <c r="CE1048" s="211"/>
    </row>
    <row r="1049" spans="41:83" x14ac:dyDescent="0.2">
      <c r="AO1049" s="215"/>
      <c r="AP1049" s="222"/>
      <c r="AQ1049" s="222"/>
      <c r="AR1049" s="215"/>
      <c r="AS1049" s="215"/>
      <c r="AT1049" s="217"/>
      <c r="AU1049" s="218"/>
      <c r="AV1049" s="217"/>
      <c r="AW1049" s="215"/>
      <c r="AX1049" s="217"/>
      <c r="AY1049" s="219"/>
      <c r="AZ1049" s="220"/>
      <c r="BA1049" s="220"/>
      <c r="BB1049" s="221"/>
      <c r="BC1049" s="220"/>
      <c r="BD1049" s="220"/>
      <c r="BE1049" s="220"/>
      <c r="BF1049" s="220"/>
      <c r="BG1049" s="220"/>
      <c r="BH1049" s="218"/>
      <c r="BI1049" s="218"/>
      <c r="BJ1049" s="218"/>
      <c r="BK1049" s="218"/>
      <c r="BL1049" s="218"/>
      <c r="BM1049" s="211"/>
      <c r="BN1049" s="211"/>
      <c r="BO1049" s="211"/>
      <c r="BP1049" s="211"/>
      <c r="BQ1049" s="211"/>
      <c r="BR1049" s="211"/>
      <c r="BS1049" s="211"/>
      <c r="BT1049" s="211"/>
      <c r="BU1049" s="211"/>
      <c r="BV1049" s="211"/>
      <c r="BW1049" s="211"/>
      <c r="BX1049" s="211"/>
      <c r="BY1049" s="211"/>
      <c r="BZ1049" s="211"/>
      <c r="CA1049" s="211"/>
      <c r="CB1049" s="211"/>
      <c r="CC1049" s="211"/>
      <c r="CD1049" s="211"/>
      <c r="CE1049" s="211"/>
    </row>
    <row r="1050" spans="41:83" x14ac:dyDescent="0.2">
      <c r="AO1050" s="215"/>
      <c r="AP1050" s="222"/>
      <c r="AQ1050" s="222"/>
      <c r="AR1050" s="215"/>
      <c r="AS1050" s="215"/>
      <c r="AT1050" s="217"/>
      <c r="AU1050" s="218"/>
      <c r="AV1050" s="217"/>
      <c r="AW1050" s="215"/>
      <c r="AX1050" s="217"/>
      <c r="AY1050" s="219"/>
      <c r="AZ1050" s="220"/>
      <c r="BA1050" s="220"/>
      <c r="BB1050" s="221"/>
      <c r="BC1050" s="220"/>
      <c r="BD1050" s="220"/>
      <c r="BE1050" s="220"/>
      <c r="BF1050" s="220"/>
      <c r="BG1050" s="220"/>
      <c r="BH1050" s="218"/>
      <c r="BI1050" s="218"/>
      <c r="BJ1050" s="218"/>
      <c r="BK1050" s="218"/>
      <c r="BL1050" s="218"/>
      <c r="BM1050" s="211"/>
      <c r="BN1050" s="211"/>
      <c r="BO1050" s="211"/>
      <c r="BP1050" s="211"/>
      <c r="BQ1050" s="211"/>
      <c r="BR1050" s="211"/>
      <c r="BS1050" s="211"/>
      <c r="BT1050" s="211"/>
      <c r="BU1050" s="211"/>
      <c r="BV1050" s="211"/>
      <c r="BW1050" s="211"/>
      <c r="BX1050" s="211"/>
      <c r="BY1050" s="211"/>
      <c r="BZ1050" s="211"/>
      <c r="CA1050" s="211"/>
      <c r="CB1050" s="211"/>
      <c r="CC1050" s="211"/>
      <c r="CD1050" s="211"/>
      <c r="CE1050" s="211"/>
    </row>
    <row r="1051" spans="41:83" x14ac:dyDescent="0.2">
      <c r="AO1051" s="215"/>
      <c r="AP1051" s="222"/>
      <c r="AQ1051" s="222"/>
      <c r="AR1051" s="215"/>
      <c r="AS1051" s="215"/>
      <c r="AT1051" s="217"/>
      <c r="AU1051" s="218"/>
      <c r="AV1051" s="217"/>
      <c r="AW1051" s="215"/>
      <c r="AX1051" s="217"/>
      <c r="AY1051" s="219"/>
      <c r="AZ1051" s="220"/>
      <c r="BA1051" s="220"/>
      <c r="BB1051" s="221"/>
      <c r="BC1051" s="220"/>
      <c r="BD1051" s="220"/>
      <c r="BE1051" s="220"/>
      <c r="BF1051" s="220"/>
      <c r="BG1051" s="220"/>
      <c r="BH1051" s="218"/>
      <c r="BI1051" s="218"/>
      <c r="BJ1051" s="218"/>
      <c r="BK1051" s="218"/>
      <c r="BL1051" s="218"/>
      <c r="BM1051" s="211"/>
      <c r="BN1051" s="211"/>
      <c r="BO1051" s="211"/>
      <c r="BP1051" s="211"/>
      <c r="BQ1051" s="211"/>
      <c r="BR1051" s="211"/>
      <c r="BS1051" s="211"/>
      <c r="BT1051" s="211"/>
      <c r="BU1051" s="211"/>
      <c r="BV1051" s="211"/>
      <c r="BW1051" s="211"/>
      <c r="BX1051" s="211"/>
      <c r="BY1051" s="211"/>
      <c r="BZ1051" s="211"/>
      <c r="CA1051" s="211"/>
      <c r="CB1051" s="211"/>
      <c r="CC1051" s="211"/>
      <c r="CD1051" s="211"/>
      <c r="CE1051" s="211"/>
    </row>
    <row r="1052" spans="41:83" x14ac:dyDescent="0.2">
      <c r="AO1052" s="215"/>
      <c r="AP1052" s="222"/>
      <c r="AQ1052" s="222"/>
      <c r="AR1052" s="215"/>
      <c r="AS1052" s="215"/>
      <c r="AT1052" s="217"/>
      <c r="AU1052" s="218"/>
      <c r="AV1052" s="217"/>
      <c r="AW1052" s="215"/>
      <c r="AX1052" s="217"/>
      <c r="AY1052" s="219"/>
      <c r="AZ1052" s="220"/>
      <c r="BA1052" s="220"/>
      <c r="BB1052" s="221"/>
      <c r="BC1052" s="220"/>
      <c r="BD1052" s="220"/>
      <c r="BE1052" s="220"/>
      <c r="BF1052" s="220"/>
      <c r="BG1052" s="220"/>
      <c r="BH1052" s="218"/>
      <c r="BI1052" s="218"/>
      <c r="BJ1052" s="218"/>
      <c r="BK1052" s="218"/>
      <c r="BL1052" s="218"/>
      <c r="BM1052" s="211"/>
      <c r="BN1052" s="211"/>
      <c r="BO1052" s="211"/>
      <c r="BP1052" s="211"/>
      <c r="BQ1052" s="211"/>
      <c r="BR1052" s="211"/>
      <c r="BS1052" s="211"/>
      <c r="BT1052" s="211"/>
      <c r="BU1052" s="211"/>
      <c r="BV1052" s="211"/>
      <c r="BW1052" s="211"/>
      <c r="BX1052" s="211"/>
      <c r="BY1052" s="211"/>
      <c r="BZ1052" s="211"/>
      <c r="CA1052" s="211"/>
      <c r="CB1052" s="211"/>
      <c r="CC1052" s="211"/>
      <c r="CD1052" s="211"/>
      <c r="CE1052" s="211"/>
    </row>
    <row r="1053" spans="41:83" x14ac:dyDescent="0.2">
      <c r="AO1053" s="215"/>
      <c r="AP1053" s="222"/>
      <c r="AQ1053" s="222"/>
      <c r="AR1053" s="215"/>
      <c r="AS1053" s="215"/>
      <c r="AT1053" s="217"/>
      <c r="AU1053" s="218"/>
      <c r="AV1053" s="217"/>
      <c r="AW1053" s="215"/>
      <c r="AX1053" s="217"/>
      <c r="AY1053" s="219"/>
      <c r="AZ1053" s="220"/>
      <c r="BA1053" s="220"/>
      <c r="BB1053" s="221"/>
      <c r="BC1053" s="220"/>
      <c r="BD1053" s="220"/>
      <c r="BE1053" s="220"/>
      <c r="BF1053" s="220"/>
      <c r="BG1053" s="220"/>
      <c r="BH1053" s="218"/>
      <c r="BI1053" s="218"/>
      <c r="BJ1053" s="218"/>
      <c r="BK1053" s="218"/>
      <c r="BL1053" s="218"/>
      <c r="BM1053" s="211"/>
      <c r="BN1053" s="211"/>
      <c r="BO1053" s="211"/>
      <c r="BP1053" s="211"/>
      <c r="BQ1053" s="211"/>
      <c r="BR1053" s="211"/>
      <c r="BS1053" s="211"/>
      <c r="BT1053" s="211"/>
      <c r="BU1053" s="211"/>
      <c r="BV1053" s="211"/>
      <c r="BW1053" s="211"/>
      <c r="BX1053" s="211"/>
      <c r="BY1053" s="211"/>
      <c r="BZ1053" s="211"/>
      <c r="CA1053" s="211"/>
      <c r="CB1053" s="211"/>
      <c r="CC1053" s="211"/>
      <c r="CD1053" s="211"/>
      <c r="CE1053" s="211"/>
    </row>
    <row r="1054" spans="41:83" x14ac:dyDescent="0.2">
      <c r="AO1054" s="215"/>
      <c r="AP1054" s="222"/>
      <c r="AQ1054" s="222"/>
      <c r="AR1054" s="215"/>
      <c r="AS1054" s="215"/>
      <c r="AT1054" s="217"/>
      <c r="AU1054" s="218"/>
      <c r="AV1054" s="217"/>
      <c r="AW1054" s="215"/>
      <c r="AX1054" s="217"/>
      <c r="AY1054" s="219"/>
      <c r="AZ1054" s="220"/>
      <c r="BA1054" s="220"/>
      <c r="BB1054" s="221"/>
      <c r="BC1054" s="220"/>
      <c r="BD1054" s="220"/>
      <c r="BE1054" s="220"/>
      <c r="BF1054" s="220"/>
      <c r="BG1054" s="220"/>
      <c r="BH1054" s="218"/>
      <c r="BI1054" s="218"/>
      <c r="BJ1054" s="218"/>
      <c r="BK1054" s="218"/>
      <c r="BL1054" s="218"/>
      <c r="BM1054" s="211"/>
      <c r="BN1054" s="211"/>
      <c r="BO1054" s="211"/>
      <c r="BP1054" s="211"/>
      <c r="BQ1054" s="211"/>
      <c r="BR1054" s="211"/>
      <c r="BS1054" s="211"/>
      <c r="BT1054" s="211"/>
      <c r="BU1054" s="211"/>
      <c r="BV1054" s="211"/>
      <c r="BW1054" s="211"/>
      <c r="BX1054" s="211"/>
      <c r="BY1054" s="211"/>
      <c r="BZ1054" s="211"/>
      <c r="CA1054" s="211"/>
      <c r="CB1054" s="211"/>
      <c r="CC1054" s="211"/>
      <c r="CD1054" s="211"/>
      <c r="CE1054" s="211"/>
    </row>
    <row r="1055" spans="41:83" x14ac:dyDescent="0.2">
      <c r="AO1055" s="215"/>
      <c r="AP1055" s="222"/>
      <c r="AQ1055" s="222"/>
      <c r="AR1055" s="215"/>
      <c r="AS1055" s="215"/>
      <c r="AT1055" s="217"/>
      <c r="AU1055" s="218"/>
      <c r="AV1055" s="217"/>
      <c r="AW1055" s="215"/>
      <c r="AX1055" s="217"/>
      <c r="AY1055" s="219"/>
      <c r="AZ1055" s="220"/>
      <c r="BA1055" s="220"/>
      <c r="BB1055" s="221"/>
      <c r="BC1055" s="220"/>
      <c r="BD1055" s="220"/>
      <c r="BE1055" s="220"/>
      <c r="BF1055" s="220"/>
      <c r="BG1055" s="220"/>
      <c r="BH1055" s="218"/>
      <c r="BI1055" s="218"/>
      <c r="BJ1055" s="218"/>
      <c r="BK1055" s="218"/>
      <c r="BL1055" s="218"/>
      <c r="BM1055" s="211"/>
      <c r="BN1055" s="211"/>
      <c r="BO1055" s="211"/>
      <c r="BP1055" s="211"/>
      <c r="BQ1055" s="211"/>
      <c r="BR1055" s="211"/>
      <c r="BS1055" s="211"/>
      <c r="BT1055" s="211"/>
      <c r="BU1055" s="211"/>
      <c r="BV1055" s="211"/>
      <c r="BW1055" s="211"/>
      <c r="BX1055" s="211"/>
      <c r="BY1055" s="211"/>
      <c r="BZ1055" s="211"/>
      <c r="CA1055" s="211"/>
      <c r="CB1055" s="211"/>
      <c r="CC1055" s="211"/>
      <c r="CD1055" s="211"/>
      <c r="CE1055" s="211"/>
    </row>
    <row r="1056" spans="41:83" x14ac:dyDescent="0.2">
      <c r="AO1056" s="215"/>
      <c r="AP1056" s="222"/>
      <c r="AQ1056" s="222"/>
      <c r="AR1056" s="215"/>
      <c r="AS1056" s="215"/>
      <c r="AT1056" s="217"/>
      <c r="AU1056" s="218"/>
      <c r="AV1056" s="217"/>
      <c r="AW1056" s="215"/>
      <c r="AX1056" s="217"/>
      <c r="AY1056" s="219"/>
      <c r="AZ1056" s="220"/>
      <c r="BA1056" s="220"/>
      <c r="BB1056" s="221"/>
      <c r="BC1056" s="220"/>
      <c r="BD1056" s="220"/>
      <c r="BE1056" s="220"/>
      <c r="BF1056" s="220"/>
      <c r="BG1056" s="220"/>
      <c r="BH1056" s="218"/>
      <c r="BI1056" s="218"/>
      <c r="BJ1056" s="218"/>
      <c r="BK1056" s="218"/>
      <c r="BL1056" s="218"/>
      <c r="BM1056" s="211"/>
      <c r="BN1056" s="211"/>
      <c r="BO1056" s="211"/>
      <c r="BP1056" s="211"/>
      <c r="BQ1056" s="211"/>
      <c r="BR1056" s="211"/>
      <c r="BS1056" s="211"/>
      <c r="BT1056" s="211"/>
      <c r="BU1056" s="211"/>
      <c r="BV1056" s="211"/>
      <c r="BW1056" s="211"/>
      <c r="BX1056" s="211"/>
      <c r="BY1056" s="211"/>
      <c r="BZ1056" s="211"/>
      <c r="CA1056" s="211"/>
      <c r="CB1056" s="211"/>
      <c r="CC1056" s="211"/>
      <c r="CD1056" s="211"/>
      <c r="CE1056" s="211"/>
    </row>
    <row r="1057" spans="41:83" x14ac:dyDescent="0.2">
      <c r="AO1057" s="215"/>
      <c r="AP1057" s="222"/>
      <c r="AQ1057" s="222"/>
      <c r="AR1057" s="215"/>
      <c r="AS1057" s="215"/>
      <c r="AT1057" s="217"/>
      <c r="AU1057" s="218"/>
      <c r="AV1057" s="217"/>
      <c r="AW1057" s="215"/>
      <c r="AX1057" s="217"/>
      <c r="AY1057" s="219"/>
      <c r="AZ1057" s="220"/>
      <c r="BA1057" s="220"/>
      <c r="BB1057" s="221"/>
      <c r="BC1057" s="220"/>
      <c r="BD1057" s="220"/>
      <c r="BE1057" s="220"/>
      <c r="BF1057" s="220"/>
      <c r="BG1057" s="220"/>
      <c r="BH1057" s="218"/>
      <c r="BI1057" s="218"/>
      <c r="BJ1057" s="218"/>
      <c r="BK1057" s="218"/>
      <c r="BL1057" s="218"/>
      <c r="BM1057" s="211"/>
      <c r="BN1057" s="211"/>
      <c r="BO1057" s="211"/>
      <c r="BP1057" s="211"/>
      <c r="BQ1057" s="211"/>
      <c r="BR1057" s="211"/>
      <c r="BS1057" s="211"/>
      <c r="BT1057" s="211"/>
      <c r="BU1057" s="211"/>
      <c r="BV1057" s="211"/>
      <c r="BW1057" s="211"/>
      <c r="BX1057" s="211"/>
      <c r="BY1057" s="211"/>
      <c r="BZ1057" s="211"/>
      <c r="CA1057" s="211"/>
      <c r="CB1057" s="211"/>
      <c r="CC1057" s="211"/>
      <c r="CD1057" s="211"/>
      <c r="CE1057" s="211"/>
    </row>
    <row r="1058" spans="41:83" x14ac:dyDescent="0.2">
      <c r="AO1058" s="215"/>
      <c r="AP1058" s="222"/>
      <c r="AQ1058" s="222"/>
      <c r="AR1058" s="215"/>
      <c r="AS1058" s="215"/>
      <c r="AT1058" s="217"/>
      <c r="AU1058" s="218"/>
      <c r="AV1058" s="217"/>
      <c r="AW1058" s="215"/>
      <c r="AX1058" s="217"/>
      <c r="AY1058" s="219"/>
      <c r="AZ1058" s="220"/>
      <c r="BA1058" s="220"/>
      <c r="BB1058" s="221"/>
      <c r="BC1058" s="220"/>
      <c r="BD1058" s="220"/>
      <c r="BE1058" s="220"/>
      <c r="BF1058" s="220"/>
      <c r="BG1058" s="220"/>
      <c r="BH1058" s="218"/>
      <c r="BI1058" s="218"/>
      <c r="BJ1058" s="218"/>
      <c r="BK1058" s="218"/>
      <c r="BL1058" s="218"/>
      <c r="BM1058" s="211"/>
      <c r="BN1058" s="211"/>
      <c r="BO1058" s="211"/>
      <c r="BP1058" s="211"/>
      <c r="BQ1058" s="211"/>
      <c r="BR1058" s="211"/>
      <c r="BS1058" s="211"/>
      <c r="BT1058" s="211"/>
      <c r="BU1058" s="211"/>
      <c r="BV1058" s="211"/>
      <c r="BW1058" s="211"/>
      <c r="BX1058" s="211"/>
      <c r="BY1058" s="211"/>
      <c r="BZ1058" s="211"/>
      <c r="CA1058" s="211"/>
      <c r="CB1058" s="211"/>
      <c r="CC1058" s="211"/>
      <c r="CD1058" s="211"/>
      <c r="CE1058" s="211"/>
    </row>
    <row r="1059" spans="41:83" x14ac:dyDescent="0.2">
      <c r="AO1059" s="215"/>
      <c r="AP1059" s="222"/>
      <c r="AQ1059" s="222"/>
      <c r="AR1059" s="215"/>
      <c r="AS1059" s="215"/>
      <c r="AT1059" s="217"/>
      <c r="AU1059" s="218"/>
      <c r="AV1059" s="217"/>
      <c r="AW1059" s="215"/>
      <c r="AX1059" s="217"/>
      <c r="AY1059" s="219"/>
      <c r="AZ1059" s="220"/>
      <c r="BA1059" s="220"/>
      <c r="BB1059" s="221"/>
      <c r="BC1059" s="220"/>
      <c r="BD1059" s="220"/>
      <c r="BE1059" s="220"/>
      <c r="BF1059" s="220"/>
      <c r="BG1059" s="220"/>
      <c r="BH1059" s="218"/>
      <c r="BI1059" s="218"/>
      <c r="BJ1059" s="218"/>
      <c r="BK1059" s="218"/>
      <c r="BL1059" s="218"/>
      <c r="BM1059" s="211"/>
      <c r="BN1059" s="211"/>
      <c r="BO1059" s="211"/>
      <c r="BP1059" s="211"/>
      <c r="BQ1059" s="211"/>
      <c r="BR1059" s="211"/>
      <c r="BS1059" s="211"/>
      <c r="BT1059" s="211"/>
      <c r="BU1059" s="211"/>
      <c r="BV1059" s="211"/>
      <c r="BW1059" s="211"/>
      <c r="BX1059" s="211"/>
      <c r="BY1059" s="211"/>
      <c r="BZ1059" s="211"/>
      <c r="CA1059" s="211"/>
      <c r="CB1059" s="211"/>
      <c r="CC1059" s="211"/>
      <c r="CD1059" s="211"/>
      <c r="CE1059" s="211"/>
    </row>
    <row r="1060" spans="41:83" x14ac:dyDescent="0.2">
      <c r="AO1060" s="215"/>
      <c r="AP1060" s="222"/>
      <c r="AQ1060" s="222"/>
      <c r="AR1060" s="215"/>
      <c r="AS1060" s="215"/>
      <c r="AT1060" s="217"/>
      <c r="AU1060" s="218"/>
      <c r="AV1060" s="217"/>
      <c r="AW1060" s="215"/>
      <c r="AX1060" s="217"/>
      <c r="AY1060" s="219"/>
      <c r="AZ1060" s="220"/>
      <c r="BA1060" s="220"/>
      <c r="BB1060" s="221"/>
      <c r="BC1060" s="220"/>
      <c r="BD1060" s="220"/>
      <c r="BE1060" s="220"/>
      <c r="BF1060" s="220"/>
      <c r="BG1060" s="220"/>
      <c r="BH1060" s="218"/>
      <c r="BI1060" s="218"/>
      <c r="BJ1060" s="218"/>
      <c r="BK1060" s="218"/>
      <c r="BL1060" s="218"/>
      <c r="BM1060" s="211"/>
      <c r="BN1060" s="211"/>
      <c r="BO1060" s="211"/>
      <c r="BP1060" s="211"/>
      <c r="BQ1060" s="211"/>
      <c r="BR1060" s="211"/>
      <c r="BS1060" s="211"/>
      <c r="BT1060" s="211"/>
      <c r="BU1060" s="211"/>
      <c r="BV1060" s="211"/>
      <c r="BW1060" s="211"/>
      <c r="BX1060" s="211"/>
      <c r="BY1060" s="211"/>
      <c r="BZ1060" s="211"/>
      <c r="CA1060" s="211"/>
      <c r="CB1060" s="211"/>
      <c r="CC1060" s="211"/>
      <c r="CD1060" s="211"/>
      <c r="CE1060" s="211"/>
    </row>
    <row r="1061" spans="41:83" x14ac:dyDescent="0.2">
      <c r="AO1061" s="215"/>
      <c r="AP1061" s="222"/>
      <c r="AQ1061" s="222"/>
      <c r="AR1061" s="215"/>
      <c r="AS1061" s="215"/>
      <c r="AT1061" s="217"/>
      <c r="AU1061" s="218"/>
      <c r="AV1061" s="217"/>
      <c r="AW1061" s="215"/>
      <c r="AX1061" s="217"/>
      <c r="AY1061" s="219"/>
      <c r="AZ1061" s="220"/>
      <c r="BA1061" s="220"/>
      <c r="BB1061" s="221"/>
      <c r="BC1061" s="220"/>
      <c r="BD1061" s="220"/>
      <c r="BE1061" s="220"/>
      <c r="BF1061" s="220"/>
      <c r="BG1061" s="220"/>
      <c r="BH1061" s="218"/>
      <c r="BI1061" s="218"/>
      <c r="BJ1061" s="218"/>
      <c r="BK1061" s="218"/>
      <c r="BL1061" s="218"/>
      <c r="BM1061" s="211"/>
      <c r="BN1061" s="211"/>
      <c r="BO1061" s="211"/>
      <c r="BP1061" s="211"/>
      <c r="BQ1061" s="211"/>
      <c r="BR1061" s="211"/>
      <c r="BS1061" s="211"/>
      <c r="BT1061" s="211"/>
      <c r="BU1061" s="211"/>
      <c r="BV1061" s="211"/>
      <c r="BW1061" s="211"/>
      <c r="BX1061" s="211"/>
      <c r="BY1061" s="211"/>
      <c r="BZ1061" s="211"/>
      <c r="CA1061" s="211"/>
      <c r="CB1061" s="211"/>
      <c r="CC1061" s="211"/>
      <c r="CD1061" s="211"/>
      <c r="CE1061" s="211"/>
    </row>
    <row r="1062" spans="41:83" x14ac:dyDescent="0.2">
      <c r="AO1062" s="215"/>
      <c r="AP1062" s="222"/>
      <c r="AQ1062" s="222"/>
      <c r="AR1062" s="215"/>
      <c r="AS1062" s="215"/>
      <c r="AT1062" s="217"/>
      <c r="AU1062" s="218"/>
      <c r="AV1062" s="217"/>
      <c r="AW1062" s="215"/>
      <c r="AX1062" s="217"/>
      <c r="AY1062" s="219"/>
      <c r="AZ1062" s="220"/>
      <c r="BA1062" s="220"/>
      <c r="BB1062" s="221"/>
      <c r="BC1062" s="220"/>
      <c r="BD1062" s="220"/>
      <c r="BE1062" s="220"/>
      <c r="BF1062" s="220"/>
      <c r="BG1062" s="220"/>
      <c r="BH1062" s="218"/>
      <c r="BI1062" s="218"/>
      <c r="BJ1062" s="218"/>
      <c r="BK1062" s="218"/>
      <c r="BL1062" s="218"/>
      <c r="BM1062" s="211"/>
      <c r="BN1062" s="211"/>
      <c r="BO1062" s="211"/>
      <c r="BP1062" s="211"/>
      <c r="BQ1062" s="211"/>
      <c r="BR1062" s="211"/>
      <c r="BS1062" s="211"/>
      <c r="BT1062" s="211"/>
      <c r="BU1062" s="211"/>
      <c r="BV1062" s="211"/>
      <c r="BW1062" s="211"/>
      <c r="BX1062" s="211"/>
      <c r="BY1062" s="211"/>
      <c r="BZ1062" s="211"/>
      <c r="CA1062" s="211"/>
      <c r="CB1062" s="211"/>
      <c r="CC1062" s="211"/>
      <c r="CD1062" s="211"/>
      <c r="CE1062" s="211"/>
    </row>
    <row r="1063" spans="41:83" x14ac:dyDescent="0.2">
      <c r="AO1063" s="215"/>
      <c r="AP1063" s="222"/>
      <c r="AQ1063" s="222"/>
      <c r="AR1063" s="215"/>
      <c r="AS1063" s="215"/>
      <c r="AT1063" s="217"/>
      <c r="AU1063" s="218"/>
      <c r="AV1063" s="217"/>
      <c r="AW1063" s="215"/>
      <c r="AX1063" s="217"/>
      <c r="AY1063" s="219"/>
      <c r="AZ1063" s="220"/>
      <c r="BA1063" s="220"/>
      <c r="BB1063" s="221"/>
      <c r="BC1063" s="220"/>
      <c r="BD1063" s="220"/>
      <c r="BE1063" s="220"/>
      <c r="BF1063" s="220"/>
      <c r="BG1063" s="220"/>
      <c r="BH1063" s="218"/>
      <c r="BI1063" s="218"/>
      <c r="BJ1063" s="218"/>
      <c r="BK1063" s="218"/>
      <c r="BL1063" s="218"/>
      <c r="BM1063" s="211"/>
      <c r="BN1063" s="211"/>
      <c r="BO1063" s="211"/>
      <c r="BP1063" s="211"/>
      <c r="BQ1063" s="211"/>
      <c r="BR1063" s="211"/>
      <c r="BS1063" s="211"/>
      <c r="BT1063" s="211"/>
      <c r="BU1063" s="211"/>
      <c r="BV1063" s="211"/>
      <c r="BW1063" s="211"/>
      <c r="BX1063" s="211"/>
      <c r="BY1063" s="211"/>
      <c r="BZ1063" s="211"/>
      <c r="CA1063" s="211"/>
      <c r="CB1063" s="211"/>
      <c r="CC1063" s="211"/>
      <c r="CD1063" s="211"/>
      <c r="CE1063" s="211"/>
    </row>
    <row r="1064" spans="41:83" x14ac:dyDescent="0.2">
      <c r="AO1064" s="215"/>
      <c r="AP1064" s="222"/>
      <c r="AQ1064" s="222"/>
      <c r="AR1064" s="215"/>
      <c r="AS1064" s="215"/>
      <c r="AT1064" s="217"/>
      <c r="AU1064" s="218"/>
      <c r="AV1064" s="217"/>
      <c r="AW1064" s="215"/>
      <c r="AX1064" s="217"/>
      <c r="AY1064" s="219"/>
      <c r="AZ1064" s="220"/>
      <c r="BA1064" s="220"/>
      <c r="BB1064" s="221"/>
      <c r="BC1064" s="220"/>
      <c r="BD1064" s="220"/>
      <c r="BE1064" s="220"/>
      <c r="BF1064" s="220"/>
      <c r="BG1064" s="220"/>
      <c r="BH1064" s="218"/>
      <c r="BI1064" s="218"/>
      <c r="BJ1064" s="218"/>
      <c r="BK1064" s="218"/>
      <c r="BL1064" s="218"/>
      <c r="BM1064" s="211"/>
      <c r="BN1064" s="211"/>
      <c r="BO1064" s="211"/>
      <c r="BP1064" s="211"/>
      <c r="BQ1064" s="211"/>
      <c r="BR1064" s="211"/>
      <c r="BS1064" s="211"/>
      <c r="BT1064" s="211"/>
      <c r="BU1064" s="211"/>
      <c r="BV1064" s="211"/>
      <c r="BW1064" s="211"/>
      <c r="BX1064" s="211"/>
      <c r="BY1064" s="211"/>
      <c r="BZ1064" s="211"/>
      <c r="CA1064" s="211"/>
      <c r="CB1064" s="211"/>
      <c r="CC1064" s="211"/>
      <c r="CD1064" s="211"/>
      <c r="CE1064" s="211"/>
    </row>
    <row r="1065" spans="41:83" x14ac:dyDescent="0.2">
      <c r="AO1065" s="215"/>
      <c r="AP1065" s="222"/>
      <c r="AQ1065" s="222"/>
      <c r="AR1065" s="215"/>
      <c r="AS1065" s="215"/>
      <c r="AT1065" s="217"/>
      <c r="AU1065" s="218"/>
      <c r="AV1065" s="217"/>
      <c r="AW1065" s="215"/>
      <c r="AX1065" s="217"/>
      <c r="AY1065" s="219"/>
      <c r="AZ1065" s="220"/>
      <c r="BA1065" s="220"/>
      <c r="BB1065" s="221"/>
      <c r="BC1065" s="220"/>
      <c r="BD1065" s="220"/>
      <c r="BE1065" s="220"/>
      <c r="BF1065" s="220"/>
      <c r="BG1065" s="220"/>
      <c r="BH1065" s="218"/>
      <c r="BI1065" s="218"/>
      <c r="BJ1065" s="218"/>
      <c r="BK1065" s="218"/>
      <c r="BL1065" s="218"/>
      <c r="BM1065" s="211"/>
      <c r="BN1065" s="211"/>
      <c r="BO1065" s="211"/>
      <c r="BP1065" s="211"/>
      <c r="BQ1065" s="211"/>
      <c r="BR1065" s="211"/>
      <c r="BS1065" s="211"/>
      <c r="BT1065" s="211"/>
      <c r="BU1065" s="211"/>
      <c r="BV1065" s="211"/>
      <c r="BW1065" s="211"/>
      <c r="BX1065" s="211"/>
      <c r="BY1065" s="211"/>
      <c r="BZ1065" s="211"/>
      <c r="CA1065" s="211"/>
      <c r="CB1065" s="211"/>
      <c r="CC1065" s="211"/>
      <c r="CD1065" s="211"/>
      <c r="CE1065" s="211"/>
    </row>
    <row r="1066" spans="41:83" x14ac:dyDescent="0.2">
      <c r="AO1066" s="215"/>
      <c r="AP1066" s="222"/>
      <c r="AQ1066" s="222"/>
      <c r="AR1066" s="215"/>
      <c r="AS1066" s="215"/>
      <c r="AT1066" s="217"/>
      <c r="AU1066" s="218"/>
      <c r="AV1066" s="217"/>
      <c r="AW1066" s="215"/>
      <c r="AX1066" s="217"/>
      <c r="AY1066" s="219"/>
      <c r="AZ1066" s="220"/>
      <c r="BA1066" s="220"/>
      <c r="BB1066" s="221"/>
      <c r="BC1066" s="220"/>
      <c r="BD1066" s="220"/>
      <c r="BE1066" s="220"/>
      <c r="BF1066" s="220"/>
      <c r="BG1066" s="220"/>
      <c r="BH1066" s="218"/>
      <c r="BI1066" s="218"/>
      <c r="BJ1066" s="218"/>
      <c r="BK1066" s="218"/>
      <c r="BL1066" s="218"/>
      <c r="BM1066" s="211"/>
      <c r="BN1066" s="211"/>
      <c r="BO1066" s="211"/>
      <c r="BP1066" s="211"/>
      <c r="BQ1066" s="211"/>
      <c r="BR1066" s="211"/>
      <c r="BS1066" s="211"/>
      <c r="BT1066" s="211"/>
      <c r="BU1066" s="211"/>
      <c r="BV1066" s="211"/>
      <c r="BW1066" s="211"/>
      <c r="BX1066" s="211"/>
      <c r="BY1066" s="211"/>
      <c r="BZ1066" s="211"/>
      <c r="CA1066" s="211"/>
      <c r="CB1066" s="211"/>
      <c r="CC1066" s="211"/>
      <c r="CD1066" s="211"/>
      <c r="CE1066" s="211"/>
    </row>
    <row r="1067" spans="41:83" x14ac:dyDescent="0.2">
      <c r="AO1067" s="215"/>
      <c r="AP1067" s="222"/>
      <c r="AQ1067" s="222"/>
      <c r="AR1067" s="215"/>
      <c r="AS1067" s="215"/>
      <c r="AT1067" s="217"/>
      <c r="AU1067" s="218"/>
      <c r="AV1067" s="217"/>
      <c r="AW1067" s="215"/>
      <c r="AX1067" s="217"/>
      <c r="AY1067" s="219"/>
      <c r="AZ1067" s="220"/>
      <c r="BA1067" s="220"/>
      <c r="BB1067" s="221"/>
      <c r="BC1067" s="220"/>
      <c r="BD1067" s="220"/>
      <c r="BE1067" s="220"/>
      <c r="BF1067" s="220"/>
      <c r="BG1067" s="220"/>
      <c r="BH1067" s="218"/>
      <c r="BI1067" s="218"/>
      <c r="BJ1067" s="218"/>
      <c r="BK1067" s="218"/>
      <c r="BL1067" s="218"/>
      <c r="BM1067" s="211"/>
      <c r="BN1067" s="211"/>
      <c r="BO1067" s="211"/>
      <c r="BP1067" s="211"/>
      <c r="BQ1067" s="211"/>
      <c r="BR1067" s="211"/>
      <c r="BS1067" s="211"/>
      <c r="BT1067" s="211"/>
      <c r="BU1067" s="211"/>
      <c r="BV1067" s="211"/>
      <c r="BW1067" s="211"/>
      <c r="BX1067" s="211"/>
      <c r="BY1067" s="211"/>
      <c r="BZ1067" s="211"/>
      <c r="CA1067" s="211"/>
      <c r="CB1067" s="211"/>
      <c r="CC1067" s="211"/>
      <c r="CD1067" s="211"/>
      <c r="CE1067" s="211"/>
    </row>
    <row r="1068" spans="41:83" x14ac:dyDescent="0.2">
      <c r="AO1068" s="215"/>
      <c r="AP1068" s="222"/>
      <c r="AQ1068" s="222"/>
      <c r="AR1068" s="215"/>
      <c r="AS1068" s="215"/>
      <c r="AT1068" s="217"/>
      <c r="AU1068" s="218"/>
      <c r="AV1068" s="217"/>
      <c r="AW1068" s="215"/>
      <c r="AX1068" s="217"/>
      <c r="AY1068" s="219"/>
      <c r="AZ1068" s="220"/>
      <c r="BA1068" s="220"/>
      <c r="BB1068" s="221"/>
      <c r="BC1068" s="220"/>
      <c r="BD1068" s="220"/>
      <c r="BE1068" s="220"/>
      <c r="BF1068" s="220"/>
      <c r="BG1068" s="220"/>
      <c r="BH1068" s="218"/>
      <c r="BI1068" s="218"/>
      <c r="BJ1068" s="218"/>
      <c r="BK1068" s="218"/>
      <c r="BL1068" s="218"/>
      <c r="BM1068" s="211"/>
      <c r="BN1068" s="211"/>
      <c r="BO1068" s="211"/>
      <c r="BP1068" s="211"/>
      <c r="BQ1068" s="211"/>
      <c r="BR1068" s="211"/>
      <c r="BS1068" s="211"/>
      <c r="BT1068" s="211"/>
      <c r="BU1068" s="211"/>
      <c r="BV1068" s="211"/>
      <c r="BW1068" s="211"/>
      <c r="BX1068" s="211"/>
      <c r="BY1068" s="211"/>
      <c r="BZ1068" s="211"/>
      <c r="CA1068" s="211"/>
      <c r="CB1068" s="211"/>
      <c r="CC1068" s="211"/>
      <c r="CD1068" s="211"/>
      <c r="CE1068" s="211"/>
    </row>
    <row r="1069" spans="41:83" x14ac:dyDescent="0.2">
      <c r="AO1069" s="215"/>
      <c r="AP1069" s="222"/>
      <c r="AQ1069" s="222"/>
      <c r="AR1069" s="215"/>
      <c r="AS1069" s="215"/>
      <c r="AT1069" s="217"/>
      <c r="AU1069" s="218"/>
      <c r="AV1069" s="217"/>
      <c r="AW1069" s="215"/>
      <c r="AX1069" s="217"/>
      <c r="AY1069" s="219"/>
      <c r="AZ1069" s="220"/>
      <c r="BA1069" s="220"/>
      <c r="BB1069" s="221"/>
      <c r="BC1069" s="220"/>
      <c r="BD1069" s="220"/>
      <c r="BE1069" s="220"/>
      <c r="BF1069" s="220"/>
      <c r="BG1069" s="220"/>
      <c r="BH1069" s="218"/>
      <c r="BI1069" s="218"/>
      <c r="BJ1069" s="218"/>
      <c r="BK1069" s="218"/>
      <c r="BL1069" s="218"/>
      <c r="BM1069" s="211"/>
      <c r="BN1069" s="211"/>
      <c r="BO1069" s="211"/>
      <c r="BP1069" s="211"/>
      <c r="BQ1069" s="211"/>
      <c r="BR1069" s="211"/>
      <c r="BS1069" s="211"/>
      <c r="BT1069" s="211"/>
      <c r="BU1069" s="211"/>
      <c r="BV1069" s="211"/>
      <c r="BW1069" s="211"/>
      <c r="BX1069" s="211"/>
      <c r="BY1069" s="211"/>
      <c r="BZ1069" s="211"/>
      <c r="CA1069" s="211"/>
      <c r="CB1069" s="211"/>
      <c r="CC1069" s="211"/>
      <c r="CD1069" s="211"/>
      <c r="CE1069" s="211"/>
    </row>
    <row r="1070" spans="41:83" x14ac:dyDescent="0.2">
      <c r="AO1070" s="215"/>
      <c r="AP1070" s="222"/>
      <c r="AQ1070" s="222"/>
      <c r="AR1070" s="215"/>
      <c r="AS1070" s="215"/>
      <c r="AT1070" s="217"/>
      <c r="AU1070" s="218"/>
      <c r="AV1070" s="217"/>
      <c r="AW1070" s="215"/>
      <c r="AX1070" s="217"/>
      <c r="AY1070" s="219"/>
      <c r="AZ1070" s="220"/>
      <c r="BA1070" s="220"/>
      <c r="BB1070" s="221"/>
      <c r="BC1070" s="220"/>
      <c r="BD1070" s="220"/>
      <c r="BE1070" s="220"/>
      <c r="BF1070" s="220"/>
      <c r="BG1070" s="220"/>
      <c r="BH1070" s="218"/>
      <c r="BI1070" s="218"/>
      <c r="BJ1070" s="218"/>
      <c r="BK1070" s="218"/>
      <c r="BL1070" s="218"/>
      <c r="BM1070" s="211"/>
      <c r="BN1070" s="211"/>
      <c r="BO1070" s="211"/>
      <c r="BP1070" s="211"/>
      <c r="BQ1070" s="211"/>
      <c r="BR1070" s="211"/>
      <c r="BS1070" s="211"/>
      <c r="BT1070" s="211"/>
      <c r="BU1070" s="211"/>
      <c r="BV1070" s="211"/>
      <c r="BW1070" s="211"/>
      <c r="BX1070" s="211"/>
      <c r="BY1070" s="211"/>
      <c r="BZ1070" s="211"/>
      <c r="CA1070" s="211"/>
      <c r="CB1070" s="211"/>
      <c r="CC1070" s="211"/>
      <c r="CD1070" s="211"/>
      <c r="CE1070" s="211"/>
    </row>
    <row r="1071" spans="41:83" x14ac:dyDescent="0.2">
      <c r="AO1071" s="215"/>
      <c r="AP1071" s="222"/>
      <c r="AQ1071" s="222"/>
      <c r="AR1071" s="215"/>
      <c r="AS1071" s="215"/>
      <c r="AT1071" s="217"/>
      <c r="AU1071" s="218"/>
      <c r="AV1071" s="217"/>
      <c r="AW1071" s="215"/>
      <c r="AX1071" s="217"/>
      <c r="AY1071" s="219"/>
      <c r="AZ1071" s="220"/>
      <c r="BA1071" s="220"/>
      <c r="BB1071" s="221"/>
      <c r="BC1071" s="220"/>
      <c r="BD1071" s="220"/>
      <c r="BE1071" s="220"/>
      <c r="BF1071" s="220"/>
      <c r="BG1071" s="220"/>
      <c r="BH1071" s="218"/>
      <c r="BI1071" s="218"/>
      <c r="BJ1071" s="218"/>
      <c r="BK1071" s="218"/>
      <c r="BL1071" s="218"/>
      <c r="BM1071" s="211"/>
      <c r="BN1071" s="211"/>
      <c r="BO1071" s="211"/>
      <c r="BP1071" s="211"/>
      <c r="BQ1071" s="211"/>
      <c r="BR1071" s="211"/>
      <c r="BS1071" s="211"/>
      <c r="BT1071" s="211"/>
      <c r="BU1071" s="211"/>
      <c r="BV1071" s="211"/>
      <c r="BW1071" s="211"/>
      <c r="BX1071" s="211"/>
      <c r="BY1071" s="211"/>
      <c r="BZ1071" s="211"/>
      <c r="CA1071" s="211"/>
      <c r="CB1071" s="211"/>
      <c r="CC1071" s="211"/>
      <c r="CD1071" s="211"/>
      <c r="CE1071" s="211"/>
    </row>
    <row r="1072" spans="41:83" x14ac:dyDescent="0.2">
      <c r="AO1072" s="215"/>
      <c r="AP1072" s="222"/>
      <c r="AQ1072" s="222"/>
      <c r="AR1072" s="215"/>
      <c r="AS1072" s="215"/>
      <c r="AT1072" s="217"/>
      <c r="AU1072" s="218"/>
      <c r="AV1072" s="217"/>
      <c r="AW1072" s="215"/>
      <c r="AX1072" s="217"/>
      <c r="AY1072" s="219"/>
      <c r="AZ1072" s="220"/>
      <c r="BA1072" s="220"/>
      <c r="BB1072" s="221"/>
      <c r="BC1072" s="220"/>
      <c r="BD1072" s="220"/>
      <c r="BE1072" s="220"/>
      <c r="BF1072" s="220"/>
      <c r="BG1072" s="220"/>
      <c r="BH1072" s="218"/>
      <c r="BI1072" s="218"/>
      <c r="BJ1072" s="218"/>
      <c r="BK1072" s="218"/>
      <c r="BL1072" s="218"/>
      <c r="BM1072" s="211"/>
      <c r="BN1072" s="211"/>
      <c r="BO1072" s="211"/>
      <c r="BP1072" s="211"/>
      <c r="BQ1072" s="211"/>
      <c r="BR1072" s="211"/>
      <c r="BS1072" s="211"/>
      <c r="BT1072" s="211"/>
      <c r="BU1072" s="211"/>
      <c r="BV1072" s="211"/>
      <c r="BW1072" s="211"/>
      <c r="BX1072" s="211"/>
      <c r="BY1072" s="211"/>
      <c r="BZ1072" s="211"/>
      <c r="CA1072" s="211"/>
      <c r="CB1072" s="211"/>
      <c r="CC1072" s="211"/>
      <c r="CD1072" s="211"/>
      <c r="CE1072" s="211"/>
    </row>
    <row r="1073" spans="41:83" x14ac:dyDescent="0.2">
      <c r="AO1073" s="215"/>
      <c r="AP1073" s="222"/>
      <c r="AQ1073" s="222"/>
      <c r="AR1073" s="215"/>
      <c r="AS1073" s="215"/>
      <c r="AT1073" s="217"/>
      <c r="AU1073" s="218"/>
      <c r="AV1073" s="217"/>
      <c r="AW1073" s="215"/>
      <c r="AX1073" s="217"/>
      <c r="AY1073" s="219"/>
      <c r="AZ1073" s="220"/>
      <c r="BA1073" s="220"/>
      <c r="BB1073" s="221"/>
      <c r="BC1073" s="220"/>
      <c r="BD1073" s="220"/>
      <c r="BE1073" s="220"/>
      <c r="BF1073" s="220"/>
      <c r="BG1073" s="220"/>
      <c r="BH1073" s="218"/>
      <c r="BI1073" s="218"/>
      <c r="BJ1073" s="218"/>
      <c r="BK1073" s="218"/>
      <c r="BL1073" s="218"/>
      <c r="BM1073" s="211"/>
      <c r="BN1073" s="211"/>
      <c r="BO1073" s="211"/>
      <c r="BP1073" s="211"/>
      <c r="BQ1073" s="211"/>
      <c r="BR1073" s="211"/>
      <c r="BS1073" s="211"/>
      <c r="BT1073" s="211"/>
      <c r="BU1073" s="211"/>
      <c r="BV1073" s="211"/>
      <c r="BW1073" s="211"/>
      <c r="BX1073" s="211"/>
      <c r="BY1073" s="211"/>
      <c r="BZ1073" s="211"/>
      <c r="CA1073" s="211"/>
      <c r="CB1073" s="211"/>
      <c r="CC1073" s="211"/>
      <c r="CD1073" s="211"/>
      <c r="CE1073" s="211"/>
    </row>
    <row r="1074" spans="41:83" x14ac:dyDescent="0.2">
      <c r="AO1074" s="215"/>
      <c r="AP1074" s="222"/>
      <c r="AQ1074" s="222"/>
      <c r="AR1074" s="215"/>
      <c r="AS1074" s="215"/>
      <c r="AT1074" s="217"/>
      <c r="AU1074" s="218"/>
      <c r="AV1074" s="217"/>
      <c r="AW1074" s="215"/>
      <c r="AX1074" s="217"/>
      <c r="AY1074" s="219"/>
      <c r="AZ1074" s="220"/>
      <c r="BA1074" s="220"/>
      <c r="BB1074" s="221"/>
      <c r="BC1074" s="220"/>
      <c r="BD1074" s="220"/>
      <c r="BE1074" s="220"/>
      <c r="BF1074" s="220"/>
      <c r="BG1074" s="220"/>
      <c r="BH1074" s="218"/>
      <c r="BI1074" s="218"/>
      <c r="BJ1074" s="218"/>
      <c r="BK1074" s="218"/>
      <c r="BL1074" s="218"/>
      <c r="BM1074" s="211"/>
      <c r="BN1074" s="211"/>
      <c r="BO1074" s="211"/>
      <c r="BP1074" s="211"/>
      <c r="BQ1074" s="211"/>
      <c r="BR1074" s="211"/>
      <c r="BS1074" s="211"/>
      <c r="BT1074" s="211"/>
      <c r="BU1074" s="211"/>
      <c r="BV1074" s="211"/>
      <c r="BW1074" s="211"/>
      <c r="BX1074" s="211"/>
      <c r="BY1074" s="211"/>
      <c r="BZ1074" s="211"/>
      <c r="CA1074" s="211"/>
      <c r="CB1074" s="211"/>
      <c r="CC1074" s="211"/>
      <c r="CD1074" s="211"/>
      <c r="CE1074" s="211"/>
    </row>
    <row r="1075" spans="41:83" x14ac:dyDescent="0.2">
      <c r="AO1075" s="215"/>
      <c r="AP1075" s="222"/>
      <c r="AQ1075" s="222"/>
      <c r="AR1075" s="215"/>
      <c r="AS1075" s="215"/>
      <c r="AT1075" s="217"/>
      <c r="AU1075" s="218"/>
      <c r="AV1075" s="217"/>
      <c r="AW1075" s="215"/>
      <c r="AX1075" s="217"/>
      <c r="AY1075" s="219"/>
      <c r="AZ1075" s="220"/>
      <c r="BA1075" s="220"/>
      <c r="BB1075" s="221"/>
      <c r="BC1075" s="220"/>
      <c r="BD1075" s="220"/>
      <c r="BE1075" s="220"/>
      <c r="BF1075" s="220"/>
      <c r="BG1075" s="220"/>
      <c r="BH1075" s="218"/>
      <c r="BI1075" s="218"/>
      <c r="BJ1075" s="218"/>
      <c r="BK1075" s="218"/>
      <c r="BL1075" s="218"/>
      <c r="BM1075" s="211"/>
      <c r="BN1075" s="211"/>
      <c r="BO1075" s="211"/>
      <c r="BP1075" s="211"/>
      <c r="BQ1075" s="211"/>
      <c r="BR1075" s="211"/>
      <c r="BS1075" s="211"/>
      <c r="BT1075" s="211"/>
      <c r="BU1075" s="211"/>
      <c r="BV1075" s="211"/>
      <c r="BW1075" s="211"/>
      <c r="BX1075" s="211"/>
      <c r="BY1075" s="211"/>
      <c r="BZ1075" s="211"/>
      <c r="CA1075" s="211"/>
      <c r="CB1075" s="211"/>
      <c r="CC1075" s="211"/>
      <c r="CD1075" s="211"/>
      <c r="CE1075" s="211"/>
    </row>
    <row r="1076" spans="41:83" x14ac:dyDescent="0.2">
      <c r="AO1076" s="215"/>
      <c r="AP1076" s="222"/>
      <c r="AQ1076" s="222"/>
      <c r="AR1076" s="215"/>
      <c r="AS1076" s="215"/>
      <c r="AT1076" s="217"/>
      <c r="AU1076" s="218"/>
      <c r="AV1076" s="217"/>
      <c r="AW1076" s="215"/>
      <c r="AX1076" s="217"/>
      <c r="AY1076" s="219"/>
      <c r="AZ1076" s="220"/>
      <c r="BA1076" s="220"/>
      <c r="BB1076" s="221"/>
      <c r="BC1076" s="220"/>
      <c r="BD1076" s="220"/>
      <c r="BE1076" s="220"/>
      <c r="BF1076" s="220"/>
      <c r="BG1076" s="220"/>
      <c r="BH1076" s="218"/>
      <c r="BI1076" s="218"/>
      <c r="BJ1076" s="218"/>
      <c r="BK1076" s="218"/>
      <c r="BL1076" s="218"/>
      <c r="BM1076" s="211"/>
      <c r="BN1076" s="211"/>
      <c r="BO1076" s="211"/>
      <c r="BP1076" s="211"/>
      <c r="BQ1076" s="211"/>
      <c r="BR1076" s="211"/>
      <c r="BS1076" s="211"/>
      <c r="BT1076" s="211"/>
      <c r="BU1076" s="211"/>
      <c r="BV1076" s="211"/>
      <c r="BW1076" s="211"/>
      <c r="BX1076" s="211"/>
      <c r="BY1076" s="211"/>
      <c r="BZ1076" s="211"/>
      <c r="CA1076" s="211"/>
      <c r="CB1076" s="211"/>
      <c r="CC1076" s="211"/>
      <c r="CD1076" s="211"/>
      <c r="CE1076" s="211"/>
    </row>
    <row r="1077" spans="41:83" x14ac:dyDescent="0.2">
      <c r="AO1077" s="215"/>
      <c r="AP1077" s="222"/>
      <c r="AQ1077" s="222"/>
      <c r="AR1077" s="215"/>
      <c r="AS1077" s="215"/>
      <c r="AT1077" s="217"/>
      <c r="AU1077" s="218"/>
      <c r="AV1077" s="217"/>
      <c r="AW1077" s="215"/>
      <c r="AX1077" s="217"/>
      <c r="AY1077" s="219"/>
      <c r="AZ1077" s="220"/>
      <c r="BA1077" s="220"/>
      <c r="BB1077" s="221"/>
      <c r="BC1077" s="220"/>
      <c r="BD1077" s="220"/>
      <c r="BE1077" s="220"/>
      <c r="BF1077" s="220"/>
      <c r="BG1077" s="220"/>
      <c r="BH1077" s="218"/>
      <c r="BI1077" s="218"/>
      <c r="BJ1077" s="218"/>
      <c r="BK1077" s="218"/>
      <c r="BL1077" s="218"/>
      <c r="BM1077" s="211"/>
      <c r="BN1077" s="211"/>
      <c r="BO1077" s="211"/>
      <c r="BP1077" s="211"/>
      <c r="BQ1077" s="211"/>
      <c r="BR1077" s="211"/>
      <c r="BS1077" s="211"/>
      <c r="BT1077" s="211"/>
      <c r="BU1077" s="211"/>
      <c r="BV1077" s="211"/>
      <c r="BW1077" s="211"/>
      <c r="BX1077" s="211"/>
      <c r="BY1077" s="211"/>
      <c r="BZ1077" s="211"/>
      <c r="CA1077" s="211"/>
      <c r="CB1077" s="211"/>
      <c r="CC1077" s="211"/>
      <c r="CD1077" s="211"/>
      <c r="CE1077" s="211"/>
    </row>
    <row r="1078" spans="41:83" x14ac:dyDescent="0.2">
      <c r="AO1078" s="215"/>
      <c r="AP1078" s="222"/>
      <c r="AQ1078" s="222"/>
      <c r="AR1078" s="215"/>
      <c r="AS1078" s="215"/>
      <c r="AT1078" s="217"/>
      <c r="AU1078" s="218"/>
      <c r="AV1078" s="217"/>
      <c r="AW1078" s="215"/>
      <c r="AX1078" s="217"/>
      <c r="AY1078" s="219"/>
      <c r="AZ1078" s="220"/>
      <c r="BA1078" s="220"/>
      <c r="BB1078" s="221"/>
      <c r="BC1078" s="220"/>
      <c r="BD1078" s="220"/>
      <c r="BE1078" s="220"/>
      <c r="BF1078" s="220"/>
      <c r="BG1078" s="220"/>
      <c r="BH1078" s="218"/>
      <c r="BI1078" s="218"/>
      <c r="BJ1078" s="218"/>
      <c r="BK1078" s="218"/>
      <c r="BL1078" s="218"/>
      <c r="BM1078" s="211"/>
      <c r="BN1078" s="211"/>
      <c r="BO1078" s="211"/>
      <c r="BP1078" s="211"/>
      <c r="BQ1078" s="211"/>
      <c r="BR1078" s="211"/>
      <c r="BS1078" s="211"/>
      <c r="BT1078" s="211"/>
      <c r="BU1078" s="211"/>
      <c r="BV1078" s="211"/>
      <c r="BW1078" s="211"/>
      <c r="BX1078" s="211"/>
      <c r="BY1078" s="211"/>
      <c r="BZ1078" s="211"/>
      <c r="CA1078" s="211"/>
      <c r="CB1078" s="211"/>
      <c r="CC1078" s="211"/>
      <c r="CD1078" s="211"/>
      <c r="CE1078" s="211"/>
    </row>
    <row r="1079" spans="41:83" x14ac:dyDescent="0.2">
      <c r="AO1079" s="215"/>
      <c r="AP1079" s="222"/>
      <c r="AQ1079" s="222"/>
      <c r="AR1079" s="215"/>
      <c r="AS1079" s="215"/>
      <c r="AT1079" s="217"/>
      <c r="AU1079" s="218"/>
      <c r="AV1079" s="217"/>
      <c r="AW1079" s="215"/>
      <c r="AX1079" s="217"/>
      <c r="AY1079" s="219"/>
      <c r="AZ1079" s="220"/>
      <c r="BA1079" s="220"/>
      <c r="BB1079" s="221"/>
      <c r="BC1079" s="220"/>
      <c r="BD1079" s="220"/>
      <c r="BE1079" s="220"/>
      <c r="BF1079" s="220"/>
      <c r="BG1079" s="220"/>
      <c r="BH1079" s="218"/>
      <c r="BI1079" s="218"/>
      <c r="BJ1079" s="218"/>
      <c r="BK1079" s="218"/>
      <c r="BL1079" s="218"/>
      <c r="BM1079" s="211"/>
      <c r="BN1079" s="211"/>
      <c r="BO1079" s="211"/>
      <c r="BP1079" s="211"/>
      <c r="BQ1079" s="211"/>
      <c r="BR1079" s="211"/>
      <c r="BS1079" s="211"/>
      <c r="BT1079" s="211"/>
      <c r="BU1079" s="211"/>
      <c r="BV1079" s="211"/>
      <c r="BW1079" s="211"/>
      <c r="BX1079" s="211"/>
      <c r="BY1079" s="211"/>
      <c r="BZ1079" s="211"/>
      <c r="CA1079" s="211"/>
      <c r="CB1079" s="211"/>
      <c r="CC1079" s="211"/>
      <c r="CD1079" s="211"/>
      <c r="CE1079" s="211"/>
    </row>
    <row r="1080" spans="41:83" x14ac:dyDescent="0.2">
      <c r="AO1080" s="215"/>
      <c r="AP1080" s="222"/>
      <c r="AQ1080" s="222"/>
      <c r="AR1080" s="215"/>
      <c r="AS1080" s="215"/>
      <c r="AT1080" s="217"/>
      <c r="AU1080" s="218"/>
      <c r="AV1080" s="217"/>
      <c r="AW1080" s="215"/>
      <c r="AX1080" s="217"/>
      <c r="AY1080" s="219"/>
      <c r="AZ1080" s="220"/>
      <c r="BA1080" s="220"/>
      <c r="BB1080" s="221"/>
      <c r="BC1080" s="220"/>
      <c r="BD1080" s="220"/>
      <c r="BE1080" s="220"/>
      <c r="BF1080" s="220"/>
      <c r="BG1080" s="220"/>
      <c r="BH1080" s="218"/>
      <c r="BI1080" s="218"/>
      <c r="BJ1080" s="218"/>
      <c r="BK1080" s="218"/>
      <c r="BL1080" s="218"/>
      <c r="BM1080" s="211"/>
      <c r="BN1080" s="211"/>
      <c r="BO1080" s="211"/>
      <c r="BP1080" s="211"/>
      <c r="BQ1080" s="211"/>
      <c r="BR1080" s="211"/>
      <c r="BS1080" s="211"/>
      <c r="BT1080" s="211"/>
      <c r="BU1080" s="211"/>
      <c r="BV1080" s="211"/>
      <c r="BW1080" s="211"/>
      <c r="BX1080" s="211"/>
      <c r="BY1080" s="211"/>
      <c r="BZ1080" s="211"/>
      <c r="CA1080" s="211"/>
      <c r="CB1080" s="211"/>
      <c r="CC1080" s="211"/>
      <c r="CD1080" s="211"/>
      <c r="CE1080" s="211"/>
    </row>
    <row r="1081" spans="41:83" x14ac:dyDescent="0.2">
      <c r="AO1081" s="215"/>
      <c r="AP1081" s="222"/>
      <c r="AQ1081" s="222"/>
      <c r="AR1081" s="215"/>
      <c r="AS1081" s="215"/>
      <c r="AT1081" s="217"/>
      <c r="AU1081" s="218"/>
      <c r="AV1081" s="217"/>
      <c r="AW1081" s="215"/>
      <c r="AX1081" s="217"/>
      <c r="AY1081" s="219"/>
      <c r="AZ1081" s="220"/>
      <c r="BA1081" s="220"/>
      <c r="BB1081" s="221"/>
      <c r="BC1081" s="220"/>
      <c r="BD1081" s="220"/>
      <c r="BE1081" s="220"/>
      <c r="BF1081" s="220"/>
      <c r="BG1081" s="220"/>
      <c r="BH1081" s="218"/>
      <c r="BI1081" s="218"/>
      <c r="BJ1081" s="218"/>
      <c r="BK1081" s="218"/>
      <c r="BL1081" s="218"/>
      <c r="BM1081" s="211"/>
      <c r="BN1081" s="211"/>
      <c r="BO1081" s="211"/>
      <c r="BP1081" s="211"/>
      <c r="BQ1081" s="211"/>
      <c r="BR1081" s="211"/>
      <c r="BS1081" s="211"/>
      <c r="BT1081" s="211"/>
      <c r="BU1081" s="211"/>
      <c r="BV1081" s="211"/>
      <c r="BW1081" s="211"/>
      <c r="BX1081" s="211"/>
      <c r="BY1081" s="211"/>
      <c r="BZ1081" s="211"/>
      <c r="CA1081" s="211"/>
      <c r="CB1081" s="211"/>
      <c r="CC1081" s="211"/>
      <c r="CD1081" s="211"/>
      <c r="CE1081" s="211"/>
    </row>
    <row r="1082" spans="41:83" x14ac:dyDescent="0.2">
      <c r="AO1082" s="215"/>
      <c r="AP1082" s="222"/>
      <c r="AQ1082" s="222"/>
      <c r="AR1082" s="215"/>
      <c r="AS1082" s="215"/>
      <c r="AT1082" s="217"/>
      <c r="AU1082" s="218"/>
      <c r="AV1082" s="217"/>
      <c r="AW1082" s="215"/>
      <c r="AX1082" s="217"/>
      <c r="AY1082" s="219"/>
      <c r="AZ1082" s="220"/>
      <c r="BA1082" s="220"/>
      <c r="BB1082" s="221"/>
      <c r="BC1082" s="220"/>
      <c r="BD1082" s="220"/>
      <c r="BE1082" s="220"/>
      <c r="BF1082" s="220"/>
      <c r="BG1082" s="220"/>
      <c r="BH1082" s="218"/>
      <c r="BI1082" s="218"/>
      <c r="BJ1082" s="218"/>
      <c r="BK1082" s="218"/>
      <c r="BL1082" s="218"/>
      <c r="BM1082" s="211"/>
      <c r="BN1082" s="211"/>
      <c r="BO1082" s="211"/>
      <c r="BP1082" s="211"/>
      <c r="BQ1082" s="211"/>
      <c r="BR1082" s="211"/>
      <c r="BS1082" s="211"/>
      <c r="BT1082" s="211"/>
      <c r="BU1082" s="211"/>
      <c r="BV1082" s="211"/>
      <c r="BW1082" s="211"/>
      <c r="BX1082" s="211"/>
      <c r="BY1082" s="211"/>
      <c r="BZ1082" s="211"/>
      <c r="CA1082" s="211"/>
      <c r="CB1082" s="211"/>
      <c r="CC1082" s="211"/>
      <c r="CD1082" s="211"/>
      <c r="CE1082" s="211"/>
    </row>
    <row r="1083" spans="41:83" x14ac:dyDescent="0.2">
      <c r="AO1083" s="215"/>
      <c r="AP1083" s="222"/>
      <c r="AQ1083" s="222"/>
      <c r="AR1083" s="215"/>
      <c r="AS1083" s="215"/>
      <c r="AT1083" s="217"/>
      <c r="AU1083" s="218"/>
      <c r="AV1083" s="217"/>
      <c r="AW1083" s="215"/>
      <c r="AX1083" s="217"/>
      <c r="AY1083" s="219"/>
      <c r="AZ1083" s="220"/>
      <c r="BA1083" s="220"/>
      <c r="BB1083" s="221"/>
      <c r="BC1083" s="220"/>
      <c r="BD1083" s="220"/>
      <c r="BE1083" s="220"/>
      <c r="BF1083" s="220"/>
      <c r="BG1083" s="220"/>
      <c r="BH1083" s="218"/>
      <c r="BI1083" s="218"/>
      <c r="BJ1083" s="218"/>
      <c r="BK1083" s="218"/>
      <c r="BL1083" s="218"/>
      <c r="BM1083" s="211"/>
      <c r="BN1083" s="211"/>
      <c r="BO1083" s="211"/>
      <c r="BP1083" s="211"/>
      <c r="BQ1083" s="211"/>
      <c r="BR1083" s="211"/>
      <c r="BS1083" s="211"/>
      <c r="BT1083" s="211"/>
      <c r="BU1083" s="211"/>
      <c r="BV1083" s="211"/>
      <c r="BW1083" s="211"/>
      <c r="BX1083" s="211"/>
      <c r="BY1083" s="211"/>
      <c r="BZ1083" s="211"/>
      <c r="CA1083" s="211"/>
      <c r="CB1083" s="211"/>
      <c r="CC1083" s="211"/>
      <c r="CD1083" s="211"/>
      <c r="CE1083" s="211"/>
    </row>
    <row r="1084" spans="41:83" x14ac:dyDescent="0.2">
      <c r="AO1084" s="215"/>
      <c r="AP1084" s="222"/>
      <c r="AQ1084" s="222"/>
      <c r="AR1084" s="215"/>
      <c r="AS1084" s="215"/>
      <c r="AT1084" s="217"/>
      <c r="AU1084" s="218"/>
      <c r="AV1084" s="217"/>
      <c r="AW1084" s="215"/>
      <c r="AX1084" s="217"/>
      <c r="AY1084" s="219"/>
      <c r="AZ1084" s="220"/>
      <c r="BA1084" s="220"/>
      <c r="BB1084" s="221"/>
      <c r="BC1084" s="220"/>
      <c r="BD1084" s="220"/>
      <c r="BE1084" s="220"/>
      <c r="BF1084" s="220"/>
      <c r="BG1084" s="220"/>
      <c r="BH1084" s="218"/>
      <c r="BI1084" s="218"/>
      <c r="BJ1084" s="218"/>
      <c r="BK1084" s="218"/>
      <c r="BL1084" s="218"/>
      <c r="BM1084" s="211"/>
      <c r="BN1084" s="211"/>
      <c r="BO1084" s="211"/>
      <c r="BP1084" s="211"/>
      <c r="BQ1084" s="211"/>
      <c r="BR1084" s="211"/>
      <c r="BS1084" s="211"/>
      <c r="BT1084" s="211"/>
      <c r="BU1084" s="211"/>
      <c r="BV1084" s="211"/>
      <c r="BW1084" s="211"/>
      <c r="BX1084" s="211"/>
      <c r="BY1084" s="211"/>
      <c r="BZ1084" s="211"/>
      <c r="CA1084" s="211"/>
      <c r="CB1084" s="211"/>
      <c r="CC1084" s="211"/>
      <c r="CD1084" s="211"/>
      <c r="CE1084" s="211"/>
    </row>
    <row r="1085" spans="41:83" x14ac:dyDescent="0.2">
      <c r="AO1085" s="215"/>
      <c r="AP1085" s="222"/>
      <c r="AQ1085" s="222"/>
      <c r="AR1085" s="215"/>
      <c r="AS1085" s="215"/>
      <c r="AT1085" s="217"/>
      <c r="AU1085" s="218"/>
      <c r="AV1085" s="217"/>
      <c r="AW1085" s="215"/>
      <c r="AX1085" s="217"/>
      <c r="AY1085" s="219"/>
      <c r="AZ1085" s="220"/>
      <c r="BA1085" s="220"/>
      <c r="BB1085" s="221"/>
      <c r="BC1085" s="220"/>
      <c r="BD1085" s="220"/>
      <c r="BE1085" s="220"/>
      <c r="BF1085" s="220"/>
      <c r="BG1085" s="220"/>
      <c r="BH1085" s="218"/>
      <c r="BI1085" s="218"/>
      <c r="BJ1085" s="218"/>
      <c r="BK1085" s="218"/>
      <c r="BL1085" s="218"/>
      <c r="BM1085" s="211"/>
      <c r="BN1085" s="211"/>
      <c r="BO1085" s="211"/>
      <c r="BP1085" s="211"/>
      <c r="BQ1085" s="211"/>
      <c r="BR1085" s="211"/>
      <c r="BS1085" s="211"/>
      <c r="BT1085" s="211"/>
      <c r="BU1085" s="211"/>
      <c r="BV1085" s="211"/>
      <c r="BW1085" s="211"/>
      <c r="BX1085" s="211"/>
      <c r="BY1085" s="211"/>
      <c r="BZ1085" s="211"/>
      <c r="CA1085" s="211"/>
      <c r="CB1085" s="211"/>
      <c r="CC1085" s="211"/>
      <c r="CD1085" s="211"/>
      <c r="CE1085" s="211"/>
    </row>
    <row r="1086" spans="41:83" x14ac:dyDescent="0.2">
      <c r="AO1086" s="215"/>
      <c r="AP1086" s="222"/>
      <c r="AQ1086" s="222"/>
      <c r="AR1086" s="215"/>
      <c r="AS1086" s="215"/>
      <c r="AT1086" s="217"/>
      <c r="AU1086" s="218"/>
      <c r="AV1086" s="217"/>
      <c r="AW1086" s="215"/>
      <c r="AX1086" s="217"/>
      <c r="AY1086" s="219"/>
      <c r="AZ1086" s="220"/>
      <c r="BA1086" s="220"/>
      <c r="BB1086" s="221"/>
      <c r="BC1086" s="220"/>
      <c r="BD1086" s="220"/>
      <c r="BE1086" s="220"/>
      <c r="BF1086" s="220"/>
      <c r="BG1086" s="220"/>
      <c r="BH1086" s="218"/>
      <c r="BI1086" s="218"/>
      <c r="BJ1086" s="218"/>
      <c r="BK1086" s="218"/>
      <c r="BL1086" s="218"/>
      <c r="BM1086" s="211"/>
      <c r="BN1086" s="211"/>
      <c r="BO1086" s="211"/>
      <c r="BP1086" s="211"/>
      <c r="BQ1086" s="211"/>
      <c r="BR1086" s="211"/>
      <c r="BS1086" s="211"/>
      <c r="BT1086" s="211"/>
      <c r="BU1086" s="211"/>
      <c r="BV1086" s="211"/>
      <c r="BW1086" s="211"/>
      <c r="BX1086" s="211"/>
      <c r="BY1086" s="211"/>
      <c r="BZ1086" s="211"/>
      <c r="CA1086" s="211"/>
      <c r="CB1086" s="211"/>
      <c r="CC1086" s="211"/>
      <c r="CD1086" s="211"/>
      <c r="CE1086" s="211"/>
    </row>
    <row r="1087" spans="41:83" x14ac:dyDescent="0.2">
      <c r="AO1087" s="215"/>
      <c r="AP1087" s="222"/>
      <c r="AQ1087" s="222"/>
      <c r="AR1087" s="215"/>
      <c r="AS1087" s="215"/>
      <c r="AT1087" s="217"/>
      <c r="AU1087" s="218"/>
      <c r="AV1087" s="217"/>
      <c r="AW1087" s="215"/>
      <c r="AX1087" s="217"/>
      <c r="AY1087" s="219"/>
      <c r="AZ1087" s="220"/>
      <c r="BA1087" s="220"/>
      <c r="BB1087" s="221"/>
      <c r="BC1087" s="220"/>
      <c r="BD1087" s="220"/>
      <c r="BE1087" s="220"/>
      <c r="BF1087" s="220"/>
      <c r="BG1087" s="220"/>
      <c r="BH1087" s="218"/>
      <c r="BI1087" s="218"/>
      <c r="BJ1087" s="218"/>
      <c r="BK1087" s="218"/>
      <c r="BL1087" s="218"/>
      <c r="BM1087" s="211"/>
      <c r="BN1087" s="211"/>
      <c r="BO1087" s="211"/>
      <c r="BP1087" s="211"/>
      <c r="BQ1087" s="211"/>
      <c r="BR1087" s="211"/>
      <c r="BS1087" s="211"/>
      <c r="BT1087" s="211"/>
      <c r="BU1087" s="211"/>
      <c r="BV1087" s="211"/>
      <c r="BW1087" s="211"/>
      <c r="BX1087" s="211"/>
      <c r="BY1087" s="211"/>
      <c r="BZ1087" s="211"/>
      <c r="CA1087" s="211"/>
      <c r="CB1087" s="211"/>
      <c r="CC1087" s="211"/>
      <c r="CD1087" s="211"/>
      <c r="CE1087" s="211"/>
    </row>
    <row r="1088" spans="41:83" x14ac:dyDescent="0.2">
      <c r="AO1088" s="215"/>
      <c r="AP1088" s="222"/>
      <c r="AQ1088" s="222"/>
      <c r="AR1088" s="215"/>
      <c r="AS1088" s="215"/>
      <c r="AT1088" s="217"/>
      <c r="AU1088" s="218"/>
      <c r="AV1088" s="217"/>
      <c r="AW1088" s="215"/>
      <c r="AX1088" s="217"/>
      <c r="AY1088" s="219"/>
      <c r="AZ1088" s="220"/>
      <c r="BA1088" s="220"/>
      <c r="BB1088" s="221"/>
      <c r="BC1088" s="220"/>
      <c r="BD1088" s="220"/>
      <c r="BE1088" s="220"/>
      <c r="BF1088" s="220"/>
      <c r="BG1088" s="220"/>
      <c r="BH1088" s="218"/>
      <c r="BI1088" s="218"/>
      <c r="BJ1088" s="218"/>
      <c r="BK1088" s="218"/>
      <c r="BL1088" s="218"/>
      <c r="BM1088" s="211"/>
      <c r="BN1088" s="211"/>
      <c r="BO1088" s="211"/>
      <c r="BP1088" s="211"/>
      <c r="BQ1088" s="211"/>
      <c r="BR1088" s="211"/>
      <c r="BS1088" s="211"/>
      <c r="BT1088" s="211"/>
      <c r="BU1088" s="211"/>
      <c r="BV1088" s="211"/>
      <c r="BW1088" s="211"/>
      <c r="BX1088" s="211"/>
      <c r="BY1088" s="211"/>
      <c r="BZ1088" s="211"/>
      <c r="CA1088" s="211"/>
      <c r="CB1088" s="211"/>
      <c r="CC1088" s="211"/>
      <c r="CD1088" s="211"/>
      <c r="CE1088" s="211"/>
    </row>
    <row r="1089" spans="41:83" x14ac:dyDescent="0.2">
      <c r="AO1089" s="215"/>
      <c r="AP1089" s="222"/>
      <c r="AQ1089" s="222"/>
      <c r="AR1089" s="215"/>
      <c r="AS1089" s="215"/>
      <c r="AT1089" s="217"/>
      <c r="AU1089" s="218"/>
      <c r="AV1089" s="217"/>
      <c r="AW1089" s="215"/>
      <c r="AX1089" s="217"/>
      <c r="AY1089" s="219"/>
      <c r="AZ1089" s="220"/>
      <c r="BA1089" s="220"/>
      <c r="BB1089" s="221"/>
      <c r="BC1089" s="220"/>
      <c r="BD1089" s="220"/>
      <c r="BE1089" s="220"/>
      <c r="BF1089" s="220"/>
      <c r="BG1089" s="220"/>
      <c r="BH1089" s="218"/>
      <c r="BI1089" s="218"/>
      <c r="BJ1089" s="218"/>
      <c r="BK1089" s="218"/>
      <c r="BL1089" s="218"/>
      <c r="BM1089" s="211"/>
      <c r="BN1089" s="211"/>
      <c r="BO1089" s="211"/>
      <c r="BP1089" s="211"/>
      <c r="BQ1089" s="211"/>
      <c r="BR1089" s="211"/>
      <c r="BS1089" s="211"/>
      <c r="BT1089" s="211"/>
      <c r="BU1089" s="211"/>
      <c r="BV1089" s="211"/>
      <c r="BW1089" s="211"/>
      <c r="BX1089" s="211"/>
      <c r="BY1089" s="211"/>
      <c r="BZ1089" s="211"/>
      <c r="CA1089" s="211"/>
      <c r="CB1089" s="211"/>
      <c r="CC1089" s="211"/>
      <c r="CD1089" s="211"/>
      <c r="CE1089" s="211"/>
    </row>
    <row r="1090" spans="41:83" x14ac:dyDescent="0.2">
      <c r="AO1090" s="215"/>
      <c r="AP1090" s="222"/>
      <c r="AQ1090" s="222"/>
      <c r="AR1090" s="215"/>
      <c r="AS1090" s="215"/>
      <c r="AT1090" s="217"/>
      <c r="AU1090" s="218"/>
      <c r="AV1090" s="217"/>
      <c r="AW1090" s="215"/>
      <c r="AX1090" s="217"/>
      <c r="AY1090" s="219"/>
      <c r="AZ1090" s="220"/>
      <c r="BA1090" s="220"/>
      <c r="BB1090" s="221"/>
      <c r="BC1090" s="220"/>
      <c r="BD1090" s="220"/>
      <c r="BE1090" s="220"/>
      <c r="BF1090" s="220"/>
      <c r="BG1090" s="220"/>
      <c r="BH1090" s="218"/>
      <c r="BI1090" s="218"/>
      <c r="BJ1090" s="218"/>
      <c r="BK1090" s="218"/>
      <c r="BL1090" s="218"/>
      <c r="BM1090" s="211"/>
      <c r="BN1090" s="211"/>
      <c r="BO1090" s="211"/>
      <c r="BP1090" s="211"/>
      <c r="BQ1090" s="211"/>
      <c r="BR1090" s="211"/>
      <c r="BS1090" s="211"/>
      <c r="BT1090" s="211"/>
      <c r="BU1090" s="211"/>
      <c r="BV1090" s="211"/>
      <c r="BW1090" s="211"/>
      <c r="BX1090" s="211"/>
      <c r="BY1090" s="211"/>
      <c r="BZ1090" s="211"/>
      <c r="CA1090" s="211"/>
      <c r="CB1090" s="211"/>
      <c r="CC1090" s="211"/>
      <c r="CD1090" s="211"/>
      <c r="CE1090" s="211"/>
    </row>
    <row r="1091" spans="41:83" x14ac:dyDescent="0.2">
      <c r="AO1091" s="215"/>
      <c r="AP1091" s="222"/>
      <c r="AQ1091" s="222"/>
      <c r="AR1091" s="215"/>
      <c r="AS1091" s="215"/>
      <c r="AT1091" s="217"/>
      <c r="AU1091" s="218"/>
      <c r="AV1091" s="217"/>
      <c r="AW1091" s="215"/>
      <c r="AX1091" s="217"/>
      <c r="AY1091" s="219"/>
      <c r="AZ1091" s="220"/>
      <c r="BA1091" s="220"/>
      <c r="BB1091" s="221"/>
      <c r="BC1091" s="220"/>
      <c r="BD1091" s="220"/>
      <c r="BE1091" s="220"/>
      <c r="BF1091" s="220"/>
      <c r="BG1091" s="220"/>
      <c r="BH1091" s="218"/>
      <c r="BI1091" s="218"/>
      <c r="BJ1091" s="218"/>
      <c r="BK1091" s="218"/>
      <c r="BL1091" s="218"/>
      <c r="BM1091" s="211"/>
      <c r="BN1091" s="211"/>
      <c r="BO1091" s="211"/>
      <c r="BP1091" s="211"/>
      <c r="BQ1091" s="211"/>
      <c r="BR1091" s="211"/>
      <c r="BS1091" s="211"/>
      <c r="BT1091" s="211"/>
      <c r="BU1091" s="211"/>
      <c r="BV1091" s="211"/>
      <c r="BW1091" s="211"/>
      <c r="BX1091" s="211"/>
      <c r="BY1091" s="211"/>
      <c r="BZ1091" s="211"/>
      <c r="CA1091" s="211"/>
      <c r="CB1091" s="211"/>
      <c r="CC1091" s="211"/>
      <c r="CD1091" s="211"/>
      <c r="CE1091" s="211"/>
    </row>
    <row r="1092" spans="41:83" x14ac:dyDescent="0.2">
      <c r="AO1092" s="215"/>
      <c r="AP1092" s="222"/>
      <c r="AQ1092" s="222"/>
      <c r="AR1092" s="215"/>
      <c r="AS1092" s="215"/>
      <c r="AT1092" s="217"/>
      <c r="AU1092" s="218"/>
      <c r="AV1092" s="217"/>
      <c r="AW1092" s="215"/>
      <c r="AX1092" s="217"/>
      <c r="AY1092" s="219"/>
      <c r="AZ1092" s="220"/>
      <c r="BA1092" s="220"/>
      <c r="BB1092" s="221"/>
      <c r="BC1092" s="220"/>
      <c r="BD1092" s="220"/>
      <c r="BE1092" s="220"/>
      <c r="BF1092" s="220"/>
      <c r="BG1092" s="220"/>
      <c r="BH1092" s="218"/>
      <c r="BI1092" s="218"/>
      <c r="BJ1092" s="218"/>
      <c r="BK1092" s="218"/>
      <c r="BL1092" s="218"/>
      <c r="BM1092" s="211"/>
      <c r="BN1092" s="211"/>
      <c r="BO1092" s="211"/>
      <c r="BP1092" s="211"/>
      <c r="BQ1092" s="211"/>
      <c r="BR1092" s="211"/>
      <c r="BS1092" s="211"/>
      <c r="BT1092" s="211"/>
      <c r="BU1092" s="211"/>
      <c r="BV1092" s="211"/>
      <c r="BW1092" s="211"/>
      <c r="BX1092" s="211"/>
      <c r="BY1092" s="211"/>
      <c r="BZ1092" s="211"/>
      <c r="CA1092" s="211"/>
      <c r="CB1092" s="211"/>
      <c r="CC1092" s="211"/>
      <c r="CD1092" s="211"/>
      <c r="CE1092" s="211"/>
    </row>
    <row r="1093" spans="41:83" x14ac:dyDescent="0.2">
      <c r="AO1093" s="215"/>
      <c r="AP1093" s="222"/>
      <c r="AQ1093" s="222"/>
      <c r="AR1093" s="215"/>
      <c r="AS1093" s="215"/>
      <c r="AT1093" s="217"/>
      <c r="AU1093" s="218"/>
      <c r="AV1093" s="217"/>
      <c r="AW1093" s="215"/>
      <c r="AX1093" s="217"/>
      <c r="AY1093" s="219"/>
      <c r="AZ1093" s="220"/>
      <c r="BA1093" s="220"/>
      <c r="BB1093" s="221"/>
      <c r="BC1093" s="220"/>
      <c r="BD1093" s="220"/>
      <c r="BE1093" s="220"/>
      <c r="BF1093" s="220"/>
      <c r="BG1093" s="220"/>
      <c r="BH1093" s="218"/>
      <c r="BI1093" s="218"/>
      <c r="BJ1093" s="218"/>
      <c r="BK1093" s="218"/>
      <c r="BL1093" s="218"/>
      <c r="BM1093" s="211"/>
      <c r="BN1093" s="211"/>
      <c r="BO1093" s="211"/>
      <c r="BP1093" s="211"/>
      <c r="BQ1093" s="211"/>
      <c r="BR1093" s="211"/>
      <c r="BS1093" s="211"/>
      <c r="BT1093" s="211"/>
      <c r="BU1093" s="211"/>
      <c r="BV1093" s="211"/>
      <c r="BW1093" s="211"/>
      <c r="BX1093" s="211"/>
      <c r="BY1093" s="211"/>
      <c r="BZ1093" s="211"/>
      <c r="CA1093" s="211"/>
      <c r="CB1093" s="211"/>
      <c r="CC1093" s="211"/>
      <c r="CD1093" s="211"/>
      <c r="CE1093" s="211"/>
    </row>
    <row r="1094" spans="41:83" x14ac:dyDescent="0.2">
      <c r="AO1094" s="215"/>
      <c r="AP1094" s="222"/>
      <c r="AQ1094" s="222"/>
      <c r="AR1094" s="215"/>
      <c r="AS1094" s="215"/>
      <c r="AT1094" s="217"/>
      <c r="AU1094" s="218"/>
      <c r="AV1094" s="217"/>
      <c r="AW1094" s="215"/>
      <c r="AX1094" s="217"/>
      <c r="AY1094" s="219"/>
      <c r="AZ1094" s="220"/>
      <c r="BA1094" s="220"/>
      <c r="BB1094" s="221"/>
      <c r="BC1094" s="220"/>
      <c r="BD1094" s="220"/>
      <c r="BE1094" s="220"/>
      <c r="BF1094" s="220"/>
      <c r="BG1094" s="220"/>
      <c r="BH1094" s="218"/>
      <c r="BI1094" s="218"/>
      <c r="BJ1094" s="218"/>
      <c r="BK1094" s="218"/>
      <c r="BL1094" s="218"/>
      <c r="BM1094" s="211"/>
      <c r="BN1094" s="211"/>
      <c r="BO1094" s="211"/>
      <c r="BP1094" s="211"/>
      <c r="BQ1094" s="211"/>
      <c r="BR1094" s="211"/>
      <c r="BS1094" s="211"/>
      <c r="BT1094" s="211"/>
      <c r="BU1094" s="211"/>
      <c r="BV1094" s="211"/>
      <c r="BW1094" s="211"/>
      <c r="BX1094" s="211"/>
      <c r="BY1094" s="211"/>
      <c r="BZ1094" s="211"/>
      <c r="CA1094" s="211"/>
      <c r="CB1094" s="211"/>
      <c r="CC1094" s="211"/>
      <c r="CD1094" s="211"/>
      <c r="CE1094" s="211"/>
    </row>
    <row r="1095" spans="41:83" x14ac:dyDescent="0.2">
      <c r="AO1095" s="215"/>
      <c r="AP1095" s="222"/>
      <c r="AQ1095" s="222"/>
      <c r="AR1095" s="215"/>
      <c r="AS1095" s="215"/>
      <c r="AT1095" s="217"/>
      <c r="AU1095" s="218"/>
      <c r="AV1095" s="217"/>
      <c r="AW1095" s="215"/>
      <c r="AX1095" s="217"/>
      <c r="AY1095" s="219"/>
      <c r="AZ1095" s="220"/>
      <c r="BA1095" s="220"/>
      <c r="BB1095" s="221"/>
      <c r="BC1095" s="220"/>
      <c r="BD1095" s="220"/>
      <c r="BE1095" s="220"/>
      <c r="BF1095" s="220"/>
      <c r="BG1095" s="220"/>
      <c r="BH1095" s="218"/>
      <c r="BI1095" s="218"/>
      <c r="BJ1095" s="218"/>
      <c r="BK1095" s="218"/>
      <c r="BL1095" s="218"/>
      <c r="BM1095" s="211"/>
      <c r="BN1095" s="211"/>
      <c r="BO1095" s="211"/>
      <c r="BP1095" s="211"/>
      <c r="BQ1095" s="211"/>
      <c r="BR1095" s="211"/>
      <c r="BS1095" s="211"/>
      <c r="BT1095" s="211"/>
      <c r="BU1095" s="211"/>
      <c r="BV1095" s="211"/>
      <c r="BW1095" s="211"/>
      <c r="BX1095" s="211"/>
      <c r="BY1095" s="211"/>
      <c r="BZ1095" s="211"/>
      <c r="CA1095" s="211"/>
      <c r="CB1095" s="211"/>
      <c r="CC1095" s="211"/>
      <c r="CD1095" s="211"/>
      <c r="CE1095" s="211"/>
    </row>
    <row r="1096" spans="41:83" x14ac:dyDescent="0.2">
      <c r="AO1096" s="215"/>
      <c r="AP1096" s="222"/>
      <c r="AQ1096" s="222"/>
      <c r="AR1096" s="215"/>
      <c r="AS1096" s="215"/>
      <c r="AT1096" s="217"/>
      <c r="AU1096" s="218"/>
      <c r="AV1096" s="217"/>
      <c r="AW1096" s="215"/>
      <c r="AX1096" s="217"/>
      <c r="AY1096" s="219"/>
      <c r="AZ1096" s="220"/>
      <c r="BA1096" s="220"/>
      <c r="BB1096" s="221"/>
      <c r="BC1096" s="220"/>
      <c r="BD1096" s="220"/>
      <c r="BE1096" s="220"/>
      <c r="BF1096" s="220"/>
      <c r="BG1096" s="220"/>
      <c r="BH1096" s="218"/>
      <c r="BI1096" s="218"/>
      <c r="BJ1096" s="218"/>
      <c r="BK1096" s="218"/>
      <c r="BL1096" s="218"/>
      <c r="BM1096" s="211"/>
      <c r="BN1096" s="211"/>
      <c r="BO1096" s="211"/>
      <c r="BP1096" s="211"/>
      <c r="BQ1096" s="211"/>
      <c r="BR1096" s="211"/>
      <c r="BS1096" s="211"/>
      <c r="BT1096" s="211"/>
      <c r="BU1096" s="211"/>
      <c r="BV1096" s="211"/>
      <c r="BW1096" s="211"/>
      <c r="BX1096" s="211"/>
      <c r="BY1096" s="211"/>
      <c r="BZ1096" s="211"/>
      <c r="CA1096" s="211"/>
      <c r="CB1096" s="211"/>
      <c r="CC1096" s="211"/>
      <c r="CD1096" s="211"/>
      <c r="CE1096" s="211"/>
    </row>
    <row r="1097" spans="41:83" x14ac:dyDescent="0.2">
      <c r="AO1097" s="215"/>
      <c r="AP1097" s="222"/>
      <c r="AQ1097" s="222"/>
      <c r="AR1097" s="215"/>
      <c r="AS1097" s="215"/>
      <c r="AT1097" s="217"/>
      <c r="AU1097" s="218"/>
      <c r="AV1097" s="217"/>
      <c r="AW1097" s="215"/>
      <c r="AX1097" s="217"/>
      <c r="AY1097" s="219"/>
      <c r="AZ1097" s="220"/>
      <c r="BA1097" s="220"/>
      <c r="BB1097" s="221"/>
      <c r="BC1097" s="220"/>
      <c r="BD1097" s="220"/>
      <c r="BE1097" s="220"/>
      <c r="BF1097" s="220"/>
      <c r="BG1097" s="220"/>
      <c r="BH1097" s="218"/>
      <c r="BI1097" s="218"/>
      <c r="BJ1097" s="218"/>
      <c r="BK1097" s="218"/>
      <c r="BL1097" s="218"/>
      <c r="BM1097" s="211"/>
      <c r="BN1097" s="211"/>
      <c r="BO1097" s="211"/>
      <c r="BP1097" s="211"/>
      <c r="BQ1097" s="211"/>
      <c r="BR1097" s="211"/>
      <c r="BS1097" s="211"/>
      <c r="BT1097" s="211"/>
      <c r="BU1097" s="211"/>
      <c r="BV1097" s="211"/>
      <c r="BW1097" s="211"/>
      <c r="BX1097" s="211"/>
      <c r="BY1097" s="211"/>
      <c r="BZ1097" s="211"/>
      <c r="CA1097" s="211"/>
      <c r="CB1097" s="211"/>
      <c r="CC1097" s="211"/>
      <c r="CD1097" s="211"/>
      <c r="CE1097" s="211"/>
    </row>
    <row r="1098" spans="41:83" x14ac:dyDescent="0.2">
      <c r="AO1098" s="215"/>
      <c r="AP1098" s="222"/>
      <c r="AQ1098" s="222"/>
      <c r="AR1098" s="215"/>
      <c r="AS1098" s="215"/>
      <c r="AT1098" s="217"/>
      <c r="AU1098" s="218"/>
      <c r="AV1098" s="217"/>
      <c r="AW1098" s="215"/>
      <c r="AX1098" s="217"/>
      <c r="AY1098" s="219"/>
      <c r="AZ1098" s="220"/>
      <c r="BA1098" s="220"/>
      <c r="BB1098" s="221"/>
      <c r="BC1098" s="220"/>
      <c r="BD1098" s="220"/>
      <c r="BE1098" s="220"/>
      <c r="BF1098" s="220"/>
      <c r="BG1098" s="220"/>
      <c r="BH1098" s="218"/>
      <c r="BI1098" s="218"/>
      <c r="BJ1098" s="218"/>
      <c r="BK1098" s="218"/>
      <c r="BL1098" s="218"/>
      <c r="BM1098" s="211"/>
      <c r="BN1098" s="211"/>
      <c r="BO1098" s="211"/>
      <c r="BP1098" s="211"/>
      <c r="BQ1098" s="211"/>
      <c r="BR1098" s="211"/>
      <c r="BS1098" s="211"/>
      <c r="BT1098" s="211"/>
      <c r="BU1098" s="211"/>
      <c r="BV1098" s="211"/>
      <c r="BW1098" s="211"/>
      <c r="BX1098" s="211"/>
      <c r="BY1098" s="211"/>
      <c r="BZ1098" s="211"/>
      <c r="CA1098" s="211"/>
      <c r="CB1098" s="211"/>
      <c r="CC1098" s="211"/>
      <c r="CD1098" s="211"/>
      <c r="CE1098" s="211"/>
    </row>
    <row r="1099" spans="41:83" x14ac:dyDescent="0.2">
      <c r="AO1099" s="215"/>
      <c r="AP1099" s="222"/>
      <c r="AQ1099" s="222"/>
      <c r="AR1099" s="215"/>
      <c r="AS1099" s="215"/>
      <c r="AT1099" s="217"/>
      <c r="AU1099" s="218"/>
      <c r="AV1099" s="217"/>
      <c r="AW1099" s="215"/>
      <c r="AX1099" s="217"/>
      <c r="AY1099" s="219"/>
      <c r="AZ1099" s="220"/>
      <c r="BA1099" s="220"/>
      <c r="BB1099" s="221"/>
      <c r="BC1099" s="220"/>
      <c r="BD1099" s="220"/>
      <c r="BE1099" s="220"/>
      <c r="BF1099" s="220"/>
      <c r="BG1099" s="220"/>
      <c r="BH1099" s="218"/>
      <c r="BI1099" s="218"/>
      <c r="BJ1099" s="218"/>
      <c r="BK1099" s="218"/>
      <c r="BL1099" s="218"/>
      <c r="BM1099" s="211"/>
      <c r="BN1099" s="211"/>
      <c r="BO1099" s="211"/>
      <c r="BP1099" s="211"/>
      <c r="BQ1099" s="211"/>
      <c r="BR1099" s="211"/>
      <c r="BS1099" s="211"/>
      <c r="BT1099" s="211"/>
      <c r="BU1099" s="211"/>
      <c r="BV1099" s="211"/>
      <c r="BW1099" s="211"/>
      <c r="BX1099" s="211"/>
      <c r="BY1099" s="211"/>
      <c r="BZ1099" s="211"/>
      <c r="CA1099" s="211"/>
      <c r="CB1099" s="211"/>
      <c r="CC1099" s="211"/>
      <c r="CD1099" s="211"/>
      <c r="CE1099" s="211"/>
    </row>
    <row r="1100" spans="41:83" x14ac:dyDescent="0.2">
      <c r="AO1100" s="215"/>
      <c r="AP1100" s="222"/>
      <c r="AQ1100" s="222"/>
      <c r="AR1100" s="215"/>
      <c r="AS1100" s="215"/>
      <c r="AT1100" s="217"/>
      <c r="AU1100" s="218"/>
      <c r="AV1100" s="217"/>
      <c r="AW1100" s="215"/>
      <c r="AX1100" s="217"/>
      <c r="AY1100" s="219"/>
      <c r="AZ1100" s="220"/>
      <c r="BA1100" s="220"/>
      <c r="BB1100" s="221"/>
      <c r="BC1100" s="220"/>
      <c r="BD1100" s="220"/>
      <c r="BE1100" s="220"/>
      <c r="BF1100" s="220"/>
      <c r="BG1100" s="220"/>
      <c r="BH1100" s="218"/>
      <c r="BI1100" s="218"/>
      <c r="BJ1100" s="218"/>
      <c r="BK1100" s="218"/>
      <c r="BL1100" s="218"/>
      <c r="BM1100" s="211"/>
      <c r="BN1100" s="211"/>
      <c r="BO1100" s="211"/>
      <c r="BP1100" s="211"/>
      <c r="BQ1100" s="211"/>
      <c r="BR1100" s="211"/>
      <c r="BS1100" s="211"/>
      <c r="BT1100" s="211"/>
      <c r="BU1100" s="211"/>
      <c r="BV1100" s="211"/>
      <c r="BW1100" s="211"/>
      <c r="BX1100" s="211"/>
      <c r="BY1100" s="211"/>
      <c r="BZ1100" s="211"/>
      <c r="CA1100" s="211"/>
      <c r="CB1100" s="211"/>
      <c r="CC1100" s="211"/>
      <c r="CD1100" s="211"/>
      <c r="CE1100" s="211"/>
    </row>
    <row r="1101" spans="41:83" x14ac:dyDescent="0.2">
      <c r="AO1101" s="215"/>
      <c r="AP1101" s="222"/>
      <c r="AQ1101" s="222"/>
      <c r="AR1101" s="215"/>
      <c r="AS1101" s="215"/>
      <c r="AT1101" s="217"/>
      <c r="AU1101" s="218"/>
      <c r="AV1101" s="217"/>
      <c r="AW1101" s="215"/>
      <c r="AX1101" s="217"/>
      <c r="AY1101" s="219"/>
      <c r="AZ1101" s="220"/>
      <c r="BA1101" s="220"/>
      <c r="BB1101" s="221"/>
      <c r="BC1101" s="220"/>
      <c r="BD1101" s="220"/>
      <c r="BE1101" s="220"/>
      <c r="BF1101" s="220"/>
      <c r="BG1101" s="220"/>
      <c r="BH1101" s="218"/>
      <c r="BI1101" s="218"/>
      <c r="BJ1101" s="218"/>
      <c r="BK1101" s="218"/>
      <c r="BL1101" s="218"/>
      <c r="BM1101" s="211"/>
      <c r="BN1101" s="211"/>
      <c r="BO1101" s="211"/>
      <c r="BP1101" s="211"/>
      <c r="BQ1101" s="211"/>
      <c r="BR1101" s="211"/>
      <c r="BS1101" s="211"/>
      <c r="BT1101" s="211"/>
      <c r="BU1101" s="211"/>
      <c r="BV1101" s="211"/>
      <c r="BW1101" s="211"/>
      <c r="BX1101" s="211"/>
      <c r="BY1101" s="211"/>
      <c r="BZ1101" s="211"/>
      <c r="CA1101" s="211"/>
      <c r="CB1101" s="211"/>
      <c r="CC1101" s="211"/>
      <c r="CD1101" s="211"/>
      <c r="CE1101" s="211"/>
    </row>
    <row r="1102" spans="41:83" x14ac:dyDescent="0.2">
      <c r="AO1102" s="215"/>
      <c r="AP1102" s="222"/>
      <c r="AQ1102" s="222"/>
      <c r="AR1102" s="215"/>
      <c r="AS1102" s="215"/>
      <c r="AT1102" s="217"/>
      <c r="AU1102" s="218"/>
      <c r="AV1102" s="217"/>
      <c r="AW1102" s="215"/>
      <c r="AX1102" s="217"/>
      <c r="AY1102" s="219"/>
      <c r="AZ1102" s="220"/>
      <c r="BA1102" s="220"/>
      <c r="BB1102" s="221"/>
      <c r="BC1102" s="220"/>
      <c r="BD1102" s="220"/>
      <c r="BE1102" s="220"/>
      <c r="BF1102" s="220"/>
      <c r="BG1102" s="220"/>
      <c r="BH1102" s="218"/>
      <c r="BI1102" s="218"/>
      <c r="BJ1102" s="218"/>
      <c r="BK1102" s="218"/>
      <c r="BL1102" s="218"/>
      <c r="BM1102" s="211"/>
      <c r="BN1102" s="211"/>
      <c r="BO1102" s="211"/>
      <c r="BP1102" s="211"/>
      <c r="BQ1102" s="211"/>
      <c r="BR1102" s="211"/>
      <c r="BS1102" s="211"/>
      <c r="BT1102" s="211"/>
      <c r="BU1102" s="211"/>
      <c r="BV1102" s="211"/>
      <c r="BW1102" s="211"/>
      <c r="BX1102" s="211"/>
      <c r="BY1102" s="211"/>
      <c r="BZ1102" s="211"/>
      <c r="CA1102" s="211"/>
      <c r="CB1102" s="211"/>
      <c r="CC1102" s="211"/>
      <c r="CD1102" s="211"/>
      <c r="CE1102" s="211"/>
    </row>
    <row r="1103" spans="41:83" x14ac:dyDescent="0.2">
      <c r="AO1103" s="215"/>
      <c r="AP1103" s="222"/>
      <c r="AQ1103" s="222"/>
      <c r="AR1103" s="215"/>
      <c r="AS1103" s="215"/>
      <c r="AT1103" s="217"/>
      <c r="AU1103" s="218"/>
      <c r="AV1103" s="217"/>
      <c r="AW1103" s="215"/>
      <c r="AX1103" s="217"/>
      <c r="AY1103" s="219"/>
      <c r="AZ1103" s="220"/>
      <c r="BA1103" s="220"/>
      <c r="BB1103" s="221"/>
      <c r="BC1103" s="220"/>
      <c r="BD1103" s="220"/>
      <c r="BE1103" s="220"/>
      <c r="BF1103" s="220"/>
      <c r="BG1103" s="220"/>
      <c r="BH1103" s="218"/>
      <c r="BI1103" s="218"/>
      <c r="BJ1103" s="218"/>
      <c r="BK1103" s="218"/>
      <c r="BL1103" s="218"/>
      <c r="BM1103" s="211"/>
      <c r="BN1103" s="211"/>
      <c r="BO1103" s="211"/>
      <c r="BP1103" s="211"/>
      <c r="BQ1103" s="211"/>
      <c r="BR1103" s="211"/>
      <c r="BS1103" s="211"/>
      <c r="BT1103" s="211"/>
      <c r="BU1103" s="211"/>
      <c r="BV1103" s="211"/>
      <c r="BW1103" s="211"/>
      <c r="BX1103" s="211"/>
      <c r="BY1103" s="211"/>
      <c r="BZ1103" s="211"/>
      <c r="CA1103" s="211"/>
      <c r="CB1103" s="211"/>
      <c r="CC1103" s="211"/>
      <c r="CD1103" s="211"/>
      <c r="CE1103" s="211"/>
    </row>
    <row r="1104" spans="41:83" x14ac:dyDescent="0.2">
      <c r="AO1104" s="215"/>
      <c r="AP1104" s="222"/>
      <c r="AQ1104" s="222"/>
      <c r="AR1104" s="215"/>
      <c r="AS1104" s="215"/>
      <c r="AT1104" s="217"/>
      <c r="AU1104" s="218"/>
      <c r="AV1104" s="217"/>
      <c r="AW1104" s="215"/>
      <c r="AX1104" s="217"/>
      <c r="AY1104" s="219"/>
      <c r="AZ1104" s="220"/>
      <c r="BA1104" s="220"/>
      <c r="BB1104" s="221"/>
      <c r="BC1104" s="220"/>
      <c r="BD1104" s="220"/>
      <c r="BE1104" s="220"/>
      <c r="BF1104" s="220"/>
      <c r="BG1104" s="220"/>
      <c r="BH1104" s="218"/>
      <c r="BI1104" s="218"/>
      <c r="BJ1104" s="218"/>
      <c r="BK1104" s="218"/>
      <c r="BL1104" s="218"/>
      <c r="BM1104" s="211"/>
      <c r="BN1104" s="211"/>
      <c r="BO1104" s="211"/>
      <c r="BP1104" s="211"/>
      <c r="BQ1104" s="211"/>
      <c r="BR1104" s="211"/>
      <c r="BS1104" s="211"/>
      <c r="BT1104" s="211"/>
      <c r="BU1104" s="211"/>
      <c r="BV1104" s="211"/>
      <c r="BW1104" s="211"/>
      <c r="BX1104" s="211"/>
      <c r="BY1104" s="211"/>
      <c r="BZ1104" s="211"/>
      <c r="CA1104" s="211"/>
      <c r="CB1104" s="211"/>
      <c r="CC1104" s="211"/>
      <c r="CD1104" s="211"/>
      <c r="CE1104" s="211"/>
    </row>
    <row r="1105" spans="41:83" x14ac:dyDescent="0.2">
      <c r="AO1105" s="215"/>
      <c r="AP1105" s="222"/>
      <c r="AQ1105" s="222"/>
      <c r="AR1105" s="215"/>
      <c r="AS1105" s="215"/>
      <c r="AT1105" s="217"/>
      <c r="AU1105" s="218"/>
      <c r="AV1105" s="217"/>
      <c r="AW1105" s="215"/>
      <c r="AX1105" s="217"/>
      <c r="AY1105" s="219"/>
      <c r="AZ1105" s="220"/>
      <c r="BA1105" s="220"/>
      <c r="BB1105" s="221"/>
      <c r="BC1105" s="220"/>
      <c r="BD1105" s="220"/>
      <c r="BE1105" s="220"/>
      <c r="BF1105" s="220"/>
      <c r="BG1105" s="220"/>
      <c r="BH1105" s="218"/>
      <c r="BI1105" s="218"/>
      <c r="BJ1105" s="218"/>
      <c r="BK1105" s="218"/>
      <c r="BL1105" s="218"/>
      <c r="BM1105" s="211"/>
      <c r="BN1105" s="211"/>
      <c r="BO1105" s="211"/>
      <c r="BP1105" s="211"/>
      <c r="BQ1105" s="211"/>
      <c r="BR1105" s="211"/>
      <c r="BS1105" s="211"/>
      <c r="BT1105" s="211"/>
      <c r="BU1105" s="211"/>
      <c r="BV1105" s="211"/>
      <c r="BW1105" s="211"/>
      <c r="BX1105" s="211"/>
      <c r="BY1105" s="211"/>
      <c r="BZ1105" s="211"/>
      <c r="CA1105" s="211"/>
      <c r="CB1105" s="211"/>
      <c r="CC1105" s="211"/>
      <c r="CD1105" s="211"/>
      <c r="CE1105" s="211"/>
    </row>
    <row r="1106" spans="41:83" x14ac:dyDescent="0.2">
      <c r="AO1106" s="215"/>
      <c r="AP1106" s="222"/>
      <c r="AQ1106" s="222"/>
      <c r="AR1106" s="215"/>
      <c r="AS1106" s="215"/>
      <c r="AT1106" s="217"/>
      <c r="AU1106" s="218"/>
      <c r="AV1106" s="217"/>
      <c r="AW1106" s="215"/>
      <c r="AX1106" s="217"/>
      <c r="AY1106" s="219"/>
      <c r="AZ1106" s="220"/>
      <c r="BA1106" s="220"/>
      <c r="BB1106" s="221"/>
      <c r="BC1106" s="220"/>
      <c r="BD1106" s="220"/>
      <c r="BE1106" s="220"/>
      <c r="BF1106" s="220"/>
      <c r="BG1106" s="220"/>
      <c r="BH1106" s="218"/>
      <c r="BI1106" s="218"/>
      <c r="BJ1106" s="218"/>
      <c r="BK1106" s="218"/>
      <c r="BL1106" s="218"/>
      <c r="BM1106" s="211"/>
      <c r="BN1106" s="211"/>
      <c r="BO1106" s="211"/>
      <c r="BP1106" s="211"/>
      <c r="BQ1106" s="211"/>
      <c r="BR1106" s="211"/>
      <c r="BS1106" s="211"/>
      <c r="BT1106" s="211"/>
      <c r="BU1106" s="211"/>
      <c r="BV1106" s="211"/>
      <c r="BW1106" s="211"/>
      <c r="BX1106" s="211"/>
      <c r="BY1106" s="211"/>
      <c r="BZ1106" s="211"/>
      <c r="CA1106" s="211"/>
      <c r="CB1106" s="211"/>
      <c r="CC1106" s="211"/>
      <c r="CD1106" s="211"/>
      <c r="CE1106" s="211"/>
    </row>
    <row r="1107" spans="41:83" x14ac:dyDescent="0.2">
      <c r="AO1107" s="215"/>
      <c r="AP1107" s="222"/>
      <c r="AQ1107" s="222"/>
      <c r="AR1107" s="215"/>
      <c r="AS1107" s="215"/>
      <c r="AT1107" s="217"/>
      <c r="AU1107" s="218"/>
      <c r="AV1107" s="217"/>
      <c r="AW1107" s="215"/>
      <c r="AX1107" s="217"/>
      <c r="AY1107" s="219"/>
      <c r="AZ1107" s="220"/>
      <c r="BA1107" s="220"/>
      <c r="BB1107" s="221"/>
      <c r="BC1107" s="220"/>
      <c r="BD1107" s="220"/>
      <c r="BE1107" s="220"/>
      <c r="BF1107" s="220"/>
      <c r="BG1107" s="220"/>
      <c r="BH1107" s="218"/>
      <c r="BI1107" s="218"/>
      <c r="BJ1107" s="218"/>
      <c r="BK1107" s="218"/>
      <c r="BL1107" s="218"/>
      <c r="BM1107" s="211"/>
      <c r="BN1107" s="211"/>
      <c r="BO1107" s="211"/>
      <c r="BP1107" s="211"/>
      <c r="BQ1107" s="211"/>
      <c r="BR1107" s="211"/>
      <c r="BS1107" s="211"/>
      <c r="BT1107" s="211"/>
      <c r="BU1107" s="211"/>
      <c r="BV1107" s="211"/>
      <c r="BW1107" s="211"/>
      <c r="BX1107" s="211"/>
      <c r="BY1107" s="211"/>
      <c r="BZ1107" s="211"/>
      <c r="CA1107" s="211"/>
      <c r="CB1107" s="211"/>
      <c r="CC1107" s="211"/>
      <c r="CD1107" s="211"/>
      <c r="CE1107" s="211"/>
    </row>
    <row r="1108" spans="41:83" x14ac:dyDescent="0.2">
      <c r="AO1108" s="215"/>
      <c r="AP1108" s="222"/>
      <c r="AQ1108" s="222"/>
      <c r="AR1108" s="215"/>
      <c r="AS1108" s="215"/>
      <c r="AT1108" s="217"/>
      <c r="AU1108" s="218"/>
      <c r="AV1108" s="217"/>
      <c r="AW1108" s="215"/>
      <c r="AX1108" s="217"/>
      <c r="AY1108" s="219"/>
      <c r="AZ1108" s="220"/>
      <c r="BA1108" s="220"/>
      <c r="BB1108" s="221"/>
      <c r="BC1108" s="220"/>
      <c r="BD1108" s="220"/>
      <c r="BE1108" s="220"/>
      <c r="BF1108" s="220"/>
      <c r="BG1108" s="220"/>
      <c r="BH1108" s="218"/>
      <c r="BI1108" s="218"/>
      <c r="BJ1108" s="218"/>
      <c r="BK1108" s="218"/>
      <c r="BL1108" s="218"/>
      <c r="BM1108" s="211"/>
      <c r="BN1108" s="211"/>
      <c r="BO1108" s="211"/>
      <c r="BP1108" s="211"/>
      <c r="BQ1108" s="211"/>
      <c r="BR1108" s="211"/>
      <c r="BS1108" s="211"/>
      <c r="BT1108" s="211"/>
      <c r="BU1108" s="211"/>
      <c r="BV1108" s="211"/>
      <c r="BW1108" s="211"/>
      <c r="BX1108" s="211"/>
      <c r="BY1108" s="211"/>
      <c r="BZ1108" s="211"/>
      <c r="CA1108" s="211"/>
      <c r="CB1108" s="211"/>
      <c r="CC1108" s="211"/>
      <c r="CD1108" s="211"/>
      <c r="CE1108" s="211"/>
    </row>
    <row r="1109" spans="41:83" x14ac:dyDescent="0.2">
      <c r="AO1109" s="215"/>
      <c r="AP1109" s="222"/>
      <c r="AQ1109" s="222"/>
      <c r="AR1109" s="215"/>
      <c r="AS1109" s="215"/>
      <c r="AT1109" s="217"/>
      <c r="AU1109" s="218"/>
      <c r="AV1109" s="217"/>
      <c r="AW1109" s="215"/>
      <c r="AX1109" s="217"/>
      <c r="AY1109" s="219"/>
      <c r="AZ1109" s="220"/>
      <c r="BA1109" s="220"/>
      <c r="BB1109" s="221"/>
      <c r="BC1109" s="220"/>
      <c r="BD1109" s="220"/>
      <c r="BE1109" s="220"/>
      <c r="BF1109" s="220"/>
      <c r="BG1109" s="220"/>
      <c r="BH1109" s="218"/>
      <c r="BI1109" s="218"/>
      <c r="BJ1109" s="218"/>
      <c r="BK1109" s="218"/>
      <c r="BL1109" s="218"/>
      <c r="BM1109" s="211"/>
      <c r="BN1109" s="211"/>
      <c r="BO1109" s="211"/>
      <c r="BP1109" s="211"/>
      <c r="BQ1109" s="211"/>
      <c r="BR1109" s="211"/>
      <c r="BS1109" s="211"/>
      <c r="BT1109" s="211"/>
      <c r="BU1109" s="211"/>
      <c r="BV1109" s="211"/>
      <c r="BW1109" s="211"/>
      <c r="BX1109" s="211"/>
      <c r="BY1109" s="211"/>
      <c r="BZ1109" s="211"/>
      <c r="CA1109" s="211"/>
      <c r="CB1109" s="211"/>
      <c r="CC1109" s="211"/>
      <c r="CD1109" s="211"/>
      <c r="CE1109" s="211"/>
    </row>
    <row r="1110" spans="41:83" x14ac:dyDescent="0.2">
      <c r="AO1110" s="215"/>
      <c r="AP1110" s="222"/>
      <c r="AQ1110" s="222"/>
      <c r="AR1110" s="215"/>
      <c r="AS1110" s="215"/>
      <c r="AT1110" s="217"/>
      <c r="AU1110" s="218"/>
      <c r="AV1110" s="217"/>
      <c r="AW1110" s="215"/>
      <c r="AX1110" s="217"/>
      <c r="AY1110" s="219"/>
      <c r="AZ1110" s="220"/>
      <c r="BA1110" s="220"/>
      <c r="BB1110" s="221"/>
      <c r="BC1110" s="220"/>
      <c r="BD1110" s="220"/>
      <c r="BE1110" s="220"/>
      <c r="BF1110" s="220"/>
      <c r="BG1110" s="220"/>
      <c r="BH1110" s="218"/>
      <c r="BI1110" s="218"/>
      <c r="BJ1110" s="218"/>
      <c r="BK1110" s="218"/>
      <c r="BL1110" s="218"/>
      <c r="BM1110" s="211"/>
      <c r="BN1110" s="211"/>
      <c r="BO1110" s="211"/>
      <c r="BP1110" s="211"/>
      <c r="BQ1110" s="211"/>
      <c r="BR1110" s="211"/>
      <c r="BS1110" s="211"/>
      <c r="BT1110" s="211"/>
      <c r="BU1110" s="211"/>
      <c r="BV1110" s="211"/>
      <c r="BW1110" s="211"/>
      <c r="BX1110" s="211"/>
      <c r="BY1110" s="211"/>
      <c r="BZ1110" s="211"/>
      <c r="CA1110" s="211"/>
      <c r="CB1110" s="211"/>
      <c r="CC1110" s="211"/>
      <c r="CD1110" s="211"/>
      <c r="CE1110" s="211"/>
    </row>
    <row r="1111" spans="41:83" x14ac:dyDescent="0.2">
      <c r="AO1111" s="215"/>
      <c r="AP1111" s="222"/>
      <c r="AQ1111" s="222"/>
      <c r="AR1111" s="215"/>
      <c r="AS1111" s="215"/>
      <c r="AT1111" s="217"/>
      <c r="AU1111" s="218"/>
      <c r="AV1111" s="217"/>
      <c r="AW1111" s="215"/>
      <c r="AX1111" s="217"/>
      <c r="AY1111" s="219"/>
      <c r="AZ1111" s="220"/>
      <c r="BA1111" s="220"/>
      <c r="BB1111" s="221"/>
      <c r="BC1111" s="220"/>
      <c r="BD1111" s="220"/>
      <c r="BE1111" s="220"/>
      <c r="BF1111" s="220"/>
      <c r="BG1111" s="220"/>
      <c r="BH1111" s="218"/>
      <c r="BI1111" s="218"/>
      <c r="BJ1111" s="218"/>
      <c r="BK1111" s="218"/>
      <c r="BL1111" s="218"/>
      <c r="BM1111" s="211"/>
      <c r="BN1111" s="211"/>
      <c r="BO1111" s="211"/>
      <c r="BP1111" s="211"/>
      <c r="BQ1111" s="211"/>
      <c r="BR1111" s="211"/>
      <c r="BS1111" s="211"/>
      <c r="BT1111" s="211"/>
      <c r="BU1111" s="211"/>
      <c r="BV1111" s="211"/>
      <c r="BW1111" s="211"/>
      <c r="BX1111" s="211"/>
      <c r="BY1111" s="211"/>
      <c r="BZ1111" s="211"/>
      <c r="CA1111" s="211"/>
      <c r="CB1111" s="211"/>
      <c r="CC1111" s="211"/>
      <c r="CD1111" s="211"/>
      <c r="CE1111" s="211"/>
    </row>
    <row r="1112" spans="41:83" x14ac:dyDescent="0.2">
      <c r="AO1112" s="215"/>
      <c r="AP1112" s="222"/>
      <c r="AQ1112" s="222"/>
      <c r="AR1112" s="215"/>
      <c r="AS1112" s="215"/>
      <c r="AT1112" s="217"/>
      <c r="AU1112" s="218"/>
      <c r="AV1112" s="217"/>
      <c r="AW1112" s="215"/>
      <c r="AX1112" s="217"/>
      <c r="AY1112" s="219"/>
      <c r="AZ1112" s="220"/>
      <c r="BA1112" s="220"/>
      <c r="BB1112" s="221"/>
      <c r="BC1112" s="220"/>
      <c r="BD1112" s="220"/>
      <c r="BE1112" s="220"/>
      <c r="BF1112" s="220"/>
      <c r="BG1112" s="220"/>
      <c r="BH1112" s="218"/>
      <c r="BI1112" s="218"/>
      <c r="BJ1112" s="218"/>
      <c r="BK1112" s="218"/>
      <c r="BL1112" s="218"/>
      <c r="BM1112" s="211"/>
      <c r="BN1112" s="211"/>
      <c r="BO1112" s="211"/>
      <c r="BP1112" s="211"/>
      <c r="BQ1112" s="211"/>
      <c r="BR1112" s="211"/>
      <c r="BS1112" s="211"/>
      <c r="BT1112" s="211"/>
      <c r="BU1112" s="211"/>
      <c r="BV1112" s="211"/>
      <c r="BW1112" s="211"/>
      <c r="BX1112" s="211"/>
      <c r="BY1112" s="211"/>
      <c r="BZ1112" s="211"/>
      <c r="CA1112" s="211"/>
      <c r="CB1112" s="211"/>
      <c r="CC1112" s="211"/>
      <c r="CD1112" s="211"/>
      <c r="CE1112" s="211"/>
    </row>
    <row r="1113" spans="41:83" x14ac:dyDescent="0.2">
      <c r="AO1113" s="215"/>
      <c r="AP1113" s="222"/>
      <c r="AQ1113" s="222"/>
      <c r="AR1113" s="215"/>
      <c r="AS1113" s="215"/>
      <c r="AT1113" s="217"/>
      <c r="AU1113" s="218"/>
      <c r="AV1113" s="217"/>
      <c r="AW1113" s="215"/>
      <c r="AX1113" s="217"/>
      <c r="AY1113" s="219"/>
      <c r="AZ1113" s="220"/>
      <c r="BA1113" s="220"/>
      <c r="BB1113" s="221"/>
      <c r="BC1113" s="220"/>
      <c r="BD1113" s="220"/>
      <c r="BE1113" s="220"/>
      <c r="BF1113" s="220"/>
      <c r="BG1113" s="220"/>
      <c r="BH1113" s="218"/>
      <c r="BI1113" s="218"/>
      <c r="BJ1113" s="218"/>
      <c r="BK1113" s="218"/>
      <c r="BL1113" s="218"/>
      <c r="BM1113" s="211"/>
      <c r="BN1113" s="211"/>
      <c r="BO1113" s="211"/>
      <c r="BP1113" s="211"/>
      <c r="BQ1113" s="211"/>
      <c r="BR1113" s="211"/>
      <c r="BS1113" s="211"/>
      <c r="BT1113" s="211"/>
      <c r="BU1113" s="211"/>
      <c r="BV1113" s="211"/>
      <c r="BW1113" s="211"/>
      <c r="BX1113" s="211"/>
      <c r="BY1113" s="211"/>
      <c r="BZ1113" s="211"/>
      <c r="CA1113" s="211"/>
      <c r="CB1113" s="211"/>
      <c r="CC1113" s="211"/>
      <c r="CD1113" s="211"/>
      <c r="CE1113" s="211"/>
    </row>
    <row r="1114" spans="41:83" x14ac:dyDescent="0.2">
      <c r="AO1114" s="215"/>
      <c r="AP1114" s="222"/>
      <c r="AQ1114" s="222"/>
      <c r="AR1114" s="215"/>
      <c r="AS1114" s="215"/>
      <c r="AT1114" s="217"/>
      <c r="AU1114" s="218"/>
      <c r="AV1114" s="217"/>
      <c r="AW1114" s="215"/>
      <c r="AX1114" s="217"/>
      <c r="AY1114" s="219"/>
      <c r="AZ1114" s="220"/>
      <c r="BA1114" s="220"/>
      <c r="BB1114" s="221"/>
      <c r="BC1114" s="220"/>
      <c r="BD1114" s="220"/>
      <c r="BE1114" s="220"/>
      <c r="BF1114" s="220"/>
      <c r="BG1114" s="220"/>
      <c r="BH1114" s="218"/>
      <c r="BI1114" s="218"/>
      <c r="BJ1114" s="218"/>
      <c r="BK1114" s="218"/>
      <c r="BL1114" s="218"/>
      <c r="BM1114" s="211"/>
      <c r="BN1114" s="211"/>
      <c r="BO1114" s="211"/>
      <c r="BP1114" s="211"/>
      <c r="BQ1114" s="211"/>
      <c r="BR1114" s="211"/>
      <c r="BS1114" s="211"/>
      <c r="BT1114" s="211"/>
      <c r="BU1114" s="211"/>
      <c r="BV1114" s="211"/>
      <c r="BW1114" s="211"/>
      <c r="BX1114" s="211"/>
      <c r="BY1114" s="211"/>
      <c r="BZ1114" s="211"/>
      <c r="CA1114" s="211"/>
      <c r="CB1114" s="211"/>
      <c r="CC1114" s="211"/>
      <c r="CD1114" s="211"/>
      <c r="CE1114" s="211"/>
    </row>
    <row r="1115" spans="41:83" x14ac:dyDescent="0.2">
      <c r="AO1115" s="215"/>
      <c r="AP1115" s="222"/>
      <c r="AQ1115" s="222"/>
      <c r="AR1115" s="215"/>
      <c r="AS1115" s="215"/>
      <c r="AT1115" s="217"/>
      <c r="AU1115" s="218"/>
      <c r="AV1115" s="217"/>
      <c r="AW1115" s="215"/>
      <c r="AX1115" s="217"/>
      <c r="AY1115" s="219"/>
      <c r="AZ1115" s="220"/>
      <c r="BA1115" s="220"/>
      <c r="BB1115" s="221"/>
      <c r="BC1115" s="220"/>
      <c r="BD1115" s="220"/>
      <c r="BE1115" s="220"/>
      <c r="BF1115" s="220"/>
      <c r="BG1115" s="220"/>
      <c r="BH1115" s="218"/>
      <c r="BI1115" s="218"/>
      <c r="BJ1115" s="218"/>
      <c r="BK1115" s="218"/>
      <c r="BL1115" s="218"/>
      <c r="BM1115" s="211"/>
      <c r="BN1115" s="211"/>
      <c r="BO1115" s="211"/>
      <c r="BP1115" s="211"/>
      <c r="BQ1115" s="211"/>
      <c r="BR1115" s="211"/>
      <c r="BS1115" s="211"/>
      <c r="BT1115" s="211"/>
      <c r="BU1115" s="211"/>
      <c r="BV1115" s="211"/>
      <c r="BW1115" s="211"/>
      <c r="BX1115" s="211"/>
      <c r="BY1115" s="211"/>
      <c r="BZ1115" s="211"/>
      <c r="CA1115" s="211"/>
      <c r="CB1115" s="211"/>
      <c r="CC1115" s="211"/>
      <c r="CD1115" s="211"/>
      <c r="CE1115" s="211"/>
    </row>
    <row r="1116" spans="41:83" x14ac:dyDescent="0.2">
      <c r="AO1116" s="215"/>
      <c r="AP1116" s="222"/>
      <c r="AQ1116" s="222"/>
      <c r="AR1116" s="215"/>
      <c r="AS1116" s="215"/>
      <c r="AT1116" s="217"/>
      <c r="AU1116" s="218"/>
      <c r="AV1116" s="217"/>
      <c r="AW1116" s="215"/>
      <c r="AX1116" s="217"/>
      <c r="AY1116" s="219"/>
      <c r="AZ1116" s="220"/>
      <c r="BA1116" s="220"/>
      <c r="BB1116" s="221"/>
      <c r="BC1116" s="220"/>
      <c r="BD1116" s="220"/>
      <c r="BE1116" s="220"/>
      <c r="BF1116" s="220"/>
      <c r="BG1116" s="220"/>
      <c r="BH1116" s="218"/>
      <c r="BI1116" s="218"/>
      <c r="BJ1116" s="218"/>
      <c r="BK1116" s="218"/>
      <c r="BL1116" s="218"/>
      <c r="BM1116" s="211"/>
      <c r="BN1116" s="211"/>
      <c r="BO1116" s="211"/>
      <c r="BP1116" s="211"/>
      <c r="BQ1116" s="211"/>
      <c r="BR1116" s="211"/>
      <c r="BS1116" s="211"/>
      <c r="BT1116" s="211"/>
      <c r="BU1116" s="211"/>
      <c r="BV1116" s="211"/>
      <c r="BW1116" s="211"/>
      <c r="BX1116" s="211"/>
      <c r="BY1116" s="211"/>
      <c r="BZ1116" s="211"/>
      <c r="CA1116" s="211"/>
      <c r="CB1116" s="211"/>
      <c r="CC1116" s="211"/>
      <c r="CD1116" s="211"/>
      <c r="CE1116" s="211"/>
    </row>
    <row r="1117" spans="41:83" x14ac:dyDescent="0.2">
      <c r="AO1117" s="215"/>
      <c r="AP1117" s="222"/>
      <c r="AQ1117" s="222"/>
      <c r="AR1117" s="215"/>
      <c r="AS1117" s="215"/>
      <c r="AT1117" s="217"/>
      <c r="AU1117" s="218"/>
      <c r="AV1117" s="217"/>
      <c r="AW1117" s="215"/>
      <c r="AX1117" s="217"/>
      <c r="AY1117" s="219"/>
      <c r="AZ1117" s="220"/>
      <c r="BA1117" s="220"/>
      <c r="BB1117" s="221"/>
      <c r="BC1117" s="220"/>
      <c r="BD1117" s="220"/>
      <c r="BE1117" s="220"/>
      <c r="BF1117" s="220"/>
      <c r="BG1117" s="220"/>
      <c r="BH1117" s="218"/>
      <c r="BI1117" s="218"/>
      <c r="BJ1117" s="218"/>
      <c r="BK1117" s="218"/>
      <c r="BL1117" s="218"/>
      <c r="BM1117" s="211"/>
      <c r="BN1117" s="211"/>
      <c r="BO1117" s="211"/>
      <c r="BP1117" s="211"/>
      <c r="BQ1117" s="211"/>
      <c r="BR1117" s="211"/>
      <c r="BS1117" s="211"/>
      <c r="BT1117" s="211"/>
      <c r="BU1117" s="211"/>
      <c r="BV1117" s="211"/>
      <c r="BW1117" s="211"/>
      <c r="BX1117" s="211"/>
      <c r="BY1117" s="211"/>
      <c r="BZ1117" s="211"/>
      <c r="CA1117" s="211"/>
      <c r="CB1117" s="211"/>
      <c r="CC1117" s="211"/>
      <c r="CD1117" s="211"/>
      <c r="CE1117" s="211"/>
    </row>
    <row r="1118" spans="41:83" x14ac:dyDescent="0.2">
      <c r="AO1118" s="215"/>
      <c r="AP1118" s="222"/>
      <c r="AQ1118" s="222"/>
      <c r="AR1118" s="215"/>
      <c r="AS1118" s="215"/>
      <c r="AT1118" s="217"/>
      <c r="AU1118" s="218"/>
      <c r="AV1118" s="217"/>
      <c r="AW1118" s="215"/>
      <c r="AX1118" s="217"/>
      <c r="AY1118" s="219"/>
      <c r="AZ1118" s="220"/>
      <c r="BA1118" s="220"/>
      <c r="BB1118" s="221"/>
      <c r="BC1118" s="220"/>
      <c r="BD1118" s="220"/>
      <c r="BE1118" s="220"/>
      <c r="BF1118" s="220"/>
      <c r="BG1118" s="220"/>
      <c r="BH1118" s="218"/>
      <c r="BI1118" s="218"/>
      <c r="BJ1118" s="218"/>
      <c r="BK1118" s="218"/>
      <c r="BL1118" s="218"/>
      <c r="BM1118" s="211"/>
      <c r="BN1118" s="211"/>
      <c r="BO1118" s="211"/>
      <c r="BP1118" s="211"/>
      <c r="BQ1118" s="211"/>
      <c r="BR1118" s="211"/>
      <c r="BS1118" s="211"/>
      <c r="BT1118" s="211"/>
      <c r="BU1118" s="211"/>
      <c r="BV1118" s="211"/>
      <c r="BW1118" s="211"/>
      <c r="BX1118" s="211"/>
      <c r="BY1118" s="211"/>
      <c r="BZ1118" s="211"/>
      <c r="CA1118" s="211"/>
      <c r="CB1118" s="211"/>
      <c r="CC1118" s="211"/>
      <c r="CD1118" s="211"/>
      <c r="CE1118" s="211"/>
    </row>
    <row r="1119" spans="41:83" x14ac:dyDescent="0.2">
      <c r="AO1119" s="215"/>
      <c r="AP1119" s="222"/>
      <c r="AQ1119" s="222"/>
      <c r="AR1119" s="215"/>
      <c r="AS1119" s="215"/>
      <c r="AT1119" s="217"/>
      <c r="AU1119" s="218"/>
      <c r="AV1119" s="217"/>
      <c r="AW1119" s="215"/>
      <c r="AX1119" s="217"/>
      <c r="AY1119" s="219"/>
      <c r="AZ1119" s="220"/>
      <c r="BA1119" s="220"/>
      <c r="BB1119" s="221"/>
      <c r="BC1119" s="220"/>
      <c r="BD1119" s="220"/>
      <c r="BE1119" s="220"/>
      <c r="BF1119" s="220"/>
      <c r="BG1119" s="220"/>
      <c r="BH1119" s="218"/>
      <c r="BI1119" s="218"/>
      <c r="BJ1119" s="218"/>
      <c r="BK1119" s="218"/>
      <c r="BL1119" s="218"/>
      <c r="BM1119" s="211"/>
      <c r="BN1119" s="211"/>
      <c r="BO1119" s="211"/>
      <c r="BP1119" s="211"/>
      <c r="BQ1119" s="211"/>
      <c r="BR1119" s="211"/>
      <c r="BS1119" s="211"/>
      <c r="BT1119" s="211"/>
      <c r="BU1119" s="211"/>
      <c r="BV1119" s="211"/>
      <c r="BW1119" s="211"/>
      <c r="BX1119" s="211"/>
      <c r="BY1119" s="211"/>
      <c r="BZ1119" s="211"/>
      <c r="CA1119" s="211"/>
      <c r="CB1119" s="211"/>
      <c r="CC1119" s="211"/>
      <c r="CD1119" s="211"/>
      <c r="CE1119" s="211"/>
    </row>
    <row r="1120" spans="41:83" x14ac:dyDescent="0.2">
      <c r="AO1120" s="215"/>
      <c r="AP1120" s="222"/>
      <c r="AQ1120" s="222"/>
      <c r="AR1120" s="215"/>
      <c r="AS1120" s="215"/>
      <c r="AT1120" s="217"/>
      <c r="AU1120" s="218"/>
      <c r="AV1120" s="217"/>
      <c r="AW1120" s="215"/>
      <c r="AX1120" s="217"/>
      <c r="AY1120" s="219"/>
      <c r="AZ1120" s="220"/>
      <c r="BA1120" s="220"/>
      <c r="BB1120" s="221"/>
      <c r="BC1120" s="220"/>
      <c r="BD1120" s="220"/>
      <c r="BE1120" s="220"/>
      <c r="BF1120" s="220"/>
      <c r="BG1120" s="220"/>
      <c r="BH1120" s="218"/>
      <c r="BI1120" s="218"/>
      <c r="BJ1120" s="218"/>
      <c r="BK1120" s="218"/>
      <c r="BL1120" s="218"/>
      <c r="BM1120" s="211"/>
      <c r="BN1120" s="211"/>
      <c r="BO1120" s="211"/>
      <c r="BP1120" s="211"/>
      <c r="BQ1120" s="211"/>
      <c r="BR1120" s="211"/>
      <c r="BS1120" s="211"/>
      <c r="BT1120" s="211"/>
      <c r="BU1120" s="211"/>
      <c r="BV1120" s="211"/>
      <c r="BW1120" s="211"/>
      <c r="BX1120" s="211"/>
      <c r="BY1120" s="211"/>
      <c r="BZ1120" s="211"/>
      <c r="CA1120" s="211"/>
      <c r="CB1120" s="211"/>
      <c r="CC1120" s="211"/>
      <c r="CD1120" s="211"/>
      <c r="CE1120" s="211"/>
    </row>
    <row r="1121" spans="41:83" x14ac:dyDescent="0.2">
      <c r="AO1121" s="215"/>
      <c r="AP1121" s="222"/>
      <c r="AQ1121" s="222"/>
      <c r="AR1121" s="215"/>
      <c r="AS1121" s="215"/>
      <c r="AT1121" s="217"/>
      <c r="AU1121" s="218"/>
      <c r="AV1121" s="217"/>
      <c r="AW1121" s="215"/>
      <c r="AX1121" s="217"/>
      <c r="AY1121" s="219"/>
      <c r="AZ1121" s="220"/>
      <c r="BA1121" s="220"/>
      <c r="BB1121" s="221"/>
      <c r="BC1121" s="220"/>
      <c r="BD1121" s="220"/>
      <c r="BE1121" s="220"/>
      <c r="BF1121" s="220"/>
      <c r="BG1121" s="220"/>
      <c r="BH1121" s="218"/>
      <c r="BI1121" s="218"/>
      <c r="BJ1121" s="218"/>
      <c r="BK1121" s="218"/>
      <c r="BL1121" s="218"/>
      <c r="BM1121" s="211"/>
      <c r="BN1121" s="211"/>
      <c r="BO1121" s="211"/>
      <c r="BP1121" s="211"/>
      <c r="BQ1121" s="211"/>
      <c r="BR1121" s="211"/>
      <c r="BS1121" s="211"/>
      <c r="BT1121" s="211"/>
      <c r="BU1121" s="211"/>
      <c r="BV1121" s="211"/>
      <c r="BW1121" s="211"/>
      <c r="BX1121" s="211"/>
      <c r="BY1121" s="211"/>
      <c r="BZ1121" s="211"/>
      <c r="CA1121" s="211"/>
      <c r="CB1121" s="211"/>
      <c r="CC1121" s="211"/>
      <c r="CD1121" s="211"/>
      <c r="CE1121" s="211"/>
    </row>
    <row r="1122" spans="41:83" x14ac:dyDescent="0.2">
      <c r="AO1122" s="215"/>
      <c r="AP1122" s="222"/>
      <c r="AQ1122" s="222"/>
      <c r="AR1122" s="215"/>
      <c r="AS1122" s="215"/>
      <c r="AT1122" s="217"/>
      <c r="AU1122" s="218"/>
      <c r="AV1122" s="217"/>
      <c r="AW1122" s="215"/>
      <c r="AX1122" s="217"/>
      <c r="AY1122" s="219"/>
      <c r="AZ1122" s="220"/>
      <c r="BA1122" s="220"/>
      <c r="BB1122" s="221"/>
      <c r="BC1122" s="220"/>
      <c r="BD1122" s="220"/>
      <c r="BE1122" s="220"/>
      <c r="BF1122" s="220"/>
      <c r="BG1122" s="220"/>
      <c r="BH1122" s="218"/>
      <c r="BI1122" s="218"/>
      <c r="BJ1122" s="218"/>
      <c r="BK1122" s="218"/>
      <c r="BL1122" s="218"/>
      <c r="BM1122" s="211"/>
      <c r="BN1122" s="211"/>
      <c r="BO1122" s="211"/>
      <c r="BP1122" s="211"/>
      <c r="BQ1122" s="211"/>
      <c r="BR1122" s="211"/>
      <c r="BS1122" s="211"/>
      <c r="BT1122" s="211"/>
      <c r="BU1122" s="211"/>
      <c r="BV1122" s="211"/>
      <c r="BW1122" s="211"/>
      <c r="BX1122" s="211"/>
      <c r="BY1122" s="211"/>
      <c r="BZ1122" s="211"/>
      <c r="CA1122" s="211"/>
      <c r="CB1122" s="211"/>
      <c r="CC1122" s="211"/>
      <c r="CD1122" s="211"/>
      <c r="CE1122" s="211"/>
    </row>
    <row r="1123" spans="41:83" x14ac:dyDescent="0.2">
      <c r="AO1123" s="215"/>
      <c r="AP1123" s="222"/>
      <c r="AQ1123" s="222"/>
      <c r="AR1123" s="215"/>
      <c r="AS1123" s="215"/>
      <c r="AT1123" s="217"/>
      <c r="AU1123" s="218"/>
      <c r="AV1123" s="217"/>
      <c r="AW1123" s="215"/>
      <c r="AX1123" s="217"/>
      <c r="AY1123" s="219"/>
      <c r="AZ1123" s="220"/>
      <c r="BA1123" s="220"/>
      <c r="BB1123" s="221"/>
      <c r="BC1123" s="220"/>
      <c r="BD1123" s="220"/>
      <c r="BE1123" s="220"/>
      <c r="BF1123" s="220"/>
      <c r="BG1123" s="220"/>
      <c r="BH1123" s="218"/>
      <c r="BI1123" s="218"/>
      <c r="BJ1123" s="218"/>
      <c r="BK1123" s="218"/>
      <c r="BL1123" s="218"/>
      <c r="BM1123" s="211"/>
      <c r="BN1123" s="211"/>
      <c r="BO1123" s="211"/>
      <c r="BP1123" s="211"/>
      <c r="BQ1123" s="211"/>
      <c r="BR1123" s="211"/>
      <c r="BS1123" s="211"/>
      <c r="BT1123" s="211"/>
      <c r="BU1123" s="211"/>
      <c r="BV1123" s="211"/>
      <c r="BW1123" s="211"/>
      <c r="BX1123" s="211"/>
      <c r="BY1123" s="211"/>
      <c r="BZ1123" s="211"/>
      <c r="CA1123" s="211"/>
      <c r="CB1123" s="211"/>
      <c r="CC1123" s="211"/>
      <c r="CD1123" s="211"/>
      <c r="CE1123" s="211"/>
    </row>
    <row r="1124" spans="41:83" x14ac:dyDescent="0.2">
      <c r="AO1124" s="215"/>
      <c r="AP1124" s="222"/>
      <c r="AQ1124" s="222"/>
      <c r="AR1124" s="215"/>
      <c r="AS1124" s="215"/>
      <c r="AT1124" s="217"/>
      <c r="AU1124" s="218"/>
      <c r="AV1124" s="217"/>
      <c r="AW1124" s="215"/>
      <c r="AX1124" s="217"/>
      <c r="AY1124" s="219"/>
      <c r="AZ1124" s="220"/>
      <c r="BA1124" s="220"/>
      <c r="BB1124" s="221"/>
      <c r="BC1124" s="220"/>
      <c r="BD1124" s="220"/>
      <c r="BE1124" s="220"/>
      <c r="BF1124" s="220"/>
      <c r="BG1124" s="220"/>
      <c r="BH1124" s="218"/>
      <c r="BI1124" s="218"/>
      <c r="BJ1124" s="218"/>
      <c r="BK1124" s="218"/>
      <c r="BL1124" s="218"/>
      <c r="BM1124" s="211"/>
      <c r="BN1124" s="211"/>
      <c r="BO1124" s="211"/>
      <c r="BP1124" s="211"/>
      <c r="BQ1124" s="211"/>
      <c r="BR1124" s="211"/>
      <c r="BS1124" s="211"/>
      <c r="BT1124" s="211"/>
      <c r="BU1124" s="211"/>
      <c r="BV1124" s="211"/>
      <c r="BW1124" s="211"/>
      <c r="BX1124" s="211"/>
      <c r="BY1124" s="211"/>
      <c r="BZ1124" s="211"/>
      <c r="CA1124" s="211"/>
      <c r="CB1124" s="211"/>
      <c r="CC1124" s="211"/>
      <c r="CD1124" s="211"/>
      <c r="CE1124" s="211"/>
    </row>
    <row r="1125" spans="41:83" x14ac:dyDescent="0.2">
      <c r="AO1125" s="215"/>
      <c r="AP1125" s="222"/>
      <c r="AQ1125" s="222"/>
      <c r="AR1125" s="215"/>
      <c r="AS1125" s="215"/>
      <c r="AT1125" s="217"/>
      <c r="AU1125" s="218"/>
      <c r="AV1125" s="217"/>
      <c r="AW1125" s="215"/>
      <c r="AX1125" s="217"/>
      <c r="AY1125" s="219"/>
      <c r="AZ1125" s="220"/>
      <c r="BA1125" s="220"/>
      <c r="BB1125" s="221"/>
      <c r="BC1125" s="220"/>
      <c r="BD1125" s="220"/>
      <c r="BE1125" s="220"/>
      <c r="BF1125" s="220"/>
      <c r="BG1125" s="220"/>
      <c r="BH1125" s="218"/>
      <c r="BI1125" s="218"/>
      <c r="BJ1125" s="218"/>
      <c r="BK1125" s="218"/>
      <c r="BL1125" s="218"/>
      <c r="BM1125" s="211"/>
      <c r="BN1125" s="211"/>
      <c r="BO1125" s="211"/>
      <c r="BP1125" s="211"/>
      <c r="BQ1125" s="211"/>
      <c r="BR1125" s="211"/>
      <c r="BS1125" s="211"/>
      <c r="BT1125" s="211"/>
      <c r="BU1125" s="211"/>
      <c r="BV1125" s="211"/>
      <c r="BW1125" s="211"/>
      <c r="BX1125" s="211"/>
      <c r="BY1125" s="211"/>
      <c r="BZ1125" s="211"/>
      <c r="CA1125" s="211"/>
      <c r="CB1125" s="211"/>
      <c r="CC1125" s="211"/>
      <c r="CD1125" s="211"/>
      <c r="CE1125" s="211"/>
    </row>
    <row r="1126" spans="41:83" x14ac:dyDescent="0.2">
      <c r="AO1126" s="215"/>
      <c r="AP1126" s="222"/>
      <c r="AQ1126" s="222"/>
      <c r="AR1126" s="215"/>
      <c r="AS1126" s="215"/>
      <c r="AT1126" s="217"/>
      <c r="AU1126" s="218"/>
      <c r="AV1126" s="217"/>
      <c r="AW1126" s="215"/>
      <c r="AX1126" s="217"/>
      <c r="AY1126" s="219"/>
      <c r="AZ1126" s="220"/>
      <c r="BA1126" s="220"/>
      <c r="BB1126" s="221"/>
      <c r="BC1126" s="220"/>
      <c r="BD1126" s="220"/>
      <c r="BE1126" s="220"/>
      <c r="BF1126" s="220"/>
      <c r="BG1126" s="220"/>
      <c r="BH1126" s="218"/>
      <c r="BI1126" s="218"/>
      <c r="BJ1126" s="218"/>
      <c r="BK1126" s="218"/>
      <c r="BL1126" s="218"/>
      <c r="BM1126" s="211"/>
      <c r="BN1126" s="211"/>
      <c r="BO1126" s="211"/>
      <c r="BP1126" s="211"/>
      <c r="BQ1126" s="211"/>
      <c r="BR1126" s="211"/>
      <c r="BS1126" s="211"/>
      <c r="BT1126" s="211"/>
      <c r="BU1126" s="211"/>
      <c r="BV1126" s="211"/>
      <c r="BW1126" s="211"/>
      <c r="BX1126" s="211"/>
      <c r="BY1126" s="211"/>
      <c r="BZ1126" s="211"/>
      <c r="CA1126" s="211"/>
      <c r="CB1126" s="211"/>
      <c r="CC1126" s="211"/>
      <c r="CD1126" s="211"/>
      <c r="CE1126" s="211"/>
    </row>
    <row r="1127" spans="41:83" x14ac:dyDescent="0.2">
      <c r="AO1127" s="215"/>
      <c r="AP1127" s="222"/>
      <c r="AQ1127" s="222"/>
      <c r="AR1127" s="215"/>
      <c r="AS1127" s="215"/>
      <c r="AT1127" s="217"/>
      <c r="AU1127" s="218"/>
      <c r="AV1127" s="217"/>
      <c r="AW1127" s="215"/>
      <c r="AX1127" s="217"/>
      <c r="AY1127" s="219"/>
      <c r="AZ1127" s="220"/>
      <c r="BA1127" s="220"/>
      <c r="BB1127" s="221"/>
      <c r="BC1127" s="220"/>
      <c r="BD1127" s="220"/>
      <c r="BE1127" s="220"/>
      <c r="BF1127" s="220"/>
      <c r="BG1127" s="220"/>
      <c r="BH1127" s="218"/>
      <c r="BI1127" s="218"/>
      <c r="BJ1127" s="218"/>
      <c r="BK1127" s="218"/>
      <c r="BL1127" s="218"/>
      <c r="BM1127" s="211"/>
      <c r="BN1127" s="211"/>
      <c r="BO1127" s="211"/>
      <c r="BP1127" s="211"/>
      <c r="BQ1127" s="211"/>
      <c r="BR1127" s="211"/>
      <c r="BS1127" s="211"/>
      <c r="BT1127" s="211"/>
      <c r="BU1127" s="211"/>
      <c r="BV1127" s="211"/>
      <c r="BW1127" s="211"/>
      <c r="BX1127" s="211"/>
      <c r="BY1127" s="211"/>
      <c r="BZ1127" s="211"/>
      <c r="CA1127" s="211"/>
      <c r="CB1127" s="211"/>
      <c r="CC1127" s="211"/>
      <c r="CD1127" s="211"/>
      <c r="CE1127" s="211"/>
    </row>
    <row r="1128" spans="41:83" x14ac:dyDescent="0.2">
      <c r="AO1128" s="215"/>
      <c r="AP1128" s="222"/>
      <c r="AQ1128" s="222"/>
      <c r="AR1128" s="215"/>
      <c r="AS1128" s="215"/>
      <c r="AT1128" s="217"/>
      <c r="AU1128" s="218"/>
      <c r="AV1128" s="217"/>
      <c r="AW1128" s="215"/>
      <c r="AX1128" s="217"/>
      <c r="AY1128" s="219"/>
      <c r="AZ1128" s="220"/>
      <c r="BA1128" s="220"/>
      <c r="BB1128" s="221"/>
      <c r="BC1128" s="220"/>
      <c r="BD1128" s="220"/>
      <c r="BE1128" s="220"/>
      <c r="BF1128" s="220"/>
      <c r="BG1128" s="220"/>
      <c r="BH1128" s="218"/>
      <c r="BI1128" s="218"/>
      <c r="BJ1128" s="218"/>
      <c r="BK1128" s="218"/>
      <c r="BL1128" s="218"/>
      <c r="BM1128" s="211"/>
      <c r="BN1128" s="211"/>
      <c r="BO1128" s="211"/>
      <c r="BP1128" s="211"/>
      <c r="BQ1128" s="211"/>
      <c r="BR1128" s="211"/>
      <c r="BS1128" s="211"/>
      <c r="BT1128" s="211"/>
      <c r="BU1128" s="211"/>
      <c r="BV1128" s="211"/>
      <c r="BW1128" s="211"/>
      <c r="BX1128" s="211"/>
      <c r="BY1128" s="211"/>
      <c r="BZ1128" s="211"/>
      <c r="CA1128" s="211"/>
      <c r="CB1128" s="211"/>
      <c r="CC1128" s="211"/>
      <c r="CD1128" s="211"/>
      <c r="CE1128" s="211"/>
    </row>
    <row r="1129" spans="41:83" x14ac:dyDescent="0.2">
      <c r="AO1129" s="215"/>
      <c r="AP1129" s="222"/>
      <c r="AQ1129" s="222"/>
      <c r="AR1129" s="215"/>
      <c r="AS1129" s="215"/>
      <c r="AT1129" s="217"/>
      <c r="AU1129" s="218"/>
      <c r="AV1129" s="217"/>
      <c r="AW1129" s="215"/>
      <c r="AX1129" s="217"/>
      <c r="AY1129" s="219"/>
      <c r="AZ1129" s="220"/>
      <c r="BA1129" s="220"/>
      <c r="BB1129" s="221"/>
      <c r="BC1129" s="220"/>
      <c r="BD1129" s="220"/>
      <c r="BE1129" s="220"/>
      <c r="BF1129" s="220"/>
      <c r="BG1129" s="220"/>
      <c r="BH1129" s="218"/>
      <c r="BI1129" s="218"/>
      <c r="BJ1129" s="218"/>
      <c r="BK1129" s="218"/>
      <c r="BL1129" s="218"/>
      <c r="BM1129" s="211"/>
      <c r="BN1129" s="211"/>
      <c r="BO1129" s="211"/>
      <c r="BP1129" s="211"/>
      <c r="BQ1129" s="211"/>
      <c r="BR1129" s="211"/>
      <c r="BS1129" s="211"/>
      <c r="BT1129" s="211"/>
      <c r="BU1129" s="211"/>
      <c r="BV1129" s="211"/>
      <c r="BW1129" s="211"/>
      <c r="BX1129" s="211"/>
      <c r="BY1129" s="211"/>
      <c r="BZ1129" s="211"/>
      <c r="CA1129" s="211"/>
      <c r="CB1129" s="211"/>
      <c r="CC1129" s="211"/>
      <c r="CD1129" s="211"/>
      <c r="CE1129" s="211"/>
    </row>
    <row r="1130" spans="41:83" x14ac:dyDescent="0.2">
      <c r="AO1130" s="215"/>
      <c r="AP1130" s="222"/>
      <c r="AQ1130" s="222"/>
      <c r="AR1130" s="215"/>
      <c r="AS1130" s="215"/>
      <c r="AT1130" s="217"/>
      <c r="AU1130" s="218"/>
      <c r="AV1130" s="217"/>
      <c r="AW1130" s="215"/>
      <c r="AX1130" s="217"/>
      <c r="AY1130" s="219"/>
      <c r="AZ1130" s="220"/>
      <c r="BA1130" s="220"/>
      <c r="BB1130" s="221"/>
      <c r="BC1130" s="220"/>
      <c r="BD1130" s="220"/>
      <c r="BE1130" s="220"/>
      <c r="BF1130" s="220"/>
      <c r="BG1130" s="220"/>
      <c r="BH1130" s="218"/>
      <c r="BI1130" s="218"/>
      <c r="BJ1130" s="218"/>
      <c r="BK1130" s="218"/>
      <c r="BL1130" s="218"/>
      <c r="BM1130" s="211"/>
      <c r="BN1130" s="211"/>
      <c r="BO1130" s="211"/>
      <c r="BP1130" s="211"/>
      <c r="BQ1130" s="211"/>
      <c r="BR1130" s="211"/>
      <c r="BS1130" s="211"/>
      <c r="BT1130" s="211"/>
      <c r="BU1130" s="211"/>
      <c r="BV1130" s="211"/>
      <c r="BW1130" s="211"/>
      <c r="BX1130" s="211"/>
      <c r="BY1130" s="211"/>
      <c r="BZ1130" s="211"/>
      <c r="CA1130" s="211"/>
      <c r="CB1130" s="211"/>
      <c r="CC1130" s="211"/>
      <c r="CD1130" s="211"/>
      <c r="CE1130" s="211"/>
    </row>
    <row r="1131" spans="41:83" x14ac:dyDescent="0.2">
      <c r="AO1131" s="215"/>
      <c r="AP1131" s="222"/>
      <c r="AQ1131" s="222"/>
      <c r="AR1131" s="215"/>
      <c r="AS1131" s="215"/>
      <c r="AT1131" s="217"/>
      <c r="AU1131" s="218"/>
      <c r="AV1131" s="217"/>
      <c r="AW1131" s="215"/>
      <c r="AX1131" s="217"/>
      <c r="AY1131" s="219"/>
      <c r="AZ1131" s="220"/>
      <c r="BA1131" s="220"/>
      <c r="BB1131" s="221"/>
      <c r="BC1131" s="220"/>
      <c r="BD1131" s="220"/>
      <c r="BE1131" s="220"/>
      <c r="BF1131" s="220"/>
      <c r="BG1131" s="220"/>
      <c r="BH1131" s="218"/>
      <c r="BI1131" s="218"/>
      <c r="BJ1131" s="218"/>
      <c r="BK1131" s="218"/>
      <c r="BL1131" s="218"/>
      <c r="BM1131" s="211"/>
      <c r="BN1131" s="211"/>
      <c r="BO1131" s="211"/>
      <c r="BP1131" s="211"/>
      <c r="BQ1131" s="211"/>
      <c r="BR1131" s="211"/>
      <c r="BS1131" s="211"/>
      <c r="BT1131" s="211"/>
      <c r="BU1131" s="211"/>
      <c r="BV1131" s="211"/>
      <c r="BW1131" s="211"/>
      <c r="BX1131" s="211"/>
      <c r="BY1131" s="211"/>
      <c r="BZ1131" s="211"/>
      <c r="CA1131" s="211"/>
      <c r="CB1131" s="211"/>
      <c r="CC1131" s="211"/>
      <c r="CD1131" s="211"/>
      <c r="CE1131" s="211"/>
    </row>
    <row r="1132" spans="41:83" x14ac:dyDescent="0.2">
      <c r="AO1132" s="215"/>
      <c r="AP1132" s="222"/>
      <c r="AQ1132" s="222"/>
      <c r="AR1132" s="215"/>
      <c r="AS1132" s="215"/>
      <c r="AT1132" s="217"/>
      <c r="AU1132" s="218"/>
      <c r="AV1132" s="217"/>
      <c r="AW1132" s="215"/>
      <c r="AX1132" s="217"/>
      <c r="AY1132" s="219"/>
      <c r="AZ1132" s="220"/>
      <c r="BA1132" s="220"/>
      <c r="BB1132" s="221"/>
      <c r="BC1132" s="220"/>
      <c r="BD1132" s="220"/>
      <c r="BE1132" s="220"/>
      <c r="BF1132" s="220"/>
      <c r="BG1132" s="220"/>
      <c r="BH1132" s="218"/>
      <c r="BI1132" s="218"/>
      <c r="BJ1132" s="218"/>
      <c r="BK1132" s="218"/>
      <c r="BL1132" s="218"/>
      <c r="BM1132" s="211"/>
      <c r="BN1132" s="211"/>
      <c r="BO1132" s="211"/>
      <c r="BP1132" s="211"/>
      <c r="BQ1132" s="211"/>
      <c r="BR1132" s="211"/>
      <c r="BS1132" s="211"/>
      <c r="BT1132" s="211"/>
      <c r="BU1132" s="211"/>
      <c r="BV1132" s="211"/>
      <c r="BW1132" s="211"/>
      <c r="BX1132" s="211"/>
      <c r="BY1132" s="211"/>
      <c r="BZ1132" s="211"/>
      <c r="CA1132" s="211"/>
      <c r="CB1132" s="211"/>
      <c r="CC1132" s="211"/>
      <c r="CD1132" s="211"/>
      <c r="CE1132" s="211"/>
    </row>
    <row r="1133" spans="41:83" x14ac:dyDescent="0.2">
      <c r="AO1133" s="215"/>
      <c r="AP1133" s="222"/>
      <c r="AQ1133" s="222"/>
      <c r="AR1133" s="215"/>
      <c r="AS1133" s="215"/>
      <c r="AT1133" s="217"/>
      <c r="AU1133" s="218"/>
      <c r="AV1133" s="217"/>
      <c r="AW1133" s="215"/>
      <c r="AX1133" s="217"/>
      <c r="AY1133" s="219"/>
      <c r="AZ1133" s="220"/>
      <c r="BA1133" s="220"/>
      <c r="BB1133" s="221"/>
      <c r="BC1133" s="220"/>
      <c r="BD1133" s="220"/>
      <c r="BE1133" s="220"/>
      <c r="BF1133" s="220"/>
      <c r="BG1133" s="220"/>
      <c r="BH1133" s="218"/>
      <c r="BI1133" s="218"/>
      <c r="BJ1133" s="218"/>
      <c r="BK1133" s="218"/>
      <c r="BL1133" s="218"/>
      <c r="BM1133" s="211"/>
      <c r="BN1133" s="211"/>
      <c r="BO1133" s="211"/>
      <c r="BP1133" s="211"/>
      <c r="BQ1133" s="211"/>
      <c r="BR1133" s="211"/>
      <c r="BS1133" s="211"/>
      <c r="BT1133" s="211"/>
      <c r="BU1133" s="211"/>
      <c r="BV1133" s="211"/>
      <c r="BW1133" s="211"/>
      <c r="BX1133" s="211"/>
      <c r="BY1133" s="211"/>
      <c r="BZ1133" s="211"/>
      <c r="CA1133" s="211"/>
      <c r="CB1133" s="211"/>
      <c r="CC1133" s="211"/>
      <c r="CD1133" s="211"/>
      <c r="CE1133" s="211"/>
    </row>
    <row r="1134" spans="41:83" x14ac:dyDescent="0.2">
      <c r="AO1134" s="215"/>
      <c r="AP1134" s="222"/>
      <c r="AQ1134" s="222"/>
      <c r="AR1134" s="215"/>
      <c r="AS1134" s="215"/>
      <c r="AT1134" s="217"/>
      <c r="AU1134" s="218"/>
      <c r="AV1134" s="217"/>
      <c r="AW1134" s="215"/>
      <c r="AX1134" s="217"/>
      <c r="AY1134" s="219"/>
      <c r="AZ1134" s="220"/>
      <c r="BA1134" s="220"/>
      <c r="BB1134" s="221"/>
      <c r="BC1134" s="220"/>
      <c r="BD1134" s="220"/>
      <c r="BE1134" s="220"/>
      <c r="BF1134" s="220"/>
      <c r="BG1134" s="220"/>
      <c r="BH1134" s="218"/>
      <c r="BI1134" s="218"/>
      <c r="BJ1134" s="218"/>
      <c r="BK1134" s="218"/>
      <c r="BL1134" s="218"/>
      <c r="BM1134" s="211"/>
      <c r="BN1134" s="211"/>
      <c r="BO1134" s="211"/>
      <c r="BP1134" s="211"/>
      <c r="BQ1134" s="211"/>
      <c r="BR1134" s="211"/>
      <c r="BS1134" s="211"/>
      <c r="BT1134" s="211"/>
      <c r="BU1134" s="211"/>
      <c r="BV1134" s="211"/>
      <c r="BW1134" s="211"/>
      <c r="BX1134" s="211"/>
      <c r="BY1134" s="211"/>
      <c r="BZ1134" s="211"/>
      <c r="CA1134" s="211"/>
      <c r="CB1134" s="211"/>
      <c r="CC1134" s="211"/>
      <c r="CD1134" s="211"/>
      <c r="CE1134" s="211"/>
    </row>
    <row r="1135" spans="41:83" x14ac:dyDescent="0.2">
      <c r="AO1135" s="215"/>
      <c r="AP1135" s="222"/>
      <c r="AQ1135" s="222"/>
      <c r="AR1135" s="215"/>
      <c r="AS1135" s="215"/>
      <c r="AT1135" s="217"/>
      <c r="AU1135" s="218"/>
      <c r="AV1135" s="217"/>
      <c r="AW1135" s="215"/>
      <c r="AX1135" s="217"/>
      <c r="AY1135" s="219"/>
      <c r="AZ1135" s="220"/>
      <c r="BA1135" s="220"/>
      <c r="BB1135" s="221"/>
      <c r="BC1135" s="220"/>
      <c r="BD1135" s="220"/>
      <c r="BE1135" s="220"/>
      <c r="BF1135" s="220"/>
      <c r="BG1135" s="220"/>
      <c r="BH1135" s="218"/>
      <c r="BI1135" s="218"/>
      <c r="BJ1135" s="218"/>
      <c r="BK1135" s="218"/>
      <c r="BL1135" s="218"/>
      <c r="BM1135" s="211"/>
      <c r="BN1135" s="211"/>
      <c r="BO1135" s="211"/>
      <c r="BP1135" s="211"/>
      <c r="BQ1135" s="211"/>
      <c r="BR1135" s="211"/>
      <c r="BS1135" s="211"/>
      <c r="BT1135" s="211"/>
      <c r="BU1135" s="211"/>
      <c r="BV1135" s="211"/>
      <c r="BW1135" s="211"/>
      <c r="BX1135" s="211"/>
      <c r="BY1135" s="211"/>
      <c r="BZ1135" s="211"/>
      <c r="CA1135" s="211"/>
      <c r="CB1135" s="211"/>
      <c r="CC1135" s="211"/>
      <c r="CD1135" s="211"/>
      <c r="CE1135" s="211"/>
    </row>
    <row r="1136" spans="41:83" x14ac:dyDescent="0.2">
      <c r="AO1136" s="215"/>
      <c r="AP1136" s="222"/>
      <c r="AQ1136" s="222"/>
      <c r="AR1136" s="215"/>
      <c r="AS1136" s="215"/>
      <c r="AT1136" s="217"/>
      <c r="AU1136" s="218"/>
      <c r="AV1136" s="217"/>
      <c r="AW1136" s="215"/>
      <c r="AX1136" s="217"/>
      <c r="AY1136" s="219"/>
      <c r="AZ1136" s="220"/>
      <c r="BA1136" s="220"/>
      <c r="BB1136" s="221"/>
      <c r="BC1136" s="220"/>
      <c r="BD1136" s="220"/>
      <c r="BE1136" s="220"/>
      <c r="BF1136" s="220"/>
      <c r="BG1136" s="220"/>
      <c r="BH1136" s="218"/>
      <c r="BI1136" s="218"/>
      <c r="BJ1136" s="218"/>
      <c r="BK1136" s="218"/>
      <c r="BL1136" s="218"/>
      <c r="BM1136" s="211"/>
      <c r="BN1136" s="211"/>
      <c r="BO1136" s="211"/>
      <c r="BP1136" s="211"/>
      <c r="BQ1136" s="211"/>
      <c r="BR1136" s="211"/>
      <c r="BS1136" s="211"/>
      <c r="BT1136" s="211"/>
      <c r="BU1136" s="211"/>
      <c r="BV1136" s="211"/>
      <c r="BW1136" s="211"/>
      <c r="BX1136" s="211"/>
      <c r="BY1136" s="211"/>
      <c r="BZ1136" s="211"/>
      <c r="CA1136" s="211"/>
      <c r="CB1136" s="211"/>
      <c r="CC1136" s="211"/>
      <c r="CD1136" s="211"/>
      <c r="CE1136" s="211"/>
    </row>
    <row r="1137" spans="41:83" x14ac:dyDescent="0.2">
      <c r="AO1137" s="215"/>
      <c r="AP1137" s="222"/>
      <c r="AQ1137" s="222"/>
      <c r="AR1137" s="215"/>
      <c r="AS1137" s="215"/>
      <c r="AT1137" s="217"/>
      <c r="AU1137" s="218"/>
      <c r="AV1137" s="217"/>
      <c r="AW1137" s="215"/>
      <c r="AX1137" s="217"/>
      <c r="AY1137" s="219"/>
      <c r="AZ1137" s="220"/>
      <c r="BA1137" s="220"/>
      <c r="BB1137" s="221"/>
      <c r="BC1137" s="220"/>
      <c r="BD1137" s="220"/>
      <c r="BE1137" s="220"/>
      <c r="BF1137" s="220"/>
      <c r="BG1137" s="220"/>
      <c r="BH1137" s="218"/>
      <c r="BI1137" s="218"/>
      <c r="BJ1137" s="218"/>
      <c r="BK1137" s="218"/>
      <c r="BL1137" s="218"/>
      <c r="BM1137" s="211"/>
      <c r="BN1137" s="211"/>
      <c r="BO1137" s="211"/>
      <c r="BP1137" s="211"/>
      <c r="BQ1137" s="211"/>
      <c r="BR1137" s="211"/>
      <c r="BS1137" s="211"/>
      <c r="BT1137" s="211"/>
      <c r="BU1137" s="211"/>
      <c r="BV1137" s="211"/>
      <c r="BW1137" s="211"/>
      <c r="BX1137" s="211"/>
      <c r="BY1137" s="211"/>
      <c r="BZ1137" s="211"/>
      <c r="CA1137" s="211"/>
      <c r="CB1137" s="211"/>
      <c r="CC1137" s="211"/>
      <c r="CD1137" s="211"/>
      <c r="CE1137" s="211"/>
    </row>
    <row r="1138" spans="41:83" x14ac:dyDescent="0.2">
      <c r="AO1138" s="215"/>
      <c r="AP1138" s="222"/>
      <c r="AQ1138" s="222"/>
      <c r="AR1138" s="215"/>
      <c r="AS1138" s="215"/>
      <c r="AT1138" s="217"/>
      <c r="AU1138" s="218"/>
      <c r="AV1138" s="217"/>
      <c r="AW1138" s="215"/>
      <c r="AX1138" s="217"/>
      <c r="AY1138" s="219"/>
      <c r="AZ1138" s="220"/>
      <c r="BA1138" s="220"/>
      <c r="BB1138" s="221"/>
      <c r="BC1138" s="220"/>
      <c r="BD1138" s="220"/>
      <c r="BE1138" s="220"/>
      <c r="BF1138" s="220"/>
      <c r="BG1138" s="220"/>
      <c r="BH1138" s="218"/>
      <c r="BI1138" s="218"/>
      <c r="BJ1138" s="218"/>
      <c r="BK1138" s="218"/>
      <c r="BL1138" s="218"/>
      <c r="BM1138" s="211"/>
      <c r="BN1138" s="211"/>
      <c r="BO1138" s="211"/>
      <c r="BP1138" s="211"/>
      <c r="BQ1138" s="211"/>
      <c r="BR1138" s="211"/>
      <c r="BS1138" s="211"/>
      <c r="BT1138" s="211"/>
      <c r="BU1138" s="211"/>
      <c r="BV1138" s="211"/>
      <c r="BW1138" s="211"/>
      <c r="BX1138" s="211"/>
      <c r="BY1138" s="211"/>
      <c r="BZ1138" s="211"/>
      <c r="CA1138" s="211"/>
      <c r="CB1138" s="211"/>
      <c r="CC1138" s="211"/>
      <c r="CD1138" s="211"/>
      <c r="CE1138" s="211"/>
    </row>
    <row r="1139" spans="41:83" x14ac:dyDescent="0.2">
      <c r="AO1139" s="215"/>
      <c r="AP1139" s="222"/>
      <c r="AQ1139" s="222"/>
      <c r="AR1139" s="215"/>
      <c r="AS1139" s="215"/>
      <c r="AT1139" s="217"/>
      <c r="AU1139" s="218"/>
      <c r="AV1139" s="217"/>
      <c r="AW1139" s="215"/>
      <c r="AX1139" s="217"/>
      <c r="AY1139" s="219"/>
      <c r="AZ1139" s="220"/>
      <c r="BA1139" s="220"/>
      <c r="BB1139" s="221"/>
      <c r="BC1139" s="220"/>
      <c r="BD1139" s="220"/>
      <c r="BE1139" s="220"/>
      <c r="BF1139" s="220"/>
      <c r="BG1139" s="220"/>
      <c r="BH1139" s="218"/>
      <c r="BI1139" s="218"/>
      <c r="BJ1139" s="218"/>
      <c r="BK1139" s="218"/>
      <c r="BL1139" s="218"/>
      <c r="BM1139" s="211"/>
      <c r="BN1139" s="211"/>
      <c r="BO1139" s="211"/>
      <c r="BP1139" s="211"/>
      <c r="BQ1139" s="211"/>
      <c r="BR1139" s="211"/>
      <c r="BS1139" s="211"/>
      <c r="BT1139" s="211"/>
      <c r="BU1139" s="211"/>
      <c r="BV1139" s="211"/>
      <c r="BW1139" s="211"/>
      <c r="BX1139" s="211"/>
      <c r="BY1139" s="211"/>
      <c r="BZ1139" s="211"/>
      <c r="CA1139" s="211"/>
      <c r="CB1139" s="211"/>
      <c r="CC1139" s="211"/>
      <c r="CD1139" s="211"/>
      <c r="CE1139" s="211"/>
    </row>
    <row r="1140" spans="41:83" x14ac:dyDescent="0.2">
      <c r="AO1140" s="215"/>
      <c r="AP1140" s="222"/>
      <c r="AQ1140" s="222"/>
      <c r="AR1140" s="215"/>
      <c r="AS1140" s="215"/>
      <c r="AT1140" s="217"/>
      <c r="AU1140" s="218"/>
      <c r="AV1140" s="217"/>
      <c r="AW1140" s="215"/>
      <c r="AX1140" s="217"/>
      <c r="AY1140" s="219"/>
      <c r="AZ1140" s="220"/>
      <c r="BA1140" s="220"/>
      <c r="BB1140" s="221"/>
      <c r="BC1140" s="220"/>
      <c r="BD1140" s="220"/>
      <c r="BE1140" s="220"/>
      <c r="BF1140" s="220"/>
      <c r="BG1140" s="220"/>
      <c r="BH1140" s="218"/>
      <c r="BI1140" s="218"/>
      <c r="BJ1140" s="218"/>
      <c r="BK1140" s="218"/>
      <c r="BL1140" s="218"/>
      <c r="BM1140" s="211"/>
      <c r="BN1140" s="211"/>
      <c r="BO1140" s="211"/>
      <c r="BP1140" s="211"/>
      <c r="BQ1140" s="211"/>
      <c r="BR1140" s="211"/>
      <c r="BS1140" s="211"/>
      <c r="BT1140" s="211"/>
      <c r="BU1140" s="211"/>
      <c r="BV1140" s="211"/>
      <c r="BW1140" s="211"/>
      <c r="BX1140" s="211"/>
      <c r="BY1140" s="211"/>
      <c r="BZ1140" s="211"/>
      <c r="CA1140" s="211"/>
      <c r="CB1140" s="211"/>
      <c r="CC1140" s="211"/>
      <c r="CD1140" s="211"/>
      <c r="CE1140" s="211"/>
    </row>
    <row r="1141" spans="41:83" x14ac:dyDescent="0.2">
      <c r="AO1141" s="215"/>
      <c r="AP1141" s="222"/>
      <c r="AQ1141" s="222"/>
      <c r="AR1141" s="215"/>
      <c r="AS1141" s="215"/>
      <c r="AT1141" s="217"/>
      <c r="AU1141" s="218"/>
      <c r="AV1141" s="217"/>
      <c r="AW1141" s="215"/>
      <c r="AX1141" s="217"/>
      <c r="AY1141" s="219"/>
      <c r="AZ1141" s="220"/>
      <c r="BA1141" s="220"/>
      <c r="BB1141" s="221"/>
      <c r="BC1141" s="220"/>
      <c r="BD1141" s="220"/>
      <c r="BE1141" s="220"/>
      <c r="BF1141" s="220"/>
      <c r="BG1141" s="220"/>
      <c r="BH1141" s="218"/>
      <c r="BI1141" s="218"/>
      <c r="BJ1141" s="218"/>
      <c r="BK1141" s="218"/>
      <c r="BL1141" s="218"/>
      <c r="BM1141" s="211"/>
      <c r="BN1141" s="211"/>
      <c r="BO1141" s="211"/>
      <c r="BP1141" s="211"/>
      <c r="BQ1141" s="211"/>
      <c r="BR1141" s="211"/>
      <c r="BS1141" s="211"/>
      <c r="BT1141" s="211"/>
      <c r="BU1141" s="211"/>
      <c r="BV1141" s="211"/>
      <c r="BW1141" s="211"/>
      <c r="BX1141" s="211"/>
      <c r="BY1141" s="211"/>
      <c r="BZ1141" s="211"/>
      <c r="CA1141" s="211"/>
      <c r="CB1141" s="211"/>
      <c r="CC1141" s="211"/>
      <c r="CD1141" s="211"/>
      <c r="CE1141" s="211"/>
    </row>
    <row r="1142" spans="41:83" x14ac:dyDescent="0.2">
      <c r="AO1142" s="215"/>
      <c r="AP1142" s="222"/>
      <c r="AQ1142" s="222"/>
      <c r="AR1142" s="215"/>
      <c r="AS1142" s="215"/>
      <c r="AT1142" s="217"/>
      <c r="AU1142" s="218"/>
      <c r="AV1142" s="217"/>
      <c r="AW1142" s="215"/>
      <c r="AX1142" s="217"/>
      <c r="AY1142" s="219"/>
      <c r="AZ1142" s="220"/>
      <c r="BA1142" s="220"/>
      <c r="BB1142" s="221"/>
      <c r="BC1142" s="220"/>
      <c r="BD1142" s="220"/>
      <c r="BE1142" s="220"/>
      <c r="BF1142" s="220"/>
      <c r="BG1142" s="220"/>
      <c r="BH1142" s="218"/>
      <c r="BI1142" s="218"/>
      <c r="BJ1142" s="218"/>
      <c r="BK1142" s="218"/>
      <c r="BL1142" s="218"/>
      <c r="BM1142" s="211"/>
      <c r="BN1142" s="211"/>
      <c r="BO1142" s="211"/>
      <c r="BP1142" s="211"/>
      <c r="BQ1142" s="211"/>
      <c r="BR1142" s="211"/>
      <c r="BS1142" s="211"/>
      <c r="BT1142" s="211"/>
      <c r="BU1142" s="211"/>
      <c r="BV1142" s="211"/>
      <c r="BW1142" s="211"/>
      <c r="BX1142" s="211"/>
      <c r="BY1142" s="211"/>
      <c r="BZ1142" s="211"/>
      <c r="CA1142" s="211"/>
      <c r="CB1142" s="211"/>
      <c r="CC1142" s="211"/>
      <c r="CD1142" s="211"/>
      <c r="CE1142" s="211"/>
    </row>
    <row r="1143" spans="41:83" x14ac:dyDescent="0.2">
      <c r="AO1143" s="215"/>
      <c r="AP1143" s="222"/>
      <c r="AQ1143" s="222"/>
      <c r="AR1143" s="215"/>
      <c r="AS1143" s="215"/>
      <c r="AT1143" s="217"/>
      <c r="AU1143" s="218"/>
      <c r="AV1143" s="217"/>
      <c r="AW1143" s="215"/>
      <c r="AX1143" s="217"/>
      <c r="AY1143" s="219"/>
      <c r="AZ1143" s="220"/>
      <c r="BA1143" s="220"/>
      <c r="BB1143" s="221"/>
      <c r="BC1143" s="220"/>
      <c r="BD1143" s="220"/>
      <c r="BE1143" s="220"/>
      <c r="BF1143" s="220"/>
      <c r="BG1143" s="220"/>
      <c r="BH1143" s="218"/>
      <c r="BI1143" s="218"/>
      <c r="BJ1143" s="218"/>
      <c r="BK1143" s="218"/>
      <c r="BL1143" s="218"/>
      <c r="BM1143" s="211"/>
      <c r="BN1143" s="211"/>
      <c r="BO1143" s="211"/>
      <c r="BP1143" s="211"/>
      <c r="BQ1143" s="211"/>
      <c r="BR1143" s="211"/>
      <c r="BS1143" s="211"/>
      <c r="BT1143" s="211"/>
      <c r="BU1143" s="211"/>
      <c r="BV1143" s="211"/>
      <c r="BW1143" s="211"/>
      <c r="BX1143" s="211"/>
      <c r="BY1143" s="211"/>
      <c r="BZ1143" s="211"/>
      <c r="CA1143" s="211"/>
      <c r="CB1143" s="211"/>
      <c r="CC1143" s="211"/>
      <c r="CD1143" s="211"/>
      <c r="CE1143" s="211"/>
    </row>
    <row r="1144" spans="41:83" x14ac:dyDescent="0.2">
      <c r="AO1144" s="215"/>
      <c r="AP1144" s="222"/>
      <c r="AQ1144" s="222"/>
      <c r="AR1144" s="215"/>
      <c r="AS1144" s="215"/>
      <c r="AT1144" s="217"/>
      <c r="AU1144" s="218"/>
      <c r="AV1144" s="217"/>
      <c r="AW1144" s="215"/>
      <c r="AX1144" s="217"/>
      <c r="AY1144" s="219"/>
      <c r="AZ1144" s="220"/>
      <c r="BA1144" s="220"/>
      <c r="BB1144" s="221"/>
      <c r="BC1144" s="220"/>
      <c r="BD1144" s="220"/>
      <c r="BE1144" s="220"/>
      <c r="BF1144" s="220"/>
      <c r="BG1144" s="220"/>
      <c r="BH1144" s="218"/>
      <c r="BI1144" s="218"/>
      <c r="BJ1144" s="218"/>
      <c r="BK1144" s="218"/>
      <c r="BL1144" s="218"/>
      <c r="BM1144" s="211"/>
      <c r="BN1144" s="211"/>
      <c r="BO1144" s="211"/>
      <c r="BP1144" s="211"/>
      <c r="BQ1144" s="211"/>
      <c r="BR1144" s="211"/>
      <c r="BS1144" s="211"/>
      <c r="BT1144" s="211"/>
      <c r="BU1144" s="211"/>
      <c r="BV1144" s="211"/>
      <c r="BW1144" s="211"/>
      <c r="BX1144" s="211"/>
      <c r="BY1144" s="211"/>
      <c r="BZ1144" s="211"/>
      <c r="CA1144" s="211"/>
      <c r="CB1144" s="211"/>
      <c r="CC1144" s="211"/>
      <c r="CD1144" s="211"/>
      <c r="CE1144" s="211"/>
    </row>
    <row r="1145" spans="41:83" x14ac:dyDescent="0.2">
      <c r="AO1145" s="215"/>
      <c r="AP1145" s="222"/>
      <c r="AQ1145" s="222"/>
      <c r="AR1145" s="215"/>
      <c r="AS1145" s="215"/>
      <c r="AT1145" s="217"/>
      <c r="AU1145" s="218"/>
      <c r="AV1145" s="217"/>
      <c r="AW1145" s="215"/>
      <c r="AX1145" s="217"/>
      <c r="AY1145" s="219"/>
      <c r="AZ1145" s="220"/>
      <c r="BA1145" s="220"/>
      <c r="BB1145" s="221"/>
      <c r="BC1145" s="220"/>
      <c r="BD1145" s="220"/>
      <c r="BE1145" s="220"/>
      <c r="BF1145" s="220"/>
      <c r="BG1145" s="220"/>
      <c r="BH1145" s="218"/>
      <c r="BI1145" s="218"/>
      <c r="BJ1145" s="218"/>
      <c r="BK1145" s="218"/>
      <c r="BL1145" s="218"/>
      <c r="BM1145" s="211"/>
      <c r="BN1145" s="211"/>
      <c r="BO1145" s="211"/>
      <c r="BP1145" s="211"/>
      <c r="BQ1145" s="211"/>
      <c r="BR1145" s="211"/>
      <c r="BS1145" s="211"/>
      <c r="BT1145" s="211"/>
      <c r="BU1145" s="211"/>
      <c r="BV1145" s="211"/>
      <c r="BW1145" s="211"/>
      <c r="BX1145" s="211"/>
      <c r="BY1145" s="211"/>
      <c r="BZ1145" s="211"/>
      <c r="CA1145" s="211"/>
      <c r="CB1145" s="211"/>
      <c r="CC1145" s="211"/>
      <c r="CD1145" s="211"/>
      <c r="CE1145" s="211"/>
    </row>
    <row r="1146" spans="41:83" x14ac:dyDescent="0.2">
      <c r="AO1146" s="215"/>
      <c r="AP1146" s="222"/>
      <c r="AQ1146" s="222"/>
      <c r="AR1146" s="215"/>
      <c r="AS1146" s="215"/>
      <c r="AT1146" s="217"/>
      <c r="AU1146" s="218"/>
      <c r="AV1146" s="217"/>
      <c r="AW1146" s="215"/>
      <c r="AX1146" s="217"/>
      <c r="AY1146" s="219"/>
      <c r="AZ1146" s="220"/>
      <c r="BA1146" s="220"/>
      <c r="BB1146" s="221"/>
      <c r="BC1146" s="220"/>
      <c r="BD1146" s="220"/>
      <c r="BE1146" s="220"/>
      <c r="BF1146" s="220"/>
      <c r="BG1146" s="220"/>
      <c r="BH1146" s="218"/>
      <c r="BI1146" s="218"/>
      <c r="BJ1146" s="218"/>
      <c r="BK1146" s="218"/>
      <c r="BL1146" s="218"/>
      <c r="BM1146" s="211"/>
      <c r="BN1146" s="211"/>
      <c r="BO1146" s="211"/>
      <c r="BP1146" s="211"/>
      <c r="BQ1146" s="211"/>
      <c r="BR1146" s="211"/>
      <c r="BS1146" s="211"/>
      <c r="BT1146" s="211"/>
      <c r="BU1146" s="211"/>
      <c r="BV1146" s="211"/>
      <c r="BW1146" s="211"/>
      <c r="BX1146" s="211"/>
      <c r="BY1146" s="211"/>
      <c r="BZ1146" s="211"/>
      <c r="CA1146" s="211"/>
      <c r="CB1146" s="211"/>
      <c r="CC1146" s="211"/>
      <c r="CD1146" s="211"/>
      <c r="CE1146" s="211"/>
    </row>
    <row r="1147" spans="41:83" x14ac:dyDescent="0.2">
      <c r="AO1147" s="215"/>
      <c r="AP1147" s="222"/>
      <c r="AQ1147" s="222"/>
      <c r="AR1147" s="215"/>
      <c r="AS1147" s="215"/>
      <c r="AT1147" s="217"/>
      <c r="AU1147" s="218"/>
      <c r="AV1147" s="217"/>
      <c r="AW1147" s="215"/>
      <c r="AX1147" s="217"/>
      <c r="AY1147" s="219"/>
      <c r="AZ1147" s="220"/>
      <c r="BA1147" s="220"/>
      <c r="BB1147" s="221"/>
      <c r="BC1147" s="220"/>
      <c r="BD1147" s="220"/>
      <c r="BE1147" s="220"/>
      <c r="BF1147" s="220"/>
      <c r="BG1147" s="220"/>
      <c r="BH1147" s="218"/>
      <c r="BI1147" s="218"/>
      <c r="BJ1147" s="218"/>
      <c r="BK1147" s="218"/>
      <c r="BL1147" s="218"/>
      <c r="BM1147" s="211"/>
      <c r="BN1147" s="211"/>
      <c r="BO1147" s="211"/>
      <c r="BP1147" s="211"/>
      <c r="BQ1147" s="211"/>
      <c r="BR1147" s="211"/>
      <c r="BS1147" s="211"/>
      <c r="BT1147" s="211"/>
      <c r="BU1147" s="211"/>
      <c r="BV1147" s="211"/>
      <c r="BW1147" s="211"/>
      <c r="BX1147" s="211"/>
      <c r="BY1147" s="211"/>
      <c r="BZ1147" s="211"/>
      <c r="CA1147" s="211"/>
      <c r="CB1147" s="211"/>
      <c r="CC1147" s="211"/>
      <c r="CD1147" s="211"/>
      <c r="CE1147" s="211"/>
    </row>
    <row r="1148" spans="41:83" x14ac:dyDescent="0.2">
      <c r="AO1148" s="215"/>
      <c r="AP1148" s="222"/>
      <c r="AQ1148" s="222"/>
      <c r="AR1148" s="215"/>
      <c r="AS1148" s="215"/>
      <c r="AT1148" s="217"/>
      <c r="AU1148" s="218"/>
      <c r="AV1148" s="217"/>
      <c r="AW1148" s="215"/>
      <c r="AX1148" s="217"/>
      <c r="AY1148" s="219"/>
      <c r="AZ1148" s="220"/>
      <c r="BA1148" s="220"/>
      <c r="BB1148" s="221"/>
      <c r="BC1148" s="220"/>
      <c r="BD1148" s="220"/>
      <c r="BE1148" s="220"/>
      <c r="BF1148" s="220"/>
      <c r="BG1148" s="220"/>
      <c r="BH1148" s="218"/>
      <c r="BI1148" s="218"/>
      <c r="BJ1148" s="218"/>
      <c r="BK1148" s="218"/>
      <c r="BL1148" s="218"/>
      <c r="BM1148" s="211"/>
      <c r="BN1148" s="211"/>
      <c r="BO1148" s="211"/>
      <c r="BP1148" s="211"/>
      <c r="BQ1148" s="211"/>
      <c r="BR1148" s="211"/>
      <c r="BS1148" s="211"/>
      <c r="BT1148" s="211"/>
      <c r="BU1148" s="211"/>
      <c r="BV1148" s="211"/>
      <c r="BW1148" s="211"/>
      <c r="BX1148" s="211"/>
      <c r="BY1148" s="211"/>
      <c r="BZ1148" s="211"/>
      <c r="CA1148" s="211"/>
      <c r="CB1148" s="211"/>
      <c r="CC1148" s="211"/>
      <c r="CD1148" s="211"/>
      <c r="CE1148" s="211"/>
    </row>
    <row r="1149" spans="41:83" x14ac:dyDescent="0.2">
      <c r="AO1149" s="215"/>
      <c r="AP1149" s="222"/>
      <c r="AQ1149" s="222"/>
      <c r="AR1149" s="215"/>
      <c r="AS1149" s="215"/>
      <c r="AT1149" s="217"/>
      <c r="AU1149" s="218"/>
      <c r="AV1149" s="217"/>
      <c r="AW1149" s="215"/>
      <c r="AX1149" s="217"/>
      <c r="AY1149" s="219"/>
      <c r="AZ1149" s="220"/>
      <c r="BA1149" s="220"/>
      <c r="BB1149" s="221"/>
      <c r="BC1149" s="220"/>
      <c r="BD1149" s="220"/>
      <c r="BE1149" s="220"/>
      <c r="BF1149" s="220"/>
      <c r="BG1149" s="220"/>
      <c r="BH1149" s="218"/>
      <c r="BI1149" s="218"/>
      <c r="BJ1149" s="218"/>
      <c r="BK1149" s="218"/>
      <c r="BL1149" s="218"/>
      <c r="BM1149" s="211"/>
      <c r="BN1149" s="211"/>
      <c r="BO1149" s="211"/>
      <c r="BP1149" s="211"/>
      <c r="BQ1149" s="211"/>
      <c r="BR1149" s="211"/>
      <c r="BS1149" s="211"/>
      <c r="BT1149" s="211"/>
      <c r="BU1149" s="211"/>
      <c r="BV1149" s="211"/>
      <c r="BW1149" s="211"/>
      <c r="BX1149" s="211"/>
      <c r="BY1149" s="211"/>
      <c r="BZ1149" s="211"/>
      <c r="CA1149" s="211"/>
      <c r="CB1149" s="211"/>
      <c r="CC1149" s="211"/>
      <c r="CD1149" s="211"/>
      <c r="CE1149" s="211"/>
    </row>
    <row r="1150" spans="41:83" x14ac:dyDescent="0.2">
      <c r="AO1150" s="215"/>
      <c r="AP1150" s="222"/>
      <c r="AQ1150" s="222"/>
      <c r="AR1150" s="215"/>
      <c r="AS1150" s="215"/>
      <c r="AT1150" s="217"/>
      <c r="AU1150" s="218"/>
      <c r="AV1150" s="217"/>
      <c r="AW1150" s="215"/>
      <c r="AX1150" s="217"/>
      <c r="AY1150" s="219"/>
      <c r="AZ1150" s="220"/>
      <c r="BA1150" s="220"/>
      <c r="BB1150" s="221"/>
      <c r="BC1150" s="220"/>
      <c r="BD1150" s="220"/>
      <c r="BE1150" s="220"/>
      <c r="BF1150" s="220"/>
      <c r="BG1150" s="220"/>
      <c r="BH1150" s="218"/>
      <c r="BI1150" s="218"/>
      <c r="BJ1150" s="218"/>
      <c r="BK1150" s="218"/>
      <c r="BL1150" s="218"/>
      <c r="BM1150" s="211"/>
      <c r="BN1150" s="211"/>
      <c r="BO1150" s="211"/>
      <c r="BP1150" s="211"/>
      <c r="BQ1150" s="211"/>
      <c r="BR1150" s="211"/>
      <c r="BS1150" s="211"/>
      <c r="BT1150" s="211"/>
      <c r="BU1150" s="211"/>
      <c r="BV1150" s="211"/>
      <c r="BW1150" s="211"/>
      <c r="BX1150" s="211"/>
      <c r="BY1150" s="211"/>
      <c r="BZ1150" s="211"/>
      <c r="CA1150" s="211"/>
      <c r="CB1150" s="211"/>
      <c r="CC1150" s="211"/>
      <c r="CD1150" s="211"/>
      <c r="CE1150" s="211"/>
    </row>
    <row r="1151" spans="41:83" x14ac:dyDescent="0.2">
      <c r="AO1151" s="215"/>
      <c r="AP1151" s="222"/>
      <c r="AQ1151" s="222"/>
      <c r="AR1151" s="215"/>
      <c r="AS1151" s="215"/>
      <c r="AT1151" s="217"/>
      <c r="AU1151" s="218"/>
      <c r="AV1151" s="217"/>
      <c r="AW1151" s="215"/>
      <c r="AX1151" s="217"/>
      <c r="AY1151" s="219"/>
      <c r="AZ1151" s="220"/>
      <c r="BA1151" s="220"/>
      <c r="BB1151" s="221"/>
      <c r="BC1151" s="220"/>
      <c r="BD1151" s="220"/>
      <c r="BE1151" s="220"/>
      <c r="BF1151" s="220"/>
      <c r="BG1151" s="220"/>
      <c r="BH1151" s="218"/>
      <c r="BI1151" s="218"/>
      <c r="BJ1151" s="218"/>
      <c r="BK1151" s="218"/>
      <c r="BL1151" s="218"/>
      <c r="BM1151" s="211"/>
      <c r="BN1151" s="211"/>
      <c r="BO1151" s="211"/>
      <c r="BP1151" s="211"/>
      <c r="BQ1151" s="211"/>
      <c r="BR1151" s="211"/>
      <c r="BS1151" s="211"/>
      <c r="BT1151" s="211"/>
      <c r="BU1151" s="211"/>
      <c r="BV1151" s="211"/>
      <c r="BW1151" s="211"/>
      <c r="BX1151" s="211"/>
      <c r="BY1151" s="211"/>
      <c r="BZ1151" s="211"/>
      <c r="CA1151" s="211"/>
      <c r="CB1151" s="211"/>
      <c r="CC1151" s="211"/>
      <c r="CD1151" s="211"/>
      <c r="CE1151" s="211"/>
    </row>
    <row r="1152" spans="41:83" x14ac:dyDescent="0.2">
      <c r="AO1152" s="215"/>
      <c r="AP1152" s="222"/>
      <c r="AQ1152" s="222"/>
      <c r="AR1152" s="215"/>
      <c r="AS1152" s="215"/>
      <c r="AT1152" s="217"/>
      <c r="AU1152" s="218"/>
      <c r="AV1152" s="217"/>
      <c r="AW1152" s="215"/>
      <c r="AX1152" s="217"/>
      <c r="AY1152" s="219"/>
      <c r="AZ1152" s="220"/>
      <c r="BA1152" s="220"/>
      <c r="BB1152" s="221"/>
      <c r="BC1152" s="220"/>
      <c r="BD1152" s="220"/>
      <c r="BE1152" s="220"/>
      <c r="BF1152" s="220"/>
      <c r="BG1152" s="220"/>
      <c r="BH1152" s="218"/>
      <c r="BI1152" s="218"/>
      <c r="BJ1152" s="218"/>
      <c r="BK1152" s="218"/>
      <c r="BL1152" s="218"/>
      <c r="BM1152" s="211"/>
      <c r="BN1152" s="211"/>
      <c r="BO1152" s="211"/>
      <c r="BP1152" s="211"/>
      <c r="BQ1152" s="211"/>
      <c r="BR1152" s="211"/>
      <c r="BS1152" s="211"/>
      <c r="BT1152" s="211"/>
      <c r="BU1152" s="211"/>
      <c r="BV1152" s="211"/>
      <c r="BW1152" s="211"/>
      <c r="BX1152" s="211"/>
      <c r="BY1152" s="211"/>
      <c r="BZ1152" s="211"/>
      <c r="CA1152" s="211"/>
      <c r="CB1152" s="211"/>
      <c r="CC1152" s="211"/>
      <c r="CD1152" s="211"/>
      <c r="CE1152" s="211"/>
    </row>
    <row r="1153" spans="41:83" x14ac:dyDescent="0.2">
      <c r="AO1153" s="215"/>
      <c r="AP1153" s="222"/>
      <c r="AQ1153" s="222"/>
      <c r="AR1153" s="215"/>
      <c r="AS1153" s="215"/>
      <c r="AT1153" s="217"/>
      <c r="AU1153" s="218"/>
      <c r="AV1153" s="217"/>
      <c r="AW1153" s="215"/>
      <c r="AX1153" s="217"/>
      <c r="AY1153" s="219"/>
      <c r="AZ1153" s="220"/>
      <c r="BA1153" s="220"/>
      <c r="BB1153" s="221"/>
      <c r="BC1153" s="220"/>
      <c r="BD1153" s="220"/>
      <c r="BE1153" s="220"/>
      <c r="BF1153" s="220"/>
      <c r="BG1153" s="220"/>
      <c r="BH1153" s="218"/>
      <c r="BI1153" s="218"/>
      <c r="BJ1153" s="218"/>
      <c r="BK1153" s="218"/>
      <c r="BL1153" s="218"/>
      <c r="BM1153" s="211"/>
      <c r="BN1153" s="211"/>
      <c r="BO1153" s="211"/>
      <c r="BP1153" s="211"/>
      <c r="BQ1153" s="211"/>
      <c r="BR1153" s="211"/>
      <c r="BS1153" s="211"/>
      <c r="BT1153" s="211"/>
      <c r="BU1153" s="211"/>
      <c r="BV1153" s="211"/>
      <c r="BW1153" s="211"/>
      <c r="BX1153" s="211"/>
      <c r="BY1153" s="211"/>
      <c r="BZ1153" s="211"/>
      <c r="CA1153" s="211"/>
      <c r="CB1153" s="211"/>
      <c r="CC1153" s="211"/>
      <c r="CD1153" s="211"/>
      <c r="CE1153" s="211"/>
    </row>
    <row r="1154" spans="41:83" x14ac:dyDescent="0.2">
      <c r="AO1154" s="215"/>
      <c r="AP1154" s="222"/>
      <c r="AQ1154" s="222"/>
      <c r="AR1154" s="215"/>
      <c r="AS1154" s="215"/>
      <c r="AT1154" s="217"/>
      <c r="AU1154" s="218"/>
      <c r="AV1154" s="217"/>
      <c r="AW1154" s="215"/>
      <c r="AX1154" s="217"/>
      <c r="AY1154" s="219"/>
      <c r="AZ1154" s="220"/>
      <c r="BA1154" s="220"/>
      <c r="BB1154" s="221"/>
      <c r="BC1154" s="220"/>
      <c r="BD1154" s="220"/>
      <c r="BE1154" s="220"/>
      <c r="BF1154" s="220"/>
      <c r="BG1154" s="220"/>
      <c r="BH1154" s="218"/>
      <c r="BI1154" s="218"/>
      <c r="BJ1154" s="218"/>
      <c r="BK1154" s="218"/>
      <c r="BL1154" s="218"/>
      <c r="BM1154" s="211"/>
      <c r="BN1154" s="211"/>
      <c r="BO1154" s="211"/>
      <c r="BP1154" s="211"/>
      <c r="BQ1154" s="211"/>
      <c r="BR1154" s="211"/>
      <c r="BS1154" s="211"/>
      <c r="BT1154" s="211"/>
      <c r="BU1154" s="211"/>
      <c r="BV1154" s="211"/>
      <c r="BW1154" s="211"/>
      <c r="BX1154" s="211"/>
      <c r="BY1154" s="211"/>
      <c r="BZ1154" s="211"/>
      <c r="CA1154" s="211"/>
      <c r="CB1154" s="211"/>
      <c r="CC1154" s="211"/>
      <c r="CD1154" s="211"/>
      <c r="CE1154" s="211"/>
    </row>
    <row r="1155" spans="41:83" x14ac:dyDescent="0.2">
      <c r="AO1155" s="215"/>
      <c r="AP1155" s="222"/>
      <c r="AQ1155" s="222"/>
      <c r="AR1155" s="215"/>
      <c r="AS1155" s="215"/>
      <c r="AT1155" s="217"/>
      <c r="AU1155" s="218"/>
      <c r="AV1155" s="217"/>
      <c r="AW1155" s="215"/>
      <c r="AX1155" s="217"/>
      <c r="AY1155" s="219"/>
      <c r="AZ1155" s="220"/>
      <c r="BA1155" s="220"/>
      <c r="BB1155" s="221"/>
      <c r="BC1155" s="220"/>
      <c r="BD1155" s="220"/>
      <c r="BE1155" s="220"/>
      <c r="BF1155" s="220"/>
      <c r="BG1155" s="220"/>
      <c r="BH1155" s="218"/>
      <c r="BI1155" s="218"/>
      <c r="BJ1155" s="218"/>
      <c r="BK1155" s="218"/>
      <c r="BL1155" s="218"/>
      <c r="BM1155" s="211"/>
      <c r="BN1155" s="211"/>
      <c r="BO1155" s="211"/>
      <c r="BP1155" s="211"/>
      <c r="BQ1155" s="211"/>
      <c r="BR1155" s="211"/>
      <c r="BS1155" s="211"/>
      <c r="BT1155" s="211"/>
      <c r="BU1155" s="211"/>
      <c r="BV1155" s="211"/>
      <c r="BW1155" s="211"/>
      <c r="BX1155" s="211"/>
      <c r="BY1155" s="211"/>
      <c r="BZ1155" s="211"/>
      <c r="CA1155" s="211"/>
      <c r="CB1155" s="211"/>
      <c r="CC1155" s="211"/>
      <c r="CD1155" s="211"/>
      <c r="CE1155" s="211"/>
    </row>
    <row r="1156" spans="41:83" x14ac:dyDescent="0.2">
      <c r="AO1156" s="215"/>
      <c r="AP1156" s="222"/>
      <c r="AQ1156" s="222"/>
      <c r="AR1156" s="215"/>
      <c r="AS1156" s="215"/>
      <c r="AT1156" s="217"/>
      <c r="AU1156" s="218"/>
      <c r="AV1156" s="217"/>
      <c r="AW1156" s="215"/>
      <c r="AX1156" s="217"/>
      <c r="AY1156" s="219"/>
      <c r="AZ1156" s="220"/>
      <c r="BA1156" s="220"/>
      <c r="BB1156" s="221"/>
      <c r="BC1156" s="220"/>
      <c r="BD1156" s="220"/>
      <c r="BE1156" s="220"/>
      <c r="BF1156" s="220"/>
      <c r="BG1156" s="220"/>
      <c r="BH1156" s="218"/>
      <c r="BI1156" s="218"/>
      <c r="BJ1156" s="218"/>
      <c r="BK1156" s="218"/>
      <c r="BL1156" s="218"/>
      <c r="BM1156" s="211"/>
      <c r="BN1156" s="211"/>
      <c r="BO1156" s="211"/>
      <c r="BP1156" s="211"/>
      <c r="BQ1156" s="211"/>
      <c r="BR1156" s="211"/>
      <c r="BS1156" s="211"/>
      <c r="BT1156" s="211"/>
      <c r="BU1156" s="211"/>
      <c r="BV1156" s="211"/>
      <c r="BW1156" s="211"/>
      <c r="BX1156" s="211"/>
      <c r="BY1156" s="211"/>
      <c r="BZ1156" s="211"/>
      <c r="CA1156" s="211"/>
      <c r="CB1156" s="211"/>
      <c r="CC1156" s="211"/>
      <c r="CD1156" s="211"/>
      <c r="CE1156" s="211"/>
    </row>
    <row r="1157" spans="41:83" x14ac:dyDescent="0.2">
      <c r="AO1157" s="215"/>
      <c r="AP1157" s="222"/>
      <c r="AQ1157" s="222"/>
      <c r="AR1157" s="215"/>
      <c r="AS1157" s="215"/>
      <c r="AT1157" s="217"/>
      <c r="AU1157" s="218"/>
      <c r="AV1157" s="217"/>
      <c r="AW1157" s="215"/>
      <c r="AX1157" s="217"/>
      <c r="AY1157" s="219"/>
      <c r="AZ1157" s="220"/>
      <c r="BA1157" s="220"/>
      <c r="BB1157" s="221"/>
      <c r="BC1157" s="220"/>
      <c r="BD1157" s="220"/>
      <c r="BE1157" s="220"/>
      <c r="BF1157" s="220"/>
      <c r="BG1157" s="220"/>
      <c r="BH1157" s="218"/>
      <c r="BI1157" s="218"/>
      <c r="BJ1157" s="218"/>
      <c r="BK1157" s="218"/>
      <c r="BL1157" s="218"/>
      <c r="BM1157" s="211"/>
      <c r="BN1157" s="211"/>
      <c r="BO1157" s="211"/>
      <c r="BP1157" s="211"/>
      <c r="BQ1157" s="211"/>
      <c r="BR1157" s="211"/>
      <c r="BS1157" s="211"/>
      <c r="BT1157" s="211"/>
      <c r="BU1157" s="211"/>
      <c r="BV1157" s="211"/>
      <c r="BW1157" s="211"/>
      <c r="BX1157" s="211"/>
      <c r="BY1157" s="211"/>
      <c r="BZ1157" s="211"/>
      <c r="CA1157" s="211"/>
      <c r="CB1157" s="211"/>
      <c r="CC1157" s="211"/>
      <c r="CD1157" s="211"/>
      <c r="CE1157" s="211"/>
    </row>
    <row r="1158" spans="41:83" x14ac:dyDescent="0.2">
      <c r="AO1158" s="215"/>
      <c r="AP1158" s="222"/>
      <c r="AQ1158" s="222"/>
      <c r="AR1158" s="215"/>
      <c r="AS1158" s="215"/>
      <c r="AT1158" s="217"/>
      <c r="AU1158" s="218"/>
      <c r="AV1158" s="217"/>
      <c r="AW1158" s="215"/>
      <c r="AX1158" s="217"/>
      <c r="AY1158" s="219"/>
      <c r="AZ1158" s="220"/>
      <c r="BA1158" s="220"/>
      <c r="BB1158" s="221"/>
      <c r="BC1158" s="220"/>
      <c r="BD1158" s="220"/>
      <c r="BE1158" s="220"/>
      <c r="BF1158" s="220"/>
      <c r="BG1158" s="220"/>
      <c r="BH1158" s="218"/>
      <c r="BI1158" s="218"/>
      <c r="BJ1158" s="218"/>
      <c r="BK1158" s="218"/>
      <c r="BL1158" s="218"/>
      <c r="BM1158" s="211"/>
      <c r="BN1158" s="211"/>
      <c r="BO1158" s="211"/>
      <c r="BP1158" s="211"/>
      <c r="BQ1158" s="211"/>
      <c r="BR1158" s="211"/>
      <c r="BS1158" s="211"/>
      <c r="BT1158" s="211"/>
      <c r="BU1158" s="211"/>
      <c r="BV1158" s="211"/>
      <c r="BW1158" s="211"/>
      <c r="BX1158" s="211"/>
      <c r="BY1158" s="211"/>
      <c r="BZ1158" s="211"/>
      <c r="CA1158" s="211"/>
      <c r="CB1158" s="211"/>
      <c r="CC1158" s="211"/>
      <c r="CD1158" s="211"/>
      <c r="CE1158" s="211"/>
    </row>
    <row r="1159" spans="41:83" x14ac:dyDescent="0.2">
      <c r="AO1159" s="215"/>
      <c r="AP1159" s="222"/>
      <c r="AQ1159" s="222"/>
      <c r="AR1159" s="215"/>
      <c r="AS1159" s="215"/>
      <c r="AT1159" s="217"/>
      <c r="AU1159" s="218"/>
      <c r="AV1159" s="217"/>
      <c r="AW1159" s="215"/>
      <c r="AX1159" s="217"/>
      <c r="AY1159" s="219"/>
      <c r="AZ1159" s="220"/>
      <c r="BA1159" s="220"/>
      <c r="BB1159" s="221"/>
      <c r="BC1159" s="220"/>
      <c r="BD1159" s="220"/>
      <c r="BE1159" s="220"/>
      <c r="BF1159" s="220"/>
      <c r="BG1159" s="220"/>
      <c r="BH1159" s="218"/>
      <c r="BI1159" s="218"/>
      <c r="BJ1159" s="218"/>
      <c r="BK1159" s="218"/>
      <c r="BL1159" s="218"/>
      <c r="BM1159" s="211"/>
      <c r="BN1159" s="211"/>
      <c r="BO1159" s="211"/>
      <c r="BP1159" s="211"/>
      <c r="BQ1159" s="211"/>
      <c r="BR1159" s="211"/>
      <c r="BS1159" s="211"/>
      <c r="BT1159" s="211"/>
      <c r="BU1159" s="211"/>
      <c r="BV1159" s="211"/>
      <c r="BW1159" s="211"/>
      <c r="BX1159" s="211"/>
      <c r="BY1159" s="211"/>
      <c r="BZ1159" s="211"/>
      <c r="CA1159" s="211"/>
      <c r="CB1159" s="211"/>
      <c r="CC1159" s="211"/>
      <c r="CD1159" s="211"/>
      <c r="CE1159" s="211"/>
    </row>
    <row r="1160" spans="41:83" x14ac:dyDescent="0.2">
      <c r="AO1160" s="215"/>
      <c r="AP1160" s="222"/>
      <c r="AQ1160" s="222"/>
      <c r="AR1160" s="215"/>
      <c r="AS1160" s="215"/>
      <c r="AT1160" s="217"/>
      <c r="AU1160" s="218"/>
      <c r="AV1160" s="217"/>
      <c r="AW1160" s="215"/>
      <c r="AX1160" s="217"/>
      <c r="AY1160" s="219"/>
      <c r="AZ1160" s="220"/>
      <c r="BA1160" s="220"/>
      <c r="BB1160" s="221"/>
      <c r="BC1160" s="220"/>
      <c r="BD1160" s="220"/>
      <c r="BE1160" s="220"/>
      <c r="BF1160" s="220"/>
      <c r="BG1160" s="220"/>
      <c r="BH1160" s="218"/>
      <c r="BI1160" s="218"/>
      <c r="BJ1160" s="218"/>
      <c r="BK1160" s="218"/>
      <c r="BL1160" s="218"/>
      <c r="BM1160" s="211"/>
      <c r="BN1160" s="211"/>
      <c r="BO1160" s="211"/>
      <c r="BP1160" s="211"/>
      <c r="BQ1160" s="211"/>
      <c r="BR1160" s="211"/>
      <c r="BS1160" s="211"/>
      <c r="BT1160" s="211"/>
      <c r="BU1160" s="211"/>
      <c r="BV1160" s="211"/>
      <c r="BW1160" s="211"/>
      <c r="BX1160" s="211"/>
      <c r="BY1160" s="211"/>
      <c r="BZ1160" s="211"/>
      <c r="CA1160" s="211"/>
      <c r="CB1160" s="211"/>
      <c r="CC1160" s="211"/>
      <c r="CD1160" s="211"/>
      <c r="CE1160" s="211"/>
    </row>
    <row r="1161" spans="41:83" x14ac:dyDescent="0.2">
      <c r="AO1161" s="215"/>
      <c r="AP1161" s="222"/>
      <c r="AQ1161" s="222"/>
      <c r="AR1161" s="215"/>
      <c r="AS1161" s="215"/>
      <c r="AT1161" s="217"/>
      <c r="AU1161" s="218"/>
      <c r="AV1161" s="217"/>
      <c r="AW1161" s="215"/>
      <c r="AX1161" s="217"/>
      <c r="AY1161" s="219"/>
      <c r="AZ1161" s="220"/>
      <c r="BA1161" s="220"/>
      <c r="BB1161" s="221"/>
      <c r="BC1161" s="220"/>
      <c r="BD1161" s="220"/>
      <c r="BE1161" s="220"/>
      <c r="BF1161" s="220"/>
      <c r="BG1161" s="220"/>
      <c r="BH1161" s="218"/>
      <c r="BI1161" s="218"/>
      <c r="BJ1161" s="218"/>
      <c r="BK1161" s="218"/>
      <c r="BL1161" s="218"/>
      <c r="BM1161" s="211"/>
      <c r="BN1161" s="211"/>
      <c r="BO1161" s="211"/>
      <c r="BP1161" s="211"/>
      <c r="BQ1161" s="211"/>
      <c r="BR1161" s="211"/>
      <c r="BS1161" s="211"/>
      <c r="BT1161" s="211"/>
      <c r="BU1161" s="211"/>
      <c r="BV1161" s="211"/>
      <c r="BW1161" s="211"/>
      <c r="BX1161" s="211"/>
      <c r="BY1161" s="211"/>
      <c r="BZ1161" s="211"/>
      <c r="CA1161" s="211"/>
      <c r="CB1161" s="211"/>
      <c r="CC1161" s="211"/>
      <c r="CD1161" s="211"/>
      <c r="CE1161" s="211"/>
    </row>
    <row r="1162" spans="41:83" x14ac:dyDescent="0.2">
      <c r="AO1162" s="215"/>
      <c r="AP1162" s="222"/>
      <c r="AQ1162" s="222"/>
      <c r="AR1162" s="215"/>
      <c r="AS1162" s="215"/>
      <c r="AT1162" s="217"/>
      <c r="AU1162" s="218"/>
      <c r="AV1162" s="217"/>
      <c r="AW1162" s="215"/>
      <c r="AX1162" s="217"/>
      <c r="AY1162" s="219"/>
      <c r="AZ1162" s="220"/>
      <c r="BA1162" s="220"/>
      <c r="BB1162" s="221"/>
      <c r="BC1162" s="220"/>
      <c r="BD1162" s="220"/>
      <c r="BE1162" s="220"/>
      <c r="BF1162" s="220"/>
      <c r="BG1162" s="220"/>
      <c r="BH1162" s="218"/>
      <c r="BI1162" s="218"/>
      <c r="BJ1162" s="218"/>
      <c r="BK1162" s="218"/>
      <c r="BL1162" s="218"/>
      <c r="BM1162" s="211"/>
      <c r="BN1162" s="211"/>
      <c r="BO1162" s="211"/>
      <c r="BP1162" s="211"/>
      <c r="BQ1162" s="211"/>
      <c r="BR1162" s="211"/>
      <c r="BS1162" s="211"/>
      <c r="BT1162" s="211"/>
      <c r="BU1162" s="211"/>
      <c r="BV1162" s="211"/>
      <c r="BW1162" s="211"/>
      <c r="BX1162" s="211"/>
      <c r="BY1162" s="211"/>
      <c r="BZ1162" s="211"/>
      <c r="CA1162" s="211"/>
      <c r="CB1162" s="211"/>
      <c r="CC1162" s="211"/>
      <c r="CD1162" s="211"/>
      <c r="CE1162" s="211"/>
    </row>
    <row r="1163" spans="41:83" x14ac:dyDescent="0.2">
      <c r="AO1163" s="215"/>
      <c r="AP1163" s="222"/>
      <c r="AQ1163" s="222"/>
      <c r="AR1163" s="215"/>
      <c r="AS1163" s="215"/>
      <c r="AT1163" s="217"/>
      <c r="AU1163" s="218"/>
      <c r="AV1163" s="217"/>
      <c r="AW1163" s="215"/>
      <c r="AX1163" s="217"/>
      <c r="AY1163" s="219"/>
      <c r="AZ1163" s="220"/>
      <c r="BA1163" s="220"/>
      <c r="BB1163" s="221"/>
      <c r="BC1163" s="220"/>
      <c r="BD1163" s="220"/>
      <c r="BE1163" s="220"/>
      <c r="BF1163" s="220"/>
      <c r="BG1163" s="220"/>
      <c r="BH1163" s="218"/>
      <c r="BI1163" s="218"/>
      <c r="BJ1163" s="218"/>
      <c r="BK1163" s="218"/>
      <c r="BL1163" s="218"/>
      <c r="BM1163" s="211"/>
      <c r="BN1163" s="211"/>
      <c r="BO1163" s="211"/>
      <c r="BP1163" s="211"/>
      <c r="BQ1163" s="211"/>
      <c r="BR1163" s="211"/>
      <c r="BS1163" s="211"/>
      <c r="BT1163" s="211"/>
      <c r="BU1163" s="211"/>
      <c r="BV1163" s="211"/>
      <c r="BW1163" s="211"/>
      <c r="BX1163" s="211"/>
      <c r="BY1163" s="211"/>
      <c r="BZ1163" s="211"/>
      <c r="CA1163" s="211"/>
      <c r="CB1163" s="211"/>
      <c r="CC1163" s="211"/>
      <c r="CD1163" s="211"/>
      <c r="CE1163" s="211"/>
    </row>
    <row r="1164" spans="41:83" x14ac:dyDescent="0.2">
      <c r="AO1164" s="215"/>
      <c r="AP1164" s="222"/>
      <c r="AQ1164" s="222"/>
      <c r="AR1164" s="215"/>
      <c r="AS1164" s="215"/>
      <c r="AT1164" s="217"/>
      <c r="AU1164" s="218"/>
      <c r="AV1164" s="217"/>
      <c r="AW1164" s="215"/>
      <c r="AX1164" s="217"/>
      <c r="AY1164" s="219"/>
      <c r="AZ1164" s="220"/>
      <c r="BA1164" s="220"/>
      <c r="BB1164" s="221"/>
      <c r="BC1164" s="220"/>
      <c r="BD1164" s="220"/>
      <c r="BE1164" s="220"/>
      <c r="BF1164" s="220"/>
      <c r="BG1164" s="220"/>
      <c r="BH1164" s="218"/>
      <c r="BI1164" s="218"/>
      <c r="BJ1164" s="218"/>
      <c r="BK1164" s="218"/>
      <c r="BL1164" s="218"/>
      <c r="BM1164" s="211"/>
      <c r="BN1164" s="211"/>
      <c r="BO1164" s="211"/>
      <c r="BP1164" s="211"/>
      <c r="BQ1164" s="211"/>
      <c r="BR1164" s="211"/>
      <c r="BS1164" s="211"/>
      <c r="BT1164" s="211"/>
      <c r="BU1164" s="211"/>
      <c r="BV1164" s="211"/>
      <c r="BW1164" s="211"/>
      <c r="BX1164" s="211"/>
      <c r="BY1164" s="211"/>
      <c r="BZ1164" s="211"/>
      <c r="CA1164" s="211"/>
      <c r="CB1164" s="211"/>
      <c r="CC1164" s="211"/>
      <c r="CD1164" s="211"/>
      <c r="CE1164" s="211"/>
    </row>
    <row r="1165" spans="41:83" x14ac:dyDescent="0.2">
      <c r="AO1165" s="215"/>
      <c r="AP1165" s="222"/>
      <c r="AQ1165" s="222"/>
      <c r="AR1165" s="215"/>
      <c r="AS1165" s="215"/>
      <c r="AT1165" s="217"/>
      <c r="AU1165" s="218"/>
      <c r="AV1165" s="217"/>
      <c r="AW1165" s="215"/>
      <c r="AX1165" s="217"/>
      <c r="AY1165" s="219"/>
      <c r="AZ1165" s="220"/>
      <c r="BA1165" s="220"/>
      <c r="BB1165" s="221"/>
      <c r="BC1165" s="220"/>
      <c r="BD1165" s="220"/>
      <c r="BE1165" s="220"/>
      <c r="BF1165" s="220"/>
      <c r="BG1165" s="220"/>
      <c r="BH1165" s="218"/>
      <c r="BI1165" s="218"/>
      <c r="BJ1165" s="218"/>
      <c r="BK1165" s="218"/>
      <c r="BL1165" s="218"/>
      <c r="BM1165" s="211"/>
      <c r="BN1165" s="211"/>
      <c r="BO1165" s="211"/>
      <c r="BP1165" s="211"/>
      <c r="BQ1165" s="211"/>
      <c r="BR1165" s="211"/>
      <c r="BS1165" s="211"/>
      <c r="BT1165" s="211"/>
      <c r="BU1165" s="211"/>
      <c r="BV1165" s="211"/>
      <c r="BW1165" s="211"/>
      <c r="BX1165" s="211"/>
      <c r="BY1165" s="211"/>
      <c r="BZ1165" s="211"/>
      <c r="CA1165" s="211"/>
      <c r="CB1165" s="211"/>
      <c r="CC1165" s="211"/>
      <c r="CD1165" s="211"/>
      <c r="CE1165" s="211"/>
    </row>
    <row r="1166" spans="41:83" x14ac:dyDescent="0.2">
      <c r="AO1166" s="215"/>
      <c r="AP1166" s="222"/>
      <c r="AQ1166" s="222"/>
      <c r="AR1166" s="215"/>
      <c r="AS1166" s="215"/>
      <c r="AT1166" s="217"/>
      <c r="AU1166" s="218"/>
      <c r="AV1166" s="217"/>
      <c r="AW1166" s="215"/>
      <c r="AX1166" s="217"/>
      <c r="AY1166" s="219"/>
      <c r="AZ1166" s="220"/>
      <c r="BA1166" s="220"/>
      <c r="BB1166" s="221"/>
      <c r="BC1166" s="220"/>
      <c r="BD1166" s="220"/>
      <c r="BE1166" s="220"/>
      <c r="BF1166" s="220"/>
      <c r="BG1166" s="220"/>
      <c r="BH1166" s="218"/>
      <c r="BI1166" s="218"/>
      <c r="BJ1166" s="218"/>
      <c r="BK1166" s="218"/>
      <c r="BL1166" s="218"/>
      <c r="BM1166" s="211"/>
      <c r="BN1166" s="211"/>
      <c r="BO1166" s="211"/>
      <c r="BP1166" s="211"/>
      <c r="BQ1166" s="211"/>
      <c r="BR1166" s="211"/>
      <c r="BS1166" s="211"/>
      <c r="BT1166" s="211"/>
      <c r="BU1166" s="211"/>
      <c r="BV1166" s="211"/>
      <c r="BW1166" s="211"/>
      <c r="BX1166" s="211"/>
      <c r="BY1166" s="211"/>
      <c r="BZ1166" s="211"/>
      <c r="CA1166" s="211"/>
      <c r="CB1166" s="211"/>
      <c r="CC1166" s="211"/>
      <c r="CD1166" s="211"/>
      <c r="CE1166" s="211"/>
    </row>
    <row r="1167" spans="41:83" x14ac:dyDescent="0.2">
      <c r="AO1167" s="215"/>
      <c r="AP1167" s="222"/>
      <c r="AQ1167" s="222"/>
      <c r="AR1167" s="215"/>
      <c r="AS1167" s="215"/>
      <c r="AT1167" s="217"/>
      <c r="AU1167" s="218"/>
      <c r="AV1167" s="217"/>
      <c r="AW1167" s="215"/>
      <c r="AX1167" s="217"/>
      <c r="AY1167" s="219"/>
      <c r="AZ1167" s="220"/>
      <c r="BA1167" s="220"/>
      <c r="BB1167" s="221"/>
      <c r="BC1167" s="220"/>
      <c r="BD1167" s="220"/>
      <c r="BE1167" s="220"/>
      <c r="BF1167" s="220"/>
      <c r="BG1167" s="220"/>
      <c r="BH1167" s="218"/>
      <c r="BI1167" s="218"/>
      <c r="BJ1167" s="218"/>
      <c r="BK1167" s="218"/>
      <c r="BL1167" s="218"/>
      <c r="BM1167" s="211"/>
      <c r="BN1167" s="211"/>
      <c r="BO1167" s="211"/>
      <c r="BP1167" s="211"/>
      <c r="BQ1167" s="211"/>
      <c r="BR1167" s="211"/>
      <c r="BS1167" s="211"/>
      <c r="BT1167" s="211"/>
      <c r="BU1167" s="211"/>
      <c r="BV1167" s="211"/>
      <c r="BW1167" s="211"/>
      <c r="BX1167" s="211"/>
      <c r="BY1167" s="211"/>
      <c r="BZ1167" s="211"/>
      <c r="CA1167" s="211"/>
      <c r="CB1167" s="211"/>
      <c r="CC1167" s="211"/>
      <c r="CD1167" s="211"/>
      <c r="CE1167" s="211"/>
    </row>
    <row r="1168" spans="41:83" x14ac:dyDescent="0.2">
      <c r="AO1168" s="215"/>
      <c r="AP1168" s="222"/>
      <c r="AQ1168" s="222"/>
      <c r="AR1168" s="215"/>
      <c r="AS1168" s="215"/>
      <c r="AT1168" s="217"/>
      <c r="AU1168" s="218"/>
      <c r="AV1168" s="217"/>
      <c r="AW1168" s="215"/>
      <c r="AX1168" s="217"/>
      <c r="AY1168" s="219"/>
      <c r="AZ1168" s="220"/>
      <c r="BA1168" s="220"/>
      <c r="BB1168" s="221"/>
      <c r="BC1168" s="220"/>
      <c r="BD1168" s="220"/>
      <c r="BE1168" s="220"/>
      <c r="BF1168" s="220"/>
      <c r="BG1168" s="220"/>
      <c r="BH1168" s="218"/>
      <c r="BI1168" s="218"/>
      <c r="BJ1168" s="218"/>
      <c r="BK1168" s="218"/>
      <c r="BL1168" s="218"/>
      <c r="BM1168" s="211"/>
      <c r="BN1168" s="211"/>
      <c r="BO1168" s="211"/>
      <c r="BP1168" s="211"/>
      <c r="BQ1168" s="211"/>
      <c r="BR1168" s="211"/>
      <c r="BS1168" s="211"/>
      <c r="BT1168" s="211"/>
      <c r="BU1168" s="211"/>
      <c r="BV1168" s="211"/>
      <c r="BW1168" s="211"/>
      <c r="BX1168" s="211"/>
      <c r="BY1168" s="211"/>
      <c r="BZ1168" s="211"/>
      <c r="CA1168" s="211"/>
      <c r="CB1168" s="211"/>
      <c r="CC1168" s="211"/>
      <c r="CD1168" s="211"/>
      <c r="CE1168" s="211"/>
    </row>
    <row r="1169" spans="41:83" x14ac:dyDescent="0.2">
      <c r="AO1169" s="215"/>
      <c r="AP1169" s="222"/>
      <c r="AQ1169" s="222"/>
      <c r="AR1169" s="215"/>
      <c r="AS1169" s="215"/>
      <c r="AT1169" s="217"/>
      <c r="AU1169" s="218"/>
      <c r="AV1169" s="217"/>
      <c r="AW1169" s="215"/>
      <c r="AX1169" s="217"/>
      <c r="AY1169" s="219"/>
      <c r="AZ1169" s="220"/>
      <c r="BA1169" s="220"/>
      <c r="BB1169" s="221"/>
      <c r="BC1169" s="220"/>
      <c r="BD1169" s="220"/>
      <c r="BE1169" s="220"/>
      <c r="BF1169" s="220"/>
      <c r="BG1169" s="220"/>
      <c r="BH1169" s="218"/>
      <c r="BI1169" s="218"/>
      <c r="BJ1169" s="218"/>
      <c r="BK1169" s="218"/>
      <c r="BL1169" s="218"/>
      <c r="BM1169" s="211"/>
      <c r="BN1169" s="211"/>
      <c r="BO1169" s="211"/>
      <c r="BP1169" s="211"/>
      <c r="BQ1169" s="211"/>
      <c r="BR1169" s="211"/>
      <c r="BS1169" s="211"/>
      <c r="BT1169" s="211"/>
      <c r="BU1169" s="211"/>
      <c r="BV1169" s="211"/>
      <c r="BW1169" s="211"/>
      <c r="BX1169" s="211"/>
      <c r="BY1169" s="211"/>
      <c r="BZ1169" s="211"/>
      <c r="CA1169" s="211"/>
      <c r="CB1169" s="211"/>
      <c r="CC1169" s="211"/>
      <c r="CD1169" s="211"/>
      <c r="CE1169" s="211"/>
    </row>
    <row r="1170" spans="41:83" x14ac:dyDescent="0.2">
      <c r="AO1170" s="215"/>
      <c r="AP1170" s="222"/>
      <c r="AQ1170" s="222"/>
      <c r="AR1170" s="215"/>
      <c r="AS1170" s="215"/>
      <c r="AT1170" s="217"/>
      <c r="AU1170" s="218"/>
      <c r="AV1170" s="217"/>
      <c r="AW1170" s="215"/>
      <c r="AX1170" s="217"/>
      <c r="AY1170" s="219"/>
      <c r="AZ1170" s="220"/>
      <c r="BA1170" s="220"/>
      <c r="BB1170" s="221"/>
      <c r="BC1170" s="220"/>
      <c r="BD1170" s="220"/>
      <c r="BE1170" s="220"/>
      <c r="BF1170" s="220"/>
      <c r="BG1170" s="220"/>
      <c r="BH1170" s="218"/>
      <c r="BI1170" s="218"/>
      <c r="BJ1170" s="218"/>
      <c r="BK1170" s="218"/>
      <c r="BL1170" s="218"/>
      <c r="BM1170" s="211"/>
      <c r="BN1170" s="211"/>
      <c r="BO1170" s="211"/>
      <c r="BP1170" s="211"/>
      <c r="BQ1170" s="211"/>
      <c r="BR1170" s="211"/>
      <c r="BS1170" s="211"/>
      <c r="BT1170" s="211"/>
      <c r="BU1170" s="211"/>
      <c r="BV1170" s="211"/>
      <c r="BW1170" s="211"/>
      <c r="BX1170" s="211"/>
      <c r="BY1170" s="211"/>
      <c r="BZ1170" s="211"/>
      <c r="CA1170" s="211"/>
      <c r="CB1170" s="211"/>
      <c r="CC1170" s="211"/>
      <c r="CD1170" s="211"/>
      <c r="CE1170" s="211"/>
    </row>
    <row r="1171" spans="41:83" x14ac:dyDescent="0.2">
      <c r="AO1171" s="215"/>
      <c r="AP1171" s="222"/>
      <c r="AQ1171" s="222"/>
      <c r="AR1171" s="215"/>
      <c r="AS1171" s="215"/>
      <c r="AT1171" s="217"/>
      <c r="AU1171" s="218"/>
      <c r="AV1171" s="217"/>
      <c r="AW1171" s="215"/>
      <c r="AX1171" s="217"/>
      <c r="AY1171" s="219"/>
      <c r="AZ1171" s="220"/>
      <c r="BA1171" s="220"/>
      <c r="BB1171" s="221"/>
      <c r="BC1171" s="220"/>
      <c r="BD1171" s="220"/>
      <c r="BE1171" s="220"/>
      <c r="BF1171" s="220"/>
      <c r="BG1171" s="220"/>
      <c r="BH1171" s="218"/>
      <c r="BI1171" s="218"/>
      <c r="BJ1171" s="218"/>
      <c r="BK1171" s="218"/>
      <c r="BL1171" s="218"/>
      <c r="BM1171" s="211"/>
      <c r="BN1171" s="211"/>
      <c r="BO1171" s="211"/>
      <c r="BP1171" s="211"/>
      <c r="BQ1171" s="211"/>
      <c r="BR1171" s="211"/>
      <c r="BS1171" s="211"/>
      <c r="BT1171" s="211"/>
      <c r="BU1171" s="211"/>
      <c r="BV1171" s="211"/>
      <c r="BW1171" s="211"/>
      <c r="BX1171" s="211"/>
      <c r="BY1171" s="211"/>
      <c r="BZ1171" s="211"/>
      <c r="CA1171" s="211"/>
      <c r="CB1171" s="211"/>
      <c r="CC1171" s="211"/>
      <c r="CD1171" s="211"/>
      <c r="CE1171" s="211"/>
    </row>
    <row r="1172" spans="41:83" x14ac:dyDescent="0.2">
      <c r="AO1172" s="215"/>
      <c r="AP1172" s="222"/>
      <c r="AQ1172" s="222"/>
      <c r="AR1172" s="215"/>
      <c r="AS1172" s="215"/>
      <c r="AT1172" s="217"/>
      <c r="AU1172" s="218"/>
      <c r="AV1172" s="217"/>
      <c r="AW1172" s="215"/>
      <c r="AX1172" s="217"/>
      <c r="AY1172" s="219"/>
      <c r="AZ1172" s="220"/>
      <c r="BA1172" s="220"/>
      <c r="BB1172" s="221"/>
      <c r="BC1172" s="220"/>
      <c r="BD1172" s="220"/>
      <c r="BE1172" s="220"/>
      <c r="BF1172" s="220"/>
      <c r="BG1172" s="220"/>
      <c r="BH1172" s="218"/>
      <c r="BI1172" s="218"/>
      <c r="BJ1172" s="218"/>
      <c r="BK1172" s="218"/>
      <c r="BL1172" s="218"/>
      <c r="BM1172" s="211"/>
      <c r="BN1172" s="211"/>
      <c r="BO1172" s="211"/>
      <c r="BP1172" s="211"/>
      <c r="BQ1172" s="211"/>
      <c r="BR1172" s="211"/>
      <c r="BS1172" s="211"/>
      <c r="BT1172" s="211"/>
      <c r="BU1172" s="211"/>
      <c r="BV1172" s="211"/>
      <c r="BW1172" s="211"/>
      <c r="BX1172" s="211"/>
      <c r="BY1172" s="211"/>
      <c r="BZ1172" s="211"/>
      <c r="CA1172" s="211"/>
      <c r="CB1172" s="211"/>
      <c r="CC1172" s="211"/>
      <c r="CD1172" s="211"/>
      <c r="CE1172" s="211"/>
    </row>
    <row r="1173" spans="41:83" x14ac:dyDescent="0.2">
      <c r="AO1173" s="215"/>
      <c r="AP1173" s="222"/>
      <c r="AQ1173" s="222"/>
      <c r="AR1173" s="215"/>
      <c r="AS1173" s="215"/>
      <c r="AT1173" s="217"/>
      <c r="AU1173" s="218"/>
      <c r="AV1173" s="217"/>
      <c r="AW1173" s="215"/>
      <c r="AX1173" s="217"/>
      <c r="AY1173" s="219"/>
      <c r="AZ1173" s="220"/>
      <c r="BA1173" s="220"/>
      <c r="BB1173" s="221"/>
      <c r="BC1173" s="220"/>
      <c r="BD1173" s="220"/>
      <c r="BE1173" s="220"/>
      <c r="BF1173" s="220"/>
      <c r="BG1173" s="220"/>
      <c r="BH1173" s="218"/>
      <c r="BI1173" s="218"/>
      <c r="BJ1173" s="218"/>
      <c r="BK1173" s="218"/>
      <c r="BL1173" s="218"/>
      <c r="BM1173" s="211"/>
      <c r="BN1173" s="211"/>
      <c r="BO1173" s="211"/>
      <c r="BP1173" s="211"/>
      <c r="BQ1173" s="211"/>
      <c r="BR1173" s="211"/>
      <c r="BS1173" s="211"/>
      <c r="BT1173" s="211"/>
      <c r="BU1173" s="211"/>
      <c r="BV1173" s="211"/>
      <c r="BW1173" s="211"/>
      <c r="BX1173" s="211"/>
      <c r="BY1173" s="211"/>
      <c r="BZ1173" s="211"/>
      <c r="CA1173" s="211"/>
      <c r="CB1173" s="211"/>
      <c r="CC1173" s="211"/>
      <c r="CD1173" s="211"/>
      <c r="CE1173" s="211"/>
    </row>
    <row r="1174" spans="41:83" x14ac:dyDescent="0.2">
      <c r="AO1174" s="215"/>
      <c r="AP1174" s="222"/>
      <c r="AQ1174" s="222"/>
      <c r="AR1174" s="215"/>
      <c r="AS1174" s="215"/>
      <c r="AT1174" s="217"/>
      <c r="AU1174" s="218"/>
      <c r="AV1174" s="217"/>
      <c r="AW1174" s="215"/>
      <c r="AX1174" s="217"/>
      <c r="AY1174" s="219"/>
      <c r="AZ1174" s="220"/>
      <c r="BA1174" s="220"/>
      <c r="BB1174" s="221"/>
      <c r="BC1174" s="220"/>
      <c r="BD1174" s="220"/>
      <c r="BE1174" s="220"/>
      <c r="BF1174" s="220"/>
      <c r="BG1174" s="220"/>
      <c r="BH1174" s="218"/>
      <c r="BI1174" s="218"/>
      <c r="BJ1174" s="218"/>
      <c r="BK1174" s="218"/>
      <c r="BL1174" s="218"/>
      <c r="BM1174" s="211"/>
      <c r="BN1174" s="211"/>
      <c r="BO1174" s="211"/>
      <c r="BP1174" s="211"/>
      <c r="BQ1174" s="211"/>
      <c r="BR1174" s="211"/>
      <c r="BS1174" s="211"/>
      <c r="BT1174" s="211"/>
      <c r="BU1174" s="211"/>
      <c r="BV1174" s="211"/>
      <c r="BW1174" s="211"/>
      <c r="BX1174" s="211"/>
      <c r="BY1174" s="211"/>
      <c r="BZ1174" s="211"/>
      <c r="CA1174" s="211"/>
      <c r="CB1174" s="211"/>
      <c r="CC1174" s="211"/>
      <c r="CD1174" s="211"/>
      <c r="CE1174" s="211"/>
    </row>
    <row r="1175" spans="41:83" x14ac:dyDescent="0.2">
      <c r="AO1175" s="215"/>
      <c r="AP1175" s="222"/>
      <c r="AQ1175" s="222"/>
      <c r="AR1175" s="215"/>
      <c r="AS1175" s="215"/>
      <c r="AT1175" s="217"/>
      <c r="AU1175" s="218"/>
      <c r="AV1175" s="217"/>
      <c r="AW1175" s="215"/>
      <c r="AX1175" s="217"/>
      <c r="AY1175" s="219"/>
      <c r="AZ1175" s="220"/>
      <c r="BA1175" s="220"/>
      <c r="BB1175" s="221"/>
      <c r="BC1175" s="220"/>
      <c r="BD1175" s="220"/>
      <c r="BE1175" s="220"/>
      <c r="BF1175" s="220"/>
      <c r="BG1175" s="220"/>
      <c r="BH1175" s="218"/>
      <c r="BI1175" s="218"/>
      <c r="BJ1175" s="218"/>
      <c r="BK1175" s="218"/>
      <c r="BL1175" s="218"/>
      <c r="BM1175" s="211"/>
      <c r="BN1175" s="211"/>
      <c r="BO1175" s="211"/>
      <c r="BP1175" s="211"/>
      <c r="BQ1175" s="211"/>
      <c r="BR1175" s="211"/>
      <c r="BS1175" s="211"/>
      <c r="BT1175" s="211"/>
      <c r="BU1175" s="211"/>
      <c r="BV1175" s="211"/>
      <c r="BW1175" s="211"/>
      <c r="BX1175" s="211"/>
      <c r="BY1175" s="211"/>
      <c r="BZ1175" s="211"/>
      <c r="CA1175" s="211"/>
      <c r="CB1175" s="211"/>
      <c r="CC1175" s="211"/>
      <c r="CD1175" s="211"/>
      <c r="CE1175" s="211"/>
    </row>
    <row r="1176" spans="41:83" x14ac:dyDescent="0.2">
      <c r="AO1176" s="215"/>
      <c r="AP1176" s="222"/>
      <c r="AQ1176" s="222"/>
      <c r="AR1176" s="215"/>
      <c r="AS1176" s="215"/>
      <c r="AT1176" s="217"/>
      <c r="AU1176" s="218"/>
      <c r="AV1176" s="217"/>
      <c r="AW1176" s="215"/>
      <c r="AX1176" s="217"/>
      <c r="AY1176" s="219"/>
      <c r="AZ1176" s="220"/>
      <c r="BA1176" s="220"/>
      <c r="BB1176" s="221"/>
      <c r="BC1176" s="220"/>
      <c r="BD1176" s="220"/>
      <c r="BE1176" s="220"/>
      <c r="BF1176" s="220"/>
      <c r="BG1176" s="220"/>
      <c r="BH1176" s="218"/>
      <c r="BI1176" s="218"/>
      <c r="BJ1176" s="218"/>
      <c r="BK1176" s="218"/>
      <c r="BL1176" s="218"/>
      <c r="BM1176" s="211"/>
      <c r="BN1176" s="211"/>
      <c r="BO1176" s="211"/>
      <c r="BP1176" s="211"/>
      <c r="BQ1176" s="211"/>
      <c r="BR1176" s="211"/>
      <c r="BS1176" s="211"/>
      <c r="BT1176" s="211"/>
      <c r="BU1176" s="211"/>
      <c r="BV1176" s="211"/>
      <c r="BW1176" s="211"/>
      <c r="BX1176" s="211"/>
      <c r="BY1176" s="211"/>
      <c r="BZ1176" s="211"/>
      <c r="CA1176" s="211"/>
      <c r="CB1176" s="211"/>
      <c r="CC1176" s="211"/>
      <c r="CD1176" s="211"/>
      <c r="CE1176" s="211"/>
    </row>
    <row r="1177" spans="41:83" x14ac:dyDescent="0.2">
      <c r="AO1177" s="215"/>
      <c r="AP1177" s="222"/>
      <c r="AQ1177" s="222"/>
      <c r="AR1177" s="215"/>
      <c r="AS1177" s="215"/>
      <c r="AT1177" s="217"/>
      <c r="AU1177" s="218"/>
      <c r="AV1177" s="217"/>
      <c r="AW1177" s="215"/>
      <c r="AX1177" s="217"/>
      <c r="AY1177" s="219"/>
      <c r="AZ1177" s="220"/>
      <c r="BA1177" s="220"/>
      <c r="BB1177" s="221"/>
      <c r="BC1177" s="220"/>
      <c r="BD1177" s="220"/>
      <c r="BE1177" s="220"/>
      <c r="BF1177" s="220"/>
      <c r="BG1177" s="220"/>
      <c r="BH1177" s="218"/>
      <c r="BI1177" s="218"/>
      <c r="BJ1177" s="218"/>
      <c r="BK1177" s="218"/>
      <c r="BL1177" s="218"/>
      <c r="BM1177" s="211"/>
      <c r="BN1177" s="211"/>
      <c r="BO1177" s="211"/>
      <c r="BP1177" s="211"/>
      <c r="BQ1177" s="211"/>
      <c r="BR1177" s="211"/>
      <c r="BS1177" s="211"/>
      <c r="BT1177" s="211"/>
      <c r="BU1177" s="211"/>
      <c r="BV1177" s="211"/>
      <c r="BW1177" s="211"/>
      <c r="BX1177" s="211"/>
      <c r="BY1177" s="211"/>
      <c r="BZ1177" s="211"/>
      <c r="CA1177" s="211"/>
      <c r="CB1177" s="211"/>
      <c r="CC1177" s="211"/>
      <c r="CD1177" s="211"/>
      <c r="CE1177" s="211"/>
    </row>
    <row r="1178" spans="41:83" x14ac:dyDescent="0.2">
      <c r="AO1178" s="215"/>
      <c r="AP1178" s="222"/>
      <c r="AQ1178" s="222"/>
      <c r="AR1178" s="215"/>
      <c r="AS1178" s="215"/>
      <c r="AT1178" s="217"/>
      <c r="AU1178" s="218"/>
      <c r="AV1178" s="217"/>
      <c r="AW1178" s="215"/>
      <c r="AX1178" s="217"/>
      <c r="AY1178" s="219"/>
      <c r="AZ1178" s="220"/>
      <c r="BA1178" s="220"/>
      <c r="BB1178" s="221"/>
      <c r="BC1178" s="220"/>
      <c r="BD1178" s="220"/>
      <c r="BE1178" s="220"/>
      <c r="BF1178" s="220"/>
      <c r="BG1178" s="220"/>
      <c r="BH1178" s="218"/>
      <c r="BI1178" s="218"/>
      <c r="BJ1178" s="218"/>
      <c r="BK1178" s="218"/>
      <c r="BL1178" s="218"/>
      <c r="BM1178" s="211"/>
      <c r="BN1178" s="211"/>
      <c r="BO1178" s="211"/>
      <c r="BP1178" s="211"/>
      <c r="BQ1178" s="211"/>
      <c r="BR1178" s="211"/>
      <c r="BS1178" s="211"/>
      <c r="BT1178" s="211"/>
      <c r="BU1178" s="211"/>
      <c r="BV1178" s="211"/>
      <c r="BW1178" s="211"/>
      <c r="BX1178" s="211"/>
      <c r="BY1178" s="211"/>
      <c r="BZ1178" s="211"/>
      <c r="CA1178" s="211"/>
      <c r="CB1178" s="211"/>
      <c r="CC1178" s="211"/>
      <c r="CD1178" s="211"/>
      <c r="CE1178" s="211"/>
    </row>
    <row r="1179" spans="41:83" x14ac:dyDescent="0.2">
      <c r="AO1179" s="215"/>
      <c r="AP1179" s="222"/>
      <c r="AQ1179" s="222"/>
      <c r="AR1179" s="215"/>
      <c r="AS1179" s="215"/>
      <c r="AT1179" s="217"/>
      <c r="AU1179" s="218"/>
      <c r="AV1179" s="217"/>
      <c r="AW1179" s="215"/>
      <c r="AX1179" s="217"/>
      <c r="AY1179" s="219"/>
      <c r="AZ1179" s="220"/>
      <c r="BA1179" s="220"/>
      <c r="BB1179" s="221"/>
      <c r="BC1179" s="220"/>
      <c r="BD1179" s="220"/>
      <c r="BE1179" s="220"/>
      <c r="BF1179" s="220"/>
      <c r="BG1179" s="220"/>
      <c r="BH1179" s="218"/>
      <c r="BI1179" s="218"/>
      <c r="BJ1179" s="218"/>
      <c r="BK1179" s="218"/>
      <c r="BL1179" s="218"/>
      <c r="BM1179" s="211"/>
      <c r="BN1179" s="211"/>
      <c r="BO1179" s="211"/>
      <c r="BP1179" s="211"/>
      <c r="BQ1179" s="211"/>
      <c r="BR1179" s="211"/>
      <c r="BS1179" s="211"/>
      <c r="BT1179" s="211"/>
      <c r="BU1179" s="211"/>
      <c r="BV1179" s="211"/>
      <c r="BW1179" s="211"/>
      <c r="BX1179" s="211"/>
      <c r="BY1179" s="211"/>
      <c r="BZ1179" s="211"/>
      <c r="CA1179" s="211"/>
      <c r="CB1179" s="211"/>
      <c r="CC1179" s="211"/>
      <c r="CD1179" s="211"/>
      <c r="CE1179" s="211"/>
    </row>
    <row r="1180" spans="41:83" x14ac:dyDescent="0.2">
      <c r="AO1180" s="215"/>
      <c r="AP1180" s="222"/>
      <c r="AQ1180" s="222"/>
      <c r="AR1180" s="215"/>
      <c r="AS1180" s="215"/>
      <c r="AT1180" s="217"/>
      <c r="AU1180" s="218"/>
      <c r="AV1180" s="217"/>
      <c r="AW1180" s="215"/>
      <c r="AX1180" s="217"/>
      <c r="AY1180" s="219"/>
      <c r="AZ1180" s="220"/>
      <c r="BA1180" s="220"/>
      <c r="BB1180" s="221"/>
      <c r="BC1180" s="220"/>
      <c r="BD1180" s="220"/>
      <c r="BE1180" s="220"/>
      <c r="BF1180" s="220"/>
      <c r="BG1180" s="220"/>
      <c r="BH1180" s="218"/>
      <c r="BI1180" s="218"/>
      <c r="BJ1180" s="218"/>
      <c r="BK1180" s="218"/>
      <c r="BL1180" s="218"/>
      <c r="BM1180" s="211"/>
      <c r="BN1180" s="211"/>
      <c r="BO1180" s="211"/>
      <c r="BP1180" s="211"/>
      <c r="BQ1180" s="211"/>
      <c r="BR1180" s="211"/>
      <c r="BS1180" s="211"/>
      <c r="BT1180" s="211"/>
      <c r="BU1180" s="211"/>
      <c r="BV1180" s="211"/>
      <c r="BW1180" s="211"/>
      <c r="BX1180" s="211"/>
      <c r="BY1180" s="211"/>
      <c r="BZ1180" s="211"/>
      <c r="CA1180" s="211"/>
      <c r="CB1180" s="211"/>
      <c r="CC1180" s="211"/>
      <c r="CD1180" s="211"/>
      <c r="CE1180" s="211"/>
    </row>
    <row r="1181" spans="41:83" x14ac:dyDescent="0.2">
      <c r="AO1181" s="215"/>
      <c r="AP1181" s="222"/>
      <c r="AQ1181" s="222"/>
      <c r="AR1181" s="215"/>
      <c r="AS1181" s="215"/>
      <c r="AT1181" s="217"/>
      <c r="AU1181" s="218"/>
      <c r="AV1181" s="217"/>
      <c r="AW1181" s="215"/>
      <c r="AX1181" s="217"/>
      <c r="AY1181" s="219"/>
      <c r="AZ1181" s="220"/>
      <c r="BA1181" s="220"/>
      <c r="BB1181" s="221"/>
      <c r="BC1181" s="220"/>
      <c r="BD1181" s="220"/>
      <c r="BE1181" s="220"/>
      <c r="BF1181" s="220"/>
      <c r="BG1181" s="220"/>
      <c r="BH1181" s="218"/>
      <c r="BI1181" s="218"/>
      <c r="BJ1181" s="218"/>
      <c r="BK1181" s="218"/>
      <c r="BL1181" s="218"/>
      <c r="BM1181" s="211"/>
      <c r="BN1181" s="211"/>
      <c r="BO1181" s="211"/>
      <c r="BP1181" s="211"/>
      <c r="BQ1181" s="211"/>
      <c r="BR1181" s="211"/>
      <c r="BS1181" s="211"/>
      <c r="BT1181" s="211"/>
      <c r="BU1181" s="211"/>
      <c r="BV1181" s="211"/>
      <c r="BW1181" s="211"/>
      <c r="BX1181" s="211"/>
      <c r="BY1181" s="211"/>
      <c r="BZ1181" s="211"/>
      <c r="CA1181" s="211"/>
      <c r="CB1181" s="211"/>
      <c r="CC1181" s="211"/>
      <c r="CD1181" s="211"/>
      <c r="CE1181" s="211"/>
    </row>
    <row r="1182" spans="41:83" x14ac:dyDescent="0.2">
      <c r="AO1182" s="215"/>
      <c r="AP1182" s="222"/>
      <c r="AQ1182" s="222"/>
      <c r="AR1182" s="215"/>
      <c r="AS1182" s="215"/>
      <c r="AT1182" s="217"/>
      <c r="AU1182" s="218"/>
      <c r="AV1182" s="217"/>
      <c r="AW1182" s="215"/>
      <c r="AX1182" s="217"/>
      <c r="AY1182" s="219"/>
      <c r="AZ1182" s="220"/>
      <c r="BA1182" s="220"/>
      <c r="BB1182" s="221"/>
      <c r="BC1182" s="220"/>
      <c r="BD1182" s="220"/>
      <c r="BE1182" s="220"/>
      <c r="BF1182" s="220"/>
      <c r="BG1182" s="220"/>
      <c r="BH1182" s="218"/>
      <c r="BI1182" s="218"/>
      <c r="BJ1182" s="218"/>
      <c r="BK1182" s="218"/>
      <c r="BL1182" s="218"/>
      <c r="BM1182" s="211"/>
      <c r="BN1182" s="211"/>
      <c r="BO1182" s="211"/>
      <c r="BP1182" s="211"/>
      <c r="BQ1182" s="211"/>
      <c r="BR1182" s="211"/>
      <c r="BS1182" s="211"/>
      <c r="BT1182" s="211"/>
      <c r="BU1182" s="211"/>
      <c r="BV1182" s="211"/>
      <c r="BW1182" s="211"/>
      <c r="BX1182" s="211"/>
      <c r="BY1182" s="211"/>
      <c r="BZ1182" s="211"/>
      <c r="CA1182" s="211"/>
      <c r="CB1182" s="211"/>
      <c r="CC1182" s="211"/>
      <c r="CD1182" s="211"/>
      <c r="CE1182" s="211"/>
    </row>
    <row r="1183" spans="41:83" x14ac:dyDescent="0.2">
      <c r="AO1183" s="215"/>
      <c r="AP1183" s="222"/>
      <c r="AQ1183" s="222"/>
      <c r="AR1183" s="215"/>
      <c r="AS1183" s="215"/>
      <c r="AT1183" s="217"/>
      <c r="AU1183" s="218"/>
      <c r="AV1183" s="217"/>
      <c r="AW1183" s="215"/>
      <c r="AX1183" s="217"/>
      <c r="AY1183" s="219"/>
      <c r="AZ1183" s="220"/>
      <c r="BA1183" s="220"/>
      <c r="BB1183" s="221"/>
      <c r="BC1183" s="220"/>
      <c r="BD1183" s="220"/>
      <c r="BE1183" s="220"/>
      <c r="BF1183" s="220"/>
      <c r="BG1183" s="220"/>
      <c r="BH1183" s="218"/>
      <c r="BI1183" s="218"/>
      <c r="BJ1183" s="218"/>
      <c r="BK1183" s="218"/>
      <c r="BL1183" s="218"/>
      <c r="BM1183" s="211"/>
      <c r="BN1183" s="211"/>
      <c r="BO1183" s="211"/>
      <c r="BP1183" s="211"/>
      <c r="BQ1183" s="211"/>
      <c r="BR1183" s="211"/>
      <c r="BS1183" s="211"/>
      <c r="BT1183" s="211"/>
      <c r="BU1183" s="211"/>
      <c r="BV1183" s="211"/>
      <c r="BW1183" s="211"/>
      <c r="BX1183" s="211"/>
      <c r="BY1183" s="211"/>
      <c r="BZ1183" s="211"/>
      <c r="CA1183" s="211"/>
      <c r="CB1183" s="211"/>
      <c r="CC1183" s="211"/>
      <c r="CD1183" s="211"/>
      <c r="CE1183" s="211"/>
    </row>
    <row r="1184" spans="41:83" x14ac:dyDescent="0.2">
      <c r="AO1184" s="215"/>
      <c r="AP1184" s="222"/>
      <c r="AQ1184" s="222"/>
      <c r="AR1184" s="215"/>
      <c r="AS1184" s="215"/>
      <c r="AT1184" s="217"/>
      <c r="AU1184" s="218"/>
      <c r="AV1184" s="217"/>
      <c r="AW1184" s="215"/>
      <c r="AX1184" s="217"/>
      <c r="AY1184" s="219"/>
      <c r="AZ1184" s="220"/>
      <c r="BA1184" s="220"/>
      <c r="BB1184" s="221"/>
      <c r="BC1184" s="220"/>
      <c r="BD1184" s="220"/>
      <c r="BE1184" s="220"/>
      <c r="BF1184" s="220"/>
      <c r="BG1184" s="220"/>
      <c r="BH1184" s="218"/>
      <c r="BI1184" s="218"/>
      <c r="BJ1184" s="218"/>
      <c r="BK1184" s="218"/>
      <c r="BL1184" s="218"/>
      <c r="BM1184" s="211"/>
      <c r="BN1184" s="211"/>
      <c r="BO1184" s="211"/>
      <c r="BP1184" s="211"/>
      <c r="BQ1184" s="211"/>
      <c r="BR1184" s="211"/>
      <c r="BS1184" s="211"/>
      <c r="BT1184" s="211"/>
      <c r="BU1184" s="211"/>
      <c r="BV1184" s="211"/>
      <c r="BW1184" s="211"/>
      <c r="BX1184" s="211"/>
      <c r="BY1184" s="211"/>
      <c r="BZ1184" s="211"/>
      <c r="CA1184" s="211"/>
      <c r="CB1184" s="211"/>
      <c r="CC1184" s="211"/>
      <c r="CD1184" s="211"/>
      <c r="CE1184" s="211"/>
    </row>
    <row r="1185" spans="41:83" x14ac:dyDescent="0.2">
      <c r="AO1185" s="215"/>
      <c r="AP1185" s="222"/>
      <c r="AQ1185" s="222"/>
      <c r="AR1185" s="215"/>
      <c r="AS1185" s="215"/>
      <c r="AT1185" s="217"/>
      <c r="AU1185" s="218"/>
      <c r="AV1185" s="217"/>
      <c r="AW1185" s="215"/>
      <c r="AX1185" s="217"/>
      <c r="AY1185" s="219"/>
      <c r="AZ1185" s="220"/>
      <c r="BA1185" s="220"/>
      <c r="BB1185" s="221"/>
      <c r="BC1185" s="220"/>
      <c r="BD1185" s="220"/>
      <c r="BE1185" s="220"/>
      <c r="BF1185" s="220"/>
      <c r="BG1185" s="220"/>
      <c r="BH1185" s="218"/>
      <c r="BI1185" s="218"/>
      <c r="BJ1185" s="218"/>
      <c r="BK1185" s="218"/>
      <c r="BL1185" s="218"/>
      <c r="BM1185" s="211"/>
      <c r="BN1185" s="211"/>
      <c r="BO1185" s="211"/>
      <c r="BP1185" s="211"/>
      <c r="BQ1185" s="211"/>
      <c r="BR1185" s="211"/>
      <c r="BS1185" s="211"/>
      <c r="BT1185" s="211"/>
      <c r="BU1185" s="211"/>
      <c r="BV1185" s="211"/>
      <c r="BW1185" s="211"/>
      <c r="BX1185" s="211"/>
      <c r="BY1185" s="211"/>
      <c r="BZ1185" s="211"/>
      <c r="CA1185" s="211"/>
      <c r="CB1185" s="211"/>
      <c r="CC1185" s="211"/>
      <c r="CD1185" s="211"/>
      <c r="CE1185" s="211"/>
    </row>
    <row r="1186" spans="41:83" x14ac:dyDescent="0.2">
      <c r="AO1186" s="215"/>
      <c r="AP1186" s="222"/>
      <c r="AQ1186" s="222"/>
      <c r="AR1186" s="215"/>
      <c r="AS1186" s="215"/>
      <c r="AT1186" s="217"/>
      <c r="AU1186" s="218"/>
      <c r="AV1186" s="217"/>
      <c r="AW1186" s="215"/>
      <c r="AX1186" s="217"/>
      <c r="AY1186" s="219"/>
      <c r="AZ1186" s="220"/>
      <c r="BA1186" s="220"/>
      <c r="BB1186" s="221"/>
      <c r="BC1186" s="220"/>
      <c r="BD1186" s="220"/>
      <c r="BE1186" s="220"/>
      <c r="BF1186" s="220"/>
      <c r="BG1186" s="220"/>
      <c r="BH1186" s="218"/>
      <c r="BI1186" s="218"/>
      <c r="BJ1186" s="218"/>
      <c r="BK1186" s="218"/>
      <c r="BL1186" s="218"/>
      <c r="BM1186" s="211"/>
      <c r="BN1186" s="211"/>
      <c r="BO1186" s="211"/>
      <c r="BP1186" s="211"/>
      <c r="BQ1186" s="211"/>
      <c r="BR1186" s="211"/>
      <c r="BS1186" s="211"/>
      <c r="BT1186" s="211"/>
      <c r="BU1186" s="211"/>
      <c r="BV1186" s="211"/>
      <c r="BW1186" s="211"/>
      <c r="BX1186" s="211"/>
      <c r="BY1186" s="211"/>
      <c r="BZ1186" s="211"/>
      <c r="CA1186" s="211"/>
      <c r="CB1186" s="211"/>
      <c r="CC1186" s="211"/>
      <c r="CD1186" s="211"/>
      <c r="CE1186" s="211"/>
    </row>
    <row r="1187" spans="41:83" x14ac:dyDescent="0.2">
      <c r="AO1187" s="215"/>
      <c r="AP1187" s="222"/>
      <c r="AQ1187" s="222"/>
      <c r="AR1187" s="215"/>
      <c r="AS1187" s="215"/>
      <c r="AT1187" s="217"/>
      <c r="AU1187" s="218"/>
      <c r="AV1187" s="217"/>
      <c r="AW1187" s="215"/>
      <c r="AX1187" s="217"/>
      <c r="AY1187" s="219"/>
      <c r="AZ1187" s="220"/>
      <c r="BA1187" s="220"/>
      <c r="BB1187" s="221"/>
      <c r="BC1187" s="220"/>
      <c r="BD1187" s="220"/>
      <c r="BE1187" s="220"/>
      <c r="BF1187" s="220"/>
      <c r="BG1187" s="220"/>
      <c r="BH1187" s="218"/>
      <c r="BI1187" s="218"/>
      <c r="BJ1187" s="218"/>
      <c r="BK1187" s="218"/>
      <c r="BL1187" s="218"/>
      <c r="BM1187" s="211"/>
      <c r="BN1187" s="211"/>
      <c r="BO1187" s="211"/>
      <c r="BP1187" s="211"/>
      <c r="BQ1187" s="211"/>
      <c r="BR1187" s="211"/>
      <c r="BS1187" s="211"/>
      <c r="BT1187" s="211"/>
      <c r="BU1187" s="211"/>
      <c r="BV1187" s="211"/>
      <c r="BW1187" s="211"/>
      <c r="BX1187" s="211"/>
      <c r="BY1187" s="211"/>
      <c r="BZ1187" s="211"/>
      <c r="CA1187" s="211"/>
      <c r="CB1187" s="211"/>
      <c r="CC1187" s="211"/>
      <c r="CD1187" s="211"/>
      <c r="CE1187" s="211"/>
    </row>
    <row r="1188" spans="41:83" x14ac:dyDescent="0.2">
      <c r="AO1188" s="215"/>
      <c r="AP1188" s="222"/>
      <c r="AQ1188" s="222"/>
      <c r="AR1188" s="215"/>
      <c r="AS1188" s="215"/>
      <c r="AT1188" s="217"/>
      <c r="AU1188" s="218"/>
      <c r="AV1188" s="217"/>
      <c r="AW1188" s="215"/>
      <c r="AX1188" s="217"/>
      <c r="AY1188" s="219"/>
      <c r="AZ1188" s="220"/>
      <c r="BA1188" s="220"/>
      <c r="BB1188" s="221"/>
      <c r="BC1188" s="220"/>
      <c r="BD1188" s="220"/>
      <c r="BE1188" s="220"/>
      <c r="BF1188" s="220"/>
      <c r="BG1188" s="220"/>
      <c r="BH1188" s="218"/>
      <c r="BI1188" s="218"/>
      <c r="BJ1188" s="218"/>
      <c r="BK1188" s="218"/>
      <c r="BL1188" s="218"/>
      <c r="BM1188" s="211"/>
      <c r="BN1188" s="211"/>
      <c r="BO1188" s="211"/>
      <c r="BP1188" s="211"/>
      <c r="BQ1188" s="211"/>
      <c r="BR1188" s="211"/>
      <c r="BS1188" s="211"/>
      <c r="BT1188" s="211"/>
      <c r="BU1188" s="211"/>
      <c r="BV1188" s="211"/>
      <c r="BW1188" s="211"/>
      <c r="BX1188" s="211"/>
      <c r="BY1188" s="211"/>
      <c r="BZ1188" s="211"/>
      <c r="CA1188" s="211"/>
      <c r="CB1188" s="211"/>
      <c r="CC1188" s="211"/>
      <c r="CD1188" s="211"/>
      <c r="CE1188" s="211"/>
    </row>
    <row r="1189" spans="41:83" x14ac:dyDescent="0.2">
      <c r="AO1189" s="215"/>
      <c r="AP1189" s="222"/>
      <c r="AQ1189" s="222"/>
      <c r="AR1189" s="215"/>
      <c r="AS1189" s="215"/>
      <c r="AT1189" s="217"/>
      <c r="AU1189" s="218"/>
      <c r="AV1189" s="217"/>
      <c r="AW1189" s="215"/>
      <c r="AX1189" s="217"/>
      <c r="AY1189" s="219"/>
      <c r="AZ1189" s="220"/>
      <c r="BA1189" s="220"/>
      <c r="BB1189" s="221"/>
      <c r="BC1189" s="220"/>
      <c r="BD1189" s="220"/>
      <c r="BE1189" s="220"/>
      <c r="BF1189" s="220"/>
      <c r="BG1189" s="220"/>
      <c r="BH1189" s="218"/>
      <c r="BI1189" s="218"/>
      <c r="BJ1189" s="218"/>
      <c r="BK1189" s="218"/>
      <c r="BL1189" s="218"/>
      <c r="BM1189" s="211"/>
      <c r="BN1189" s="211"/>
      <c r="BO1189" s="211"/>
      <c r="BP1189" s="211"/>
      <c r="BQ1189" s="211"/>
      <c r="BR1189" s="211"/>
      <c r="BS1189" s="211"/>
      <c r="BT1189" s="211"/>
      <c r="BU1189" s="211"/>
      <c r="BV1189" s="211"/>
      <c r="BW1189" s="211"/>
      <c r="BX1189" s="211"/>
      <c r="BY1189" s="211"/>
      <c r="BZ1189" s="211"/>
      <c r="CA1189" s="211"/>
      <c r="CB1189" s="211"/>
      <c r="CC1189" s="211"/>
      <c r="CD1189" s="211"/>
      <c r="CE1189" s="211"/>
    </row>
    <row r="1190" spans="41:83" x14ac:dyDescent="0.2">
      <c r="AO1190" s="215"/>
      <c r="AP1190" s="222"/>
      <c r="AQ1190" s="222"/>
      <c r="AR1190" s="215"/>
      <c r="AS1190" s="215"/>
      <c r="AT1190" s="217"/>
      <c r="AU1190" s="218"/>
      <c r="AV1190" s="217"/>
      <c r="AW1190" s="215"/>
      <c r="AX1190" s="217"/>
      <c r="AY1190" s="219"/>
      <c r="AZ1190" s="220"/>
      <c r="BA1190" s="220"/>
      <c r="BB1190" s="221"/>
      <c r="BC1190" s="220"/>
      <c r="BD1190" s="220"/>
      <c r="BE1190" s="220"/>
      <c r="BF1190" s="220"/>
      <c r="BG1190" s="220"/>
      <c r="BH1190" s="218"/>
      <c r="BI1190" s="218"/>
      <c r="BJ1190" s="218"/>
      <c r="BK1190" s="218"/>
      <c r="BL1190" s="218"/>
      <c r="BM1190" s="211"/>
      <c r="BN1190" s="211"/>
      <c r="BO1190" s="211"/>
      <c r="BP1190" s="211"/>
      <c r="BQ1190" s="211"/>
      <c r="BR1190" s="211"/>
      <c r="BS1190" s="211"/>
      <c r="BT1190" s="211"/>
      <c r="BU1190" s="211"/>
      <c r="BV1190" s="211"/>
      <c r="BW1190" s="211"/>
      <c r="BX1190" s="211"/>
      <c r="BY1190" s="211"/>
      <c r="BZ1190" s="211"/>
      <c r="CA1190" s="211"/>
      <c r="CB1190" s="211"/>
      <c r="CC1190" s="211"/>
      <c r="CD1190" s="211"/>
      <c r="CE1190" s="211"/>
    </row>
    <row r="1191" spans="41:83" x14ac:dyDescent="0.2">
      <c r="AO1191" s="215"/>
      <c r="AP1191" s="222"/>
      <c r="AQ1191" s="222"/>
      <c r="AR1191" s="215"/>
      <c r="AS1191" s="215"/>
      <c r="AT1191" s="217"/>
      <c r="AU1191" s="218"/>
      <c r="AV1191" s="217"/>
      <c r="AW1191" s="215"/>
      <c r="AX1191" s="217"/>
      <c r="AY1191" s="219"/>
      <c r="AZ1191" s="220"/>
      <c r="BA1191" s="220"/>
      <c r="BB1191" s="221"/>
      <c r="BC1191" s="220"/>
      <c r="BD1191" s="220"/>
      <c r="BE1191" s="220"/>
      <c r="BF1191" s="220"/>
      <c r="BG1191" s="220"/>
      <c r="BH1191" s="218"/>
      <c r="BI1191" s="218"/>
      <c r="BJ1191" s="218"/>
      <c r="BK1191" s="218"/>
      <c r="BL1191" s="218"/>
      <c r="BM1191" s="211"/>
      <c r="BN1191" s="211"/>
      <c r="BO1191" s="211"/>
      <c r="BP1191" s="211"/>
      <c r="BQ1191" s="211"/>
      <c r="BR1191" s="211"/>
      <c r="BS1191" s="211"/>
      <c r="BT1191" s="211"/>
      <c r="BU1191" s="211"/>
      <c r="BV1191" s="211"/>
      <c r="BW1191" s="211"/>
      <c r="BX1191" s="211"/>
      <c r="BY1191" s="211"/>
      <c r="BZ1191" s="211"/>
      <c r="CA1191" s="211"/>
      <c r="CB1191" s="211"/>
      <c r="CC1191" s="211"/>
      <c r="CD1191" s="211"/>
      <c r="CE1191" s="211"/>
    </row>
    <row r="1192" spans="41:83" x14ac:dyDescent="0.2">
      <c r="AO1192" s="215"/>
      <c r="AP1192" s="222"/>
      <c r="AQ1192" s="222"/>
      <c r="AR1192" s="215"/>
      <c r="AS1192" s="215"/>
      <c r="AT1192" s="217"/>
      <c r="AU1192" s="218"/>
      <c r="AV1192" s="217"/>
      <c r="AW1192" s="215"/>
      <c r="AX1192" s="217"/>
      <c r="AY1192" s="219"/>
      <c r="AZ1192" s="220"/>
      <c r="BA1192" s="220"/>
      <c r="BB1192" s="221"/>
      <c r="BC1192" s="220"/>
      <c r="BD1192" s="220"/>
      <c r="BE1192" s="220"/>
      <c r="BF1192" s="220"/>
      <c r="BG1192" s="220"/>
      <c r="BH1192" s="218"/>
      <c r="BI1192" s="218"/>
      <c r="BJ1192" s="218"/>
      <c r="BK1192" s="218"/>
      <c r="BL1192" s="218"/>
      <c r="BM1192" s="211"/>
      <c r="BN1192" s="211"/>
      <c r="BO1192" s="211"/>
      <c r="BP1192" s="211"/>
      <c r="BQ1192" s="211"/>
      <c r="BR1192" s="211"/>
      <c r="BS1192" s="211"/>
      <c r="BT1192" s="211"/>
      <c r="BU1192" s="211"/>
      <c r="BV1192" s="211"/>
      <c r="BW1192" s="211"/>
      <c r="BX1192" s="211"/>
      <c r="BY1192" s="211"/>
      <c r="BZ1192" s="211"/>
      <c r="CA1192" s="211"/>
      <c r="CB1192" s="211"/>
      <c r="CC1192" s="211"/>
      <c r="CD1192" s="211"/>
      <c r="CE1192" s="211"/>
    </row>
    <row r="1193" spans="41:83" x14ac:dyDescent="0.2">
      <c r="AO1193" s="215"/>
      <c r="AP1193" s="222"/>
      <c r="AQ1193" s="222"/>
      <c r="AR1193" s="215"/>
      <c r="AS1193" s="215"/>
      <c r="AT1193" s="217"/>
      <c r="AU1193" s="218"/>
      <c r="AV1193" s="217"/>
      <c r="AW1193" s="215"/>
      <c r="AX1193" s="217"/>
      <c r="AY1193" s="219"/>
      <c r="AZ1193" s="220"/>
      <c r="BA1193" s="220"/>
      <c r="BB1193" s="221"/>
      <c r="BC1193" s="220"/>
      <c r="BD1193" s="220"/>
      <c r="BE1193" s="220"/>
      <c r="BF1193" s="220"/>
      <c r="BG1193" s="220"/>
      <c r="BH1193" s="218"/>
      <c r="BI1193" s="218"/>
      <c r="BJ1193" s="218"/>
      <c r="BK1193" s="218"/>
      <c r="BL1193" s="218"/>
      <c r="BM1193" s="211"/>
      <c r="BN1193" s="211"/>
      <c r="BO1193" s="211"/>
      <c r="BP1193" s="211"/>
      <c r="BQ1193" s="211"/>
      <c r="BR1193" s="211"/>
      <c r="BS1193" s="211"/>
      <c r="BT1193" s="211"/>
      <c r="BU1193" s="211"/>
      <c r="BV1193" s="211"/>
      <c r="BW1193" s="211"/>
      <c r="BX1193" s="211"/>
      <c r="BY1193" s="211"/>
      <c r="BZ1193" s="211"/>
      <c r="CA1193" s="211"/>
      <c r="CB1193" s="211"/>
      <c r="CC1193" s="211"/>
      <c r="CD1193" s="211"/>
      <c r="CE1193" s="211"/>
    </row>
    <row r="1194" spans="41:83" x14ac:dyDescent="0.2">
      <c r="AO1194" s="215"/>
      <c r="AP1194" s="222"/>
      <c r="AQ1194" s="222"/>
      <c r="AR1194" s="215"/>
      <c r="AS1194" s="215"/>
      <c r="AT1194" s="217"/>
      <c r="AU1194" s="218"/>
      <c r="AV1194" s="217"/>
      <c r="AW1194" s="215"/>
      <c r="AX1194" s="217"/>
      <c r="AY1194" s="219"/>
      <c r="AZ1194" s="220"/>
      <c r="BA1194" s="220"/>
      <c r="BB1194" s="221"/>
      <c r="BC1194" s="220"/>
      <c r="BD1194" s="220"/>
      <c r="BE1194" s="220"/>
      <c r="BF1194" s="220"/>
      <c r="BG1194" s="220"/>
      <c r="BH1194" s="218"/>
      <c r="BI1194" s="218"/>
      <c r="BJ1194" s="218"/>
      <c r="BK1194" s="218"/>
      <c r="BL1194" s="218"/>
      <c r="BM1194" s="211"/>
      <c r="BN1194" s="211"/>
      <c r="BO1194" s="211"/>
      <c r="BP1194" s="211"/>
      <c r="BQ1194" s="211"/>
      <c r="BR1194" s="211"/>
      <c r="BS1194" s="211"/>
      <c r="BT1194" s="211"/>
      <c r="BU1194" s="211"/>
      <c r="BV1194" s="211"/>
      <c r="BW1194" s="211"/>
      <c r="BX1194" s="211"/>
      <c r="BY1194" s="211"/>
      <c r="BZ1194" s="211"/>
      <c r="CA1194" s="211"/>
      <c r="CB1194" s="211"/>
      <c r="CC1194" s="211"/>
      <c r="CD1194" s="211"/>
      <c r="CE1194" s="211"/>
    </row>
    <row r="1195" spans="41:83" x14ac:dyDescent="0.2">
      <c r="AO1195" s="215"/>
      <c r="AP1195" s="222"/>
      <c r="AQ1195" s="222"/>
      <c r="AR1195" s="215"/>
      <c r="AS1195" s="215"/>
      <c r="AT1195" s="217"/>
      <c r="AU1195" s="218"/>
      <c r="AV1195" s="217"/>
      <c r="AW1195" s="215"/>
      <c r="AX1195" s="217"/>
      <c r="AY1195" s="219"/>
      <c r="AZ1195" s="220"/>
      <c r="BA1195" s="220"/>
      <c r="BB1195" s="221"/>
      <c r="BC1195" s="220"/>
      <c r="BD1195" s="220"/>
      <c r="BE1195" s="220"/>
      <c r="BF1195" s="220"/>
      <c r="BG1195" s="220"/>
      <c r="BH1195" s="218"/>
      <c r="BI1195" s="218"/>
      <c r="BJ1195" s="218"/>
      <c r="BK1195" s="218"/>
      <c r="BL1195" s="218"/>
      <c r="BM1195" s="211"/>
      <c r="BN1195" s="211"/>
      <c r="BO1195" s="211"/>
      <c r="BP1195" s="211"/>
      <c r="BQ1195" s="211"/>
      <c r="BR1195" s="211"/>
      <c r="BS1195" s="211"/>
      <c r="BT1195" s="211"/>
      <c r="BU1195" s="211"/>
      <c r="BV1195" s="211"/>
      <c r="BW1195" s="211"/>
      <c r="BX1195" s="211"/>
      <c r="BY1195" s="211"/>
      <c r="BZ1195" s="211"/>
      <c r="CA1195" s="211"/>
      <c r="CB1195" s="211"/>
      <c r="CC1195" s="211"/>
      <c r="CD1195" s="211"/>
      <c r="CE1195" s="211"/>
    </row>
    <row r="1196" spans="41:83" x14ac:dyDescent="0.2">
      <c r="AO1196" s="215"/>
      <c r="AP1196" s="222"/>
      <c r="AQ1196" s="222"/>
      <c r="AR1196" s="215"/>
      <c r="AS1196" s="215"/>
      <c r="AT1196" s="217"/>
      <c r="AU1196" s="218"/>
      <c r="AV1196" s="217"/>
      <c r="AW1196" s="215"/>
      <c r="AX1196" s="217"/>
      <c r="AY1196" s="219"/>
      <c r="AZ1196" s="220"/>
      <c r="BA1196" s="220"/>
      <c r="BB1196" s="221"/>
      <c r="BC1196" s="220"/>
      <c r="BD1196" s="220"/>
      <c r="BE1196" s="220"/>
      <c r="BF1196" s="220"/>
      <c r="BG1196" s="220"/>
      <c r="BH1196" s="218"/>
      <c r="BI1196" s="218"/>
      <c r="BJ1196" s="218"/>
      <c r="BK1196" s="218"/>
      <c r="BL1196" s="218"/>
      <c r="BM1196" s="211"/>
      <c r="BN1196" s="211"/>
      <c r="BO1196" s="211"/>
      <c r="BP1196" s="211"/>
      <c r="BQ1196" s="211"/>
      <c r="BR1196" s="211"/>
      <c r="BS1196" s="211"/>
      <c r="BT1196" s="211"/>
      <c r="BU1196" s="211"/>
      <c r="BV1196" s="211"/>
      <c r="BW1196" s="211"/>
      <c r="BX1196" s="211"/>
      <c r="BY1196" s="211"/>
      <c r="BZ1196" s="211"/>
      <c r="CA1196" s="211"/>
      <c r="CB1196" s="211"/>
      <c r="CC1196" s="211"/>
      <c r="CD1196" s="211"/>
      <c r="CE1196" s="211"/>
    </row>
    <row r="1197" spans="41:83" x14ac:dyDescent="0.2">
      <c r="AO1197" s="215"/>
      <c r="AP1197" s="222"/>
      <c r="AQ1197" s="222"/>
      <c r="AR1197" s="215"/>
      <c r="AS1197" s="215"/>
      <c r="AT1197" s="217"/>
      <c r="AU1197" s="218"/>
      <c r="AV1197" s="217"/>
      <c r="AW1197" s="215"/>
      <c r="AX1197" s="217"/>
      <c r="AY1197" s="219"/>
      <c r="AZ1197" s="220"/>
      <c r="BA1197" s="220"/>
      <c r="BB1197" s="221"/>
      <c r="BC1197" s="220"/>
      <c r="BD1197" s="220"/>
      <c r="BE1197" s="220"/>
      <c r="BF1197" s="220"/>
      <c r="BG1197" s="220"/>
      <c r="BH1197" s="218"/>
      <c r="BI1197" s="218"/>
      <c r="BJ1197" s="218"/>
      <c r="BK1197" s="218"/>
      <c r="BL1197" s="218"/>
      <c r="BM1197" s="211"/>
      <c r="BN1197" s="211"/>
      <c r="BO1197" s="211"/>
      <c r="BP1197" s="211"/>
      <c r="BQ1197" s="211"/>
      <c r="BR1197" s="211"/>
      <c r="BS1197" s="211"/>
      <c r="BT1197" s="211"/>
      <c r="BU1197" s="211"/>
      <c r="BV1197" s="211"/>
      <c r="BW1197" s="211"/>
      <c r="BX1197" s="211"/>
      <c r="BY1197" s="211"/>
      <c r="BZ1197" s="211"/>
      <c r="CA1197" s="211"/>
      <c r="CB1197" s="211"/>
      <c r="CC1197" s="211"/>
      <c r="CD1197" s="211"/>
      <c r="CE1197" s="211"/>
    </row>
    <row r="1198" spans="41:83" x14ac:dyDescent="0.2">
      <c r="AO1198" s="215"/>
      <c r="AP1198" s="222"/>
      <c r="AQ1198" s="222"/>
      <c r="AR1198" s="215"/>
      <c r="AS1198" s="215"/>
      <c r="AT1198" s="217"/>
      <c r="AU1198" s="218"/>
      <c r="AV1198" s="217"/>
      <c r="AW1198" s="215"/>
      <c r="AX1198" s="217"/>
      <c r="AY1198" s="219"/>
      <c r="AZ1198" s="220"/>
      <c r="BA1198" s="220"/>
      <c r="BB1198" s="221"/>
      <c r="BC1198" s="220"/>
      <c r="BD1198" s="220"/>
      <c r="BE1198" s="220"/>
      <c r="BF1198" s="220"/>
      <c r="BG1198" s="220"/>
      <c r="BH1198" s="218"/>
      <c r="BI1198" s="218"/>
      <c r="BJ1198" s="218"/>
      <c r="BK1198" s="218"/>
      <c r="BL1198" s="218"/>
      <c r="BM1198" s="211"/>
      <c r="BN1198" s="211"/>
      <c r="BO1198" s="211"/>
      <c r="BP1198" s="211"/>
      <c r="BQ1198" s="211"/>
      <c r="BR1198" s="211"/>
      <c r="BS1198" s="211"/>
      <c r="BT1198" s="211"/>
      <c r="BU1198" s="211"/>
      <c r="BV1198" s="211"/>
      <c r="BW1198" s="211"/>
      <c r="BX1198" s="211"/>
      <c r="BY1198" s="211"/>
      <c r="BZ1198" s="211"/>
      <c r="CA1198" s="211"/>
      <c r="CB1198" s="211"/>
      <c r="CC1198" s="211"/>
      <c r="CD1198" s="211"/>
      <c r="CE1198" s="211"/>
    </row>
    <row r="1199" spans="41:83" x14ac:dyDescent="0.2">
      <c r="AO1199" s="215"/>
      <c r="AP1199" s="222"/>
      <c r="AQ1199" s="222"/>
      <c r="AR1199" s="215"/>
      <c r="AS1199" s="215"/>
      <c r="AT1199" s="217"/>
      <c r="AU1199" s="218"/>
      <c r="AV1199" s="217"/>
      <c r="AW1199" s="215"/>
      <c r="AX1199" s="217"/>
      <c r="AY1199" s="219"/>
      <c r="AZ1199" s="220"/>
      <c r="BA1199" s="220"/>
      <c r="BB1199" s="221"/>
      <c r="BC1199" s="220"/>
      <c r="BD1199" s="220"/>
      <c r="BE1199" s="220"/>
      <c r="BF1199" s="220"/>
      <c r="BG1199" s="220"/>
      <c r="BH1199" s="218"/>
      <c r="BI1199" s="218"/>
      <c r="BJ1199" s="218"/>
      <c r="BK1199" s="218"/>
      <c r="BL1199" s="218"/>
      <c r="BM1199" s="211"/>
      <c r="BN1199" s="211"/>
      <c r="BO1199" s="211"/>
      <c r="BP1199" s="211"/>
      <c r="BQ1199" s="211"/>
      <c r="BR1199" s="211"/>
      <c r="BS1199" s="211"/>
      <c r="BT1199" s="211"/>
      <c r="BU1199" s="211"/>
      <c r="BV1199" s="211"/>
      <c r="BW1199" s="211"/>
      <c r="BX1199" s="211"/>
      <c r="BY1199" s="211"/>
      <c r="BZ1199" s="211"/>
      <c r="CA1199" s="211"/>
      <c r="CB1199" s="211"/>
      <c r="CC1199" s="211"/>
      <c r="CD1199" s="211"/>
      <c r="CE1199" s="211"/>
    </row>
    <row r="1200" spans="41:83" x14ac:dyDescent="0.2">
      <c r="AO1200" s="215"/>
      <c r="AP1200" s="222"/>
      <c r="AQ1200" s="222"/>
      <c r="AR1200" s="215"/>
      <c r="AS1200" s="215"/>
      <c r="AT1200" s="217"/>
      <c r="AU1200" s="218"/>
      <c r="AV1200" s="217"/>
      <c r="AW1200" s="215"/>
      <c r="AX1200" s="217"/>
      <c r="AY1200" s="219"/>
      <c r="AZ1200" s="220"/>
      <c r="BA1200" s="220"/>
      <c r="BB1200" s="221"/>
      <c r="BC1200" s="220"/>
      <c r="BD1200" s="220"/>
      <c r="BE1200" s="220"/>
      <c r="BF1200" s="220"/>
      <c r="BG1200" s="220"/>
      <c r="BH1200" s="218"/>
      <c r="BI1200" s="218"/>
      <c r="BJ1200" s="218"/>
      <c r="BK1200" s="218"/>
      <c r="BL1200" s="218"/>
      <c r="BM1200" s="211"/>
      <c r="BN1200" s="211"/>
      <c r="BO1200" s="211"/>
      <c r="BP1200" s="211"/>
      <c r="BQ1200" s="211"/>
      <c r="BR1200" s="211"/>
      <c r="BS1200" s="211"/>
      <c r="BT1200" s="211"/>
      <c r="BU1200" s="211"/>
      <c r="BV1200" s="211"/>
      <c r="BW1200" s="211"/>
      <c r="BX1200" s="211"/>
      <c r="BY1200" s="211"/>
      <c r="BZ1200" s="211"/>
      <c r="CA1200" s="211"/>
      <c r="CB1200" s="211"/>
      <c r="CC1200" s="211"/>
      <c r="CD1200" s="211"/>
      <c r="CE1200" s="211"/>
    </row>
    <row r="1201" spans="41:83" x14ac:dyDescent="0.2">
      <c r="AO1201" s="215"/>
      <c r="AP1201" s="222"/>
      <c r="AQ1201" s="222"/>
      <c r="AR1201" s="215"/>
      <c r="AS1201" s="215"/>
      <c r="AT1201" s="217"/>
      <c r="AU1201" s="218"/>
      <c r="AV1201" s="217"/>
      <c r="AW1201" s="215"/>
      <c r="AX1201" s="217"/>
      <c r="AY1201" s="219"/>
      <c r="AZ1201" s="220"/>
      <c r="BA1201" s="220"/>
      <c r="BB1201" s="221"/>
      <c r="BC1201" s="220"/>
      <c r="BD1201" s="220"/>
      <c r="BE1201" s="220"/>
      <c r="BF1201" s="220"/>
      <c r="BG1201" s="220"/>
      <c r="BH1201" s="218"/>
      <c r="BI1201" s="218"/>
      <c r="BJ1201" s="218"/>
      <c r="BK1201" s="218"/>
      <c r="BL1201" s="218"/>
      <c r="BM1201" s="211"/>
      <c r="BN1201" s="211"/>
      <c r="BO1201" s="211"/>
      <c r="BP1201" s="211"/>
      <c r="BQ1201" s="211"/>
      <c r="BR1201" s="211"/>
      <c r="BS1201" s="211"/>
      <c r="BT1201" s="211"/>
      <c r="BU1201" s="211"/>
      <c r="BV1201" s="211"/>
      <c r="BW1201" s="211"/>
      <c r="BX1201" s="211"/>
      <c r="BY1201" s="211"/>
      <c r="BZ1201" s="211"/>
      <c r="CA1201" s="211"/>
      <c r="CB1201" s="211"/>
      <c r="CC1201" s="211"/>
      <c r="CD1201" s="211"/>
      <c r="CE1201" s="211"/>
    </row>
    <row r="1202" spans="41:83" x14ac:dyDescent="0.2">
      <c r="AO1202" s="215"/>
      <c r="AP1202" s="222"/>
      <c r="AQ1202" s="222"/>
      <c r="AR1202" s="215"/>
      <c r="AS1202" s="215"/>
      <c r="AT1202" s="217"/>
      <c r="AU1202" s="218"/>
      <c r="AV1202" s="217"/>
      <c r="AW1202" s="215"/>
      <c r="AX1202" s="217"/>
      <c r="AY1202" s="219"/>
      <c r="AZ1202" s="220"/>
      <c r="BA1202" s="220"/>
      <c r="BB1202" s="221"/>
      <c r="BC1202" s="220"/>
      <c r="BD1202" s="220"/>
      <c r="BE1202" s="220"/>
      <c r="BF1202" s="220"/>
      <c r="BG1202" s="220"/>
      <c r="BH1202" s="218"/>
      <c r="BI1202" s="218"/>
      <c r="BJ1202" s="218"/>
      <c r="BK1202" s="218"/>
      <c r="BL1202" s="218"/>
      <c r="BM1202" s="211"/>
      <c r="BN1202" s="211"/>
      <c r="BO1202" s="211"/>
      <c r="BP1202" s="211"/>
      <c r="BQ1202" s="211"/>
      <c r="BR1202" s="211"/>
      <c r="BS1202" s="211"/>
      <c r="BT1202" s="211"/>
      <c r="BU1202" s="211"/>
      <c r="BV1202" s="211"/>
      <c r="BW1202" s="211"/>
      <c r="BX1202" s="211"/>
      <c r="BY1202" s="211"/>
      <c r="BZ1202" s="211"/>
      <c r="CA1202" s="211"/>
      <c r="CB1202" s="211"/>
      <c r="CC1202" s="211"/>
      <c r="CD1202" s="211"/>
      <c r="CE1202" s="211"/>
    </row>
    <row r="1203" spans="41:83" x14ac:dyDescent="0.2">
      <c r="AO1203" s="215"/>
      <c r="AP1203" s="222"/>
      <c r="AQ1203" s="222"/>
      <c r="AR1203" s="215"/>
      <c r="AS1203" s="215"/>
      <c r="AT1203" s="217"/>
      <c r="AU1203" s="218"/>
      <c r="AV1203" s="217"/>
      <c r="AW1203" s="215"/>
      <c r="AX1203" s="217"/>
      <c r="AY1203" s="219"/>
      <c r="AZ1203" s="220"/>
      <c r="BA1203" s="220"/>
      <c r="BB1203" s="221"/>
      <c r="BC1203" s="220"/>
      <c r="BD1203" s="220"/>
      <c r="BE1203" s="220"/>
      <c r="BF1203" s="220"/>
      <c r="BG1203" s="220"/>
      <c r="BH1203" s="218"/>
      <c r="BI1203" s="218"/>
      <c r="BJ1203" s="218"/>
      <c r="BK1203" s="218"/>
      <c r="BL1203" s="218"/>
      <c r="BM1203" s="211"/>
      <c r="BN1203" s="211"/>
      <c r="BO1203" s="211"/>
      <c r="BP1203" s="211"/>
      <c r="BQ1203" s="211"/>
      <c r="BR1203" s="211"/>
      <c r="BS1203" s="211"/>
      <c r="BT1203" s="211"/>
      <c r="BU1203" s="211"/>
      <c r="BV1203" s="211"/>
      <c r="BW1203" s="211"/>
      <c r="BX1203" s="211"/>
      <c r="BY1203" s="211"/>
      <c r="BZ1203" s="211"/>
      <c r="CA1203" s="211"/>
      <c r="CB1203" s="211"/>
      <c r="CC1203" s="211"/>
      <c r="CD1203" s="211"/>
      <c r="CE1203" s="211"/>
    </row>
    <row r="1204" spans="41:83" x14ac:dyDescent="0.2">
      <c r="AO1204" s="209"/>
      <c r="AP1204" s="223"/>
      <c r="AQ1204" s="223"/>
      <c r="AR1204" s="209"/>
      <c r="AS1204" s="209"/>
      <c r="AT1204" s="210"/>
      <c r="AU1204" s="211"/>
      <c r="AV1204" s="210"/>
      <c r="AW1204" s="209"/>
      <c r="AX1204" s="210"/>
      <c r="AY1204" s="212"/>
      <c r="AZ1204" s="168"/>
      <c r="BA1204" s="168"/>
      <c r="BB1204" s="213"/>
      <c r="BC1204" s="168"/>
      <c r="BD1204" s="168"/>
      <c r="BE1204" s="168"/>
      <c r="BF1204" s="168"/>
      <c r="BG1204" s="168"/>
      <c r="BH1204" s="211"/>
      <c r="BI1204" s="211"/>
      <c r="BJ1204" s="211"/>
      <c r="BK1204" s="211"/>
      <c r="BL1204" s="211"/>
      <c r="BM1204" s="211"/>
      <c r="BN1204" s="211"/>
      <c r="BO1204" s="211"/>
      <c r="BP1204" s="211"/>
      <c r="BQ1204" s="211"/>
      <c r="BR1204" s="211"/>
      <c r="BS1204" s="211"/>
      <c r="BT1204" s="211"/>
      <c r="BU1204" s="211"/>
      <c r="BV1204" s="211"/>
      <c r="BW1204" s="211"/>
      <c r="BX1204" s="211"/>
      <c r="BY1204" s="211"/>
      <c r="BZ1204" s="211"/>
      <c r="CA1204" s="211"/>
      <c r="CB1204" s="211"/>
      <c r="CC1204" s="211"/>
      <c r="CD1204" s="211"/>
      <c r="CE1204" s="211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6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3.140625" style="46" bestFit="1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4" width="10.7109375" style="46" customWidth="1"/>
    <col min="45" max="16384" width="9.140625" style="46"/>
  </cols>
  <sheetData>
    <row r="1" spans="1:45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EUR1M</v>
      </c>
      <c r="Y1" s="66"/>
      <c r="Z1" s="66"/>
      <c r="AA1" s="66"/>
      <c r="AB1" s="69"/>
      <c r="AC1" s="69"/>
      <c r="AD1" s="66"/>
      <c r="AE1" s="66"/>
      <c r="AF1" s="176" t="s">
        <v>138</v>
      </c>
      <c r="AG1" s="176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144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>
        <f t="array" ref="AF2:AF90">_xll.qlPiecewiseYieldCurveData(yieldcurve1_1M,Trigger)</f>
        <v>-2.0380987422435664E-3</v>
      </c>
      <c r="AG2" s="76">
        <f t="array" ref="AG2:AG90">_xll.qlPiecewiseYieldCurveData(yieldcurve2_1M,Trigger)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5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Euribor1M</v>
      </c>
      <c r="H3" s="121" t="str">
        <f>IF(LCHQuoteOverwrite,Currency&amp;$B3&amp;"D"&amp;ReportQuoteSuffix,Currency&amp;$B3&amp;"D"&amp;QuoteSuffix)</f>
        <v>EUR1MD_RepoQuote</v>
      </c>
      <c r="I3" s="124"/>
      <c r="J3" s="3" t="str">
        <f>_xll.qlDepositRateHelper(,H3,G3,Permanent,Trigger,ObjectOverwrite)</f>
        <v>obj_004b5#0001</v>
      </c>
      <c r="K3" s="3" t="str">
        <f>J3</f>
        <v>obj_004b5#0001</v>
      </c>
      <c r="L3" s="49"/>
      <c r="M3" s="10" t="str">
        <f>A3</f>
        <v>Dp</v>
      </c>
      <c r="N3" s="94" t="str">
        <f>IF(ISBLANK(J3),"--",J3)</f>
        <v>obj_004b5#0001</v>
      </c>
      <c r="O3" s="94" t="str">
        <f>IF(ISBLANK(K3),"--",K3)</f>
        <v>obj_004b5#0001</v>
      </c>
      <c r="P3" s="146" t="str">
        <f>IFERROR(_xll.qlRateHelperQuoteName(N3,Trigger),"--")</f>
        <v>EUR1MD_RepoQuote</v>
      </c>
      <c r="Q3" s="98">
        <f>IFERROR(_xll.qlRateHelperQuoteValue($N3,Trigger),"--")</f>
        <v>-2.0100000000000001E-3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42362</v>
      </c>
      <c r="V3" s="99">
        <f>IFERROR(_xll.qlRateHelperPillarDate(N3,Trigger),"--")</f>
        <v>42394</v>
      </c>
      <c r="X3" s="4" t="str">
        <f>IFERROR(INDEX($M$3:$M$90,MATCH(AA3,$P$3:$P$90,0),1),"")</f>
        <v>Dp</v>
      </c>
      <c r="Y3" s="4" t="str">
        <f t="array" ref="Y3:Y90">_xll.qlRateHelperSelection(_xll.ohFilter(RateHelpers1,IncludeFlag),_xll.ohFilter(Priority,IncludeFlag),$AO$3,$AO$4,$AO$5,$AO$6,_xll.ohFilter(MinDistance,IncludeFlag),Trigger)</f>
        <v>obj_004b5</v>
      </c>
      <c r="Z3" s="4" t="str">
        <f t="array" ref="Z3:Z90">_xll.qlRateHelperSelection(_xll.ohFilter(RateHelpers2,IncludeFlag),_xll.ohFilter(Priority,IncludeFlag),$AO$3,$AO$4,$AO$5,$AO$6,_xll.ohFilter(MinDistance,IncludeFlag),Trigger)</f>
        <v>obj_004b5</v>
      </c>
      <c r="AA3" s="4" t="str">
        <f>IFERROR(_xll.qlRateHelperQuoteName(Y3,Trigger),"")</f>
        <v>EUR1MD_RepoQuote</v>
      </c>
      <c r="AB3" s="70">
        <f>IFERROR(_xll.qlRateHelperRate(Y3,Trigger),"")</f>
        <v>-2.0100000000000001E-3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42362</v>
      </c>
      <c r="AE3" s="5">
        <f>IFERROR(_xll.qlRateHelperPillarDate(Y3,Trigger),"")</f>
        <v>42394</v>
      </c>
      <c r="AF3" s="70">
        <v>-2.0380987422435664E-3</v>
      </c>
      <c r="AG3" s="77">
        <v>1.0001898683165056</v>
      </c>
      <c r="AH3" s="167">
        <f t="array" ref="AH3:AH90">_xll.ohFilter([1]REP00100!$C$2:$C$1000,([1]REP00100!$A$2:$A$1000="EUR_EURIBOR_1M_EOD"))</f>
        <v>42394</v>
      </c>
      <c r="AI3" s="168">
        <f t="array" ref="AI3:AI90">_xll.ohFilter([1]REP00100!$E$2:$E$1000,([1]REP00100!$A$2:$A$1000="EUR_EURIBOR_1M_EOD"))</f>
        <v>-2.0380987422431202E-3</v>
      </c>
      <c r="AJ3" s="170">
        <f t="shared" ref="AJ3:AJ34" si="0">AF3-AI3</f>
        <v>-4.4625761419503363E-16</v>
      </c>
      <c r="AK3" s="80">
        <f t="array" ref="AK3:AK90">_xll.ohFilter([1]REP00101!$F$2:$F$1000,([1]REP00101!$A$2:$A$1000="EUR_EURIBOR_1M_EOD"))</f>
        <v>1.00018986831651</v>
      </c>
      <c r="AL3" s="161">
        <f t="shared" ref="AL3:AL34" si="1">AG3-AK3</f>
        <v>-4.4408920985006262E-15</v>
      </c>
      <c r="AN3" s="107" t="s">
        <v>85</v>
      </c>
      <c r="AO3" s="108">
        <v>0</v>
      </c>
      <c r="AQ3" s="168"/>
      <c r="AR3" s="168"/>
      <c r="AS3" s="168"/>
    </row>
    <row r="4" spans="1:45" ht="11.25" customHeight="1" x14ac:dyDescent="0.2">
      <c r="B4" s="46"/>
      <c r="C4" s="46"/>
      <c r="D4" s="46"/>
      <c r="E4" s="46"/>
      <c r="F4" s="46"/>
      <c r="G4" s="50" t="s">
        <v>164</v>
      </c>
      <c r="H4" s="103" t="s">
        <v>127</v>
      </c>
      <c r="I4" s="103" t="s">
        <v>115</v>
      </c>
      <c r="L4" s="48"/>
      <c r="M4" s="68" t="str">
        <f t="shared" ref="M4:M14" si="2">A6</f>
        <v>Sw</v>
      </c>
      <c r="N4" s="131" t="str">
        <f t="shared" ref="N4:O14" si="3">IF(ISBLANK(J6),"--",J6)</f>
        <v>obj_004a8#0001</v>
      </c>
      <c r="O4" s="131" t="str">
        <f t="shared" si="3"/>
        <v>obj_004a8#0001</v>
      </c>
      <c r="P4" s="145" t="str">
        <f>IFERROR(_xll.qlRateHelperQuoteName(N4,Trigger),"--")</f>
        <v>EURA1E2M_RepoQuote</v>
      </c>
      <c r="Q4" s="133">
        <f>IFERROR(_xll.qlRateHelperQuoteValue($N4,Trigger),"--")</f>
        <v>-2.0999999999999999E-3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42362</v>
      </c>
      <c r="V4" s="134">
        <f>IFERROR(_xll.qlRateHelperPillarDate(N4,Trigger),"--")</f>
        <v>42424</v>
      </c>
      <c r="X4" s="4" t="str">
        <f t="shared" ref="X4:X67" si="4">IFERROR(INDEX($M$3:$M$90,MATCH(AA4,$P$3:$P$90,0),1),"")</f>
        <v>Sw</v>
      </c>
      <c r="Y4" s="4" t="str">
        <v>obj_004a8</v>
      </c>
      <c r="Z4" s="4" t="str">
        <v>obj_004a8</v>
      </c>
      <c r="AA4" s="4" t="str">
        <f>IFERROR(_xll.qlRateHelperQuoteName(Y4,Trigger),"")</f>
        <v>EURA1E2M_RepoQuote</v>
      </c>
      <c r="AB4" s="70">
        <f>IFERROR(_xll.qlRateHelperRate(Y4,Trigger),"")</f>
        <v>-2.0999999999999999E-3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42362</v>
      </c>
      <c r="AE4" s="5">
        <f>IFERROR(_xll.qlRateHelperPillarDate(Y4,Trigger),"")</f>
        <v>42424</v>
      </c>
      <c r="AF4" s="70">
        <v>-2.1246061320698024E-3</v>
      </c>
      <c r="AG4" s="77">
        <v>1.0003726501931824</v>
      </c>
      <c r="AH4" s="167">
        <v>42424</v>
      </c>
      <c r="AI4" s="168">
        <v>-2.1246061320720701E-3</v>
      </c>
      <c r="AJ4" s="170">
        <f t="shared" si="0"/>
        <v>2.2677172639706811E-15</v>
      </c>
      <c r="AK4" s="80">
        <v>1.00037265019291</v>
      </c>
      <c r="AL4" s="161">
        <f t="shared" si="1"/>
        <v>2.7244873024301342E-13</v>
      </c>
      <c r="AN4" s="107" t="s">
        <v>86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29</v>
      </c>
      <c r="C5" s="65" t="s">
        <v>112</v>
      </c>
      <c r="D5" s="65" t="s">
        <v>5</v>
      </c>
      <c r="E5" s="65" t="s">
        <v>34</v>
      </c>
      <c r="F5" s="65" t="s">
        <v>113</v>
      </c>
      <c r="G5" s="65" t="s">
        <v>4</v>
      </c>
      <c r="H5" s="65" t="s">
        <v>1</v>
      </c>
      <c r="I5" s="65" t="s">
        <v>111</v>
      </c>
      <c r="J5" s="65" t="s">
        <v>143</v>
      </c>
      <c r="K5" s="65" t="s">
        <v>144</v>
      </c>
      <c r="L5" s="48"/>
      <c r="M5" s="10" t="str">
        <f t="shared" si="2"/>
        <v>Sw</v>
      </c>
      <c r="N5" s="94" t="str">
        <f t="shared" si="3"/>
        <v>obj_004a9#0001</v>
      </c>
      <c r="O5" s="94" t="str">
        <f t="shared" si="3"/>
        <v>obj_004a9#0001</v>
      </c>
      <c r="P5" s="146" t="str">
        <f>IFERROR(_xll.qlRateHelperQuoteName(N5,Trigger),"--")</f>
        <v>EURA1E3M_RepoQuote</v>
      </c>
      <c r="Q5" s="98">
        <f>IFERROR(_xll.qlRateHelperQuoteValue($N5,Trigger),"--")</f>
        <v>-2.2049999999999999E-3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42362</v>
      </c>
      <c r="V5" s="99">
        <f>IFERROR(_xll.qlRateHelperPillarDate(N5,Trigger),"--")</f>
        <v>42453</v>
      </c>
      <c r="X5" s="4" t="str">
        <f t="shared" si="4"/>
        <v>Sw</v>
      </c>
      <c r="Y5" s="4" t="str">
        <v>obj_004a9</v>
      </c>
      <c r="Z5" s="4" t="str">
        <v>obj_004a9</v>
      </c>
      <c r="AA5" s="4" t="str">
        <f>IFERROR(_xll.qlRateHelperQuoteName(Y5,Trigger),"")</f>
        <v>EURA1E3M_RepoQuote</v>
      </c>
      <c r="AB5" s="70">
        <f>IFERROR(_xll.qlRateHelperRate(Y5,Trigger),"")</f>
        <v>-2.2049999999999999E-3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42362</v>
      </c>
      <c r="AE5" s="5">
        <f>IFERROR(_xll.qlRateHelperPillarDate(Y5,Trigger),"")</f>
        <v>42453</v>
      </c>
      <c r="AF5" s="70">
        <v>-2.2305437069226556E-3</v>
      </c>
      <c r="AG5" s="77">
        <v>1.0005685389693697</v>
      </c>
      <c r="AH5" s="167">
        <v>42453</v>
      </c>
      <c r="AI5" s="168">
        <v>-2.2305437068641299E-3</v>
      </c>
      <c r="AJ5" s="170">
        <f t="shared" si="0"/>
        <v>-5.8525666951636524E-14</v>
      </c>
      <c r="AK5" s="80">
        <v>1.00056853896952</v>
      </c>
      <c r="AL5" s="161">
        <f t="shared" si="1"/>
        <v>-1.503241975342462E-13</v>
      </c>
      <c r="AM5" s="80"/>
      <c r="AN5" s="107" t="s">
        <v>87</v>
      </c>
      <c r="AO5" s="108">
        <v>0</v>
      </c>
      <c r="AQ5" s="168"/>
      <c r="AR5" s="168"/>
      <c r="AS5" s="168"/>
    </row>
    <row r="6" spans="1:45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Euribor1M</v>
      </c>
      <c r="H6" s="53" t="str">
        <f t="shared" ref="H6:H16" si="6">IF(LCHQuoteOverwrite,Currency&amp;$G$4&amp;$H$4&amp;SUBSTITUTE($B6,"12M","1Y")&amp;ReportQuoteSuffix,Currency&amp;SUBSTITUTE($B6,"M","")&amp;$I$4&amp;QuoteSuffix)</f>
        <v>EURA1E2M_RepoQuote</v>
      </c>
      <c r="I6" s="126">
        <v>0</v>
      </c>
      <c r="J6" s="64" t="str">
        <f>_xll.qlSwapRateHelper2(,$H6,2,$B6,Calendar,$D6,$E6,$F6,$G6,$I6,$C6,Discounting1,PillarDate,,Permanent,Trigger,ObjectOverwrite)</f>
        <v>obj_004a8#0001</v>
      </c>
      <c r="K6" s="64" t="str">
        <f>J6</f>
        <v>obj_004a8#0001</v>
      </c>
      <c r="L6" s="48"/>
      <c r="M6" s="10" t="str">
        <f t="shared" si="2"/>
        <v>Sw</v>
      </c>
      <c r="N6" s="94" t="str">
        <f t="shared" si="3"/>
        <v>--</v>
      </c>
      <c r="O6" s="94" t="str">
        <f t="shared" si="3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4"/>
        <v>Sw</v>
      </c>
      <c r="Y6" s="4" t="str">
        <v>obj_004a5</v>
      </c>
      <c r="Z6" s="4" t="str">
        <v>obj_004a5</v>
      </c>
      <c r="AA6" s="4" t="str">
        <f>IFERROR(_xll.qlRateHelperQuoteName(Y6,Trigger),"")</f>
        <v>EURA1E6M_RepoQuote</v>
      </c>
      <c r="AB6" s="70">
        <f>IFERROR(_xll.qlRateHelperRate(Y6,Trigger),"")</f>
        <v>-2.3939999999999999E-3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42362</v>
      </c>
      <c r="AE6" s="5">
        <f>IFERROR(_xll.qlRateHelperPillarDate(Y6,Trigger),"")</f>
        <v>42545</v>
      </c>
      <c r="AF6" s="70">
        <v>-2.4234900959499615E-3</v>
      </c>
      <c r="AG6" s="77">
        <v>1.0012292856432685</v>
      </c>
      <c r="AH6" s="167">
        <v>42545</v>
      </c>
      <c r="AI6" s="168">
        <v>-2.4234900959223E-3</v>
      </c>
      <c r="AJ6" s="170">
        <f t="shared" si="0"/>
        <v>-2.7661466867057172E-14</v>
      </c>
      <c r="AK6" s="80">
        <v>1.0012292856432199</v>
      </c>
      <c r="AL6" s="161">
        <f t="shared" si="1"/>
        <v>4.8627768478581856E-14</v>
      </c>
      <c r="AN6" s="107" t="s">
        <v>88</v>
      </c>
      <c r="AO6" s="109" t="s">
        <v>89</v>
      </c>
      <c r="AQ6" s="168"/>
      <c r="AR6" s="168"/>
      <c r="AS6" s="168"/>
    </row>
    <row r="7" spans="1:45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Euribor1M</v>
      </c>
      <c r="H7" s="59" t="str">
        <f t="shared" si="6"/>
        <v>EURA1E3M_RepoQuote</v>
      </c>
      <c r="I7" s="127">
        <v>0</v>
      </c>
      <c r="J7" s="64" t="str">
        <f>_xll.qlSwapRateHelper2(,$H7,2,$B7,Calendar,$D7,$E7,$F7,$G7,$I7,$C7,Discounting1,PillarDate,,Permanent,Trigger,ObjectOverwrite)</f>
        <v>obj_004a9#0001</v>
      </c>
      <c r="K7" s="64" t="str">
        <f t="shared" ref="K7:K16" si="7">J7</f>
        <v>obj_004a9#0001</v>
      </c>
      <c r="L7" s="48"/>
      <c r="M7" s="10" t="str">
        <f t="shared" si="2"/>
        <v>Sw</v>
      </c>
      <c r="N7" s="94" t="str">
        <f t="shared" si="3"/>
        <v>--</v>
      </c>
      <c r="O7" s="94" t="str">
        <f t="shared" si="3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4"/>
        <v>Sw</v>
      </c>
      <c r="Y7" s="4" t="str">
        <v>obj_004a7</v>
      </c>
      <c r="Z7" s="4" t="str">
        <v>obj_004a7</v>
      </c>
      <c r="AA7" s="4" t="str">
        <f>IFERROR(_xll.qlRateHelperQuoteName(Y7,Trigger),"")</f>
        <v>EURA1E9M_RepoQuote</v>
      </c>
      <c r="AB7" s="70">
        <f>IFERROR(_xll.qlRateHelperRate(Y7,Trigger),"")</f>
        <v>-2.48E-3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42362</v>
      </c>
      <c r="AE7" s="5">
        <f>IFERROR(_xll.qlRateHelperPillarDate(Y7,Trigger),"")</f>
        <v>42639</v>
      </c>
      <c r="AF7" s="70">
        <v>-2.5127289031526699E-3</v>
      </c>
      <c r="AG7" s="77">
        <v>1.001922708108608</v>
      </c>
      <c r="AH7" s="167">
        <v>42639</v>
      </c>
      <c r="AI7" s="168">
        <v>-2.5127289031327202E-3</v>
      </c>
      <c r="AJ7" s="170">
        <f t="shared" si="0"/>
        <v>-1.9949753654602276E-14</v>
      </c>
      <c r="AK7" s="80">
        <v>1.0019227081086</v>
      </c>
      <c r="AL7" s="161">
        <f t="shared" si="1"/>
        <v>7.9936057773011271E-15</v>
      </c>
      <c r="AQ7" s="168"/>
      <c r="AR7" s="168"/>
      <c r="AS7" s="168"/>
    </row>
    <row r="8" spans="1:45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Euribor1M</v>
      </c>
      <c r="H8" s="59" t="str">
        <f t="shared" si="6"/>
        <v>EURA1E4M_RepoQuote</v>
      </c>
      <c r="I8" s="127">
        <v>0</v>
      </c>
      <c r="J8" s="64"/>
      <c r="K8" s="64"/>
      <c r="L8" s="48"/>
      <c r="M8" s="10" t="str">
        <f t="shared" si="2"/>
        <v>Sw</v>
      </c>
      <c r="N8" s="94" t="str">
        <f t="shared" si="3"/>
        <v>obj_004a5#0001</v>
      </c>
      <c r="O8" s="94" t="str">
        <f t="shared" si="3"/>
        <v>obj_004a5#0001</v>
      </c>
      <c r="P8" s="146" t="str">
        <f>IFERROR(_xll.qlRateHelperQuoteName(N8,Trigger),"--")</f>
        <v>EURA1E6M_RepoQuote</v>
      </c>
      <c r="Q8" s="98">
        <f>IFERROR(_xll.qlRateHelperQuoteValue($N8,Trigger),"--")</f>
        <v>-2.3939999999999999E-3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42362</v>
      </c>
      <c r="V8" s="99">
        <f>IFERROR(_xll.qlRateHelperPillarDate(N8,Trigger),"--")</f>
        <v>42545</v>
      </c>
      <c r="X8" s="4" t="str">
        <f t="shared" si="4"/>
        <v>Sw</v>
      </c>
      <c r="Y8" s="4" t="str">
        <v>obj_004ab</v>
      </c>
      <c r="Z8" s="4" t="str">
        <v>obj_004ab</v>
      </c>
      <c r="AA8" s="4" t="str">
        <f>IFERROR(_xll.qlRateHelperQuoteName(Y8,Trigger),"")</f>
        <v>EURA1E1Y_RepoQuote</v>
      </c>
      <c r="AB8" s="70">
        <f>IFERROR(_xll.qlRateHelperRate(Y8,Trigger),"")</f>
        <v>-2.5850000000000001E-3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42362</v>
      </c>
      <c r="AE8" s="5">
        <f>IFERROR(_xll.qlRateHelperPillarDate(Y8,Trigger),"")</f>
        <v>42731</v>
      </c>
      <c r="AF8" s="70">
        <v>-2.6205498245761957E-3</v>
      </c>
      <c r="AG8" s="77">
        <v>1.0026672692592193</v>
      </c>
      <c r="AH8" s="167">
        <v>42731</v>
      </c>
      <c r="AI8" s="168">
        <v>-2.6205498245605199E-3</v>
      </c>
      <c r="AJ8" s="170">
        <f t="shared" si="0"/>
        <v>-1.5675828690664417E-14</v>
      </c>
      <c r="AK8" s="80">
        <v>1.00266726925946</v>
      </c>
      <c r="AL8" s="161">
        <f t="shared" si="1"/>
        <v>-2.4069635173873394E-13</v>
      </c>
      <c r="AQ8" s="168"/>
      <c r="AR8" s="168"/>
      <c r="AS8" s="168"/>
    </row>
    <row r="9" spans="1:45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Euribor1M</v>
      </c>
      <c r="H9" s="59" t="str">
        <f t="shared" si="6"/>
        <v>EURA1E5M_RepoQuote</v>
      </c>
      <c r="I9" s="127">
        <v>0</v>
      </c>
      <c r="J9" s="64"/>
      <c r="K9" s="64"/>
      <c r="L9" s="48"/>
      <c r="M9" s="10" t="str">
        <f t="shared" si="2"/>
        <v>Sw</v>
      </c>
      <c r="N9" s="94" t="str">
        <f t="shared" si="3"/>
        <v>--</v>
      </c>
      <c r="O9" s="94" t="str">
        <f t="shared" si="3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4"/>
        <v>BasSw</v>
      </c>
      <c r="Y9" s="4" t="str">
        <v>obj_003e5</v>
      </c>
      <c r="Z9" s="4" t="str">
        <v>obj_0042d</v>
      </c>
      <c r="AA9" s="4" t="str">
        <f>IFERROR(_xll.qlRateHelperQuoteName(Y9,Trigger),"")</f>
        <v>EUR1E6E2Y_RepoQuote</v>
      </c>
      <c r="AB9" s="70">
        <f>IFERROR(_xll.qlRateHelperRate(Y9,Trigger),"")</f>
        <v>-2.5089999999999999E-3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42362</v>
      </c>
      <c r="AE9" s="5">
        <f>IFERROR(_xll.qlRateHelperPillarDate(Y9,Trigger),"")</f>
        <v>43096</v>
      </c>
      <c r="AF9" s="70">
        <v>-2.5453709209170504E-3</v>
      </c>
      <c r="AG9" s="77">
        <v>1.005146653376791</v>
      </c>
      <c r="AH9" s="167">
        <v>43096</v>
      </c>
      <c r="AI9" s="168">
        <v>-2.54537092090968E-3</v>
      </c>
      <c r="AJ9" s="170">
        <f t="shared" si="0"/>
        <v>-7.3704063685564591E-15</v>
      </c>
      <c r="AK9" s="80">
        <v>1.0051466533770499</v>
      </c>
      <c r="AL9" s="161">
        <f t="shared" si="1"/>
        <v>-2.5890400934258651E-13</v>
      </c>
      <c r="AQ9" s="168"/>
      <c r="AR9" s="168"/>
      <c r="AS9" s="168"/>
    </row>
    <row r="10" spans="1:45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Euribor1M</v>
      </c>
      <c r="H10" s="59" t="str">
        <f t="shared" si="6"/>
        <v>EURA1E6M_RepoQuote</v>
      </c>
      <c r="I10" s="127">
        <v>0</v>
      </c>
      <c r="J10" s="64" t="str">
        <f>_xll.qlSwapRateHelper2(,$H10,2,$B10,Calendar,$D10,$E10,$F10,$G10,$I10,$C10,Discounting1,PillarDate,,Permanent,Trigger,ObjectOverwrite)</f>
        <v>obj_004a5#0001</v>
      </c>
      <c r="K10" s="64" t="str">
        <f t="shared" si="7"/>
        <v>obj_004a5#0001</v>
      </c>
      <c r="L10" s="48"/>
      <c r="M10" s="10" t="str">
        <f t="shared" si="2"/>
        <v>Sw</v>
      </c>
      <c r="N10" s="94" t="str">
        <f t="shared" si="3"/>
        <v>--</v>
      </c>
      <c r="O10" s="94" t="str">
        <f t="shared" si="3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4"/>
        <v>BasSw</v>
      </c>
      <c r="Y10" s="4" t="str">
        <v>obj_003eb</v>
      </c>
      <c r="Z10" s="4" t="str">
        <v>obj_00411</v>
      </c>
      <c r="AA10" s="4" t="str">
        <f>IFERROR(_xll.qlRateHelperQuoteName(Y10,Trigger),"")</f>
        <v>EUR1E6E3Y_RepoQuote</v>
      </c>
      <c r="AB10" s="70">
        <f>IFERROR(_xll.qlRateHelperRate(Y10,Trigger),"")</f>
        <v>-1.804E-3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42362</v>
      </c>
      <c r="AE10" s="5">
        <f>IFERROR(_xll.qlRateHelperPillarDate(Y10,Trigger),"")</f>
        <v>43458</v>
      </c>
      <c r="AF10" s="70">
        <v>-1.8360753383939504E-3</v>
      </c>
      <c r="AG10" s="77">
        <v>1.0055307850227642</v>
      </c>
      <c r="AH10" s="167">
        <v>43458</v>
      </c>
      <c r="AI10" s="168">
        <v>-1.83607533930434E-3</v>
      </c>
      <c r="AJ10" s="170">
        <f t="shared" si="0"/>
        <v>9.1038960224609777E-13</v>
      </c>
      <c r="AK10" s="80">
        <v>1.00553078502265</v>
      </c>
      <c r="AL10" s="161">
        <f t="shared" si="1"/>
        <v>1.1413092693146609E-13</v>
      </c>
      <c r="AQ10" s="168"/>
      <c r="AR10" s="168"/>
      <c r="AS10" s="168"/>
    </row>
    <row r="11" spans="1:45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Euribor1M</v>
      </c>
      <c r="H11" s="59" t="str">
        <f t="shared" si="6"/>
        <v>EURA1E7M_RepoQuote</v>
      </c>
      <c r="I11" s="127">
        <v>0</v>
      </c>
      <c r="J11" s="64"/>
      <c r="K11" s="64"/>
      <c r="L11" s="48"/>
      <c r="M11" s="10" t="str">
        <f t="shared" si="2"/>
        <v>Sw</v>
      </c>
      <c r="N11" s="94" t="str">
        <f t="shared" si="3"/>
        <v>obj_004a7#0001</v>
      </c>
      <c r="O11" s="94" t="str">
        <f t="shared" si="3"/>
        <v>obj_004a7#0001</v>
      </c>
      <c r="P11" s="146" t="str">
        <f>IFERROR(_xll.qlRateHelperQuoteName(N11,Trigger),"--")</f>
        <v>EURA1E9M_RepoQuote</v>
      </c>
      <c r="Q11" s="98">
        <f>IFERROR(_xll.qlRateHelperQuoteValue($N11,Trigger),"--")</f>
        <v>-2.48E-3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42362</v>
      </c>
      <c r="V11" s="99">
        <f>IFERROR(_xll.qlRateHelperPillarDate(N11,Trigger),"--")</f>
        <v>42639</v>
      </c>
      <c r="X11" s="4" t="str">
        <f t="shared" si="4"/>
        <v>BasSw</v>
      </c>
      <c r="Y11" s="4" t="str">
        <v>obj_00424</v>
      </c>
      <c r="Z11" s="4" t="str">
        <v>obj_0042c</v>
      </c>
      <c r="AA11" s="4" t="str">
        <f>IFERROR(_xll.qlRateHelperQuoteName(Y11,Trigger),"")</f>
        <v>EUR1E6E4Y_RepoQuote</v>
      </c>
      <c r="AB11" s="70">
        <f>IFERROR(_xll.qlRateHelperRate(Y11,Trigger),"")</f>
        <v>-6.5349999999990004E-4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42362</v>
      </c>
      <c r="AE11" s="5">
        <f>IFERROR(_xll.qlRateHelperPillarDate(Y11,Trigger),"")</f>
        <v>43823</v>
      </c>
      <c r="AF11" s="70">
        <v>-6.7091788720196666E-4</v>
      </c>
      <c r="AG11" s="77">
        <v>1.0026791438972882</v>
      </c>
      <c r="AH11" s="167">
        <v>43823</v>
      </c>
      <c r="AI11" s="168">
        <v>-6.7091788748544E-4</v>
      </c>
      <c r="AJ11" s="170">
        <f t="shared" si="0"/>
        <v>2.8347333161371502E-13</v>
      </c>
      <c r="AK11" s="80">
        <v>1.0026791438973</v>
      </c>
      <c r="AL11" s="161">
        <f t="shared" si="1"/>
        <v>-1.1768364061026659E-14</v>
      </c>
      <c r="AQ11" s="168"/>
      <c r="AR11" s="168"/>
      <c r="AS11" s="168"/>
    </row>
    <row r="12" spans="1:45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Euribor1M</v>
      </c>
      <c r="H12" s="59" t="str">
        <f t="shared" si="6"/>
        <v>EURA1E8M_RepoQuote</v>
      </c>
      <c r="I12" s="127">
        <v>0</v>
      </c>
      <c r="J12" s="64"/>
      <c r="K12" s="64"/>
      <c r="L12" s="48" t="s">
        <v>36</v>
      </c>
      <c r="M12" s="10" t="str">
        <f t="shared" si="2"/>
        <v>Sw</v>
      </c>
      <c r="N12" s="94" t="str">
        <f t="shared" si="3"/>
        <v>--</v>
      </c>
      <c r="O12" s="94" t="str">
        <f t="shared" si="3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4"/>
        <v>BasSw</v>
      </c>
      <c r="Y12" s="4" t="str">
        <v>obj_0043d</v>
      </c>
      <c r="Z12" s="4" t="str">
        <v>obj_003ee</v>
      </c>
      <c r="AA12" s="4" t="str">
        <f>IFERROR(_xll.qlRateHelperQuoteName(Y12,Trigger),"")</f>
        <v>EUR1E6E5Y_RepoQuote</v>
      </c>
      <c r="AB12" s="70">
        <f>IFERROR(_xll.qlRateHelperRate(Y12,Trigger),"")</f>
        <v>7.1299999999999998E-4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42362</v>
      </c>
      <c r="AE12" s="5">
        <f>IFERROR(_xll.qlRateHelperPillarDate(Y12,Trigger),"")</f>
        <v>44189</v>
      </c>
      <c r="AF12" s="70">
        <v>7.189914349224791E-4</v>
      </c>
      <c r="AG12" s="77">
        <v>0.99639019141039098</v>
      </c>
      <c r="AH12" s="167">
        <v>44189</v>
      </c>
      <c r="AI12" s="168">
        <v>7.1899143488990999E-4</v>
      </c>
      <c r="AJ12" s="170">
        <f t="shared" si="0"/>
        <v>3.2569108000812808E-14</v>
      </c>
      <c r="AK12" s="80">
        <v>0.99639019141075502</v>
      </c>
      <c r="AL12" s="161">
        <f t="shared" si="1"/>
        <v>-3.6404212977458883E-13</v>
      </c>
      <c r="AQ12" s="168"/>
      <c r="AR12" s="168"/>
      <c r="AS12" s="168"/>
    </row>
    <row r="13" spans="1:45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Euribor1M</v>
      </c>
      <c r="H13" s="59" t="str">
        <f t="shared" si="6"/>
        <v>EURA1E9M_RepoQuote</v>
      </c>
      <c r="I13" s="127">
        <v>0</v>
      </c>
      <c r="J13" s="64" t="str">
        <f>_xll.qlSwapRateHelper2(,$H13,2,$B13,Calendar,$D13,$E13,$F13,$G13,$I13,$C13,Discounting1,PillarDate,,Permanent,Trigger,ObjectOverwrite)</f>
        <v>obj_004a7#0001</v>
      </c>
      <c r="K13" s="64" t="str">
        <f t="shared" si="7"/>
        <v>obj_004a7#0001</v>
      </c>
      <c r="L13" s="48"/>
      <c r="M13" s="10" t="str">
        <f t="shared" si="2"/>
        <v>Sw</v>
      </c>
      <c r="N13" s="94" t="str">
        <f t="shared" si="3"/>
        <v>--</v>
      </c>
      <c r="O13" s="94" t="str">
        <f t="shared" si="3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4"/>
        <v>BasSw</v>
      </c>
      <c r="Y13" s="4" t="str">
        <v>obj_00437</v>
      </c>
      <c r="Z13" s="4" t="str">
        <v>obj_003e1</v>
      </c>
      <c r="AA13" s="4" t="str">
        <f>IFERROR(_xll.qlRateHelperQuoteName(Y13,Trigger),"")</f>
        <v>EUR1E6E6Y_RepoQuote</v>
      </c>
      <c r="AB13" s="70">
        <f>IFERROR(_xll.qlRateHelperRate(Y13,Trigger),"")</f>
        <v>2.114E-3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42362</v>
      </c>
      <c r="AE13" s="5">
        <f>IFERROR(_xll.qlRateHelperPillarDate(Y13,Trigger),"")</f>
        <v>44554</v>
      </c>
      <c r="AF13" s="70">
        <v>2.1495072113016001E-3</v>
      </c>
      <c r="AG13" s="77">
        <v>0.98714931595239053</v>
      </c>
      <c r="AH13" s="167">
        <v>44554</v>
      </c>
      <c r="AI13" s="168">
        <v>2.14950721126141E-3</v>
      </c>
      <c r="AJ13" s="170">
        <f t="shared" si="0"/>
        <v>4.0190073491430667E-14</v>
      </c>
      <c r="AK13" s="80">
        <v>0.98714931595236299</v>
      </c>
      <c r="AL13" s="161">
        <f t="shared" si="1"/>
        <v>2.7533531010703882E-14</v>
      </c>
      <c r="AQ13" s="168"/>
      <c r="AR13" s="168"/>
      <c r="AS13" s="168"/>
    </row>
    <row r="14" spans="1:45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Euribor1M</v>
      </c>
      <c r="H14" s="59" t="str">
        <f t="shared" si="6"/>
        <v>EURA1E10M_RepoQuote</v>
      </c>
      <c r="I14" s="127">
        <v>0</v>
      </c>
      <c r="J14" s="64"/>
      <c r="K14" s="64"/>
      <c r="L14" s="48"/>
      <c r="M14" s="11" t="str">
        <f t="shared" si="2"/>
        <v>Sw</v>
      </c>
      <c r="N14" s="95" t="str">
        <f t="shared" si="3"/>
        <v>obj_004ab#0001</v>
      </c>
      <c r="O14" s="95" t="str">
        <f t="shared" si="3"/>
        <v>obj_004ab#0001</v>
      </c>
      <c r="P14" s="147" t="str">
        <f>IFERROR(_xll.qlRateHelperQuoteName(N14,Trigger),"--")</f>
        <v>EURA1E1Y_RepoQuote</v>
      </c>
      <c r="Q14" s="101">
        <f>IFERROR(_xll.qlRateHelperQuoteValue($N14,Trigger),"--")</f>
        <v>-2.5850000000000001E-3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42362</v>
      </c>
      <c r="V14" s="102">
        <f>IFERROR(_xll.qlRateHelperPillarDate(N14,Trigger),"--")</f>
        <v>42731</v>
      </c>
      <c r="X14" s="4" t="str">
        <f t="shared" si="4"/>
        <v>BasSw</v>
      </c>
      <c r="Y14" s="4" t="str">
        <v>obj_00433</v>
      </c>
      <c r="Z14" s="4" t="str">
        <v>obj_00404</v>
      </c>
      <c r="AA14" s="4" t="str">
        <f>IFERROR(_xll.qlRateHelperQuoteName(Y14,Trigger),"")</f>
        <v>EUR1E6E7Y_RepoQuote</v>
      </c>
      <c r="AB14" s="70">
        <f>IFERROR(_xll.qlRateHelperRate(Y14,Trigger),"")</f>
        <v>3.5260000000000001E-3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42362</v>
      </c>
      <c r="AE14" s="5">
        <f>IFERROR(_xll.qlRateHelperPillarDate(Y14,Trigger),"")</f>
        <v>44922</v>
      </c>
      <c r="AF14" s="70">
        <v>3.5992242394046084E-3</v>
      </c>
      <c r="AG14" s="77">
        <v>0.97503989564733506</v>
      </c>
      <c r="AH14" s="167">
        <v>44922</v>
      </c>
      <c r="AI14" s="168">
        <v>3.5992242393578602E-3</v>
      </c>
      <c r="AJ14" s="170">
        <f t="shared" si="0"/>
        <v>4.6748195592360986E-14</v>
      </c>
      <c r="AK14" s="80">
        <v>0.97503989564735405</v>
      </c>
      <c r="AL14" s="161">
        <f t="shared" si="1"/>
        <v>-1.8984813721090177E-14</v>
      </c>
      <c r="AQ14" s="168"/>
      <c r="AR14" s="168"/>
      <c r="AS14" s="168"/>
    </row>
    <row r="15" spans="1:45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Euribor1M</v>
      </c>
      <c r="H15" s="59" t="str">
        <f t="shared" si="6"/>
        <v>EURA1E11M_RepoQuote</v>
      </c>
      <c r="I15" s="127">
        <v>0</v>
      </c>
      <c r="J15" s="64"/>
      <c r="K15" s="64"/>
      <c r="L15" s="48"/>
      <c r="M15" s="68" t="str">
        <f t="shared" ref="M15:M52" si="8">A19</f>
        <v>Sw</v>
      </c>
      <c r="N15" s="131" t="str">
        <f t="shared" ref="N15:O52" si="9">IF(ISBLANK(J19),"--",J19)</f>
        <v>qlSwapRateHelper2(,$H19,2,$B19,Calendar,$D19,$E19,$F19,$G19,$I19,$C19,Discounting1,PillarDate,,Permanent,Trigger,ObjectOverwrite)</v>
      </c>
      <c r="O15" s="131" t="str">
        <f t="shared" si="9"/>
        <v>qlSwapRateHelper2(,$H19,2,$B19,Calendar,$D19,$E19,$F19,$G19,$I19,$C19,Discounting1,PillarDate,,Permanent,Trigger,ObjectOverwrite)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4"/>
        <v>BasSw</v>
      </c>
      <c r="Y15" s="4" t="str">
        <v>obj_0042a</v>
      </c>
      <c r="Z15" s="4" t="str">
        <v>obj_003e6</v>
      </c>
      <c r="AA15" s="4" t="str">
        <f>IFERROR(_xll.qlRateHelperQuoteName(Y15,Trigger),"")</f>
        <v>EUR1E6E8Y_RepoQuote</v>
      </c>
      <c r="AB15" s="70">
        <f>IFERROR(_xll.qlRateHelperRate(Y15,Trigger),"")</f>
        <v>4.9135000000000003E-3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42362</v>
      </c>
      <c r="AE15" s="5">
        <f>IFERROR(_xll.qlRateHelperPillarDate(Y15,Trigger),"")</f>
        <v>45287</v>
      </c>
      <c r="AF15" s="70">
        <v>5.0335303599753954E-3</v>
      </c>
      <c r="AG15" s="77">
        <v>0.96042619491429893</v>
      </c>
      <c r="AH15" s="167">
        <v>45287</v>
      </c>
      <c r="AI15" s="168">
        <v>5.0335303599216997E-3</v>
      </c>
      <c r="AJ15" s="170">
        <f t="shared" si="0"/>
        <v>5.3695763113648098E-14</v>
      </c>
      <c r="AK15" s="80">
        <v>0.96042619491444103</v>
      </c>
      <c r="AL15" s="161">
        <f t="shared" si="1"/>
        <v>-1.4210854715202004E-13</v>
      </c>
      <c r="AQ15" s="168"/>
      <c r="AR15" s="168"/>
      <c r="AS15" s="168"/>
    </row>
    <row r="16" spans="1:45" ht="11.25" customHeight="1" x14ac:dyDescent="0.2">
      <c r="A16" s="1" t="s">
        <v>25</v>
      </c>
      <c r="B16" s="8" t="s">
        <v>114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Euribor1M</v>
      </c>
      <c r="H16" s="1" t="str">
        <f t="shared" si="6"/>
        <v>EURA1E1Y_RepoQuote</v>
      </c>
      <c r="I16" s="130">
        <v>0</v>
      </c>
      <c r="J16" s="3" t="str">
        <f>_xll.qlSwapRateHelper2(,$H16,2,$B16,Calendar,$D16,$E16,$F16,$G16,$I16,$C16,Discounting1,PillarDate,,Permanent,Trigger,ObjectOverwrite)</f>
        <v>obj_004ab#0001</v>
      </c>
      <c r="K16" s="3" t="str">
        <f t="shared" si="7"/>
        <v>obj_004ab#0001</v>
      </c>
      <c r="L16" s="48"/>
      <c r="M16" s="10" t="str">
        <f t="shared" si="8"/>
        <v>Sw</v>
      </c>
      <c r="N16" s="94" t="str">
        <f t="shared" si="9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4"/>
        <v>BasSw</v>
      </c>
      <c r="Y16" s="4" t="str">
        <v>obj_003e8</v>
      </c>
      <c r="Z16" s="4" t="str">
        <v>obj_00428</v>
      </c>
      <c r="AA16" s="4" t="str">
        <f>IFERROR(_xll.qlRateHelperQuoteName(Y16,Trigger),"")</f>
        <v>EUR1E6E9Y_RepoQuote</v>
      </c>
      <c r="AB16" s="70">
        <f>IFERROR(_xll.qlRateHelperRate(Y16,Trigger),"")</f>
        <v>6.2122499999999999E-3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42362</v>
      </c>
      <c r="AE16" s="5">
        <f>IFERROR(_xll.qlRateHelperPillarDate(Y16,Trigger),"")</f>
        <v>45650</v>
      </c>
      <c r="AF16" s="70">
        <v>6.3872499213698912E-3</v>
      </c>
      <c r="AG16" s="77">
        <v>0.94404715226029112</v>
      </c>
      <c r="AH16" s="167">
        <v>45650</v>
      </c>
      <c r="AI16" s="168">
        <v>6.3872499209235503E-3</v>
      </c>
      <c r="AJ16" s="170">
        <f t="shared" si="0"/>
        <v>4.4634088092188051E-13</v>
      </c>
      <c r="AK16" s="80">
        <v>0.94404715226048996</v>
      </c>
      <c r="AL16" s="161">
        <f t="shared" si="1"/>
        <v>-1.9884094371036554E-13</v>
      </c>
      <c r="AQ16" s="168"/>
      <c r="AR16" s="168"/>
      <c r="AS16" s="168"/>
    </row>
    <row r="17" spans="1:45" ht="11.25" customHeight="1" x14ac:dyDescent="0.2">
      <c r="G17" s="50" t="s">
        <v>124</v>
      </c>
      <c r="H17" s="50" t="s">
        <v>127</v>
      </c>
      <c r="L17" s="48"/>
      <c r="M17" s="10" t="str">
        <f t="shared" si="8"/>
        <v>Sw</v>
      </c>
      <c r="N17" s="94" t="str">
        <f t="shared" si="9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4"/>
        <v>BasSw</v>
      </c>
      <c r="Y17" s="4" t="str">
        <v>obj_00442</v>
      </c>
      <c r="Z17" s="4" t="str">
        <v>obj_00406</v>
      </c>
      <c r="AA17" s="4" t="str">
        <f>IFERROR(_xll.qlRateHelperQuoteName(Y17,Trigger),"")</f>
        <v>EUR1E6E10Y_RepoQuote</v>
      </c>
      <c r="AB17" s="70">
        <f>IFERROR(_xll.qlRateHelperRate(Y17,Trigger),"")</f>
        <v>7.3892500000000997E-3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42362</v>
      </c>
      <c r="AE17" s="5">
        <f>IFERROR(_xll.qlRateHelperPillarDate(Y17,Trigger),"")</f>
        <v>46015</v>
      </c>
      <c r="AF17" s="70">
        <v>7.6230996636481689E-3</v>
      </c>
      <c r="AG17" s="77">
        <v>0.92649898991700563</v>
      </c>
      <c r="AH17" s="167">
        <v>46015</v>
      </c>
      <c r="AI17" s="168">
        <v>7.6230996635833102E-3</v>
      </c>
      <c r="AJ17" s="170">
        <f t="shared" si="0"/>
        <v>6.4858708681558852E-14</v>
      </c>
      <c r="AK17" s="80">
        <v>0.92649898991698199</v>
      </c>
      <c r="AL17" s="161">
        <f t="shared" si="1"/>
        <v>2.3647750424515834E-14</v>
      </c>
      <c r="AQ17" s="168"/>
      <c r="AR17" s="168"/>
      <c r="AS17" s="168"/>
    </row>
    <row r="18" spans="1:45" ht="11.25" customHeight="1" x14ac:dyDescent="0.2">
      <c r="A18" s="65" t="s">
        <v>9</v>
      </c>
      <c r="B18" s="65" t="s">
        <v>29</v>
      </c>
      <c r="C18" s="65" t="s">
        <v>112</v>
      </c>
      <c r="D18" s="65" t="s">
        <v>5</v>
      </c>
      <c r="E18" s="65" t="s">
        <v>34</v>
      </c>
      <c r="F18" s="65" t="s">
        <v>113</v>
      </c>
      <c r="G18" s="65" t="s">
        <v>4</v>
      </c>
      <c r="H18" s="65" t="s">
        <v>1</v>
      </c>
      <c r="I18" s="65" t="s">
        <v>111</v>
      </c>
      <c r="J18" s="65" t="s">
        <v>143</v>
      </c>
      <c r="K18" s="65" t="s">
        <v>144</v>
      </c>
      <c r="L18" s="48"/>
      <c r="M18" s="10" t="str">
        <f t="shared" si="8"/>
        <v>Sw</v>
      </c>
      <c r="N18" s="94" t="str">
        <f t="shared" si="9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4"/>
        <v>BasSw</v>
      </c>
      <c r="Y18" s="4" t="str">
        <v>obj_00435</v>
      </c>
      <c r="Z18" s="4" t="str">
        <v>obj_003e4</v>
      </c>
      <c r="AA18" s="4" t="str">
        <f>IFERROR(_xll.qlRateHelperQuoteName(Y18,Trigger),"")</f>
        <v>EUR1E6E12Y_RepoQuote</v>
      </c>
      <c r="AB18" s="70">
        <f>IFERROR(_xll.qlRateHelperRate(Y18,Trigger),"")</f>
        <v>9.4042499999999994E-3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42362</v>
      </c>
      <c r="AE18" s="5">
        <f>IFERROR(_xll.qlRateHelperPillarDate(Y18,Trigger),"")</f>
        <v>46745</v>
      </c>
      <c r="AF18" s="70">
        <v>9.7643042723845278E-3</v>
      </c>
      <c r="AG18" s="77">
        <v>0.8893115229498878</v>
      </c>
      <c r="AH18" s="167">
        <v>46745</v>
      </c>
      <c r="AI18" s="168">
        <v>9.7643042723475192E-3</v>
      </c>
      <c r="AJ18" s="170">
        <f t="shared" si="0"/>
        <v>3.7008590636489203E-14</v>
      </c>
      <c r="AK18" s="80">
        <v>0.88931152295103799</v>
      </c>
      <c r="AL18" s="161">
        <f t="shared" si="1"/>
        <v>-1.1501910535116622E-12</v>
      </c>
      <c r="AQ18" s="168"/>
      <c r="AR18" s="168"/>
      <c r="AS18" s="168"/>
    </row>
    <row r="19" spans="1:45" ht="11.25" customHeight="1" x14ac:dyDescent="0.2">
      <c r="A19" s="59" t="s">
        <v>25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123</v>
      </c>
      <c r="G19" s="61" t="str">
        <f t="shared" ref="G19:G56" si="10">PROPER(Currency)&amp;FamilyName&amp;Tenor</f>
        <v>Euribor1M</v>
      </c>
      <c r="H19" s="59" t="str">
        <f t="shared" ref="H19:H56" si="11">IF(LCHQuoteOverwrite,Currency&amp;$G$17&amp;$H$17&amp;$B19&amp;ReportQuoteSuffix,Currency&amp;$G$17&amp;$H$17&amp;$B19&amp;QuoteSuffix)</f>
        <v>EURAB1E6M_RepoQuote</v>
      </c>
      <c r="I19" s="154">
        <v>0</v>
      </c>
      <c r="J19" s="64" t="s">
        <v>146</v>
      </c>
      <c r="K19" s="64" t="str">
        <f>J19</f>
        <v>qlSwapRateHelper2(,$H19,2,$B19,Calendar,$D19,$E19,$F19,$G19,$I19,$C19,Discounting1,PillarDate,,Permanent,Trigger,ObjectOverwrite)</v>
      </c>
      <c r="L19" s="48"/>
      <c r="M19" s="10" t="str">
        <f t="shared" si="8"/>
        <v>Sw</v>
      </c>
      <c r="N19" s="94" t="str">
        <f t="shared" si="9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4"/>
        <v>BasSw</v>
      </c>
      <c r="Y19" s="4" t="str">
        <v>obj_00401</v>
      </c>
      <c r="Z19" s="4" t="str">
        <v>obj_00403</v>
      </c>
      <c r="AA19" s="4" t="str">
        <f>IFERROR(_xll.qlRateHelperQuoteName(Y19,Trigger),"")</f>
        <v>EUR1E6E15Y_RepoQuote</v>
      </c>
      <c r="AB19" s="70">
        <f>IFERROR(_xll.qlRateHelperRate(Y19,Trigger),"")</f>
        <v>1.1634250000000099E-2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42362</v>
      </c>
      <c r="AE19" s="5">
        <f>IFERROR(_xll.qlRateHelperPillarDate(Y19,Trigger),"")</f>
        <v>47841</v>
      </c>
      <c r="AF19" s="70">
        <v>1.2180802570237117E-2</v>
      </c>
      <c r="AG19" s="77">
        <v>0.83289983616583041</v>
      </c>
      <c r="AH19" s="167">
        <v>47841</v>
      </c>
      <c r="AI19" s="168">
        <v>1.21808025705248E-2</v>
      </c>
      <c r="AJ19" s="170">
        <f t="shared" si="0"/>
        <v>-2.8768307180904173E-13</v>
      </c>
      <c r="AK19" s="80">
        <v>0.83289983615926599</v>
      </c>
      <c r="AL19" s="161">
        <f t="shared" si="1"/>
        <v>6.5644156777011631E-12</v>
      </c>
      <c r="AQ19" s="168"/>
      <c r="AR19" s="168"/>
      <c r="AS19" s="168"/>
    </row>
    <row r="20" spans="1:45" ht="11.25" customHeight="1" x14ac:dyDescent="0.2">
      <c r="A20" s="59" t="s">
        <v>25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123</v>
      </c>
      <c r="G20" s="61" t="str">
        <f t="shared" si="10"/>
        <v>Euribor1M</v>
      </c>
      <c r="H20" s="59" t="str">
        <f t="shared" si="11"/>
        <v>EURAB1E1Y_RepoQuote</v>
      </c>
      <c r="I20" s="154">
        <v>0</v>
      </c>
      <c r="J20" s="64"/>
      <c r="K20" s="64"/>
      <c r="L20" s="48"/>
      <c r="M20" s="10" t="str">
        <f t="shared" si="8"/>
        <v>Sw</v>
      </c>
      <c r="N20" s="94" t="str">
        <f t="shared" si="9"/>
        <v>--</v>
      </c>
      <c r="O20" s="94" t="str">
        <f t="shared" si="9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10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4"/>
        <v>BasSw</v>
      </c>
      <c r="Y20" s="4" t="str">
        <v>obj_0041b</v>
      </c>
      <c r="Z20" s="4" t="str">
        <v>obj_0042f</v>
      </c>
      <c r="AA20" s="4" t="str">
        <f>IFERROR(_xll.qlRateHelperQuoteName(Y20,Trigger),"")</f>
        <v>EUR1E6E20Y_RepoQuote</v>
      </c>
      <c r="AB20" s="70">
        <f>IFERROR(_xll.qlRateHelperRate(Y20,Trigger),"")</f>
        <v>1.3566750000000001E-2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42362</v>
      </c>
      <c r="AE20" s="5">
        <f>IFERROR(_xll.qlRateHelperPillarDate(Y20,Trigger),"")</f>
        <v>49667</v>
      </c>
      <c r="AF20" s="70">
        <v>1.4298656715065652E-2</v>
      </c>
      <c r="AG20" s="77">
        <v>0.75132136925918003</v>
      </c>
      <c r="AH20" s="167">
        <v>49667</v>
      </c>
      <c r="AI20" s="168">
        <v>1.4298656715043399E-2</v>
      </c>
      <c r="AJ20" s="170">
        <f t="shared" si="0"/>
        <v>2.2253032749830481E-14</v>
      </c>
      <c r="AK20" s="80">
        <v>0.75132136935058602</v>
      </c>
      <c r="AL20" s="161">
        <f t="shared" si="1"/>
        <v>-9.1405993885018688E-11</v>
      </c>
      <c r="AQ20" s="168"/>
      <c r="AR20" s="168"/>
      <c r="AS20" s="168"/>
    </row>
    <row r="21" spans="1:45" ht="11.25" customHeight="1" x14ac:dyDescent="0.2">
      <c r="A21" s="59" t="s">
        <v>25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123</v>
      </c>
      <c r="G21" s="61" t="str">
        <f t="shared" si="10"/>
        <v>Euribor1M</v>
      </c>
      <c r="H21" s="59" t="str">
        <f t="shared" si="11"/>
        <v>EURAB1E15M_RepoQuote</v>
      </c>
      <c r="I21" s="154">
        <v>0</v>
      </c>
      <c r="J21" s="64"/>
      <c r="K21" s="64"/>
      <c r="L21" s="48"/>
      <c r="M21" s="10" t="str">
        <f t="shared" si="8"/>
        <v>Sw</v>
      </c>
      <c r="N21" s="94" t="str">
        <f t="shared" si="9"/>
        <v>--</v>
      </c>
      <c r="O21" s="94" t="str">
        <f t="shared" si="9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10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4"/>
        <v>BasSw</v>
      </c>
      <c r="Y21" s="4" t="str">
        <v>obj_003f0</v>
      </c>
      <c r="Z21" s="4" t="str">
        <v>obj_00417</v>
      </c>
      <c r="AA21" s="4" t="str">
        <f>IFERROR(_xll.qlRateHelperQuoteName(Y21,Trigger),"")</f>
        <v>EUR1E6E25Y_RepoQuote</v>
      </c>
      <c r="AB21" s="70">
        <f>IFERROR(_xll.qlRateHelperRate(Y21,Trigger),"")</f>
        <v>1.4094249999999999E-2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42362</v>
      </c>
      <c r="AE21" s="5">
        <f>IFERROR(_xll.qlRateHelperPillarDate(Y21,Trigger),"")</f>
        <v>51494</v>
      </c>
      <c r="AF21" s="70">
        <v>1.4811118866817831E-2</v>
      </c>
      <c r="AG21" s="77">
        <v>0.69061384186640162</v>
      </c>
      <c r="AH21" s="167">
        <v>51494</v>
      </c>
      <c r="AI21" s="168">
        <v>1.48111188667246E-2</v>
      </c>
      <c r="AJ21" s="170">
        <f t="shared" si="0"/>
        <v>9.323097849289752E-14</v>
      </c>
      <c r="AK21" s="80">
        <v>0.69061384165036899</v>
      </c>
      <c r="AL21" s="161">
        <f t="shared" si="1"/>
        <v>2.1603263622438362E-10</v>
      </c>
      <c r="AQ21" s="168"/>
      <c r="AR21" s="168"/>
      <c r="AS21" s="168"/>
    </row>
    <row r="22" spans="1:45" ht="11.25" customHeight="1" x14ac:dyDescent="0.2">
      <c r="A22" s="59" t="s">
        <v>25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123</v>
      </c>
      <c r="G22" s="61" t="str">
        <f t="shared" si="10"/>
        <v>Euribor1M</v>
      </c>
      <c r="H22" s="59" t="str">
        <f t="shared" si="11"/>
        <v>EURAB1E18M_RepoQuote</v>
      </c>
      <c r="I22" s="154">
        <v>0</v>
      </c>
      <c r="J22" s="64"/>
      <c r="K22" s="64"/>
      <c r="L22" s="48"/>
      <c r="M22" s="10" t="str">
        <f t="shared" si="8"/>
        <v>Sw</v>
      </c>
      <c r="N22" s="94" t="str">
        <f t="shared" si="9"/>
        <v>--</v>
      </c>
      <c r="O22" s="94" t="str">
        <f t="shared" si="9"/>
        <v>--</v>
      </c>
      <c r="P22" s="146" t="str">
        <f>IFERROR(_xll.qlRateHelperQuoteName(N22,Trigger),"--")</f>
        <v>--</v>
      </c>
      <c r="Q22" s="98" t="str">
        <f>IFERROR(_xll.qlRateHelperQuoteValue($N22,Trigger),"--")</f>
        <v>--</v>
      </c>
      <c r="R22" s="141" t="b">
        <v>0</v>
      </c>
      <c r="S22" s="94">
        <v>10</v>
      </c>
      <c r="T22" s="94">
        <v>1</v>
      </c>
      <c r="U22" s="99" t="str">
        <f>IFERROR(_xll.qlRateHelperEarliestDate(N22,Trigger),"--")</f>
        <v>--</v>
      </c>
      <c r="V22" s="99" t="str">
        <f>IFERROR(_xll.qlRateHelperPillarDate(N22,Trigger),"--")</f>
        <v>--</v>
      </c>
      <c r="X22" s="4" t="str">
        <f t="shared" si="4"/>
        <v>BasSw</v>
      </c>
      <c r="Y22" s="4" t="str">
        <v>obj_003f5</v>
      </c>
      <c r="Z22" s="4" t="str">
        <v>obj_00419</v>
      </c>
      <c r="AA22" s="4" t="str">
        <f>IFERROR(_xll.qlRateHelperQuoteName(Y22,Trigger),"")</f>
        <v>EUR1E6E30Y_RepoQuote</v>
      </c>
      <c r="AB22" s="70">
        <f>IFERROR(_xll.qlRateHelperRate(Y22,Trigger),"")</f>
        <v>1.424425E-2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42362</v>
      </c>
      <c r="AE22" s="5">
        <f>IFERROR(_xll.qlRateHelperPillarDate(Y22,Trigger),"")</f>
        <v>53323</v>
      </c>
      <c r="AF22" s="70">
        <v>1.4896328614557955E-2</v>
      </c>
      <c r="AG22" s="77">
        <v>0.63958690512266458</v>
      </c>
      <c r="AH22" s="167">
        <v>53323</v>
      </c>
      <c r="AI22" s="168">
        <v>1.48963286151606E-2</v>
      </c>
      <c r="AJ22" s="170">
        <f t="shared" si="0"/>
        <v>-6.0264467027781876E-13</v>
      </c>
      <c r="AK22" s="80">
        <v>0.63958690589922496</v>
      </c>
      <c r="AL22" s="161">
        <f t="shared" si="1"/>
        <v>-7.7656037156259572E-10</v>
      </c>
      <c r="AQ22" s="168"/>
      <c r="AR22" s="168"/>
      <c r="AS22" s="168"/>
    </row>
    <row r="23" spans="1:45" ht="11.25" customHeight="1" x14ac:dyDescent="0.2">
      <c r="A23" s="59" t="s">
        <v>25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123</v>
      </c>
      <c r="G23" s="61" t="str">
        <f t="shared" si="10"/>
        <v>Euribor1M</v>
      </c>
      <c r="H23" s="59" t="str">
        <f t="shared" si="11"/>
        <v>EURAB1E21M_RepoQuote</v>
      </c>
      <c r="I23" s="154">
        <v>0</v>
      </c>
      <c r="J23" s="64"/>
      <c r="K23" s="64"/>
      <c r="L23" s="48"/>
      <c r="M23" s="10" t="str">
        <f t="shared" si="8"/>
        <v>Sw</v>
      </c>
      <c r="N23" s="94" t="str">
        <f t="shared" si="9"/>
        <v>--</v>
      </c>
      <c r="O23" s="94" t="str">
        <f t="shared" si="9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4"/>
        <v>BasSw</v>
      </c>
      <c r="Y23" s="4" t="str">
        <v>obj_003fa</v>
      </c>
      <c r="Z23" s="4" t="str">
        <v>obj_0043e</v>
      </c>
      <c r="AA23" s="4" t="str">
        <f>IFERROR(_xll.qlRateHelperQuoteName(Y23,Trigger),"")</f>
        <v>EUR1E6E40Y_RepoQuote</v>
      </c>
      <c r="AB23" s="70">
        <f>IFERROR(_xll.qlRateHelperRate(Y23,Trigger),"")</f>
        <v>1.4371750000000001E-2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42362</v>
      </c>
      <c r="AE23" s="5">
        <f>IFERROR(_xll.qlRateHelperPillarDate(Y23,Trigger),"")</f>
        <v>56972</v>
      </c>
      <c r="AF23" s="70">
        <v>1.492383338896452E-2</v>
      </c>
      <c r="AG23" s="77">
        <v>0.55059433080045672</v>
      </c>
      <c r="AH23" s="167">
        <v>56972</v>
      </c>
      <c r="AI23" s="168">
        <v>1.49238333892433E-2</v>
      </c>
      <c r="AJ23" s="170">
        <f t="shared" si="0"/>
        <v>-2.7878047093032876E-13</v>
      </c>
      <c r="AK23" s="80">
        <v>0.55059431398953596</v>
      </c>
      <c r="AL23" s="161">
        <f t="shared" si="1"/>
        <v>1.6810920766552329E-8</v>
      </c>
      <c r="AQ23" s="168"/>
      <c r="AR23" s="168"/>
      <c r="AS23" s="168"/>
    </row>
    <row r="24" spans="1:45" ht="11.25" customHeight="1" x14ac:dyDescent="0.2">
      <c r="A24" s="59" t="s">
        <v>25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123</v>
      </c>
      <c r="G24" s="61" t="str">
        <f t="shared" si="10"/>
        <v>Euribor1M</v>
      </c>
      <c r="H24" s="59" t="str">
        <f t="shared" si="11"/>
        <v>EURAB1E2Y_RepoQuote</v>
      </c>
      <c r="I24" s="154">
        <v>0</v>
      </c>
      <c r="J24" s="64"/>
      <c r="K24" s="64"/>
      <c r="L24" s="48"/>
      <c r="M24" s="10" t="str">
        <f t="shared" si="8"/>
        <v>Sw</v>
      </c>
      <c r="N24" s="94" t="str">
        <f t="shared" si="9"/>
        <v>--</v>
      </c>
      <c r="O24" s="94" t="str">
        <f t="shared" si="9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4"/>
        <v>BasSw</v>
      </c>
      <c r="Y24" s="4" t="str">
        <v>obj_0041e</v>
      </c>
      <c r="Z24" s="4" t="str">
        <v>obj_00422</v>
      </c>
      <c r="AA24" s="4" t="str">
        <f>IFERROR(_xll.qlRateHelperQuoteName(Y24,Trigger),"")</f>
        <v>EUR1E6E50Y_RepoQuote</v>
      </c>
      <c r="AB24" s="70">
        <f>IFERROR(_xll.qlRateHelperRate(Y24,Trigger),"")</f>
        <v>1.4051749999999899E-2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42362</v>
      </c>
      <c r="AE24" s="5">
        <f>IFERROR(_xll.qlRateHelperPillarDate(Y24,Trigger),"")</f>
        <v>60625</v>
      </c>
      <c r="AF24" s="70">
        <v>1.4383318176921222E-2</v>
      </c>
      <c r="AG24" s="77">
        <v>0.48726163516935977</v>
      </c>
      <c r="AH24" s="167">
        <v>60625</v>
      </c>
      <c r="AI24" s="168">
        <v>1.43833181771756E-2</v>
      </c>
      <c r="AJ24" s="170">
        <f t="shared" si="0"/>
        <v>-2.5437811579376302E-13</v>
      </c>
      <c r="AK24" s="80">
        <v>0.48726167316077001</v>
      </c>
      <c r="AL24" s="161">
        <f t="shared" si="1"/>
        <v>-3.7991410239968104E-8</v>
      </c>
      <c r="AQ24" s="168"/>
      <c r="AR24" s="168"/>
      <c r="AS24" s="168"/>
    </row>
    <row r="25" spans="1:45" ht="11.25" customHeight="1" x14ac:dyDescent="0.2">
      <c r="A25" s="59" t="s">
        <v>25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123</v>
      </c>
      <c r="G25" s="61" t="str">
        <f t="shared" si="10"/>
        <v>Euribor1M</v>
      </c>
      <c r="H25" s="59" t="str">
        <f t="shared" si="11"/>
        <v>EURAB1E3Y_RepoQuote</v>
      </c>
      <c r="I25" s="154">
        <v>0</v>
      </c>
      <c r="J25" s="64"/>
      <c r="K25" s="64"/>
      <c r="L25" s="48"/>
      <c r="M25" s="10" t="str">
        <f t="shared" si="8"/>
        <v>Sw</v>
      </c>
      <c r="N25" s="94" t="str">
        <f t="shared" si="9"/>
        <v>--</v>
      </c>
      <c r="O25" s="94" t="str">
        <f t="shared" si="9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4"/>
        <v>BasSw</v>
      </c>
      <c r="Y25" s="4" t="str">
        <v>obj_00409</v>
      </c>
      <c r="Z25" s="4" t="str">
        <v>obj_003ff</v>
      </c>
      <c r="AA25" s="4" t="str">
        <f>IFERROR(_xll.qlRateHelperQuoteName(Y25,Trigger),"")</f>
        <v>EUR1E6E60Y_RepoQuote</v>
      </c>
      <c r="AB25" s="70">
        <f>IFERROR(_xll.qlRateHelperRate(Y25,Trigger),"")</f>
        <v>1.37275E-2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42362</v>
      </c>
      <c r="AE25" s="5">
        <f>IFERROR(_xll.qlRateHelperPillarDate(Y25,Trigger),"")</f>
        <v>64277</v>
      </c>
      <c r="AF25" s="70">
        <v>1.3861823494286789E-2</v>
      </c>
      <c r="AG25" s="77">
        <v>0.43531199767809214</v>
      </c>
      <c r="AH25" s="167">
        <v>64277</v>
      </c>
      <c r="AI25" s="168">
        <v>1.3861455928241799E-2</v>
      </c>
      <c r="AJ25" s="170">
        <f t="shared" si="0"/>
        <v>3.6756604498977552E-7</v>
      </c>
      <c r="AK25" s="80">
        <v>0.43532015438648802</v>
      </c>
      <c r="AL25" s="161">
        <f t="shared" si="1"/>
        <v>-8.1567083958788977E-6</v>
      </c>
      <c r="AQ25" s="168"/>
      <c r="AR25" s="168"/>
      <c r="AS25" s="168"/>
    </row>
    <row r="26" spans="1:45" ht="11.25" customHeight="1" x14ac:dyDescent="0.2">
      <c r="A26" s="59" t="s">
        <v>25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123</v>
      </c>
      <c r="G26" s="61" t="str">
        <f t="shared" si="10"/>
        <v>Euribor1M</v>
      </c>
      <c r="H26" s="59" t="str">
        <f t="shared" si="11"/>
        <v>EURAB1E4Y_RepoQuote</v>
      </c>
      <c r="I26" s="154">
        <v>0</v>
      </c>
      <c r="J26" s="64"/>
      <c r="K26" s="64"/>
      <c r="L26" s="48"/>
      <c r="M26" s="10" t="str">
        <f t="shared" si="8"/>
        <v>Sw</v>
      </c>
      <c r="N26" s="94" t="str">
        <f t="shared" si="9"/>
        <v>--</v>
      </c>
      <c r="O26" s="94" t="str">
        <f t="shared" si="9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4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7" t="e">
        <v>#N/A</v>
      </c>
      <c r="AI26" s="168" t="e">
        <v>#N/A</v>
      </c>
      <c r="AJ26" s="170" t="e">
        <f t="shared" si="0"/>
        <v>#N/A</v>
      </c>
      <c r="AK26" s="80" t="e">
        <v>#N/A</v>
      </c>
      <c r="AL26" s="161" t="e">
        <f t="shared" si="1"/>
        <v>#N/A</v>
      </c>
    </row>
    <row r="27" spans="1:45" ht="11.25" customHeight="1" x14ac:dyDescent="0.2">
      <c r="A27" s="59" t="s">
        <v>25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10"/>
        <v>Euribor1M</v>
      </c>
      <c r="H27" s="59" t="str">
        <f t="shared" si="11"/>
        <v>EURAB1E5Y_RepoQuote</v>
      </c>
      <c r="I27" s="154">
        <v>0</v>
      </c>
      <c r="J27" s="64"/>
      <c r="K27" s="64"/>
      <c r="L27" s="48"/>
      <c r="M27" s="10" t="str">
        <f t="shared" si="8"/>
        <v>Sw</v>
      </c>
      <c r="N27" s="94" t="str">
        <f t="shared" si="9"/>
        <v>--</v>
      </c>
      <c r="O27" s="94" t="str">
        <f t="shared" si="9"/>
        <v>--</v>
      </c>
      <c r="P27" s="146" t="str">
        <f>IFERROR(_xll.qlRateHelperQuoteName(N27,Trigger),"--")</f>
        <v>--</v>
      </c>
      <c r="Q27" s="98" t="str">
        <f>IFERROR(_xll.qlRateHelperQuoteValue($N27,Trigger),"--")</f>
        <v>--</v>
      </c>
      <c r="R27" s="141" t="b">
        <v>0</v>
      </c>
      <c r="S27" s="94">
        <v>10</v>
      </c>
      <c r="T27" s="94">
        <v>1</v>
      </c>
      <c r="U27" s="99" t="str">
        <f>IFERROR(_xll.qlRateHelperEarliestDate(N27,Trigger),"--")</f>
        <v>--</v>
      </c>
      <c r="V27" s="99" t="str">
        <f>IFERROR(_xll.qlRateHelperPillarDate(N27,Trigger),"--")</f>
        <v>--</v>
      </c>
      <c r="X27" s="4" t="str">
        <f t="shared" si="4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7" t="e">
        <v>#N/A</v>
      </c>
      <c r="AI27" s="168" t="e">
        <v>#N/A</v>
      </c>
      <c r="AJ27" s="170" t="e">
        <f t="shared" si="0"/>
        <v>#N/A</v>
      </c>
      <c r="AK27" s="80" t="e">
        <v>#N/A</v>
      </c>
      <c r="AL27" s="161" t="e">
        <f t="shared" si="1"/>
        <v>#N/A</v>
      </c>
    </row>
    <row r="28" spans="1:45" ht="11.25" customHeight="1" x14ac:dyDescent="0.2">
      <c r="A28" s="59" t="s">
        <v>25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10"/>
        <v>Euribor1M</v>
      </c>
      <c r="H28" s="59" t="str">
        <f t="shared" si="11"/>
        <v>EURAB1E6Y_RepoQuote</v>
      </c>
      <c r="I28" s="154">
        <v>0</v>
      </c>
      <c r="J28" s="64"/>
      <c r="K28" s="64"/>
      <c r="L28" s="48"/>
      <c r="M28" s="10" t="str">
        <f t="shared" si="8"/>
        <v>Sw</v>
      </c>
      <c r="N28" s="94" t="str">
        <f t="shared" si="9"/>
        <v>--</v>
      </c>
      <c r="O28" s="94" t="str">
        <f t="shared" si="9"/>
        <v>--</v>
      </c>
      <c r="P28" s="146" t="str">
        <f>IFERROR(_xll.qlRateHelperQuoteName(N28,Trigger),"--")</f>
        <v>--</v>
      </c>
      <c r="Q28" s="98" t="str">
        <f>IFERROR(_xll.qlRateHelperQuoteValue($N28,Trigger),"--")</f>
        <v>--</v>
      </c>
      <c r="R28" s="141" t="b">
        <v>0</v>
      </c>
      <c r="S28" s="94">
        <v>10</v>
      </c>
      <c r="T28" s="94">
        <v>1</v>
      </c>
      <c r="U28" s="99" t="str">
        <f>IFERROR(_xll.qlRateHelperEarliestDate(N28,Trigger),"--")</f>
        <v>--</v>
      </c>
      <c r="V28" s="99" t="str">
        <f>IFERROR(_xll.qlRateHelperPillarDate(N28,Trigger),"--")</f>
        <v>--</v>
      </c>
      <c r="X28" s="4" t="str">
        <f t="shared" si="4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0"/>
        <v>#N/A</v>
      </c>
      <c r="AK28" s="80" t="e">
        <v>#N/A</v>
      </c>
      <c r="AL28" s="161" t="e">
        <f t="shared" si="1"/>
        <v>#N/A</v>
      </c>
    </row>
    <row r="29" spans="1:45" ht="11.25" customHeight="1" x14ac:dyDescent="0.2">
      <c r="A29" s="59" t="s">
        <v>25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10"/>
        <v>Euribor1M</v>
      </c>
      <c r="H29" s="59" t="str">
        <f t="shared" si="11"/>
        <v>EURAB1E7Y_RepoQuote</v>
      </c>
      <c r="I29" s="154">
        <v>0</v>
      </c>
      <c r="J29" s="64"/>
      <c r="K29" s="64"/>
      <c r="L29" s="48"/>
      <c r="M29" s="10" t="str">
        <f t="shared" si="8"/>
        <v>Sw</v>
      </c>
      <c r="N29" s="94" t="str">
        <f t="shared" si="9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4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0"/>
        <v>#N/A</v>
      </c>
      <c r="AK29" s="80" t="e">
        <v>#N/A</v>
      </c>
      <c r="AL29" s="161" t="e">
        <f t="shared" si="1"/>
        <v>#N/A</v>
      </c>
    </row>
    <row r="30" spans="1:45" ht="11.25" customHeight="1" x14ac:dyDescent="0.2">
      <c r="A30" s="59" t="s">
        <v>25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10"/>
        <v>Euribor1M</v>
      </c>
      <c r="H30" s="59" t="str">
        <f t="shared" si="11"/>
        <v>EURAB1E8Y_RepoQuote</v>
      </c>
      <c r="I30" s="154">
        <v>0</v>
      </c>
      <c r="J30" s="64"/>
      <c r="K30" s="64"/>
      <c r="L30" s="48"/>
      <c r="M30" s="10" t="str">
        <f t="shared" si="8"/>
        <v>Sw</v>
      </c>
      <c r="N30" s="94" t="str">
        <f t="shared" si="9"/>
        <v>--</v>
      </c>
      <c r="O30" s="94" t="str">
        <f t="shared" si="9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141" t="b">
        <v>0</v>
      </c>
      <c r="S30" s="94">
        <v>10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4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0"/>
        <v>#N/A</v>
      </c>
      <c r="AK30" s="80" t="e">
        <v>#N/A</v>
      </c>
      <c r="AL30" s="161" t="e">
        <f t="shared" si="1"/>
        <v>#N/A</v>
      </c>
    </row>
    <row r="31" spans="1:45" ht="11.25" customHeight="1" x14ac:dyDescent="0.2">
      <c r="A31" s="59" t="s">
        <v>25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10"/>
        <v>Euribor1M</v>
      </c>
      <c r="H31" s="59" t="str">
        <f t="shared" si="11"/>
        <v>EURAB1E9Y_RepoQuote</v>
      </c>
      <c r="I31" s="154">
        <v>0</v>
      </c>
      <c r="J31" s="64"/>
      <c r="K31" s="64"/>
      <c r="L31" s="48"/>
      <c r="M31" s="10" t="str">
        <f t="shared" si="8"/>
        <v>Sw</v>
      </c>
      <c r="N31" s="94" t="str">
        <f t="shared" si="9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4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0"/>
        <v>#N/A</v>
      </c>
      <c r="AK31" s="80" t="e">
        <v>#N/A</v>
      </c>
      <c r="AL31" s="161" t="e">
        <f t="shared" si="1"/>
        <v>#N/A</v>
      </c>
    </row>
    <row r="32" spans="1:45" ht="11.25" customHeight="1" x14ac:dyDescent="0.2">
      <c r="A32" s="59" t="s">
        <v>25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10"/>
        <v>Euribor1M</v>
      </c>
      <c r="H32" s="59" t="str">
        <f t="shared" si="11"/>
        <v>EURAB1E10Y_RepoQuote</v>
      </c>
      <c r="I32" s="154">
        <v>0</v>
      </c>
      <c r="J32" s="64"/>
      <c r="K32" s="64"/>
      <c r="L32" s="48"/>
      <c r="M32" s="10" t="str">
        <f t="shared" si="8"/>
        <v>Sw</v>
      </c>
      <c r="N32" s="94" t="str">
        <f t="shared" si="9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4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0"/>
        <v>#N/A</v>
      </c>
      <c r="AK32" s="80" t="e">
        <v>#N/A</v>
      </c>
      <c r="AL32" s="161" t="e">
        <f t="shared" si="1"/>
        <v>#N/A</v>
      </c>
    </row>
    <row r="33" spans="1:38" ht="11.25" customHeight="1" x14ac:dyDescent="0.2">
      <c r="A33" s="59" t="s">
        <v>25</v>
      </c>
      <c r="B33" s="60" t="s">
        <v>96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10"/>
        <v>Euribor1M</v>
      </c>
      <c r="H33" s="59" t="str">
        <f t="shared" si="11"/>
        <v>EURAB1E11Y_RepoQuote</v>
      </c>
      <c r="I33" s="154">
        <v>0</v>
      </c>
      <c r="J33" s="64"/>
      <c r="K33" s="64"/>
      <c r="L33" s="48"/>
      <c r="M33" s="10" t="str">
        <f t="shared" si="8"/>
        <v>Sw</v>
      </c>
      <c r="N33" s="94" t="str">
        <f t="shared" si="9"/>
        <v>--</v>
      </c>
      <c r="O33" s="94" t="str">
        <f t="shared" si="9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141" t="b">
        <v>0</v>
      </c>
      <c r="S33" s="94">
        <v>10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4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0"/>
        <v>#N/A</v>
      </c>
      <c r="AK33" s="80" t="e">
        <v>#N/A</v>
      </c>
      <c r="AL33" s="161" t="e">
        <f t="shared" si="1"/>
        <v>#N/A</v>
      </c>
    </row>
    <row r="34" spans="1:38" ht="11.25" customHeight="1" x14ac:dyDescent="0.2">
      <c r="A34" s="59" t="s">
        <v>25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10"/>
        <v>Euribor1M</v>
      </c>
      <c r="H34" s="59" t="str">
        <f t="shared" si="11"/>
        <v>EURAB1E12Y_RepoQuote</v>
      </c>
      <c r="I34" s="154">
        <v>0</v>
      </c>
      <c r="J34" s="64"/>
      <c r="K34" s="64"/>
      <c r="L34" s="48"/>
      <c r="M34" s="10" t="str">
        <f t="shared" si="8"/>
        <v>Sw</v>
      </c>
      <c r="N34" s="94" t="str">
        <f t="shared" si="9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4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0"/>
        <v>#N/A</v>
      </c>
      <c r="AK34" s="80" t="e">
        <v>#N/A</v>
      </c>
      <c r="AL34" s="161" t="e">
        <f t="shared" si="1"/>
        <v>#N/A</v>
      </c>
    </row>
    <row r="35" spans="1:38" ht="11.25" customHeight="1" x14ac:dyDescent="0.2">
      <c r="A35" s="59" t="s">
        <v>25</v>
      </c>
      <c r="B35" s="60" t="s">
        <v>97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10"/>
        <v>Euribor1M</v>
      </c>
      <c r="H35" s="59" t="str">
        <f t="shared" si="11"/>
        <v>EURAB1E13Y_RepoQuote</v>
      </c>
      <c r="I35" s="154">
        <v>0</v>
      </c>
      <c r="J35" s="64"/>
      <c r="K35" s="64"/>
      <c r="L35" s="48"/>
      <c r="M35" s="10" t="str">
        <f t="shared" si="8"/>
        <v>Sw</v>
      </c>
      <c r="N35" s="94" t="str">
        <f t="shared" si="9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4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ref="AJ35:AJ66" si="12">AF35-AI35</f>
        <v>#N/A</v>
      </c>
      <c r="AK35" s="80" t="e">
        <v>#N/A</v>
      </c>
      <c r="AL35" s="161" t="e">
        <f t="shared" ref="AL35:AL66" si="13">AG35-AK35</f>
        <v>#N/A</v>
      </c>
    </row>
    <row r="36" spans="1:38" ht="11.25" customHeight="1" x14ac:dyDescent="0.2">
      <c r="A36" s="59" t="s">
        <v>25</v>
      </c>
      <c r="B36" s="60" t="s">
        <v>98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10"/>
        <v>Euribor1M</v>
      </c>
      <c r="H36" s="59" t="str">
        <f t="shared" si="11"/>
        <v>EURAB1E14Y_RepoQuote</v>
      </c>
      <c r="I36" s="154">
        <v>0</v>
      </c>
      <c r="J36" s="64"/>
      <c r="K36" s="64"/>
      <c r="L36" s="48"/>
      <c r="M36" s="10" t="str">
        <f t="shared" si="8"/>
        <v>Sw</v>
      </c>
      <c r="N36" s="94" t="str">
        <f t="shared" si="9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12"/>
        <v>#N/A</v>
      </c>
      <c r="AK36" s="80" t="e">
        <v>#N/A</v>
      </c>
      <c r="AL36" s="161" t="e">
        <f t="shared" si="13"/>
        <v>#N/A</v>
      </c>
    </row>
    <row r="37" spans="1:38" ht="11.25" customHeight="1" x14ac:dyDescent="0.2">
      <c r="A37" s="59" t="s">
        <v>25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10"/>
        <v>Euribor1M</v>
      </c>
      <c r="H37" s="59" t="str">
        <f t="shared" si="11"/>
        <v>EURAB1E15Y_RepoQuote</v>
      </c>
      <c r="I37" s="154">
        <v>0</v>
      </c>
      <c r="J37" s="64"/>
      <c r="K37" s="64"/>
      <c r="L37" s="48"/>
      <c r="M37" s="10" t="str">
        <f t="shared" si="8"/>
        <v>Sw</v>
      </c>
      <c r="N37" s="94" t="str">
        <f t="shared" si="9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12"/>
        <v>#N/A</v>
      </c>
      <c r="AK37" s="80" t="e">
        <v>#N/A</v>
      </c>
      <c r="AL37" s="161" t="e">
        <f t="shared" si="13"/>
        <v>#N/A</v>
      </c>
    </row>
    <row r="38" spans="1:38" ht="11.25" customHeight="1" x14ac:dyDescent="0.2">
      <c r="A38" s="59" t="s">
        <v>25</v>
      </c>
      <c r="B38" s="60" t="s">
        <v>99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10"/>
        <v>Euribor1M</v>
      </c>
      <c r="H38" s="59" t="str">
        <f t="shared" si="11"/>
        <v>EURAB1E16Y_RepoQuote</v>
      </c>
      <c r="I38" s="154">
        <v>0</v>
      </c>
      <c r="J38" s="64"/>
      <c r="K38" s="64"/>
      <c r="L38" s="48"/>
      <c r="M38" s="10" t="str">
        <f t="shared" si="8"/>
        <v>Sw</v>
      </c>
      <c r="N38" s="94" t="str">
        <f t="shared" si="9"/>
        <v>--</v>
      </c>
      <c r="O38" s="94" t="str">
        <f t="shared" si="9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12"/>
        <v>#N/A</v>
      </c>
      <c r="AK38" s="80" t="e">
        <v>#N/A</v>
      </c>
      <c r="AL38" s="161" t="e">
        <f t="shared" si="13"/>
        <v>#N/A</v>
      </c>
    </row>
    <row r="39" spans="1:38" ht="11.25" customHeight="1" x14ac:dyDescent="0.2">
      <c r="A39" s="59" t="s">
        <v>25</v>
      </c>
      <c r="B39" s="60" t="s">
        <v>100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10"/>
        <v>Euribor1M</v>
      </c>
      <c r="H39" s="59" t="str">
        <f t="shared" si="11"/>
        <v>EURAB1E17Y_RepoQuote</v>
      </c>
      <c r="I39" s="154">
        <v>0</v>
      </c>
      <c r="J39" s="64"/>
      <c r="K39" s="64"/>
      <c r="L39" s="48"/>
      <c r="M39" s="10" t="str">
        <f t="shared" si="8"/>
        <v>Sw</v>
      </c>
      <c r="N39" s="94" t="str">
        <f t="shared" si="9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12"/>
        <v>#N/A</v>
      </c>
      <c r="AK39" s="80" t="e">
        <v>#N/A</v>
      </c>
      <c r="AL39" s="161" t="e">
        <f t="shared" si="13"/>
        <v>#N/A</v>
      </c>
    </row>
    <row r="40" spans="1:38" ht="11.25" customHeight="1" x14ac:dyDescent="0.2">
      <c r="A40" s="59" t="s">
        <v>25</v>
      </c>
      <c r="B40" s="60" t="s">
        <v>101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10"/>
        <v>Euribor1M</v>
      </c>
      <c r="H40" s="59" t="str">
        <f t="shared" si="11"/>
        <v>EURAB1E18Y_RepoQuote</v>
      </c>
      <c r="I40" s="154">
        <v>0</v>
      </c>
      <c r="J40" s="64"/>
      <c r="K40" s="64"/>
      <c r="L40" s="48"/>
      <c r="M40" s="10" t="str">
        <f t="shared" si="8"/>
        <v>Sw</v>
      </c>
      <c r="N40" s="94" t="str">
        <f t="shared" si="9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12"/>
        <v>#N/A</v>
      </c>
      <c r="AK40" s="80" t="e">
        <v>#N/A</v>
      </c>
      <c r="AL40" s="161" t="e">
        <f t="shared" si="13"/>
        <v>#N/A</v>
      </c>
    </row>
    <row r="41" spans="1:38" ht="11.25" customHeight="1" x14ac:dyDescent="0.2">
      <c r="A41" s="59" t="s">
        <v>25</v>
      </c>
      <c r="B41" s="60" t="s">
        <v>102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0"/>
        <v>Euribor1M</v>
      </c>
      <c r="H41" s="59" t="str">
        <f t="shared" si="11"/>
        <v>EURAB1E19Y_RepoQuote</v>
      </c>
      <c r="I41" s="154">
        <v>0</v>
      </c>
      <c r="J41" s="64"/>
      <c r="K41" s="64"/>
      <c r="M41" s="10" t="str">
        <f t="shared" si="8"/>
        <v>Sw</v>
      </c>
      <c r="N41" s="94" t="str">
        <f t="shared" si="9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12"/>
        <v>#N/A</v>
      </c>
      <c r="AK41" s="80" t="e">
        <v>#N/A</v>
      </c>
      <c r="AL41" s="161" t="e">
        <f t="shared" si="13"/>
        <v>#N/A</v>
      </c>
    </row>
    <row r="42" spans="1:38" ht="11.25" customHeight="1" x14ac:dyDescent="0.2">
      <c r="A42" s="59" t="s">
        <v>25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0"/>
        <v>Euribor1M</v>
      </c>
      <c r="H42" s="59" t="str">
        <f t="shared" si="11"/>
        <v>EURAB1E20Y_RepoQuote</v>
      </c>
      <c r="I42" s="154">
        <v>0</v>
      </c>
      <c r="J42" s="64"/>
      <c r="K42" s="64"/>
      <c r="M42" s="10" t="str">
        <f t="shared" si="8"/>
        <v>Sw</v>
      </c>
      <c r="N42" s="94" t="str">
        <f t="shared" si="9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12"/>
        <v>#N/A</v>
      </c>
      <c r="AK42" s="80" t="e">
        <v>#N/A</v>
      </c>
      <c r="AL42" s="161" t="e">
        <f t="shared" si="13"/>
        <v>#N/A</v>
      </c>
    </row>
    <row r="43" spans="1:38" ht="11.25" customHeight="1" x14ac:dyDescent="0.2">
      <c r="A43" s="59" t="s">
        <v>25</v>
      </c>
      <c r="B43" s="60" t="s">
        <v>103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0"/>
        <v>Euribor1M</v>
      </c>
      <c r="H43" s="59" t="str">
        <f t="shared" si="11"/>
        <v>EURAB1E21Y_RepoQuote</v>
      </c>
      <c r="I43" s="154">
        <v>0</v>
      </c>
      <c r="J43" s="64"/>
      <c r="K43" s="64"/>
      <c r="M43" s="10" t="str">
        <f t="shared" si="8"/>
        <v>Sw</v>
      </c>
      <c r="N43" s="94" t="str">
        <f t="shared" si="9"/>
        <v>--</v>
      </c>
      <c r="O43" s="94" t="str">
        <f t="shared" si="9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12"/>
        <v>#N/A</v>
      </c>
      <c r="AK43" s="80" t="e">
        <v>#N/A</v>
      </c>
      <c r="AL43" s="161" t="e">
        <f t="shared" si="13"/>
        <v>#N/A</v>
      </c>
    </row>
    <row r="44" spans="1:38" ht="11.25" customHeight="1" x14ac:dyDescent="0.2">
      <c r="A44" s="59" t="s">
        <v>25</v>
      </c>
      <c r="B44" s="60" t="s">
        <v>104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0"/>
        <v>Euribor1M</v>
      </c>
      <c r="H44" s="59" t="str">
        <f t="shared" si="11"/>
        <v>EURAB1E22Y_RepoQuote</v>
      </c>
      <c r="I44" s="154">
        <v>0</v>
      </c>
      <c r="J44" s="64"/>
      <c r="K44" s="64"/>
      <c r="M44" s="10" t="str">
        <f t="shared" si="8"/>
        <v>Sw</v>
      </c>
      <c r="N44" s="94" t="str">
        <f t="shared" si="9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12"/>
        <v>#N/A</v>
      </c>
      <c r="AK44" s="80" t="e">
        <v>#N/A</v>
      </c>
      <c r="AL44" s="161" t="e">
        <f t="shared" si="13"/>
        <v>#N/A</v>
      </c>
    </row>
    <row r="45" spans="1:38" ht="11.25" customHeight="1" x14ac:dyDescent="0.2">
      <c r="A45" s="59" t="s">
        <v>25</v>
      </c>
      <c r="B45" s="60" t="s">
        <v>105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0"/>
        <v>Euribor1M</v>
      </c>
      <c r="H45" s="59" t="str">
        <f t="shared" si="11"/>
        <v>EURAB1E23Y_RepoQuote</v>
      </c>
      <c r="I45" s="154">
        <v>0</v>
      </c>
      <c r="J45" s="64"/>
      <c r="K45" s="64"/>
      <c r="M45" s="10" t="str">
        <f t="shared" si="8"/>
        <v>Sw</v>
      </c>
      <c r="N45" s="94" t="str">
        <f t="shared" si="9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12"/>
        <v>#N/A</v>
      </c>
      <c r="AK45" s="80" t="e">
        <v>#N/A</v>
      </c>
      <c r="AL45" s="161" t="e">
        <f t="shared" si="13"/>
        <v>#N/A</v>
      </c>
    </row>
    <row r="46" spans="1:38" ht="11.25" customHeight="1" x14ac:dyDescent="0.2">
      <c r="A46" s="59" t="s">
        <v>25</v>
      </c>
      <c r="B46" s="60" t="s">
        <v>106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0"/>
        <v>Euribor1M</v>
      </c>
      <c r="H46" s="59" t="str">
        <f t="shared" si="11"/>
        <v>EURAB1E24Y_RepoQuote</v>
      </c>
      <c r="I46" s="154">
        <v>0</v>
      </c>
      <c r="J46" s="64"/>
      <c r="K46" s="64"/>
      <c r="M46" s="10" t="str">
        <f t="shared" si="8"/>
        <v>Sw</v>
      </c>
      <c r="N46" s="94" t="str">
        <f t="shared" si="9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12"/>
        <v>#N/A</v>
      </c>
      <c r="AK46" s="80" t="e">
        <v>#N/A</v>
      </c>
      <c r="AL46" s="161" t="e">
        <f t="shared" si="13"/>
        <v>#N/A</v>
      </c>
    </row>
    <row r="47" spans="1:38" ht="11.25" customHeight="1" x14ac:dyDescent="0.2">
      <c r="A47" s="59" t="s">
        <v>25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0"/>
        <v>Euribor1M</v>
      </c>
      <c r="H47" s="59" t="str">
        <f t="shared" si="11"/>
        <v>EURAB1E25Y_RepoQuote</v>
      </c>
      <c r="I47" s="154">
        <v>0</v>
      </c>
      <c r="J47" s="64"/>
      <c r="K47" s="64"/>
      <c r="M47" s="10" t="str">
        <f t="shared" si="8"/>
        <v>Sw</v>
      </c>
      <c r="N47" s="94" t="str">
        <f t="shared" si="9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12"/>
        <v>#N/A</v>
      </c>
      <c r="AK47" s="80" t="e">
        <v>#N/A</v>
      </c>
      <c r="AL47" s="161" t="e">
        <f t="shared" si="13"/>
        <v>#N/A</v>
      </c>
    </row>
    <row r="48" spans="1:38" ht="11.25" customHeight="1" x14ac:dyDescent="0.2">
      <c r="A48" s="59" t="s">
        <v>25</v>
      </c>
      <c r="B48" s="60" t="s">
        <v>107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0"/>
        <v>Euribor1M</v>
      </c>
      <c r="H48" s="59" t="str">
        <f t="shared" si="11"/>
        <v>EURAB1E26Y_RepoQuote</v>
      </c>
      <c r="I48" s="154">
        <v>0</v>
      </c>
      <c r="J48" s="64"/>
      <c r="K48" s="64"/>
      <c r="M48" s="10" t="str">
        <f t="shared" si="8"/>
        <v>Sw</v>
      </c>
      <c r="N48" s="94" t="str">
        <f t="shared" si="9"/>
        <v>--</v>
      </c>
      <c r="O48" s="94" t="str">
        <f t="shared" si="9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12"/>
        <v>#N/A</v>
      </c>
      <c r="AK48" s="80" t="e">
        <v>#N/A</v>
      </c>
      <c r="AL48" s="161" t="e">
        <f t="shared" si="13"/>
        <v>#N/A</v>
      </c>
    </row>
    <row r="49" spans="1:38" ht="11.25" customHeight="1" x14ac:dyDescent="0.2">
      <c r="A49" s="59" t="s">
        <v>25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0"/>
        <v>Euribor1M</v>
      </c>
      <c r="H49" s="59" t="str">
        <f t="shared" si="11"/>
        <v>EURAB1E27Y_RepoQuote</v>
      </c>
      <c r="I49" s="154">
        <v>0</v>
      </c>
      <c r="J49" s="64"/>
      <c r="K49" s="64"/>
      <c r="M49" s="10" t="str">
        <f t="shared" si="8"/>
        <v>Sw</v>
      </c>
      <c r="N49" s="94" t="str">
        <f t="shared" si="9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12"/>
        <v>#N/A</v>
      </c>
      <c r="AK49" s="80" t="e">
        <v>#N/A</v>
      </c>
      <c r="AL49" s="161" t="e">
        <f t="shared" si="13"/>
        <v>#N/A</v>
      </c>
    </row>
    <row r="50" spans="1:38" ht="11.25" customHeight="1" x14ac:dyDescent="0.2">
      <c r="A50" s="59" t="s">
        <v>25</v>
      </c>
      <c r="B50" s="60" t="s">
        <v>108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0"/>
        <v>Euribor1M</v>
      </c>
      <c r="H50" s="59" t="str">
        <f t="shared" si="11"/>
        <v>EURAB1E28Y_RepoQuote</v>
      </c>
      <c r="I50" s="154">
        <v>0</v>
      </c>
      <c r="J50" s="64"/>
      <c r="K50" s="64"/>
      <c r="M50" s="10" t="str">
        <f t="shared" si="8"/>
        <v>Sw</v>
      </c>
      <c r="N50" s="94" t="str">
        <f t="shared" si="9"/>
        <v>--</v>
      </c>
      <c r="O50" s="94" t="str">
        <f t="shared" si="9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141" t="b">
        <v>0</v>
      </c>
      <c r="S50" s="94">
        <v>10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12"/>
        <v>#N/A</v>
      </c>
      <c r="AK50" s="80" t="e">
        <v>#N/A</v>
      </c>
      <c r="AL50" s="161" t="e">
        <f t="shared" si="13"/>
        <v>#N/A</v>
      </c>
    </row>
    <row r="51" spans="1:38" ht="11.25" customHeight="1" x14ac:dyDescent="0.2">
      <c r="A51" s="59" t="s">
        <v>25</v>
      </c>
      <c r="B51" s="60" t="s">
        <v>109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0"/>
        <v>Euribor1M</v>
      </c>
      <c r="H51" s="59" t="str">
        <f t="shared" si="11"/>
        <v>EURAB1E29Y_RepoQuote</v>
      </c>
      <c r="I51" s="154">
        <v>0</v>
      </c>
      <c r="J51" s="64"/>
      <c r="K51" s="64"/>
      <c r="M51" s="10" t="str">
        <f t="shared" si="8"/>
        <v>Sw</v>
      </c>
      <c r="N51" s="94" t="str">
        <f t="shared" si="9"/>
        <v>--</v>
      </c>
      <c r="O51" s="94" t="str">
        <f t="shared" si="9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12"/>
        <v>#N/A</v>
      </c>
      <c r="AK51" s="80" t="e">
        <v>#N/A</v>
      </c>
      <c r="AL51" s="161" t="e">
        <f t="shared" si="13"/>
        <v>#N/A</v>
      </c>
    </row>
    <row r="52" spans="1:38" ht="11.25" customHeight="1" x14ac:dyDescent="0.2">
      <c r="A52" s="59" t="s">
        <v>25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0"/>
        <v>Euribor1M</v>
      </c>
      <c r="H52" s="59" t="str">
        <f t="shared" si="11"/>
        <v>EURAB1E30Y_RepoQuote</v>
      </c>
      <c r="I52" s="154">
        <v>0</v>
      </c>
      <c r="J52" s="64"/>
      <c r="K52" s="64"/>
      <c r="M52" s="10" t="str">
        <f t="shared" si="8"/>
        <v>Sw</v>
      </c>
      <c r="N52" s="94" t="str">
        <f t="shared" si="9"/>
        <v>--</v>
      </c>
      <c r="O52" s="94" t="str">
        <f t="shared" si="9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7" t="e">
        <v>#N/A</v>
      </c>
      <c r="AI52" s="168" t="e">
        <v>#N/A</v>
      </c>
      <c r="AJ52" s="170" t="e">
        <f t="shared" si="12"/>
        <v>#N/A</v>
      </c>
      <c r="AK52" s="80" t="e">
        <v>#N/A</v>
      </c>
      <c r="AL52" s="161" t="e">
        <f t="shared" si="13"/>
        <v>#N/A</v>
      </c>
    </row>
    <row r="53" spans="1:38" ht="11.25" customHeight="1" x14ac:dyDescent="0.2">
      <c r="A53" s="59" t="s">
        <v>25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0"/>
        <v>Euribor1M</v>
      </c>
      <c r="H53" s="59" t="str">
        <f t="shared" si="11"/>
        <v>EURAB1E35Y_RepoQuote</v>
      </c>
      <c r="I53" s="154">
        <v>0</v>
      </c>
      <c r="J53" s="64"/>
      <c r="K53" s="64"/>
      <c r="M53" s="68" t="str">
        <f t="shared" ref="M53" si="14">A59</f>
        <v>BasSw</v>
      </c>
      <c r="N53" s="131" t="str">
        <f t="shared" ref="N53:O53" si="15">IF(ISBLANK(J59),"--",J59)</f>
        <v>--</v>
      </c>
      <c r="O53" s="131" t="str">
        <f t="shared" si="15"/>
        <v>--</v>
      </c>
      <c r="P53" s="145" t="str">
        <f>IFERROR(_xll.qlRateHelperQuoteName(N53,Trigger),"--")</f>
        <v>--</v>
      </c>
      <c r="Q53" s="133" t="str">
        <f>IFERROR(_xll.qlRateHelperQuoteValue($N53,Trigger),"--")</f>
        <v>--</v>
      </c>
      <c r="R53" s="137" t="b">
        <v>0</v>
      </c>
      <c r="S53" s="131">
        <v>10</v>
      </c>
      <c r="T53" s="131">
        <v>1</v>
      </c>
      <c r="U53" s="134" t="str">
        <f>IFERROR(_xll.qlRateHelperEarliestDate(N53,Trigger),"--")</f>
        <v>--</v>
      </c>
      <c r="V53" s="134" t="str">
        <f>IFERROR(_xll.qlRateHelperPillarDate(N53,Trigger),"--")</f>
        <v>--</v>
      </c>
      <c r="X53" s="4" t="str">
        <f t="shared" si="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7" t="e">
        <v>#N/A</v>
      </c>
      <c r="AI53" s="168" t="e">
        <v>#N/A</v>
      </c>
      <c r="AJ53" s="170" t="e">
        <f t="shared" si="12"/>
        <v>#N/A</v>
      </c>
      <c r="AK53" s="80" t="e">
        <v>#N/A</v>
      </c>
      <c r="AL53" s="161" t="e">
        <f t="shared" si="13"/>
        <v>#N/A</v>
      </c>
    </row>
    <row r="54" spans="1:38" ht="11.25" customHeight="1" x14ac:dyDescent="0.2">
      <c r="A54" s="59" t="s">
        <v>25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0"/>
        <v>Euribor1M</v>
      </c>
      <c r="H54" s="59" t="str">
        <f t="shared" si="11"/>
        <v>EURAB1E40Y_RepoQuote</v>
      </c>
      <c r="I54" s="154">
        <v>0</v>
      </c>
      <c r="J54" s="64"/>
      <c r="K54" s="64"/>
      <c r="M54" s="10" t="str">
        <f t="shared" ref="M54:M90" si="16">A60</f>
        <v>BasSw</v>
      </c>
      <c r="N54" s="94" t="str">
        <f t="shared" ref="N54:N90" si="17">IF(ISBLANK(J60),"--",J60)</f>
        <v>--</v>
      </c>
      <c r="O54" s="94" t="str">
        <f t="shared" ref="O54:O90" si="18">IF(ISBLANK(K60),"--",K60)</f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7" t="e">
        <v>#N/A</v>
      </c>
      <c r="AI54" s="168" t="e">
        <v>#N/A</v>
      </c>
      <c r="AJ54" s="170" t="e">
        <f t="shared" si="12"/>
        <v>#N/A</v>
      </c>
      <c r="AK54" s="80" t="e">
        <v>#N/A</v>
      </c>
      <c r="AL54" s="161" t="e">
        <f t="shared" si="13"/>
        <v>#N/A</v>
      </c>
    </row>
    <row r="55" spans="1:38" ht="11.25" customHeight="1" x14ac:dyDescent="0.2">
      <c r="A55" s="59" t="s">
        <v>25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0"/>
        <v>Euribor1M</v>
      </c>
      <c r="H55" s="59" t="str">
        <f t="shared" si="11"/>
        <v>EURAB1E50Y_RepoQuote</v>
      </c>
      <c r="I55" s="154">
        <v>0</v>
      </c>
      <c r="J55" s="64"/>
      <c r="K55" s="64"/>
      <c r="M55" s="10" t="str">
        <f t="shared" si="16"/>
        <v>BasSw</v>
      </c>
      <c r="N55" s="94" t="str">
        <f t="shared" si="17"/>
        <v>--</v>
      </c>
      <c r="O55" s="94" t="str">
        <f t="shared" si="18"/>
        <v>--</v>
      </c>
      <c r="P55" s="146" t="str">
        <f>IFERROR(_xll.qlRateHelperQuoteName(N55,Trigger),"--")</f>
        <v>--</v>
      </c>
      <c r="Q55" s="98" t="str">
        <f>IFERROR(_xll.qlRateHelperQuoteValue($N55,Trigger),"--")</f>
        <v>--</v>
      </c>
      <c r="R55" s="141" t="b">
        <v>0</v>
      </c>
      <c r="S55" s="94">
        <v>10</v>
      </c>
      <c r="T55" s="94">
        <v>1</v>
      </c>
      <c r="U55" s="99" t="str">
        <f>IFERROR(_xll.qlRateHelperEarliestDate(N55,Trigger),"--")</f>
        <v>--</v>
      </c>
      <c r="V55" s="99" t="str">
        <f>IFERROR(_xll.qlRateHelperPillarDate(N55,Trigger),"--")</f>
        <v>--</v>
      </c>
      <c r="X55" s="4" t="str">
        <f t="shared" si="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7" t="e">
        <v>#N/A</v>
      </c>
      <c r="AI55" s="168" t="e">
        <v>#N/A</v>
      </c>
      <c r="AJ55" s="170" t="e">
        <f t="shared" si="12"/>
        <v>#N/A</v>
      </c>
      <c r="AK55" s="80" t="e">
        <v>#N/A</v>
      </c>
      <c r="AL55" s="161" t="e">
        <f t="shared" si="13"/>
        <v>#N/A</v>
      </c>
    </row>
    <row r="56" spans="1:38" ht="11.25" customHeight="1" x14ac:dyDescent="0.2">
      <c r="A56" s="1" t="s">
        <v>25</v>
      </c>
      <c r="B56" s="8" t="s">
        <v>110</v>
      </c>
      <c r="C56" s="7" t="s">
        <v>6</v>
      </c>
      <c r="D56" s="7" t="s">
        <v>8</v>
      </c>
      <c r="E56" s="7" t="s">
        <v>7</v>
      </c>
      <c r="F56" s="7" t="s">
        <v>123</v>
      </c>
      <c r="G56" s="7" t="str">
        <f t="shared" si="10"/>
        <v>Euribor1M</v>
      </c>
      <c r="H56" s="1" t="str">
        <f t="shared" si="11"/>
        <v>EURAB1E60Y_RepoQuote</v>
      </c>
      <c r="I56" s="155">
        <v>0</v>
      </c>
      <c r="J56" s="3"/>
      <c r="K56" s="3"/>
      <c r="M56" s="10" t="str">
        <f t="shared" si="16"/>
        <v>BasSw</v>
      </c>
      <c r="N56" s="94" t="str">
        <f t="shared" si="17"/>
        <v>--</v>
      </c>
      <c r="O56" s="94" t="str">
        <f t="shared" si="18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7" t="e">
        <v>#N/A</v>
      </c>
      <c r="AI56" s="168" t="e">
        <v>#N/A</v>
      </c>
      <c r="AJ56" s="170" t="e">
        <f t="shared" si="12"/>
        <v>#N/A</v>
      </c>
      <c r="AK56" s="80" t="e">
        <v>#N/A</v>
      </c>
      <c r="AL56" s="161" t="e">
        <f t="shared" si="13"/>
        <v>#N/A</v>
      </c>
    </row>
    <row r="57" spans="1:38" ht="11.25" customHeight="1" x14ac:dyDescent="0.2">
      <c r="G57" s="50" t="s">
        <v>124</v>
      </c>
      <c r="H57" s="103" t="s">
        <v>127</v>
      </c>
      <c r="I57" s="103" t="s">
        <v>126</v>
      </c>
      <c r="M57" s="10" t="str">
        <f t="shared" si="16"/>
        <v>BasSw</v>
      </c>
      <c r="N57" s="94" t="str">
        <f t="shared" si="17"/>
        <v>--</v>
      </c>
      <c r="O57" s="94" t="str">
        <f t="shared" si="18"/>
        <v>--</v>
      </c>
      <c r="P57" s="146" t="str">
        <f>IFERROR(_xll.qlRateHelperQuoteName(N57,Trigger),"--")</f>
        <v>--</v>
      </c>
      <c r="Q57" s="98" t="str">
        <f>IFERROR(_xll.qlRateHelperQuoteValue($N57,Trigger),"--")</f>
        <v>--</v>
      </c>
      <c r="R57" s="141" t="b">
        <v>0</v>
      </c>
      <c r="S57" s="94">
        <v>10</v>
      </c>
      <c r="T57" s="94">
        <v>1</v>
      </c>
      <c r="U57" s="99" t="str">
        <f>IFERROR(_xll.qlRateHelperEarliestDate(N57,Trigger),"--")</f>
        <v>--</v>
      </c>
      <c r="V57" s="99" t="str">
        <f>IFERROR(_xll.qlRateHelperPillarDate(N57,Trigger),"--")</f>
        <v>--</v>
      </c>
      <c r="X57" s="4" t="str">
        <f t="shared" si="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7" t="e">
        <v>#N/A</v>
      </c>
      <c r="AI57" s="168" t="e">
        <v>#N/A</v>
      </c>
      <c r="AJ57" s="170" t="e">
        <f t="shared" si="12"/>
        <v>#N/A</v>
      </c>
      <c r="AK57" s="80" t="e">
        <v>#N/A</v>
      </c>
      <c r="AL57" s="161" t="e">
        <f t="shared" si="13"/>
        <v>#N/A</v>
      </c>
    </row>
    <row r="58" spans="1:38" ht="11.25" customHeight="1" x14ac:dyDescent="0.2">
      <c r="A58" s="65" t="s">
        <v>9</v>
      </c>
      <c r="B58" s="65" t="s">
        <v>29</v>
      </c>
      <c r="C58" s="65" t="s">
        <v>112</v>
      </c>
      <c r="D58" s="65" t="s">
        <v>5</v>
      </c>
      <c r="E58" s="65" t="s">
        <v>34</v>
      </c>
      <c r="F58" s="65" t="s">
        <v>113</v>
      </c>
      <c r="G58" s="65" t="s">
        <v>4</v>
      </c>
      <c r="H58" s="65" t="s">
        <v>1</v>
      </c>
      <c r="I58" s="65" t="s">
        <v>111</v>
      </c>
      <c r="J58" s="65" t="s">
        <v>143</v>
      </c>
      <c r="K58" s="65" t="s">
        <v>144</v>
      </c>
      <c r="M58" s="10" t="str">
        <f t="shared" si="16"/>
        <v>BasSw</v>
      </c>
      <c r="N58" s="94" t="str">
        <f t="shared" si="17"/>
        <v>obj_003e5#0001</v>
      </c>
      <c r="O58" s="94" t="str">
        <f t="shared" si="18"/>
        <v>obj_0042d#0001</v>
      </c>
      <c r="P58" s="146" t="str">
        <f>IFERROR(_xll.qlRateHelperQuoteName(N58,Trigger),"--")</f>
        <v>EUR1E6E2Y_RepoQuote</v>
      </c>
      <c r="Q58" s="98">
        <f>IFERROR(_xll.qlRateHelperQuoteValue($N58,Trigger),"--")</f>
        <v>-2.5089999999999999E-3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42362</v>
      </c>
      <c r="V58" s="99">
        <f>IFERROR(_xll.qlRateHelperPillarDate(N58,Trigger),"--")</f>
        <v>43096</v>
      </c>
      <c r="X58" s="4" t="str">
        <f t="shared" si="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7" t="e">
        <v>#N/A</v>
      </c>
      <c r="AI58" s="168" t="e">
        <v>#N/A</v>
      </c>
      <c r="AJ58" s="170" t="e">
        <f t="shared" si="12"/>
        <v>#N/A</v>
      </c>
      <c r="AK58" s="80" t="e">
        <v>#N/A</v>
      </c>
      <c r="AL58" s="161" t="e">
        <f t="shared" si="13"/>
        <v>#N/A</v>
      </c>
    </row>
    <row r="59" spans="1:38" ht="11.25" customHeight="1" x14ac:dyDescent="0.2">
      <c r="A59" s="59" t="s">
        <v>116</v>
      </c>
      <c r="B59" s="60" t="s">
        <v>3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ref="G59:G96" si="19">PROPER(Currency)&amp;FamilyName&amp;Tenor</f>
        <v>Euribor1M</v>
      </c>
      <c r="H59" s="59" t="str">
        <f t="shared" ref="H59:H96" si="20">IF(LCHQuoteOverwrite,Currency&amp;$H$57&amp;$I$57&amp;B59&amp;ReportQuoteSuffix,Currency&amp;$G$57&amp;$H$57&amp;"BASIS"&amp;B59&amp;QuoteSuffix)</f>
        <v>EUR1E6E6M_RepoQuote</v>
      </c>
      <c r="I59" s="154">
        <v>0</v>
      </c>
      <c r="J59" s="64"/>
      <c r="K59" s="64"/>
      <c r="M59" s="10" t="str">
        <f t="shared" si="16"/>
        <v>BasSw</v>
      </c>
      <c r="N59" s="94" t="str">
        <f t="shared" si="17"/>
        <v>obj_003eb#0001</v>
      </c>
      <c r="O59" s="94" t="str">
        <f t="shared" si="18"/>
        <v>obj_00411#0001</v>
      </c>
      <c r="P59" s="146" t="str">
        <f>IFERROR(_xll.qlRateHelperQuoteName(N59,Trigger),"--")</f>
        <v>EUR1E6E3Y_RepoQuote</v>
      </c>
      <c r="Q59" s="98">
        <f>IFERROR(_xll.qlRateHelperQuoteValue($N59,Trigger),"--")</f>
        <v>-1.804E-3</v>
      </c>
      <c r="R59" s="141" t="b">
        <v>1</v>
      </c>
      <c r="S59" s="94">
        <v>10</v>
      </c>
      <c r="T59" s="94">
        <v>1</v>
      </c>
      <c r="U59" s="99">
        <f>IFERROR(_xll.qlRateHelperEarliestDate(N59,Trigger),"--")</f>
        <v>42362</v>
      </c>
      <c r="V59" s="99">
        <f>IFERROR(_xll.qlRateHelperPillarDate(N59,Trigger),"--")</f>
        <v>43458</v>
      </c>
      <c r="X59" s="4" t="str">
        <f t="shared" si="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7" t="e">
        <v>#N/A</v>
      </c>
      <c r="AI59" s="168" t="e">
        <v>#N/A</v>
      </c>
      <c r="AJ59" s="170" t="e">
        <f t="shared" si="12"/>
        <v>#N/A</v>
      </c>
      <c r="AK59" s="80" t="e">
        <v>#N/A</v>
      </c>
      <c r="AL59" s="161" t="e">
        <f t="shared" si="13"/>
        <v>#N/A</v>
      </c>
    </row>
    <row r="60" spans="1:38" ht="11.25" customHeight="1" x14ac:dyDescent="0.2">
      <c r="A60" s="59" t="s">
        <v>116</v>
      </c>
      <c r="B60" s="60" t="s">
        <v>28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9"/>
        <v>Euribor1M</v>
      </c>
      <c r="H60" s="59" t="str">
        <f t="shared" si="20"/>
        <v>EUR1E6E1Y_RepoQuote</v>
      </c>
      <c r="I60" s="154">
        <v>0</v>
      </c>
      <c r="J60" s="64"/>
      <c r="K60" s="64"/>
      <c r="M60" s="10" t="str">
        <f t="shared" si="16"/>
        <v>BasSw</v>
      </c>
      <c r="N60" s="94" t="str">
        <f t="shared" si="17"/>
        <v>obj_00424#0001</v>
      </c>
      <c r="O60" s="94" t="str">
        <f t="shared" si="18"/>
        <v>obj_0042c#0001</v>
      </c>
      <c r="P60" s="146" t="str">
        <f>IFERROR(_xll.qlRateHelperQuoteName(N60,Trigger),"--")</f>
        <v>EUR1E6E4Y_RepoQuote</v>
      </c>
      <c r="Q60" s="98">
        <f>IFERROR(_xll.qlRateHelperQuoteValue($N60,Trigger),"--")</f>
        <v>-6.5349999999990004E-4</v>
      </c>
      <c r="R60" s="141" t="b">
        <v>1</v>
      </c>
      <c r="S60" s="94">
        <v>10</v>
      </c>
      <c r="T60" s="94">
        <v>1</v>
      </c>
      <c r="U60" s="99">
        <f>IFERROR(_xll.qlRateHelperEarliestDate(N60,Trigger),"--")</f>
        <v>42362</v>
      </c>
      <c r="V60" s="99">
        <f>IFERROR(_xll.qlRateHelperPillarDate(N60,Trigger),"--")</f>
        <v>43823</v>
      </c>
      <c r="X60" s="4" t="str">
        <f t="shared" si="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7" t="e">
        <v>#N/A</v>
      </c>
      <c r="AI60" s="168" t="e">
        <v>#N/A</v>
      </c>
      <c r="AJ60" s="170" t="e">
        <f t="shared" si="12"/>
        <v>#N/A</v>
      </c>
      <c r="AK60" s="80" t="e">
        <v>#N/A</v>
      </c>
      <c r="AL60" s="161" t="e">
        <f t="shared" si="13"/>
        <v>#N/A</v>
      </c>
    </row>
    <row r="61" spans="1:38" ht="11.25" customHeight="1" x14ac:dyDescent="0.2">
      <c r="A61" s="59" t="s">
        <v>116</v>
      </c>
      <c r="B61" s="60" t="s">
        <v>49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9"/>
        <v>Euribor1M</v>
      </c>
      <c r="H61" s="59" t="str">
        <f t="shared" si="20"/>
        <v>EUR1E6E15M_RepoQuote</v>
      </c>
      <c r="I61" s="154">
        <v>0</v>
      </c>
      <c r="J61" s="64"/>
      <c r="K61" s="64"/>
      <c r="M61" s="10" t="str">
        <f t="shared" si="16"/>
        <v>BasSw</v>
      </c>
      <c r="N61" s="94" t="str">
        <f t="shared" si="17"/>
        <v>obj_0043d#0001</v>
      </c>
      <c r="O61" s="94" t="str">
        <f t="shared" si="18"/>
        <v>obj_003ee#0001</v>
      </c>
      <c r="P61" s="146" t="str">
        <f>IFERROR(_xll.qlRateHelperQuoteName(N61,Trigger),"--")</f>
        <v>EUR1E6E5Y_RepoQuote</v>
      </c>
      <c r="Q61" s="98">
        <f>IFERROR(_xll.qlRateHelperQuoteValue($N61,Trigger),"--")</f>
        <v>7.1299999999999998E-4</v>
      </c>
      <c r="R61" s="141" t="b">
        <v>1</v>
      </c>
      <c r="S61" s="94">
        <v>10</v>
      </c>
      <c r="T61" s="94">
        <v>1</v>
      </c>
      <c r="U61" s="99">
        <f>IFERROR(_xll.qlRateHelperEarliestDate(N61,Trigger),"--")</f>
        <v>42362</v>
      </c>
      <c r="V61" s="99">
        <f>IFERROR(_xll.qlRateHelperPillarDate(N61,Trigger),"--")</f>
        <v>44189</v>
      </c>
      <c r="X61" s="4" t="str">
        <f t="shared" si="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7" t="e">
        <v>#N/A</v>
      </c>
      <c r="AI61" s="168" t="e">
        <v>#N/A</v>
      </c>
      <c r="AJ61" s="170" t="e">
        <f t="shared" si="12"/>
        <v>#N/A</v>
      </c>
      <c r="AK61" s="80" t="e">
        <v>#N/A</v>
      </c>
      <c r="AL61" s="161" t="e">
        <f t="shared" si="13"/>
        <v>#N/A</v>
      </c>
    </row>
    <row r="62" spans="1:38" ht="11.25" customHeight="1" x14ac:dyDescent="0.2">
      <c r="A62" s="59" t="s">
        <v>116</v>
      </c>
      <c r="B62" s="60" t="s">
        <v>50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9"/>
        <v>Euribor1M</v>
      </c>
      <c r="H62" s="59" t="str">
        <f t="shared" si="20"/>
        <v>EUR1E6E18M_RepoQuote</v>
      </c>
      <c r="I62" s="154">
        <v>0</v>
      </c>
      <c r="J62" s="64"/>
      <c r="K62" s="64"/>
      <c r="M62" s="10" t="str">
        <f t="shared" si="16"/>
        <v>BasSw</v>
      </c>
      <c r="N62" s="94" t="str">
        <f t="shared" si="17"/>
        <v>obj_00437#0001</v>
      </c>
      <c r="O62" s="94" t="str">
        <f t="shared" si="18"/>
        <v>obj_003e1#0001</v>
      </c>
      <c r="P62" s="146" t="str">
        <f>IFERROR(_xll.qlRateHelperQuoteName(N62,Trigger),"--")</f>
        <v>EUR1E6E6Y_RepoQuote</v>
      </c>
      <c r="Q62" s="98">
        <f>IFERROR(_xll.qlRateHelperQuoteValue($N62,Trigger),"--")</f>
        <v>2.114E-3</v>
      </c>
      <c r="R62" s="141" t="b">
        <v>1</v>
      </c>
      <c r="S62" s="94">
        <v>10</v>
      </c>
      <c r="T62" s="94">
        <v>1</v>
      </c>
      <c r="U62" s="99">
        <f>IFERROR(_xll.qlRateHelperEarliestDate(N62,Trigger),"--")</f>
        <v>42362</v>
      </c>
      <c r="V62" s="99">
        <f>IFERROR(_xll.qlRateHelperPillarDate(N62,Trigger),"--")</f>
        <v>44554</v>
      </c>
      <c r="X62" s="4" t="str">
        <f t="shared" si="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7" t="e">
        <v>#N/A</v>
      </c>
      <c r="AI62" s="168" t="e">
        <v>#N/A</v>
      </c>
      <c r="AJ62" s="170" t="e">
        <f t="shared" si="12"/>
        <v>#N/A</v>
      </c>
      <c r="AK62" s="80" t="e">
        <v>#N/A</v>
      </c>
      <c r="AL62" s="161" t="e">
        <f t="shared" si="13"/>
        <v>#N/A</v>
      </c>
    </row>
    <row r="63" spans="1:38" ht="11.25" customHeight="1" x14ac:dyDescent="0.2">
      <c r="A63" s="59" t="s">
        <v>116</v>
      </c>
      <c r="B63" s="60" t="s">
        <v>51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19"/>
        <v>Euribor1M</v>
      </c>
      <c r="H63" s="59" t="str">
        <f t="shared" si="20"/>
        <v>EUR1E6E21M_RepoQuote</v>
      </c>
      <c r="I63" s="154">
        <v>0</v>
      </c>
      <c r="J63" s="64"/>
      <c r="K63" s="64"/>
      <c r="M63" s="10" t="str">
        <f t="shared" si="16"/>
        <v>BasSw</v>
      </c>
      <c r="N63" s="94" t="str">
        <f t="shared" si="17"/>
        <v>obj_00433#0001</v>
      </c>
      <c r="O63" s="94" t="str">
        <f t="shared" si="18"/>
        <v>obj_00404#0001</v>
      </c>
      <c r="P63" s="146" t="str">
        <f>IFERROR(_xll.qlRateHelperQuoteName(N63,Trigger),"--")</f>
        <v>EUR1E6E7Y_RepoQuote</v>
      </c>
      <c r="Q63" s="98">
        <f>IFERROR(_xll.qlRateHelperQuoteValue($N63,Trigger),"--")</f>
        <v>3.5260000000000001E-3</v>
      </c>
      <c r="R63" s="141" t="b">
        <v>1</v>
      </c>
      <c r="S63" s="94">
        <v>10</v>
      </c>
      <c r="T63" s="94">
        <v>1</v>
      </c>
      <c r="U63" s="99">
        <f>IFERROR(_xll.qlRateHelperEarliestDate(N63,Trigger),"--")</f>
        <v>42362</v>
      </c>
      <c r="V63" s="99">
        <f>IFERROR(_xll.qlRateHelperPillarDate(N63,Trigger),"--")</f>
        <v>44922</v>
      </c>
      <c r="X63" s="4" t="str">
        <f t="shared" si="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7" t="e">
        <v>#N/A</v>
      </c>
      <c r="AI63" s="168" t="e">
        <v>#N/A</v>
      </c>
      <c r="AJ63" s="170" t="e">
        <f t="shared" si="12"/>
        <v>#N/A</v>
      </c>
      <c r="AK63" s="80" t="e">
        <v>#N/A</v>
      </c>
      <c r="AL63" s="161" t="e">
        <f t="shared" si="13"/>
        <v>#N/A</v>
      </c>
    </row>
    <row r="64" spans="1:38" ht="11.25" customHeight="1" x14ac:dyDescent="0.2">
      <c r="A64" s="59" t="s">
        <v>116</v>
      </c>
      <c r="B64" s="60" t="s">
        <v>52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19"/>
        <v>Euribor1M</v>
      </c>
      <c r="H64" s="59" t="str">
        <f t="shared" si="20"/>
        <v>EUR1E6E2Y_RepoQuote</v>
      </c>
      <c r="I64" s="154">
        <v>0</v>
      </c>
      <c r="J64" s="64" t="str">
        <f>_xll.qlSwapRateHelper2(,$H64,2,$B64,Calendar,$D64,$E64,$F64,$G64,$I64,$C64,Discounting1,PillarDate,,IndexedCoupon,Permanent,Trigger,ObjectOverwrite)</f>
        <v>obj_003e5#0001</v>
      </c>
      <c r="K64" s="64" t="str">
        <f>_xll.qlSwapRateHelper2(,$H64,2,$B64,Calendar,$D64,$E64,$F64,$G64,$I64,$C64,Discounting2,PillarDate,,IndexedCoupon,Permanent,Trigger,ObjectOverwrite)</f>
        <v>obj_0042d#0001</v>
      </c>
      <c r="M64" s="10" t="str">
        <f t="shared" si="16"/>
        <v>BasSw</v>
      </c>
      <c r="N64" s="94" t="str">
        <f t="shared" si="17"/>
        <v>obj_0042a#0001</v>
      </c>
      <c r="O64" s="94" t="str">
        <f t="shared" si="18"/>
        <v>obj_003e6#0001</v>
      </c>
      <c r="P64" s="146" t="str">
        <f>IFERROR(_xll.qlRateHelperQuoteName(N64,Trigger),"--")</f>
        <v>EUR1E6E8Y_RepoQuote</v>
      </c>
      <c r="Q64" s="98">
        <f>IFERROR(_xll.qlRateHelperQuoteValue($N64,Trigger),"--")</f>
        <v>4.9135000000000003E-3</v>
      </c>
      <c r="R64" s="141" t="b">
        <v>1</v>
      </c>
      <c r="S64" s="94">
        <v>10</v>
      </c>
      <c r="T64" s="94">
        <v>1</v>
      </c>
      <c r="U64" s="99">
        <f>IFERROR(_xll.qlRateHelperEarliestDate(N64,Trigger),"--")</f>
        <v>42362</v>
      </c>
      <c r="V64" s="99">
        <f>IFERROR(_xll.qlRateHelperPillarDate(N64,Trigger),"--")</f>
        <v>45287</v>
      </c>
      <c r="X64" s="4" t="str">
        <f t="shared" si="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7" t="e">
        <v>#N/A</v>
      </c>
      <c r="AI64" s="168" t="e">
        <v>#N/A</v>
      </c>
      <c r="AJ64" s="170" t="e">
        <f t="shared" si="12"/>
        <v>#N/A</v>
      </c>
      <c r="AK64" s="80" t="e">
        <v>#N/A</v>
      </c>
      <c r="AL64" s="161" t="e">
        <f t="shared" si="13"/>
        <v>#N/A</v>
      </c>
    </row>
    <row r="65" spans="1:38" ht="11.25" customHeight="1" x14ac:dyDescent="0.2">
      <c r="A65" s="59" t="s">
        <v>116</v>
      </c>
      <c r="B65" s="60" t="s">
        <v>53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19"/>
        <v>Euribor1M</v>
      </c>
      <c r="H65" s="59" t="str">
        <f t="shared" si="20"/>
        <v>EUR1E6E3Y_RepoQuote</v>
      </c>
      <c r="I65" s="154">
        <v>0</v>
      </c>
      <c r="J65" s="64" t="str">
        <f>_xll.qlSwapRateHelper2(,$H65,2,$B65,Calendar,$D65,$E65,$F65,$G65,$I65,$C65,Discounting1,PillarDate,,IndexedCoupon,Permanent,Trigger,ObjectOverwrite)</f>
        <v>obj_003eb#0001</v>
      </c>
      <c r="K65" s="64" t="str">
        <f>_xll.qlSwapRateHelper2(,$H65,2,$B65,Calendar,$D65,$E65,$F65,$G65,$I65,$C65,Discounting2,PillarDate,,IndexedCoupon,Permanent,Trigger,ObjectOverwrite)</f>
        <v>obj_00411#0001</v>
      </c>
      <c r="M65" s="10" t="str">
        <f t="shared" si="16"/>
        <v>BasSw</v>
      </c>
      <c r="N65" s="94" t="str">
        <f t="shared" si="17"/>
        <v>obj_003e8#0001</v>
      </c>
      <c r="O65" s="94" t="str">
        <f t="shared" si="18"/>
        <v>obj_00428#0001</v>
      </c>
      <c r="P65" s="146" t="str">
        <f>IFERROR(_xll.qlRateHelperQuoteName(N65,Trigger),"--")</f>
        <v>EUR1E6E9Y_RepoQuote</v>
      </c>
      <c r="Q65" s="98">
        <f>IFERROR(_xll.qlRateHelperQuoteValue($N65,Trigger),"--")</f>
        <v>6.2122499999999999E-3</v>
      </c>
      <c r="R65" s="141" t="b">
        <v>1</v>
      </c>
      <c r="S65" s="94">
        <v>10</v>
      </c>
      <c r="T65" s="94">
        <v>1</v>
      </c>
      <c r="U65" s="99">
        <f>IFERROR(_xll.qlRateHelperEarliestDate(N65,Trigger),"--")</f>
        <v>42362</v>
      </c>
      <c r="V65" s="99">
        <f>IFERROR(_xll.qlRateHelperPillarDate(N65,Trigger),"--")</f>
        <v>45650</v>
      </c>
      <c r="X65" s="4" t="str">
        <f t="shared" si="4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7" t="e">
        <v>#N/A</v>
      </c>
      <c r="AI65" s="168" t="e">
        <v>#N/A</v>
      </c>
      <c r="AJ65" s="170" t="e">
        <f t="shared" si="12"/>
        <v>#N/A</v>
      </c>
      <c r="AK65" s="80" t="e">
        <v>#N/A</v>
      </c>
      <c r="AL65" s="161" t="e">
        <f t="shared" si="13"/>
        <v>#N/A</v>
      </c>
    </row>
    <row r="66" spans="1:38" ht="11.25" customHeight="1" x14ac:dyDescent="0.2">
      <c r="A66" s="59" t="s">
        <v>116</v>
      </c>
      <c r="B66" s="60" t="s">
        <v>54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19"/>
        <v>Euribor1M</v>
      </c>
      <c r="H66" s="59" t="str">
        <f t="shared" si="20"/>
        <v>EUR1E6E4Y_RepoQuote</v>
      </c>
      <c r="I66" s="154">
        <v>0</v>
      </c>
      <c r="J66" s="64" t="str">
        <f>_xll.qlSwapRateHelper2(,$H66,2,$B66,Calendar,$D66,$E66,$F66,$G66,$I66,$C66,Discounting1,PillarDate,,IndexedCoupon,Permanent,Trigger,ObjectOverwrite)</f>
        <v>obj_00424#0001</v>
      </c>
      <c r="K66" s="64" t="str">
        <f>_xll.qlSwapRateHelper2(,$H66,2,$B66,Calendar,$D66,$E66,$F66,$G66,$I66,$C66,Discounting2,PillarDate,,IndexedCoupon,Permanent,Trigger,ObjectOverwrite)</f>
        <v>obj_0042c#0001</v>
      </c>
      <c r="M66" s="10" t="str">
        <f t="shared" si="16"/>
        <v>BasSw</v>
      </c>
      <c r="N66" s="94" t="str">
        <f t="shared" si="17"/>
        <v>obj_00442#0001</v>
      </c>
      <c r="O66" s="94" t="str">
        <f t="shared" si="18"/>
        <v>obj_00406#0001</v>
      </c>
      <c r="P66" s="146" t="str">
        <f>IFERROR(_xll.qlRateHelperQuoteName(N66,Trigger),"--")</f>
        <v>EUR1E6E10Y_RepoQuote</v>
      </c>
      <c r="Q66" s="98">
        <f>IFERROR(_xll.qlRateHelperQuoteValue($N66,Trigger),"--")</f>
        <v>7.3892500000000997E-3</v>
      </c>
      <c r="R66" s="141" t="b">
        <v>1</v>
      </c>
      <c r="S66" s="94">
        <v>10</v>
      </c>
      <c r="T66" s="94">
        <v>1</v>
      </c>
      <c r="U66" s="99">
        <f>IFERROR(_xll.qlRateHelperEarliestDate(N66,Trigger),"--")</f>
        <v>42362</v>
      </c>
      <c r="V66" s="99">
        <f>IFERROR(_xll.qlRateHelperPillarDate(N66,Trigger),"--")</f>
        <v>46015</v>
      </c>
      <c r="X66" s="4" t="str">
        <f t="shared" si="4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7" t="e">
        <v>#N/A</v>
      </c>
      <c r="AI66" s="168" t="e">
        <v>#N/A</v>
      </c>
      <c r="AJ66" s="170" t="e">
        <f t="shared" si="12"/>
        <v>#N/A</v>
      </c>
      <c r="AK66" s="80" t="e">
        <v>#N/A</v>
      </c>
      <c r="AL66" s="161" t="e">
        <f t="shared" si="13"/>
        <v>#N/A</v>
      </c>
    </row>
    <row r="67" spans="1:38" ht="11.25" customHeight="1" x14ac:dyDescent="0.2">
      <c r="A67" s="59" t="s">
        <v>116</v>
      </c>
      <c r="B67" s="60" t="s">
        <v>55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19"/>
        <v>Euribor1M</v>
      </c>
      <c r="H67" s="59" t="str">
        <f t="shared" si="20"/>
        <v>EUR1E6E5Y_RepoQuote</v>
      </c>
      <c r="I67" s="154">
        <v>0</v>
      </c>
      <c r="J67" s="64" t="str">
        <f>_xll.qlSwapRateHelper2(,$H67,2,$B67,Calendar,$D67,$E67,$F67,$G67,$I67,$C67,Discounting1,PillarDate,,IndexedCoupon,Permanent,Trigger,ObjectOverwrite)</f>
        <v>obj_0043d#0001</v>
      </c>
      <c r="K67" s="64" t="str">
        <f>_xll.qlSwapRateHelper2(,$H67,2,$B67,Calendar,$D67,$E67,$F67,$G67,$I67,$C67,Discounting2,PillarDate,,IndexedCoupon,Permanent,Trigger,ObjectOverwrite)</f>
        <v>obj_003ee#0001</v>
      </c>
      <c r="M67" s="10" t="str">
        <f t="shared" si="16"/>
        <v>BasSw</v>
      </c>
      <c r="N67" s="94" t="str">
        <f t="shared" si="17"/>
        <v>--</v>
      </c>
      <c r="O67" s="94" t="str">
        <f t="shared" si="18"/>
        <v>--</v>
      </c>
      <c r="P67" s="146" t="str">
        <f>IFERROR(_xll.qlRateHelperQuoteName(N67,Trigger),"--")</f>
        <v>--</v>
      </c>
      <c r="Q67" s="98" t="str">
        <f>IFERROR(_xll.qlRateHelperQuoteValue($N67,Trigger),"--")</f>
        <v>--</v>
      </c>
      <c r="R67" s="141" t="b">
        <v>0</v>
      </c>
      <c r="S67" s="94">
        <v>10</v>
      </c>
      <c r="T67" s="94">
        <v>1</v>
      </c>
      <c r="U67" s="99" t="str">
        <f>IFERROR(_xll.qlRateHelperEarliestDate(N67,Trigger),"--")</f>
        <v>--</v>
      </c>
      <c r="V67" s="99" t="str">
        <f>IFERROR(_xll.qlRateHelperPillarDate(N67,Trigger),"--")</f>
        <v>--</v>
      </c>
      <c r="X67" s="4" t="str">
        <f t="shared" si="4"/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7" t="e">
        <v>#N/A</v>
      </c>
      <c r="AI67" s="168" t="e">
        <v>#N/A</v>
      </c>
      <c r="AJ67" s="170" t="e">
        <f t="shared" ref="AJ67:AJ90" si="21">AF67-AI67</f>
        <v>#N/A</v>
      </c>
      <c r="AK67" s="80" t="e">
        <v>#N/A</v>
      </c>
      <c r="AL67" s="161" t="e">
        <f t="shared" ref="AL67:AL90" si="22">AG67-AK67</f>
        <v>#N/A</v>
      </c>
    </row>
    <row r="68" spans="1:38" ht="11.25" customHeight="1" x14ac:dyDescent="0.2">
      <c r="A68" s="59" t="s">
        <v>116</v>
      </c>
      <c r="B68" s="60" t="s">
        <v>56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19"/>
        <v>Euribor1M</v>
      </c>
      <c r="H68" s="59" t="str">
        <f t="shared" si="20"/>
        <v>EUR1E6E6Y_RepoQuote</v>
      </c>
      <c r="I68" s="154">
        <v>0</v>
      </c>
      <c r="J68" s="64" t="str">
        <f>_xll.qlSwapRateHelper2(,$H68,2,$B68,Calendar,$D68,$E68,$F68,$G68,$I68,$C68,Discounting1,PillarDate,,IndexedCoupon,Permanent,Trigger,ObjectOverwrite)</f>
        <v>obj_00437#0001</v>
      </c>
      <c r="K68" s="64" t="str">
        <f>_xll.qlSwapRateHelper2(,$H68,2,$B68,Calendar,$D68,$E68,$F68,$G68,$I68,$C68,Discounting2,PillarDate,,IndexedCoupon,Permanent,Trigger,ObjectOverwrite)</f>
        <v>obj_003e1#0001</v>
      </c>
      <c r="M68" s="10" t="str">
        <f t="shared" si="16"/>
        <v>BasSw</v>
      </c>
      <c r="N68" s="94" t="str">
        <f t="shared" si="17"/>
        <v>obj_00435#0001</v>
      </c>
      <c r="O68" s="94" t="str">
        <f t="shared" si="18"/>
        <v>obj_003e4#0001</v>
      </c>
      <c r="P68" s="146" t="str">
        <f>IFERROR(_xll.qlRateHelperQuoteName(N68,Trigger),"--")</f>
        <v>EUR1E6E12Y_RepoQuote</v>
      </c>
      <c r="Q68" s="98">
        <f>IFERROR(_xll.qlRateHelperQuoteValue($N68,Trigger),"--")</f>
        <v>9.4042499999999994E-3</v>
      </c>
      <c r="R68" s="141" t="b">
        <v>1</v>
      </c>
      <c r="S68" s="94">
        <v>10</v>
      </c>
      <c r="T68" s="94">
        <v>1</v>
      </c>
      <c r="U68" s="99">
        <f>IFERROR(_xll.qlRateHelperEarliestDate(N68,Trigger),"--")</f>
        <v>42362</v>
      </c>
      <c r="V68" s="99">
        <f>IFERROR(_xll.qlRateHelperPillarDate(N68,Trigger),"--")</f>
        <v>46745</v>
      </c>
      <c r="X68" s="4" t="str">
        <f t="shared" ref="X68:X90" si="23">IFERROR(INDEX($M$3:$M$90,MATCH(AA68,$P$3:$P$90,0),1),"")</f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7" t="e">
        <v>#N/A</v>
      </c>
      <c r="AI68" s="168" t="e">
        <v>#N/A</v>
      </c>
      <c r="AJ68" s="170" t="e">
        <f t="shared" si="21"/>
        <v>#N/A</v>
      </c>
      <c r="AK68" s="80" t="e">
        <v>#N/A</v>
      </c>
      <c r="AL68" s="161" t="e">
        <f t="shared" si="22"/>
        <v>#N/A</v>
      </c>
    </row>
    <row r="69" spans="1:38" ht="11.25" customHeight="1" x14ac:dyDescent="0.2">
      <c r="A69" s="59" t="s">
        <v>116</v>
      </c>
      <c r="B69" s="60" t="s">
        <v>57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 t="shared" si="19"/>
        <v>Euribor1M</v>
      </c>
      <c r="H69" s="59" t="str">
        <f t="shared" si="20"/>
        <v>EUR1E6E7Y_RepoQuote</v>
      </c>
      <c r="I69" s="154">
        <v>0</v>
      </c>
      <c r="J69" s="64" t="str">
        <f>_xll.qlSwapRateHelper2(,$H69,2,$B69,Calendar,$D69,$E69,$F69,$G69,$I69,$C69,Discounting1,PillarDate,,IndexedCoupon,Permanent,Trigger,ObjectOverwrite)</f>
        <v>obj_00433#0001</v>
      </c>
      <c r="K69" s="64" t="str">
        <f>_xll.qlSwapRateHelper2(,$H69,2,$B69,Calendar,$D69,$E69,$F69,$G69,$I69,$C69,Discounting2,PillarDate,,IndexedCoupon,Permanent,Trigger,ObjectOverwrite)</f>
        <v>obj_00404#0001</v>
      </c>
      <c r="M69" s="10" t="str">
        <f t="shared" si="16"/>
        <v>BasSw</v>
      </c>
      <c r="N69" s="94" t="str">
        <f t="shared" si="17"/>
        <v>--</v>
      </c>
      <c r="O69" s="94" t="str">
        <f t="shared" si="18"/>
        <v>--</v>
      </c>
      <c r="P69" s="146" t="str">
        <f>IFERROR(_xll.qlRateHelperQuoteName(N69,Trigger),"--")</f>
        <v>--</v>
      </c>
      <c r="Q69" s="98" t="str">
        <f>IFERROR(_xll.qlRateHelperQuoteValue($N69,Trigger),"--")</f>
        <v>--</v>
      </c>
      <c r="R69" s="141" t="b">
        <v>0</v>
      </c>
      <c r="S69" s="94">
        <v>10</v>
      </c>
      <c r="T69" s="94">
        <v>1</v>
      </c>
      <c r="U69" s="99" t="str">
        <f>IFERROR(_xll.qlRateHelperEarliestDate(N69,Trigger),"--")</f>
        <v>--</v>
      </c>
      <c r="V69" s="99" t="str">
        <f>IFERROR(_xll.qlRateHelperPillarDate(N69,Trigger),"--")</f>
        <v>--</v>
      </c>
      <c r="X69" s="4" t="str">
        <f t="shared" si="23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7" t="e">
        <v>#N/A</v>
      </c>
      <c r="AI69" s="168" t="e">
        <v>#N/A</v>
      </c>
      <c r="AJ69" s="170" t="e">
        <f t="shared" si="21"/>
        <v>#N/A</v>
      </c>
      <c r="AK69" s="80" t="e">
        <v>#N/A</v>
      </c>
      <c r="AL69" s="161" t="e">
        <f t="shared" si="22"/>
        <v>#N/A</v>
      </c>
    </row>
    <row r="70" spans="1:38" ht="11.25" customHeight="1" x14ac:dyDescent="0.2">
      <c r="A70" s="59" t="s">
        <v>116</v>
      </c>
      <c r="B70" s="60" t="s">
        <v>58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 t="shared" si="19"/>
        <v>Euribor1M</v>
      </c>
      <c r="H70" s="59" t="str">
        <f t="shared" si="20"/>
        <v>EUR1E6E8Y_RepoQuote</v>
      </c>
      <c r="I70" s="154">
        <v>0</v>
      </c>
      <c r="J70" s="64" t="str">
        <f>_xll.qlSwapRateHelper2(,$H70,2,$B70,Calendar,$D70,$E70,$F70,$G70,$I70,$C70,Discounting1,PillarDate,,IndexedCoupon,Permanent,Trigger,ObjectOverwrite)</f>
        <v>obj_0042a#0001</v>
      </c>
      <c r="K70" s="64" t="str">
        <f>_xll.qlSwapRateHelper2(,$H70,2,$B70,Calendar,$D70,$E70,$F70,$G70,$I70,$C70,Discounting2,PillarDate,,IndexedCoupon,Permanent,Trigger,ObjectOverwrite)</f>
        <v>obj_003e6#0001</v>
      </c>
      <c r="M70" s="10" t="str">
        <f t="shared" si="16"/>
        <v>BasSw</v>
      </c>
      <c r="N70" s="94" t="str">
        <f t="shared" si="17"/>
        <v>--</v>
      </c>
      <c r="O70" s="94" t="str">
        <f t="shared" si="18"/>
        <v>--</v>
      </c>
      <c r="P70" s="146" t="str">
        <f>IFERROR(_xll.qlRateHelperQuoteName(N70,Trigger),"--")</f>
        <v>--</v>
      </c>
      <c r="Q70" s="98" t="str">
        <f>IFERROR(_xll.qlRateHelperQuoteValue($N70,Trigger),"--")</f>
        <v>--</v>
      </c>
      <c r="R70" s="141" t="b">
        <v>0</v>
      </c>
      <c r="S70" s="94">
        <v>10</v>
      </c>
      <c r="T70" s="94">
        <v>1</v>
      </c>
      <c r="U70" s="99" t="str">
        <f>IFERROR(_xll.qlRateHelperEarliestDate(N70,Trigger),"--")</f>
        <v>--</v>
      </c>
      <c r="V70" s="99" t="str">
        <f>IFERROR(_xll.qlRateHelperPillarDate(N70,Trigger),"--")</f>
        <v>--</v>
      </c>
      <c r="X70" s="4" t="str">
        <f t="shared" si="23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7" t="e">
        <v>#N/A</v>
      </c>
      <c r="AI70" s="168" t="e">
        <v>#N/A</v>
      </c>
      <c r="AJ70" s="170" t="e">
        <f t="shared" si="21"/>
        <v>#N/A</v>
      </c>
      <c r="AK70" s="80" t="e">
        <v>#N/A</v>
      </c>
      <c r="AL70" s="161" t="e">
        <f t="shared" si="22"/>
        <v>#N/A</v>
      </c>
    </row>
    <row r="71" spans="1:38" ht="11.25" customHeight="1" x14ac:dyDescent="0.2">
      <c r="A71" s="59" t="s">
        <v>116</v>
      </c>
      <c r="B71" s="60" t="s">
        <v>59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 t="shared" si="19"/>
        <v>Euribor1M</v>
      </c>
      <c r="H71" s="59" t="str">
        <f t="shared" si="20"/>
        <v>EUR1E6E9Y_RepoQuote</v>
      </c>
      <c r="I71" s="154">
        <v>0</v>
      </c>
      <c r="J71" s="64" t="str">
        <f>_xll.qlSwapRateHelper2(,$H71,2,$B71,Calendar,$D71,$E71,$F71,$G71,$I71,$C71,Discounting1,PillarDate,,IndexedCoupon,Permanent,Trigger,ObjectOverwrite)</f>
        <v>obj_003e8#0001</v>
      </c>
      <c r="K71" s="64" t="str">
        <f>_xll.qlSwapRateHelper2(,$H71,2,$B71,Calendar,$D71,$E71,$F71,$G71,$I71,$C71,Discounting2,PillarDate,,IndexedCoupon,Permanent,Trigger,ObjectOverwrite)</f>
        <v>obj_00428#0001</v>
      </c>
      <c r="M71" s="10" t="str">
        <f t="shared" si="16"/>
        <v>BasSw</v>
      </c>
      <c r="N71" s="94" t="str">
        <f t="shared" si="17"/>
        <v>obj_00401#0001</v>
      </c>
      <c r="O71" s="94" t="str">
        <f t="shared" si="18"/>
        <v>obj_00403#0001</v>
      </c>
      <c r="P71" s="146" t="str">
        <f>IFERROR(_xll.qlRateHelperQuoteName(N71,Trigger),"--")</f>
        <v>EUR1E6E15Y_RepoQuote</v>
      </c>
      <c r="Q71" s="98">
        <f>IFERROR(_xll.qlRateHelperQuoteValue($N71,Trigger),"--")</f>
        <v>1.1634250000000099E-2</v>
      </c>
      <c r="R71" s="141" t="b">
        <v>1</v>
      </c>
      <c r="S71" s="94">
        <v>10</v>
      </c>
      <c r="T71" s="94">
        <v>1</v>
      </c>
      <c r="U71" s="99">
        <f>IFERROR(_xll.qlRateHelperEarliestDate(N71,Trigger),"--")</f>
        <v>42362</v>
      </c>
      <c r="V71" s="99">
        <f>IFERROR(_xll.qlRateHelperPillarDate(N71,Trigger),"--")</f>
        <v>47841</v>
      </c>
      <c r="X71" s="4" t="str">
        <f t="shared" si="23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7" t="e">
        <v>#N/A</v>
      </c>
      <c r="AI71" s="168" t="e">
        <v>#N/A</v>
      </c>
      <c r="AJ71" s="170" t="e">
        <f t="shared" si="21"/>
        <v>#N/A</v>
      </c>
      <c r="AK71" s="80" t="e">
        <v>#N/A</v>
      </c>
      <c r="AL71" s="161" t="e">
        <f t="shared" si="22"/>
        <v>#N/A</v>
      </c>
    </row>
    <row r="72" spans="1:38" ht="11.25" customHeight="1" x14ac:dyDescent="0.2">
      <c r="A72" s="59" t="s">
        <v>116</v>
      </c>
      <c r="B72" s="60" t="s">
        <v>60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 t="shared" si="19"/>
        <v>Euribor1M</v>
      </c>
      <c r="H72" s="59" t="str">
        <f t="shared" si="20"/>
        <v>EUR1E6E10Y_RepoQuote</v>
      </c>
      <c r="I72" s="154">
        <v>0</v>
      </c>
      <c r="J72" s="64" t="str">
        <f>_xll.qlSwapRateHelper2(,$H72,2,$B72,Calendar,$D72,$E72,$F72,$G72,$I72,$C72,Discounting1,PillarDate,,IndexedCoupon,Permanent,Trigger,ObjectOverwrite)</f>
        <v>obj_00442#0001</v>
      </c>
      <c r="K72" s="64" t="str">
        <f>_xll.qlSwapRateHelper2(,$H72,2,$B72,Calendar,$D72,$E72,$F72,$G72,$I72,$C72,Discounting2,PillarDate,,IndexedCoupon,Permanent,Trigger,ObjectOverwrite)</f>
        <v>obj_00406#0001</v>
      </c>
      <c r="M72" s="10" t="str">
        <f t="shared" si="16"/>
        <v>BasSw</v>
      </c>
      <c r="N72" s="94" t="str">
        <f t="shared" si="17"/>
        <v>--</v>
      </c>
      <c r="O72" s="94" t="str">
        <f t="shared" si="18"/>
        <v>--</v>
      </c>
      <c r="P72" s="146" t="str">
        <f>IFERROR(_xll.qlRateHelperQuoteName(N72,Trigger),"--")</f>
        <v>--</v>
      </c>
      <c r="Q72" s="98" t="str">
        <f>IFERROR(_xll.qlRateHelperQuoteValue($N72,Trigger),"--")</f>
        <v>--</v>
      </c>
      <c r="R72" s="141" t="b">
        <v>0</v>
      </c>
      <c r="S72" s="94">
        <v>10</v>
      </c>
      <c r="T72" s="94">
        <v>1</v>
      </c>
      <c r="U72" s="99" t="str">
        <f>IFERROR(_xll.qlRateHelperEarliestDate(N72,Trigger),"--")</f>
        <v>--</v>
      </c>
      <c r="V72" s="99" t="str">
        <f>IFERROR(_xll.qlRateHelperPillarDate(N72,Trigger),"--")</f>
        <v>--</v>
      </c>
      <c r="X72" s="4" t="str">
        <f t="shared" si="23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7" t="e">
        <v>#N/A</v>
      </c>
      <c r="AI72" s="168" t="e">
        <v>#N/A</v>
      </c>
      <c r="AJ72" s="170" t="e">
        <f t="shared" si="21"/>
        <v>#N/A</v>
      </c>
      <c r="AK72" s="80" t="e">
        <v>#N/A</v>
      </c>
      <c r="AL72" s="161" t="e">
        <f t="shared" si="22"/>
        <v>#N/A</v>
      </c>
    </row>
    <row r="73" spans="1:38" ht="11.25" customHeight="1" x14ac:dyDescent="0.2">
      <c r="A73" s="59" t="s">
        <v>116</v>
      </c>
      <c r="B73" s="60" t="s">
        <v>96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 t="shared" si="19"/>
        <v>Euribor1M</v>
      </c>
      <c r="H73" s="59" t="str">
        <f t="shared" si="20"/>
        <v>EUR1E6E11Y_RepoQuote</v>
      </c>
      <c r="I73" s="154">
        <v>0</v>
      </c>
      <c r="J73" s="64"/>
      <c r="K73" s="64"/>
      <c r="M73" s="10" t="str">
        <f t="shared" si="16"/>
        <v>BasSw</v>
      </c>
      <c r="N73" s="94" t="str">
        <f t="shared" si="17"/>
        <v>--</v>
      </c>
      <c r="O73" s="94" t="str">
        <f t="shared" si="18"/>
        <v>--</v>
      </c>
      <c r="P73" s="146" t="str">
        <f>IFERROR(_xll.qlRateHelperQuoteName(N73,Trigger),"--")</f>
        <v>--</v>
      </c>
      <c r="Q73" s="98" t="str">
        <f>IFERROR(_xll.qlRateHelperQuoteValue($N73,Trigger),"--")</f>
        <v>--</v>
      </c>
      <c r="R73" s="141" t="b">
        <v>0</v>
      </c>
      <c r="S73" s="94">
        <v>10</v>
      </c>
      <c r="T73" s="94">
        <v>1</v>
      </c>
      <c r="U73" s="99" t="str">
        <f>IFERROR(_xll.qlRateHelperEarliestDate(N73,Trigger),"--")</f>
        <v>--</v>
      </c>
      <c r="V73" s="99" t="str">
        <f>IFERROR(_xll.qlRateHelperPillarDate(N73,Trigger),"--")</f>
        <v>--</v>
      </c>
      <c r="X73" s="4" t="str">
        <f t="shared" si="23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7" t="e">
        <v>#N/A</v>
      </c>
      <c r="AI73" s="168" t="e">
        <v>#N/A</v>
      </c>
      <c r="AJ73" s="170" t="e">
        <f t="shared" si="21"/>
        <v>#N/A</v>
      </c>
      <c r="AK73" s="80" t="e">
        <v>#N/A</v>
      </c>
      <c r="AL73" s="161" t="e">
        <f t="shared" si="22"/>
        <v>#N/A</v>
      </c>
    </row>
    <row r="74" spans="1:38" ht="11.25" customHeight="1" x14ac:dyDescent="0.2">
      <c r="A74" s="59" t="s">
        <v>116</v>
      </c>
      <c r="B74" s="60" t="s">
        <v>61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 t="shared" si="19"/>
        <v>Euribor1M</v>
      </c>
      <c r="H74" s="59" t="str">
        <f t="shared" si="20"/>
        <v>EUR1E6E12Y_RepoQuote</v>
      </c>
      <c r="I74" s="154">
        <v>0</v>
      </c>
      <c r="J74" s="64" t="str">
        <f>_xll.qlSwapRateHelper2(,$H74,2,$B74,Calendar,$D74,$E74,$F74,$G74,$I74,$C74,Discounting1,PillarDate,,IndexedCoupon,Permanent,Trigger,ObjectOverwrite)</f>
        <v>obj_00435#0001</v>
      </c>
      <c r="K74" s="64" t="str">
        <f>_xll.qlSwapRateHelper2(,$H74,2,$B74,Calendar,$D74,$E74,$F74,$G74,$I74,$C74,Discounting2,PillarDate,,IndexedCoupon,Permanent,Trigger,ObjectOverwrite)</f>
        <v>obj_003e4#0001</v>
      </c>
      <c r="M74" s="10" t="str">
        <f t="shared" si="16"/>
        <v>BasSw</v>
      </c>
      <c r="N74" s="94" t="str">
        <f t="shared" si="17"/>
        <v>--</v>
      </c>
      <c r="O74" s="94" t="str">
        <f t="shared" si="18"/>
        <v>--</v>
      </c>
      <c r="P74" s="146" t="str">
        <f>IFERROR(_xll.qlRateHelperQuoteName(N74,Trigger),"--")</f>
        <v>--</v>
      </c>
      <c r="Q74" s="98" t="str">
        <f>IFERROR(_xll.qlRateHelperQuoteValue($N74,Trigger),"--")</f>
        <v>--</v>
      </c>
      <c r="R74" s="141" t="b">
        <v>0</v>
      </c>
      <c r="S74" s="94">
        <v>10</v>
      </c>
      <c r="T74" s="94">
        <v>1</v>
      </c>
      <c r="U74" s="99" t="str">
        <f>IFERROR(_xll.qlRateHelperEarliestDate(N74,Trigger),"--")</f>
        <v>--</v>
      </c>
      <c r="V74" s="99" t="str">
        <f>IFERROR(_xll.qlRateHelperPillarDate(N74,Trigger),"--")</f>
        <v>--</v>
      </c>
      <c r="X74" s="4" t="str">
        <f t="shared" si="23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7" t="e">
        <v>#N/A</v>
      </c>
      <c r="AI74" s="168" t="e">
        <v>#N/A</v>
      </c>
      <c r="AJ74" s="170" t="e">
        <f t="shared" si="21"/>
        <v>#N/A</v>
      </c>
      <c r="AK74" s="80" t="e">
        <v>#N/A</v>
      </c>
      <c r="AL74" s="161" t="e">
        <f t="shared" si="22"/>
        <v>#N/A</v>
      </c>
    </row>
    <row r="75" spans="1:38" ht="11.25" customHeight="1" x14ac:dyDescent="0.2">
      <c r="A75" s="59" t="s">
        <v>116</v>
      </c>
      <c r="B75" s="60" t="s">
        <v>97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 t="shared" si="19"/>
        <v>Euribor1M</v>
      </c>
      <c r="H75" s="59" t="str">
        <f t="shared" si="20"/>
        <v>EUR1E6E13Y_RepoQuote</v>
      </c>
      <c r="I75" s="154">
        <v>0</v>
      </c>
      <c r="J75" s="64"/>
      <c r="K75" s="64"/>
      <c r="M75" s="10" t="str">
        <f t="shared" si="16"/>
        <v>BasSw</v>
      </c>
      <c r="N75" s="94" t="str">
        <f t="shared" si="17"/>
        <v>--</v>
      </c>
      <c r="O75" s="94" t="str">
        <f t="shared" si="18"/>
        <v>--</v>
      </c>
      <c r="P75" s="146" t="str">
        <f>IFERROR(_xll.qlRateHelperQuoteName(N75,Trigger),"--")</f>
        <v>--</v>
      </c>
      <c r="Q75" s="98" t="str">
        <f>IFERROR(_xll.qlRateHelperQuoteValue($N75,Trigger),"--")</f>
        <v>--</v>
      </c>
      <c r="R75" s="141" t="b">
        <v>0</v>
      </c>
      <c r="S75" s="94">
        <v>10</v>
      </c>
      <c r="T75" s="94">
        <v>1</v>
      </c>
      <c r="U75" s="99" t="str">
        <f>IFERROR(_xll.qlRateHelperEarliestDate(N75,Trigger),"--")</f>
        <v>--</v>
      </c>
      <c r="V75" s="99" t="str">
        <f>IFERROR(_xll.qlRateHelperPillarDate(N75,Trigger),"--")</f>
        <v>--</v>
      </c>
      <c r="X75" s="4" t="str">
        <f t="shared" si="23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7" t="e">
        <v>#N/A</v>
      </c>
      <c r="AI75" s="168" t="e">
        <v>#N/A</v>
      </c>
      <c r="AJ75" s="170" t="e">
        <f t="shared" si="21"/>
        <v>#N/A</v>
      </c>
      <c r="AK75" s="80" t="e">
        <v>#N/A</v>
      </c>
      <c r="AL75" s="161" t="e">
        <f t="shared" si="22"/>
        <v>#N/A</v>
      </c>
    </row>
    <row r="76" spans="1:38" ht="11.25" customHeight="1" x14ac:dyDescent="0.2">
      <c r="A76" s="59" t="s">
        <v>116</v>
      </c>
      <c r="B76" s="60" t="s">
        <v>98</v>
      </c>
      <c r="C76" s="61" t="s">
        <v>6</v>
      </c>
      <c r="D76" s="61" t="s">
        <v>8</v>
      </c>
      <c r="E76" s="61" t="s">
        <v>7</v>
      </c>
      <c r="F76" s="61" t="s">
        <v>27</v>
      </c>
      <c r="G76" s="61" t="str">
        <f t="shared" si="19"/>
        <v>Euribor1M</v>
      </c>
      <c r="H76" s="59" t="str">
        <f t="shared" si="20"/>
        <v>EUR1E6E14Y_RepoQuote</v>
      </c>
      <c r="I76" s="154">
        <v>0</v>
      </c>
      <c r="J76" s="64"/>
      <c r="K76" s="64"/>
      <c r="M76" s="10" t="str">
        <f t="shared" si="16"/>
        <v>BasSw</v>
      </c>
      <c r="N76" s="94" t="str">
        <f t="shared" si="17"/>
        <v>obj_0041b#0001</v>
      </c>
      <c r="O76" s="94" t="str">
        <f t="shared" si="18"/>
        <v>obj_0042f#0001</v>
      </c>
      <c r="P76" s="146" t="str">
        <f>IFERROR(_xll.qlRateHelperQuoteName(N76,Trigger),"--")</f>
        <v>EUR1E6E20Y_RepoQuote</v>
      </c>
      <c r="Q76" s="98">
        <f>IFERROR(_xll.qlRateHelperQuoteValue($N76,Trigger),"--")</f>
        <v>1.3566750000000001E-2</v>
      </c>
      <c r="R76" s="141" t="b">
        <v>1</v>
      </c>
      <c r="S76" s="94">
        <v>10</v>
      </c>
      <c r="T76" s="94">
        <v>1</v>
      </c>
      <c r="U76" s="99">
        <f>IFERROR(_xll.qlRateHelperEarliestDate(N76,Trigger),"--")</f>
        <v>42362</v>
      </c>
      <c r="V76" s="99">
        <f>IFERROR(_xll.qlRateHelperPillarDate(N76,Trigger),"--")</f>
        <v>49667</v>
      </c>
      <c r="X76" s="4" t="str">
        <f t="shared" si="23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7" t="e">
        <v>#N/A</v>
      </c>
      <c r="AI76" s="168" t="e">
        <v>#N/A</v>
      </c>
      <c r="AJ76" s="170" t="e">
        <f t="shared" si="21"/>
        <v>#N/A</v>
      </c>
      <c r="AK76" s="80" t="e">
        <v>#N/A</v>
      </c>
      <c r="AL76" s="161" t="e">
        <f t="shared" si="22"/>
        <v>#N/A</v>
      </c>
    </row>
    <row r="77" spans="1:38" ht="11.25" customHeight="1" x14ac:dyDescent="0.2">
      <c r="A77" s="59" t="s">
        <v>116</v>
      </c>
      <c r="B77" s="60" t="s">
        <v>62</v>
      </c>
      <c r="C77" s="61" t="s">
        <v>6</v>
      </c>
      <c r="D77" s="61" t="s">
        <v>8</v>
      </c>
      <c r="E77" s="61" t="s">
        <v>7</v>
      </c>
      <c r="F77" s="61" t="s">
        <v>27</v>
      </c>
      <c r="G77" s="61" t="str">
        <f t="shared" si="19"/>
        <v>Euribor1M</v>
      </c>
      <c r="H77" s="59" t="str">
        <f t="shared" si="20"/>
        <v>EUR1E6E15Y_RepoQuote</v>
      </c>
      <c r="I77" s="154">
        <v>0</v>
      </c>
      <c r="J77" s="64" t="str">
        <f>_xll.qlSwapRateHelper2(,$H77,2,$B77,Calendar,$D77,$E77,$F77,$G77,$I77,$C77,Discounting1,PillarDate,,IndexedCoupon,Permanent,Trigger,ObjectOverwrite)</f>
        <v>obj_00401#0001</v>
      </c>
      <c r="K77" s="64" t="str">
        <f>_xll.qlSwapRateHelper2(,$H77,2,$B77,Calendar,$D77,$E77,$F77,$G77,$I77,$C77,Discounting2,PillarDate,,IndexedCoupon,Permanent,Trigger,ObjectOverwrite)</f>
        <v>obj_00403#0001</v>
      </c>
      <c r="M77" s="10" t="str">
        <f t="shared" si="16"/>
        <v>BasSw</v>
      </c>
      <c r="N77" s="94" t="str">
        <f t="shared" si="17"/>
        <v>--</v>
      </c>
      <c r="O77" s="94" t="str">
        <f t="shared" si="18"/>
        <v>--</v>
      </c>
      <c r="P77" s="146" t="str">
        <f>IFERROR(_xll.qlRateHelperQuoteName(N77,Trigger),"--")</f>
        <v>--</v>
      </c>
      <c r="Q77" s="98" t="str">
        <f>IFERROR(_xll.qlRateHelperQuoteValue($N77,Trigger),"--")</f>
        <v>--</v>
      </c>
      <c r="R77" s="141" t="b">
        <v>0</v>
      </c>
      <c r="S77" s="94">
        <v>10</v>
      </c>
      <c r="T77" s="94">
        <v>1</v>
      </c>
      <c r="U77" s="99" t="str">
        <f>IFERROR(_xll.qlRateHelperEarliestDate(N77,Trigger),"--")</f>
        <v>--</v>
      </c>
      <c r="V77" s="99" t="str">
        <f>IFERROR(_xll.qlRateHelperPillarDate(N77,Trigger),"--")</f>
        <v>--</v>
      </c>
      <c r="X77" s="4" t="str">
        <f t="shared" si="23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7" t="e">
        <v>#N/A</v>
      </c>
      <c r="AI77" s="168" t="e">
        <v>#N/A</v>
      </c>
      <c r="AJ77" s="170" t="e">
        <f t="shared" si="21"/>
        <v>#N/A</v>
      </c>
      <c r="AK77" s="80" t="e">
        <v>#N/A</v>
      </c>
      <c r="AL77" s="161" t="e">
        <f t="shared" si="22"/>
        <v>#N/A</v>
      </c>
    </row>
    <row r="78" spans="1:38" ht="11.25" customHeight="1" x14ac:dyDescent="0.2">
      <c r="A78" s="59" t="s">
        <v>116</v>
      </c>
      <c r="B78" s="60" t="s">
        <v>99</v>
      </c>
      <c r="C78" s="61" t="s">
        <v>6</v>
      </c>
      <c r="D78" s="61" t="s">
        <v>8</v>
      </c>
      <c r="E78" s="61" t="s">
        <v>7</v>
      </c>
      <c r="F78" s="61" t="s">
        <v>27</v>
      </c>
      <c r="G78" s="61" t="str">
        <f t="shared" si="19"/>
        <v>Euribor1M</v>
      </c>
      <c r="H78" s="59" t="str">
        <f t="shared" si="20"/>
        <v>EUR1E6E16Y_RepoQuote</v>
      </c>
      <c r="I78" s="154">
        <v>0</v>
      </c>
      <c r="J78" s="64"/>
      <c r="K78" s="64"/>
      <c r="M78" s="10" t="str">
        <f t="shared" si="16"/>
        <v>BasSw</v>
      </c>
      <c r="N78" s="94" t="str">
        <f t="shared" si="17"/>
        <v>--</v>
      </c>
      <c r="O78" s="94" t="str">
        <f t="shared" si="18"/>
        <v>--</v>
      </c>
      <c r="P78" s="146" t="str">
        <f>IFERROR(_xll.qlRateHelperQuoteName(N78,Trigger),"--")</f>
        <v>--</v>
      </c>
      <c r="Q78" s="98" t="str">
        <f>IFERROR(_xll.qlRateHelperQuoteValue($N78,Trigger),"--")</f>
        <v>--</v>
      </c>
      <c r="R78" s="141" t="b">
        <v>0</v>
      </c>
      <c r="S78" s="94">
        <v>10</v>
      </c>
      <c r="T78" s="94">
        <v>1</v>
      </c>
      <c r="U78" s="99" t="str">
        <f>IFERROR(_xll.qlRateHelperEarliestDate(N78,Trigger),"--")</f>
        <v>--</v>
      </c>
      <c r="V78" s="99" t="str">
        <f>IFERROR(_xll.qlRateHelperPillarDate(N78,Trigger),"--")</f>
        <v>--</v>
      </c>
      <c r="X78" s="4" t="str">
        <f t="shared" si="23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7" t="e">
        <v>#N/A</v>
      </c>
      <c r="AI78" s="168" t="e">
        <v>#N/A</v>
      </c>
      <c r="AJ78" s="170" t="e">
        <f t="shared" si="21"/>
        <v>#N/A</v>
      </c>
      <c r="AK78" s="80" t="e">
        <v>#N/A</v>
      </c>
      <c r="AL78" s="161" t="e">
        <f t="shared" si="22"/>
        <v>#N/A</v>
      </c>
    </row>
    <row r="79" spans="1:38" ht="11.25" customHeight="1" x14ac:dyDescent="0.2">
      <c r="A79" s="59" t="s">
        <v>116</v>
      </c>
      <c r="B79" s="60" t="s">
        <v>100</v>
      </c>
      <c r="C79" s="61" t="s">
        <v>6</v>
      </c>
      <c r="D79" s="61" t="s">
        <v>8</v>
      </c>
      <c r="E79" s="61" t="s">
        <v>7</v>
      </c>
      <c r="F79" s="61" t="s">
        <v>27</v>
      </c>
      <c r="G79" s="61" t="str">
        <f t="shared" si="19"/>
        <v>Euribor1M</v>
      </c>
      <c r="H79" s="59" t="str">
        <f t="shared" si="20"/>
        <v>EUR1E6E17Y_RepoQuote</v>
      </c>
      <c r="I79" s="154">
        <v>0</v>
      </c>
      <c r="J79" s="64"/>
      <c r="K79" s="64"/>
      <c r="M79" s="10" t="str">
        <f t="shared" si="16"/>
        <v>BasSw</v>
      </c>
      <c r="N79" s="94" t="str">
        <f t="shared" si="17"/>
        <v>--</v>
      </c>
      <c r="O79" s="94" t="str">
        <f t="shared" si="18"/>
        <v>--</v>
      </c>
      <c r="P79" s="146" t="str">
        <f>IFERROR(_xll.qlRateHelperQuoteName(N79,Trigger),"--")</f>
        <v>--</v>
      </c>
      <c r="Q79" s="98" t="str">
        <f>IFERROR(_xll.qlRateHelperQuoteValue($N79,Trigger),"--")</f>
        <v>--</v>
      </c>
      <c r="R79" s="141" t="b">
        <v>0</v>
      </c>
      <c r="S79" s="94">
        <v>10</v>
      </c>
      <c r="T79" s="94">
        <v>1</v>
      </c>
      <c r="U79" s="99" t="str">
        <f>IFERROR(_xll.qlRateHelperEarliestDate(N79,Trigger),"--")</f>
        <v>--</v>
      </c>
      <c r="V79" s="99" t="str">
        <f>IFERROR(_xll.qlRateHelperPillarDate(N79,Trigger),"--")</f>
        <v>--</v>
      </c>
      <c r="X79" s="4" t="str">
        <f t="shared" si="23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7" t="e">
        <v>#N/A</v>
      </c>
      <c r="AI79" s="168" t="e">
        <v>#N/A</v>
      </c>
      <c r="AJ79" s="170" t="e">
        <f t="shared" si="21"/>
        <v>#N/A</v>
      </c>
      <c r="AK79" s="80" t="e">
        <v>#N/A</v>
      </c>
      <c r="AL79" s="161" t="e">
        <f t="shared" si="22"/>
        <v>#N/A</v>
      </c>
    </row>
    <row r="80" spans="1:38" ht="11.25" customHeight="1" x14ac:dyDescent="0.2">
      <c r="A80" s="59" t="s">
        <v>116</v>
      </c>
      <c r="B80" s="60" t="s">
        <v>101</v>
      </c>
      <c r="C80" s="61" t="s">
        <v>6</v>
      </c>
      <c r="D80" s="61" t="s">
        <v>8</v>
      </c>
      <c r="E80" s="61" t="s">
        <v>7</v>
      </c>
      <c r="F80" s="61" t="s">
        <v>27</v>
      </c>
      <c r="G80" s="61" t="str">
        <f t="shared" si="19"/>
        <v>Euribor1M</v>
      </c>
      <c r="H80" s="59" t="str">
        <f t="shared" si="20"/>
        <v>EUR1E6E18Y_RepoQuote</v>
      </c>
      <c r="I80" s="154">
        <v>0</v>
      </c>
      <c r="J80" s="64"/>
      <c r="K80" s="64"/>
      <c r="M80" s="10" t="str">
        <f t="shared" si="16"/>
        <v>BasSw</v>
      </c>
      <c r="N80" s="94" t="str">
        <f t="shared" si="17"/>
        <v>--</v>
      </c>
      <c r="O80" s="94" t="str">
        <f t="shared" si="18"/>
        <v>--</v>
      </c>
      <c r="P80" s="146" t="str">
        <f>IFERROR(_xll.qlRateHelperQuoteName(N80,Trigger),"--")</f>
        <v>--</v>
      </c>
      <c r="Q80" s="98" t="str">
        <f>IFERROR(_xll.qlRateHelperQuoteValue($N80,Trigger),"--")</f>
        <v>--</v>
      </c>
      <c r="R80" s="141" t="b">
        <v>0</v>
      </c>
      <c r="S80" s="94">
        <v>10</v>
      </c>
      <c r="T80" s="94">
        <v>1</v>
      </c>
      <c r="U80" s="99" t="str">
        <f>IFERROR(_xll.qlRateHelperEarliestDate(N80,Trigger),"--")</f>
        <v>--</v>
      </c>
      <c r="V80" s="99" t="str">
        <f>IFERROR(_xll.qlRateHelperPillarDate(N80,Trigger),"--")</f>
        <v>--</v>
      </c>
      <c r="X80" s="4" t="str">
        <f t="shared" si="23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7" t="e">
        <v>#N/A</v>
      </c>
      <c r="AI80" s="168" t="e">
        <v>#N/A</v>
      </c>
      <c r="AJ80" s="170" t="e">
        <f t="shared" si="21"/>
        <v>#N/A</v>
      </c>
      <c r="AK80" s="80" t="e">
        <v>#N/A</v>
      </c>
      <c r="AL80" s="161" t="e">
        <f t="shared" si="22"/>
        <v>#N/A</v>
      </c>
    </row>
    <row r="81" spans="1:38" x14ac:dyDescent="0.2">
      <c r="A81" s="59" t="s">
        <v>116</v>
      </c>
      <c r="B81" s="60" t="s">
        <v>102</v>
      </c>
      <c r="C81" s="61" t="s">
        <v>6</v>
      </c>
      <c r="D81" s="61" t="s">
        <v>8</v>
      </c>
      <c r="E81" s="61" t="s">
        <v>7</v>
      </c>
      <c r="F81" s="61" t="s">
        <v>27</v>
      </c>
      <c r="G81" s="61" t="str">
        <f t="shared" si="19"/>
        <v>Euribor1M</v>
      </c>
      <c r="H81" s="59" t="str">
        <f t="shared" si="20"/>
        <v>EUR1E6E19Y_RepoQuote</v>
      </c>
      <c r="I81" s="154">
        <v>0</v>
      </c>
      <c r="J81" s="64"/>
      <c r="K81" s="64"/>
      <c r="M81" s="10" t="str">
        <f t="shared" si="16"/>
        <v>BasSw</v>
      </c>
      <c r="N81" s="94" t="str">
        <f t="shared" si="17"/>
        <v>obj_003f0#0001</v>
      </c>
      <c r="O81" s="94" t="str">
        <f t="shared" si="18"/>
        <v>obj_00417#0001</v>
      </c>
      <c r="P81" s="146" t="str">
        <f>IFERROR(_xll.qlRateHelperQuoteName(N81,Trigger),"--")</f>
        <v>EUR1E6E25Y_RepoQuote</v>
      </c>
      <c r="Q81" s="98">
        <f>IFERROR(_xll.qlRateHelperQuoteValue($N81,Trigger),"--")</f>
        <v>1.4094249999999999E-2</v>
      </c>
      <c r="R81" s="141" t="b">
        <v>1</v>
      </c>
      <c r="S81" s="94">
        <v>10</v>
      </c>
      <c r="T81" s="94">
        <v>1</v>
      </c>
      <c r="U81" s="99">
        <f>IFERROR(_xll.qlRateHelperEarliestDate(N81,Trigger),"--")</f>
        <v>42362</v>
      </c>
      <c r="V81" s="99">
        <f>IFERROR(_xll.qlRateHelperPillarDate(N81,Trigger),"--")</f>
        <v>51494</v>
      </c>
      <c r="X81" s="4" t="str">
        <f t="shared" si="23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7" t="e">
        <v>#N/A</v>
      </c>
      <c r="AI81" s="168" t="e">
        <v>#N/A</v>
      </c>
      <c r="AJ81" s="170" t="e">
        <f t="shared" si="21"/>
        <v>#N/A</v>
      </c>
      <c r="AK81" s="80" t="e">
        <v>#N/A</v>
      </c>
      <c r="AL81" s="161" t="e">
        <f t="shared" si="22"/>
        <v>#N/A</v>
      </c>
    </row>
    <row r="82" spans="1:38" x14ac:dyDescent="0.2">
      <c r="A82" s="59" t="s">
        <v>116</v>
      </c>
      <c r="B82" s="60" t="s">
        <v>63</v>
      </c>
      <c r="C82" s="61" t="s">
        <v>6</v>
      </c>
      <c r="D82" s="61" t="s">
        <v>8</v>
      </c>
      <c r="E82" s="61" t="s">
        <v>7</v>
      </c>
      <c r="F82" s="61" t="s">
        <v>27</v>
      </c>
      <c r="G82" s="61" t="str">
        <f t="shared" si="19"/>
        <v>Euribor1M</v>
      </c>
      <c r="H82" s="59" t="str">
        <f t="shared" si="20"/>
        <v>EUR1E6E20Y_RepoQuote</v>
      </c>
      <c r="I82" s="154">
        <v>0</v>
      </c>
      <c r="J82" s="64" t="str">
        <f>_xll.qlSwapRateHelper2(,$H82,2,$B82,Calendar,$D82,$E82,$F82,$G82,$I82,$C82,Discounting1,PillarDate,,IndexedCoupon,Permanent,Trigger,ObjectOverwrite)</f>
        <v>obj_0041b#0001</v>
      </c>
      <c r="K82" s="64" t="str">
        <f>_xll.qlSwapRateHelper2(,$H82,2,$B82,Calendar,$D82,$E82,$F82,$G82,$I82,$C82,Discounting2,PillarDate,,IndexedCoupon,Permanent,Trigger,ObjectOverwrite)</f>
        <v>obj_0042f#0001</v>
      </c>
      <c r="M82" s="10" t="str">
        <f t="shared" si="16"/>
        <v>BasSw</v>
      </c>
      <c r="N82" s="94" t="str">
        <f t="shared" si="17"/>
        <v>--</v>
      </c>
      <c r="O82" s="94" t="str">
        <f t="shared" si="18"/>
        <v>--</v>
      </c>
      <c r="P82" s="146" t="str">
        <f>IFERROR(_xll.qlRateHelperQuoteName(N82,Trigger),"--")</f>
        <v>--</v>
      </c>
      <c r="Q82" s="98" t="str">
        <f>IFERROR(_xll.qlRateHelperQuoteValue($N82,Trigger),"--")</f>
        <v>--</v>
      </c>
      <c r="R82" s="141" t="b">
        <v>0</v>
      </c>
      <c r="S82" s="94">
        <v>10</v>
      </c>
      <c r="T82" s="94">
        <v>1</v>
      </c>
      <c r="U82" s="99" t="str">
        <f>IFERROR(_xll.qlRateHelperEarliestDate(N82,Trigger),"--")</f>
        <v>--</v>
      </c>
      <c r="V82" s="99" t="str">
        <f>IFERROR(_xll.qlRateHelperPillarDate(N82,Trigger),"--")</f>
        <v>--</v>
      </c>
      <c r="X82" s="4" t="str">
        <f t="shared" si="23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7" t="e">
        <v>#N/A</v>
      </c>
      <c r="AI82" s="168" t="e">
        <v>#N/A</v>
      </c>
      <c r="AJ82" s="170" t="e">
        <f t="shared" si="21"/>
        <v>#N/A</v>
      </c>
      <c r="AK82" s="80" t="e">
        <v>#N/A</v>
      </c>
      <c r="AL82" s="161" t="e">
        <f t="shared" si="22"/>
        <v>#N/A</v>
      </c>
    </row>
    <row r="83" spans="1:38" x14ac:dyDescent="0.2">
      <c r="A83" s="59" t="s">
        <v>116</v>
      </c>
      <c r="B83" s="60" t="s">
        <v>103</v>
      </c>
      <c r="C83" s="61" t="s">
        <v>6</v>
      </c>
      <c r="D83" s="61" t="s">
        <v>8</v>
      </c>
      <c r="E83" s="61" t="s">
        <v>7</v>
      </c>
      <c r="F83" s="61" t="s">
        <v>27</v>
      </c>
      <c r="G83" s="61" t="str">
        <f t="shared" si="19"/>
        <v>Euribor1M</v>
      </c>
      <c r="H83" s="59" t="str">
        <f t="shared" si="20"/>
        <v>EUR1E6E21Y_RepoQuote</v>
      </c>
      <c r="I83" s="154">
        <v>0</v>
      </c>
      <c r="J83" s="64"/>
      <c r="K83" s="64"/>
      <c r="M83" s="10" t="str">
        <f t="shared" si="16"/>
        <v>BasSw</v>
      </c>
      <c r="N83" s="94" t="str">
        <f t="shared" si="17"/>
        <v>--</v>
      </c>
      <c r="O83" s="94" t="str">
        <f t="shared" si="18"/>
        <v>--</v>
      </c>
      <c r="P83" s="146" t="str">
        <f>IFERROR(_xll.qlRateHelperQuoteName(N83,Trigger),"--")</f>
        <v>--</v>
      </c>
      <c r="Q83" s="98" t="str">
        <f>IFERROR(_xll.qlRateHelperQuoteValue($N83,Trigger),"--")</f>
        <v>--</v>
      </c>
      <c r="R83" s="141" t="b">
        <v>0</v>
      </c>
      <c r="S83" s="94">
        <v>10</v>
      </c>
      <c r="T83" s="94">
        <v>1</v>
      </c>
      <c r="U83" s="99" t="str">
        <f>IFERROR(_xll.qlRateHelperEarliestDate(N83,Trigger),"--")</f>
        <v>--</v>
      </c>
      <c r="V83" s="99" t="str">
        <f>IFERROR(_xll.qlRateHelperPillarDate(N83,Trigger),"--")</f>
        <v>--</v>
      </c>
      <c r="X83" s="4" t="str">
        <f t="shared" si="23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7" t="e">
        <v>#N/A</v>
      </c>
      <c r="AI83" s="168" t="e">
        <v>#N/A</v>
      </c>
      <c r="AJ83" s="170" t="e">
        <f t="shared" si="21"/>
        <v>#N/A</v>
      </c>
      <c r="AK83" s="80" t="e">
        <v>#N/A</v>
      </c>
      <c r="AL83" s="161" t="e">
        <f t="shared" si="22"/>
        <v>#N/A</v>
      </c>
    </row>
    <row r="84" spans="1:38" x14ac:dyDescent="0.2">
      <c r="A84" s="59" t="s">
        <v>116</v>
      </c>
      <c r="B84" s="60" t="s">
        <v>104</v>
      </c>
      <c r="C84" s="61" t="s">
        <v>6</v>
      </c>
      <c r="D84" s="61" t="s">
        <v>8</v>
      </c>
      <c r="E84" s="61" t="s">
        <v>7</v>
      </c>
      <c r="F84" s="61" t="s">
        <v>27</v>
      </c>
      <c r="G84" s="61" t="str">
        <f t="shared" si="19"/>
        <v>Euribor1M</v>
      </c>
      <c r="H84" s="59" t="str">
        <f t="shared" si="20"/>
        <v>EUR1E6E22Y_RepoQuote</v>
      </c>
      <c r="I84" s="154">
        <v>0</v>
      </c>
      <c r="J84" s="64"/>
      <c r="K84" s="64"/>
      <c r="M84" s="10" t="str">
        <f t="shared" si="16"/>
        <v>BasSw</v>
      </c>
      <c r="N84" s="94" t="str">
        <f t="shared" si="17"/>
        <v>--</v>
      </c>
      <c r="O84" s="94" t="str">
        <f t="shared" si="18"/>
        <v>--</v>
      </c>
      <c r="P84" s="146" t="str">
        <f>IFERROR(_xll.qlRateHelperQuoteName(N84,Trigger),"--")</f>
        <v>--</v>
      </c>
      <c r="Q84" s="98" t="str">
        <f>IFERROR(_xll.qlRateHelperQuoteValue($N84,Trigger),"--")</f>
        <v>--</v>
      </c>
      <c r="R84" s="141" t="b">
        <v>0</v>
      </c>
      <c r="S84" s="94">
        <v>10</v>
      </c>
      <c r="T84" s="94">
        <v>1</v>
      </c>
      <c r="U84" s="99" t="str">
        <f>IFERROR(_xll.qlRateHelperEarliestDate(N84,Trigger),"--")</f>
        <v>--</v>
      </c>
      <c r="V84" s="99" t="str">
        <f>IFERROR(_xll.qlRateHelperPillarDate(N84,Trigger),"--")</f>
        <v>--</v>
      </c>
      <c r="X84" s="4" t="str">
        <f t="shared" si="23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7" t="e">
        <v>#N/A</v>
      </c>
      <c r="AI84" s="168" t="e">
        <v>#N/A</v>
      </c>
      <c r="AJ84" s="170" t="e">
        <f t="shared" si="21"/>
        <v>#N/A</v>
      </c>
      <c r="AK84" s="80" t="e">
        <v>#N/A</v>
      </c>
      <c r="AL84" s="161" t="e">
        <f t="shared" si="22"/>
        <v>#N/A</v>
      </c>
    </row>
    <row r="85" spans="1:38" x14ac:dyDescent="0.2">
      <c r="A85" s="59" t="s">
        <v>116</v>
      </c>
      <c r="B85" s="60" t="s">
        <v>105</v>
      </c>
      <c r="C85" s="61" t="s">
        <v>6</v>
      </c>
      <c r="D85" s="61" t="s">
        <v>8</v>
      </c>
      <c r="E85" s="61" t="s">
        <v>7</v>
      </c>
      <c r="F85" s="61" t="s">
        <v>27</v>
      </c>
      <c r="G85" s="61" t="str">
        <f t="shared" si="19"/>
        <v>Euribor1M</v>
      </c>
      <c r="H85" s="59" t="str">
        <f t="shared" si="20"/>
        <v>EUR1E6E23Y_RepoQuote</v>
      </c>
      <c r="I85" s="154">
        <v>0</v>
      </c>
      <c r="J85" s="64"/>
      <c r="K85" s="64"/>
      <c r="M85" s="10" t="str">
        <f t="shared" si="16"/>
        <v>BasSw</v>
      </c>
      <c r="N85" s="94" t="str">
        <f t="shared" si="17"/>
        <v>--</v>
      </c>
      <c r="O85" s="94" t="str">
        <f t="shared" si="18"/>
        <v>--</v>
      </c>
      <c r="P85" s="146" t="str">
        <f>IFERROR(_xll.qlRateHelperQuoteName(N85,Trigger),"--")</f>
        <v>--</v>
      </c>
      <c r="Q85" s="98" t="str">
        <f>IFERROR(_xll.qlRateHelperQuoteValue($N85,Trigger),"--")</f>
        <v>--</v>
      </c>
      <c r="R85" s="141" t="b">
        <v>0</v>
      </c>
      <c r="S85" s="94">
        <v>10</v>
      </c>
      <c r="T85" s="94">
        <v>1</v>
      </c>
      <c r="U85" s="99" t="str">
        <f>IFERROR(_xll.qlRateHelperEarliestDate(N85,Trigger),"--")</f>
        <v>--</v>
      </c>
      <c r="V85" s="99" t="str">
        <f>IFERROR(_xll.qlRateHelperPillarDate(N85,Trigger),"--")</f>
        <v>--</v>
      </c>
      <c r="X85" s="4" t="str">
        <f t="shared" si="23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7" t="e">
        <v>#N/A</v>
      </c>
      <c r="AI85" s="168" t="e">
        <v>#N/A</v>
      </c>
      <c r="AJ85" s="170" t="e">
        <f t="shared" si="21"/>
        <v>#N/A</v>
      </c>
      <c r="AK85" s="80" t="e">
        <v>#N/A</v>
      </c>
      <c r="AL85" s="161" t="e">
        <f t="shared" si="22"/>
        <v>#N/A</v>
      </c>
    </row>
    <row r="86" spans="1:38" x14ac:dyDescent="0.2">
      <c r="A86" s="59" t="s">
        <v>116</v>
      </c>
      <c r="B86" s="60" t="s">
        <v>106</v>
      </c>
      <c r="C86" s="61" t="s">
        <v>6</v>
      </c>
      <c r="D86" s="61" t="s">
        <v>8</v>
      </c>
      <c r="E86" s="61" t="s">
        <v>7</v>
      </c>
      <c r="F86" s="61" t="s">
        <v>27</v>
      </c>
      <c r="G86" s="61" t="str">
        <f t="shared" si="19"/>
        <v>Euribor1M</v>
      </c>
      <c r="H86" s="59" t="str">
        <f t="shared" si="20"/>
        <v>EUR1E6E24Y_RepoQuote</v>
      </c>
      <c r="I86" s="154">
        <v>0</v>
      </c>
      <c r="J86" s="64"/>
      <c r="K86" s="64"/>
      <c r="M86" s="10" t="str">
        <f t="shared" si="16"/>
        <v>BasSw</v>
      </c>
      <c r="N86" s="94" t="str">
        <f t="shared" si="17"/>
        <v>obj_003f5#0001</v>
      </c>
      <c r="O86" s="94" t="str">
        <f t="shared" si="18"/>
        <v>obj_00419#0001</v>
      </c>
      <c r="P86" s="146" t="str">
        <f>IFERROR(_xll.qlRateHelperQuoteName(N86,Trigger),"--")</f>
        <v>EUR1E6E30Y_RepoQuote</v>
      </c>
      <c r="Q86" s="98">
        <f>IFERROR(_xll.qlRateHelperQuoteValue($N86,Trigger),"--")</f>
        <v>1.424425E-2</v>
      </c>
      <c r="R86" s="141" t="b">
        <v>1</v>
      </c>
      <c r="S86" s="94">
        <v>10</v>
      </c>
      <c r="T86" s="94">
        <v>1</v>
      </c>
      <c r="U86" s="99">
        <f>IFERROR(_xll.qlRateHelperEarliestDate(N86,Trigger),"--")</f>
        <v>42362</v>
      </c>
      <c r="V86" s="99">
        <f>IFERROR(_xll.qlRateHelperPillarDate(N86,Trigger),"--")</f>
        <v>53323</v>
      </c>
      <c r="X86" s="4" t="str">
        <f t="shared" si="23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7" t="e">
        <v>#N/A</v>
      </c>
      <c r="AI86" s="168" t="e">
        <v>#N/A</v>
      </c>
      <c r="AJ86" s="170" t="e">
        <f t="shared" si="21"/>
        <v>#N/A</v>
      </c>
      <c r="AK86" s="80" t="e">
        <v>#N/A</v>
      </c>
      <c r="AL86" s="161" t="e">
        <f t="shared" si="22"/>
        <v>#N/A</v>
      </c>
    </row>
    <row r="87" spans="1:38" x14ac:dyDescent="0.2">
      <c r="A87" s="59" t="s">
        <v>116</v>
      </c>
      <c r="B87" s="60" t="s">
        <v>64</v>
      </c>
      <c r="C87" s="61" t="s">
        <v>6</v>
      </c>
      <c r="D87" s="61" t="s">
        <v>8</v>
      </c>
      <c r="E87" s="61" t="s">
        <v>7</v>
      </c>
      <c r="F87" s="61" t="s">
        <v>27</v>
      </c>
      <c r="G87" s="61" t="str">
        <f t="shared" si="19"/>
        <v>Euribor1M</v>
      </c>
      <c r="H87" s="59" t="str">
        <f t="shared" si="20"/>
        <v>EUR1E6E25Y_RepoQuote</v>
      </c>
      <c r="I87" s="154">
        <v>0</v>
      </c>
      <c r="J87" s="64" t="str">
        <f>_xll.qlSwapRateHelper2(,$H87,2,$B87,Calendar,$D87,$E87,$F87,$G87,$I87,$C87,Discounting1,PillarDate,,IndexedCoupon,Permanent,Trigger,ObjectOverwrite)</f>
        <v>obj_003f0#0001</v>
      </c>
      <c r="K87" s="64" t="str">
        <f>_xll.qlSwapRateHelper2(,$H87,2,$B87,Calendar,$D87,$E87,$F87,$G87,$I87,$C87,Discounting2,PillarDate,,IndexedCoupon,Permanent,Trigger,ObjectOverwrite)</f>
        <v>obj_00417#0001</v>
      </c>
      <c r="M87" s="10" t="str">
        <f t="shared" si="16"/>
        <v>BasSw</v>
      </c>
      <c r="N87" s="94" t="str">
        <f t="shared" si="17"/>
        <v>--</v>
      </c>
      <c r="O87" s="94" t="str">
        <f t="shared" si="18"/>
        <v>--</v>
      </c>
      <c r="P87" s="146" t="str">
        <f>IFERROR(_xll.qlRateHelperQuoteName(N87,Trigger),"--")</f>
        <v>--</v>
      </c>
      <c r="Q87" s="98" t="str">
        <f>IFERROR(_xll.qlRateHelperQuoteValue($N87,Trigger),"--")</f>
        <v>--</v>
      </c>
      <c r="R87" s="141" t="b">
        <v>0</v>
      </c>
      <c r="S87" s="94">
        <v>10</v>
      </c>
      <c r="T87" s="94">
        <v>1</v>
      </c>
      <c r="U87" s="99" t="str">
        <f>IFERROR(_xll.qlRateHelperEarliestDate(N87,Trigger),"--")</f>
        <v>--</v>
      </c>
      <c r="V87" s="99" t="str">
        <f>IFERROR(_xll.qlRateHelperPillarDate(N87,Trigger),"--")</f>
        <v>--</v>
      </c>
      <c r="X87" s="4" t="str">
        <f t="shared" si="23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7" t="e">
        <v>#N/A</v>
      </c>
      <c r="AI87" s="168" t="e">
        <v>#N/A</v>
      </c>
      <c r="AJ87" s="170" t="e">
        <f t="shared" si="21"/>
        <v>#N/A</v>
      </c>
      <c r="AK87" s="80" t="e">
        <v>#N/A</v>
      </c>
      <c r="AL87" s="161" t="e">
        <f t="shared" si="22"/>
        <v>#N/A</v>
      </c>
    </row>
    <row r="88" spans="1:38" x14ac:dyDescent="0.2">
      <c r="A88" s="59" t="s">
        <v>116</v>
      </c>
      <c r="B88" s="60" t="s">
        <v>107</v>
      </c>
      <c r="C88" s="61" t="s">
        <v>6</v>
      </c>
      <c r="D88" s="61" t="s">
        <v>8</v>
      </c>
      <c r="E88" s="61" t="s">
        <v>7</v>
      </c>
      <c r="F88" s="61" t="s">
        <v>27</v>
      </c>
      <c r="G88" s="61" t="str">
        <f t="shared" si="19"/>
        <v>Euribor1M</v>
      </c>
      <c r="H88" s="59" t="str">
        <f t="shared" si="20"/>
        <v>EUR1E6E26Y_RepoQuote</v>
      </c>
      <c r="I88" s="154">
        <v>0</v>
      </c>
      <c r="J88" s="64"/>
      <c r="K88" s="64"/>
      <c r="M88" s="10" t="str">
        <f t="shared" si="16"/>
        <v>BasSw</v>
      </c>
      <c r="N88" s="94" t="str">
        <f t="shared" si="17"/>
        <v>obj_003fa#0001</v>
      </c>
      <c r="O88" s="94" t="str">
        <f t="shared" si="18"/>
        <v>obj_0043e#0001</v>
      </c>
      <c r="P88" s="146" t="str">
        <f>IFERROR(_xll.qlRateHelperQuoteName(N88,Trigger),"--")</f>
        <v>EUR1E6E40Y_RepoQuote</v>
      </c>
      <c r="Q88" s="98">
        <f>IFERROR(_xll.qlRateHelperQuoteValue($N88,Trigger),"--")</f>
        <v>1.4371750000000001E-2</v>
      </c>
      <c r="R88" s="141" t="b">
        <v>1</v>
      </c>
      <c r="S88" s="94">
        <v>10</v>
      </c>
      <c r="T88" s="94">
        <v>1</v>
      </c>
      <c r="U88" s="99">
        <f>IFERROR(_xll.qlRateHelperEarliestDate(N88,Trigger),"--")</f>
        <v>42362</v>
      </c>
      <c r="V88" s="99">
        <f>IFERROR(_xll.qlRateHelperPillarDate(N88,Trigger),"--")</f>
        <v>56972</v>
      </c>
      <c r="X88" s="4" t="str">
        <f t="shared" si="23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7" t="e">
        <v>#N/A</v>
      </c>
      <c r="AI88" s="168" t="e">
        <v>#N/A</v>
      </c>
      <c r="AJ88" s="170" t="e">
        <f t="shared" si="21"/>
        <v>#N/A</v>
      </c>
      <c r="AK88" s="80" t="e">
        <v>#N/A</v>
      </c>
      <c r="AL88" s="161" t="e">
        <f t="shared" si="22"/>
        <v>#N/A</v>
      </c>
    </row>
    <row r="89" spans="1:38" x14ac:dyDescent="0.2">
      <c r="A89" s="59" t="s">
        <v>116</v>
      </c>
      <c r="B89" s="60" t="s">
        <v>65</v>
      </c>
      <c r="C89" s="61" t="s">
        <v>6</v>
      </c>
      <c r="D89" s="61" t="s">
        <v>8</v>
      </c>
      <c r="E89" s="61" t="s">
        <v>7</v>
      </c>
      <c r="F89" s="61" t="s">
        <v>27</v>
      </c>
      <c r="G89" s="61" t="str">
        <f t="shared" si="19"/>
        <v>Euribor1M</v>
      </c>
      <c r="H89" s="59" t="str">
        <f t="shared" si="20"/>
        <v>EUR1E6E27Y_RepoQuote</v>
      </c>
      <c r="I89" s="154">
        <v>0</v>
      </c>
      <c r="J89" s="64"/>
      <c r="K89" s="64"/>
      <c r="M89" s="10" t="str">
        <f t="shared" si="16"/>
        <v>BasSw</v>
      </c>
      <c r="N89" s="94" t="str">
        <f t="shared" si="17"/>
        <v>obj_0041e#0001</v>
      </c>
      <c r="O89" s="94" t="str">
        <f t="shared" si="18"/>
        <v>obj_00422#0001</v>
      </c>
      <c r="P89" s="146" t="str">
        <f>IFERROR(_xll.qlRateHelperQuoteName(N89,Trigger),"--")</f>
        <v>EUR1E6E50Y_RepoQuote</v>
      </c>
      <c r="Q89" s="98">
        <f>IFERROR(_xll.qlRateHelperQuoteValue($N89,Trigger),"--")</f>
        <v>1.4051749999999899E-2</v>
      </c>
      <c r="R89" s="141" t="b">
        <v>1</v>
      </c>
      <c r="S89" s="94">
        <v>10</v>
      </c>
      <c r="T89" s="94">
        <v>1</v>
      </c>
      <c r="U89" s="99">
        <f>IFERROR(_xll.qlRateHelperEarliestDate(N89,Trigger),"--")</f>
        <v>42362</v>
      </c>
      <c r="V89" s="99">
        <f>IFERROR(_xll.qlRateHelperPillarDate(N89,Trigger),"--")</f>
        <v>60625</v>
      </c>
      <c r="X89" s="4" t="str">
        <f t="shared" si="23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7" t="e">
        <v>#N/A</v>
      </c>
      <c r="AI89" s="168" t="e">
        <v>#N/A</v>
      </c>
      <c r="AJ89" s="170" t="e">
        <f t="shared" si="21"/>
        <v>#N/A</v>
      </c>
      <c r="AK89" s="80" t="e">
        <v>#N/A</v>
      </c>
      <c r="AL89" s="161" t="e">
        <f t="shared" si="22"/>
        <v>#N/A</v>
      </c>
    </row>
    <row r="90" spans="1:38" x14ac:dyDescent="0.2">
      <c r="A90" s="59" t="s">
        <v>116</v>
      </c>
      <c r="B90" s="60" t="s">
        <v>108</v>
      </c>
      <c r="C90" s="61" t="s">
        <v>6</v>
      </c>
      <c r="D90" s="61" t="s">
        <v>8</v>
      </c>
      <c r="E90" s="61" t="s">
        <v>7</v>
      </c>
      <c r="F90" s="61" t="s">
        <v>27</v>
      </c>
      <c r="G90" s="61" t="str">
        <f t="shared" si="19"/>
        <v>Euribor1M</v>
      </c>
      <c r="H90" s="59" t="str">
        <f t="shared" si="20"/>
        <v>EUR1E6E28Y_RepoQuote</v>
      </c>
      <c r="I90" s="154">
        <v>0</v>
      </c>
      <c r="J90" s="64"/>
      <c r="K90" s="64"/>
      <c r="L90" s="46" t="s">
        <v>36</v>
      </c>
      <c r="M90" s="11" t="str">
        <f t="shared" si="16"/>
        <v>BasSw</v>
      </c>
      <c r="N90" s="95" t="str">
        <f t="shared" si="17"/>
        <v>obj_00409#0001</v>
      </c>
      <c r="O90" s="95" t="str">
        <f t="shared" si="18"/>
        <v>obj_003ff#0001</v>
      </c>
      <c r="P90" s="147" t="str">
        <f>IFERROR(_xll.qlRateHelperQuoteName(N90,Trigger),"--")</f>
        <v>EUR1E6E60Y_RepoQuote</v>
      </c>
      <c r="Q90" s="101">
        <f>IFERROR(_xll.qlRateHelperQuoteValue($N90,Trigger),"--")</f>
        <v>1.37275E-2</v>
      </c>
      <c r="R90" s="144" t="b">
        <v>1</v>
      </c>
      <c r="S90" s="95">
        <v>10</v>
      </c>
      <c r="T90" s="95">
        <v>1</v>
      </c>
      <c r="U90" s="102">
        <f>IFERROR(_xll.qlRateHelperEarliestDate(N90,Trigger),"--")</f>
        <v>42362</v>
      </c>
      <c r="V90" s="102">
        <f>IFERROR(_xll.qlRateHelperPillarDate(N90,Trigger),"--")</f>
        <v>64277</v>
      </c>
      <c r="X90" s="6" t="str">
        <f t="shared" si="23"/>
        <v/>
      </c>
      <c r="Y90" s="6" t="e">
        <v>#N/A</v>
      </c>
      <c r="Z90" s="6" t="e">
        <v>#N/A</v>
      </c>
      <c r="AA90" s="6" t="str">
        <f>IFERROR(_xll.qlRateHelperQuoteName(Y90,Trigger),"")</f>
        <v/>
      </c>
      <c r="AB90" s="79" t="str">
        <f>IFERROR(_xll.qlRateHelperRate(Y90,Trigger),"")</f>
        <v/>
      </c>
      <c r="AC90" s="105" t="str">
        <f>IF(ISERROR(_xll.qlSwapRateHelperSpread($Y90)),IF(ISERROR(_xll.qlFuturesRateHelperConvexityAdjustment($Y90)),"",_xll.qlFuturesRateHelperConvexityAdjustment($Y90)),_xll.qlSwapRateHelperSpread($Y90))</f>
        <v/>
      </c>
      <c r="AD90" s="12" t="str">
        <f>IFERROR(_xll.qlRateHelperEarliestDate(Y90,Trigger),"")</f>
        <v/>
      </c>
      <c r="AE90" s="12" t="str">
        <f>IFERROR(_xll.qlRateHelperPillarDate(Y90,Trigger),"")</f>
        <v/>
      </c>
      <c r="AF90" s="79" t="e">
        <v>#N/A</v>
      </c>
      <c r="AG90" s="78" t="e">
        <v>#N/A</v>
      </c>
      <c r="AH90" s="46" t="e">
        <v>#N/A</v>
      </c>
      <c r="AI90" s="46" t="e">
        <v>#N/A</v>
      </c>
      <c r="AJ90" s="170" t="e">
        <f t="shared" si="21"/>
        <v>#N/A</v>
      </c>
      <c r="AK90" s="46" t="e">
        <v>#N/A</v>
      </c>
      <c r="AL90" s="161" t="e">
        <f t="shared" si="22"/>
        <v>#N/A</v>
      </c>
    </row>
    <row r="91" spans="1:38" x14ac:dyDescent="0.2">
      <c r="A91" s="59" t="s">
        <v>116</v>
      </c>
      <c r="B91" s="60" t="s">
        <v>109</v>
      </c>
      <c r="C91" s="61" t="s">
        <v>6</v>
      </c>
      <c r="D91" s="61" t="s">
        <v>8</v>
      </c>
      <c r="E91" s="61" t="s">
        <v>7</v>
      </c>
      <c r="F91" s="61" t="s">
        <v>27</v>
      </c>
      <c r="G91" s="61" t="str">
        <f t="shared" si="19"/>
        <v>Euribor1M</v>
      </c>
      <c r="H91" s="59" t="str">
        <f t="shared" si="20"/>
        <v>EUR1E6E29Y_RepoQuote</v>
      </c>
      <c r="I91" s="154">
        <v>0</v>
      </c>
      <c r="J91" s="64"/>
      <c r="K91" s="64"/>
      <c r="M91" s="160"/>
    </row>
    <row r="92" spans="1:38" x14ac:dyDescent="0.2">
      <c r="A92" s="59" t="s">
        <v>116</v>
      </c>
      <c r="B92" s="60" t="s">
        <v>66</v>
      </c>
      <c r="C92" s="61" t="s">
        <v>6</v>
      </c>
      <c r="D92" s="61" t="s">
        <v>8</v>
      </c>
      <c r="E92" s="61" t="s">
        <v>7</v>
      </c>
      <c r="F92" s="61" t="s">
        <v>27</v>
      </c>
      <c r="G92" s="61" t="str">
        <f t="shared" si="19"/>
        <v>Euribor1M</v>
      </c>
      <c r="H92" s="59" t="str">
        <f t="shared" si="20"/>
        <v>EUR1E6E30Y_RepoQuote</v>
      </c>
      <c r="I92" s="154">
        <v>0</v>
      </c>
      <c r="J92" s="64" t="str">
        <f>_xll.qlSwapRateHelper2(,$H92,2,$B92,Calendar,$D92,$E92,$F92,$G92,$I92,$C92,Discounting1,PillarDate,,IndexedCoupon,Permanent,Trigger,ObjectOverwrite)</f>
        <v>obj_003f5#0001</v>
      </c>
      <c r="K92" s="64" t="str">
        <f>_xll.qlSwapRateHelper2(,$H92,2,$B92,Calendar,$D92,$E92,$F92,$G92,$I92,$C92,Discounting2,PillarDate,,IndexedCoupon,Permanent,Trigger,ObjectOverwrite)</f>
        <v>obj_00419#0001</v>
      </c>
    </row>
    <row r="93" spans="1:38" x14ac:dyDescent="0.2">
      <c r="A93" s="59" t="s">
        <v>116</v>
      </c>
      <c r="B93" s="60" t="s">
        <v>67</v>
      </c>
      <c r="C93" s="61" t="s">
        <v>6</v>
      </c>
      <c r="D93" s="61" t="s">
        <v>8</v>
      </c>
      <c r="E93" s="61" t="s">
        <v>7</v>
      </c>
      <c r="F93" s="61" t="s">
        <v>27</v>
      </c>
      <c r="G93" s="61" t="str">
        <f t="shared" si="19"/>
        <v>Euribor1M</v>
      </c>
      <c r="H93" s="59" t="str">
        <f t="shared" si="20"/>
        <v>EUR1E6E35Y_RepoQuote</v>
      </c>
      <c r="I93" s="154">
        <v>0</v>
      </c>
      <c r="J93" s="64"/>
      <c r="K93" s="64"/>
    </row>
    <row r="94" spans="1:38" x14ac:dyDescent="0.2">
      <c r="A94" s="59" t="s">
        <v>116</v>
      </c>
      <c r="B94" s="60" t="s">
        <v>68</v>
      </c>
      <c r="C94" s="61" t="s">
        <v>6</v>
      </c>
      <c r="D94" s="61" t="s">
        <v>8</v>
      </c>
      <c r="E94" s="61" t="s">
        <v>7</v>
      </c>
      <c r="F94" s="61" t="s">
        <v>27</v>
      </c>
      <c r="G94" s="61" t="str">
        <f t="shared" si="19"/>
        <v>Euribor1M</v>
      </c>
      <c r="H94" s="59" t="str">
        <f t="shared" si="20"/>
        <v>EUR1E6E40Y_RepoQuote</v>
      </c>
      <c r="I94" s="154">
        <v>0</v>
      </c>
      <c r="J94" s="64" t="str">
        <f>_xll.qlSwapRateHelper2(,$H94,2,$B94,Calendar,$D94,$E94,$F94,$G94,$I94,$C94,Discounting1,PillarDate,,IndexedCoupon,Permanent,Trigger,ObjectOverwrite)</f>
        <v>obj_003fa#0001</v>
      </c>
      <c r="K94" s="64" t="str">
        <f>_xll.qlSwapRateHelper2(,$H94,2,$B94,Calendar,$D94,$E94,$F94,$G94,$I94,$C94,Discounting2,PillarDate,,IndexedCoupon,Permanent,Trigger,ObjectOverwrite)</f>
        <v>obj_0043e#0001</v>
      </c>
    </row>
    <row r="95" spans="1:38" x14ac:dyDescent="0.2">
      <c r="A95" s="59" t="s">
        <v>116</v>
      </c>
      <c r="B95" s="60" t="s">
        <v>69</v>
      </c>
      <c r="C95" s="61" t="s">
        <v>6</v>
      </c>
      <c r="D95" s="61" t="s">
        <v>8</v>
      </c>
      <c r="E95" s="61" t="s">
        <v>7</v>
      </c>
      <c r="F95" s="61" t="s">
        <v>27</v>
      </c>
      <c r="G95" s="61" t="str">
        <f t="shared" si="19"/>
        <v>Euribor1M</v>
      </c>
      <c r="H95" s="59" t="str">
        <f t="shared" si="20"/>
        <v>EUR1E6E50Y_RepoQuote</v>
      </c>
      <c r="I95" s="154">
        <v>0</v>
      </c>
      <c r="J95" s="64" t="str">
        <f>_xll.qlSwapRateHelper2(,$H95,2,$B95,Calendar,$D95,$E95,$F95,$G95,$I95,$C95,Discounting1,PillarDate,,IndexedCoupon,Permanent,Trigger,ObjectOverwrite)</f>
        <v>obj_0041e#0001</v>
      </c>
      <c r="K95" s="64" t="str">
        <f>_xll.qlSwapRateHelper2(,$H95,2,$B95,Calendar,$D95,$E95,$F95,$G95,$I95,$C95,Discounting2,PillarDate,,IndexedCoupon,Permanent,Trigger,ObjectOverwrite)</f>
        <v>obj_00422#0001</v>
      </c>
    </row>
    <row r="96" spans="1:38" x14ac:dyDescent="0.2">
      <c r="A96" s="1" t="s">
        <v>116</v>
      </c>
      <c r="B96" s="8" t="s">
        <v>110</v>
      </c>
      <c r="C96" s="7" t="s">
        <v>6</v>
      </c>
      <c r="D96" s="7" t="s">
        <v>8</v>
      </c>
      <c r="E96" s="7" t="s">
        <v>7</v>
      </c>
      <c r="F96" s="7" t="s">
        <v>27</v>
      </c>
      <c r="G96" s="7" t="str">
        <f t="shared" si="19"/>
        <v>Euribor1M</v>
      </c>
      <c r="H96" s="1" t="str">
        <f t="shared" si="20"/>
        <v>EUR1E6E60Y_RepoQuote</v>
      </c>
      <c r="I96" s="155">
        <v>0</v>
      </c>
      <c r="J96" s="3" t="str">
        <f>_xll.qlSwapRateHelper2(,$H96,2,$B96,Calendar,$D96,$E96,$F96,$G96,$I96,$C96,Discounting1,PillarDate,,IndexedCoupon,Permanent,Trigger,ObjectOverwrite)</f>
        <v>obj_00409#0001</v>
      </c>
      <c r="K96" s="3" t="str">
        <f>_xll.qlSwapRateHelper2(,$H96,2,$B96,Calendar,$D96,$E96,$F96,$G96,$I96,$C96,Discounting2,PillarDate,,IndexedCoupon,Permanent,Trigger,ObjectOverwrite)</f>
        <v>obj_003ff#0001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 D59:D96">
      <formula1>"Annual,Semiannual,EveryFourthMonth,Quarterly,Bimonthly,Monthly,Biweekly,Weekly,Daily,Once,NoFrequency"</formula1>
    </dataValidation>
    <dataValidation type="list" allowBlank="1" showInputMessage="1" showErrorMessage="1" sqref="E6:E16 E19:E56 E59:E96">
      <formula1>"Following,Modified Following,Preceding,Modified Preceding,Unadjusted,Half-Month Modified Following"</formula1>
    </dataValidation>
    <dataValidation type="list" allowBlank="1" showInputMessage="1" showErrorMessage="1" sqref="F6:F16 F19:F56 F59:F9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5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EUR1Y</v>
      </c>
      <c r="Y1" s="66"/>
      <c r="Z1" s="66"/>
      <c r="AA1" s="66"/>
      <c r="AB1" s="69"/>
      <c r="AC1" s="69"/>
      <c r="AD1" s="66"/>
      <c r="AE1" s="66"/>
      <c r="AF1" s="73" t="s">
        <v>138</v>
      </c>
      <c r="AG1" s="73" t="s">
        <v>147</v>
      </c>
    </row>
    <row r="2" spans="1:45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143</v>
      </c>
      <c r="K2" s="65" t="s">
        <v>145</v>
      </c>
      <c r="M2" s="73" t="s">
        <v>9</v>
      </c>
      <c r="N2" s="73" t="s">
        <v>143</v>
      </c>
      <c r="O2" s="73" t="s">
        <v>144</v>
      </c>
      <c r="P2" s="73" t="s">
        <v>78</v>
      </c>
      <c r="Q2" s="73" t="s">
        <v>81</v>
      </c>
      <c r="R2" s="73" t="s">
        <v>79</v>
      </c>
      <c r="S2" s="73" t="s">
        <v>80</v>
      </c>
      <c r="T2" s="73" t="s">
        <v>82</v>
      </c>
      <c r="U2" s="73" t="s">
        <v>22</v>
      </c>
      <c r="V2" s="73" t="s">
        <v>75</v>
      </c>
      <c r="W2" s="93"/>
      <c r="X2" s="73" t="s">
        <v>9</v>
      </c>
      <c r="Y2" s="73" t="s">
        <v>143</v>
      </c>
      <c r="Z2" s="73" t="s">
        <v>144</v>
      </c>
      <c r="AA2" s="73" t="s">
        <v>78</v>
      </c>
      <c r="AB2" s="75" t="s">
        <v>23</v>
      </c>
      <c r="AC2" s="75" t="s">
        <v>83</v>
      </c>
      <c r="AD2" s="73" t="s">
        <v>22</v>
      </c>
      <c r="AE2" s="73" t="s">
        <v>75</v>
      </c>
      <c r="AF2" s="169">
        <f t="array" ref="AF2:AF53">_xll.qlPiecewiseYieldCurveData(yieldcurve1_1Y,Trigger)</f>
        <v>6.0814634749353379E-4</v>
      </c>
      <c r="AG2" s="76">
        <f t="array" ref="AG2:AG53">_xll.qlPiecewiseYieldCurveData(yieldcurve2_1Y,Trigger)</f>
        <v>1</v>
      </c>
      <c r="AJ2" s="46" t="s">
        <v>148</v>
      </c>
      <c r="AL2" s="46" t="s">
        <v>149</v>
      </c>
      <c r="AN2" s="228" t="s">
        <v>84</v>
      </c>
      <c r="AO2" s="229"/>
    </row>
    <row r="3" spans="1:45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Euribor1Y</v>
      </c>
      <c r="H3" s="121" t="str">
        <f>IF(LCHQuoteOverwrite,Currency&amp;SUBSTITUTE($B3,"1Y","12M")&amp;"D"&amp;ReportQuoteSuffix,Currency&amp;$B3&amp;"D"&amp;QuoteSuffix)</f>
        <v>EUR12MD_RepoQuote</v>
      </c>
      <c r="I3" s="124"/>
      <c r="J3" s="3" t="str">
        <f>_xll.qlDepositRateHelper(,H3,G3,Permanent,Trigger,ObjectOverwrite)</f>
        <v>obj_004b8#0001</v>
      </c>
      <c r="K3" s="3" t="str">
        <f>J3</f>
        <v>obj_004b8#0001</v>
      </c>
      <c r="L3" s="49"/>
      <c r="M3" s="11" t="str">
        <f>A3</f>
        <v>Dp</v>
      </c>
      <c r="N3" s="95" t="str">
        <f>IF(ISBLANK(J3),"--",J3)</f>
        <v>obj_004b8#0001</v>
      </c>
      <c r="O3" s="95" t="str">
        <f>IF(ISBLANK(K3),"--",K3)</f>
        <v>obj_004b8#0001</v>
      </c>
      <c r="P3" s="147" t="str">
        <f>IFERROR(_xll.qlRateHelperQuoteName(N3,Trigger),"--")</f>
        <v>EUR12MD_RepoQuote</v>
      </c>
      <c r="Q3" s="101">
        <f>IFERROR(_xll.qlRateHelperQuoteValue($N3,Trigger),"--")</f>
        <v>5.9999999999999995E-4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42362</v>
      </c>
      <c r="V3" s="102">
        <f>IFERROR(_xll.qlRateHelperPillarDate(N3,Trigger),"--")</f>
        <v>42731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obj_004b8</v>
      </c>
      <c r="Z3" s="4" t="str">
        <f t="array" ref="Z3:Z53">_xll.qlRateHelperSelection(_xll.ohFilter(RateHelpers2,IncludeFlag),_xll.ohFilter(Priority,IncludeFlag),$AO$3,$AO$4,$AO$5,$AO$6,_xll.ohFilter(MinDistance,IncludeFlag),Trigger)</f>
        <v>obj_004b8</v>
      </c>
      <c r="AA3" s="4" t="str">
        <f>IFERROR(_xll.qlRateHelperQuoteName(Y3,Trigger),"")</f>
        <v>EUR12MD_RepoQuote</v>
      </c>
      <c r="AB3" s="70">
        <f>IFERROR(_xll.qlRateHelperRate(Y3,Trigger),"")</f>
        <v>5.9999999999999995E-4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42362</v>
      </c>
      <c r="AE3" s="5">
        <f>IFERROR(_xll.qlRateHelperPillarDate(Y3,Trigger),"")</f>
        <v>42731</v>
      </c>
      <c r="AF3" s="70">
        <v>6.0814634749353379E-4</v>
      </c>
      <c r="AG3" s="77">
        <v>0.9993820477374401</v>
      </c>
      <c r="AH3" s="167">
        <f t="array" ref="AH3:AH53">_xll.ohFilter([1]REP00100!$C$2:$C$1000,([1]REP00100!$A$2:$A$1000="EUR_EURIBOR_12M_EOD"))</f>
        <v>42731</v>
      </c>
      <c r="AI3" s="168">
        <f t="array" ref="AI3:AI53">_xll.ohFilter([1]REP00100!$E$2:$E$1000,([1]REP00100!$A$2:$A$1000="EUR_EURIBOR_12M_EOD"))</f>
        <v>6.0814634749369002E-4</v>
      </c>
      <c r="AJ3" s="170">
        <f>AF3-AI3</f>
        <v>-1.5623353305516119E-16</v>
      </c>
      <c r="AK3" s="80">
        <f t="array" ref="AK3:AK53">_xll.ohFilter([1]REP00101!$F$2:$F$1000,([1]REP00101!$A$2:$A$1000="EUR_EURIBOR_12M_EOD"))</f>
        <v>0.99938204773743999</v>
      </c>
      <c r="AL3" s="161">
        <f>AG3-AK3</f>
        <v>0</v>
      </c>
      <c r="AM3" s="161"/>
      <c r="AN3" s="107" t="s">
        <v>85</v>
      </c>
      <c r="AO3" s="108">
        <v>0</v>
      </c>
      <c r="AQ3" s="168"/>
      <c r="AR3" s="168"/>
      <c r="AS3" s="168"/>
    </row>
    <row r="4" spans="1:45" ht="11.25" customHeight="1" x14ac:dyDescent="0.2">
      <c r="B4" s="46"/>
      <c r="C4" s="46" t="s">
        <v>114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obj_004b9#0001</v>
      </c>
      <c r="O4" s="131" t="str">
        <f t="shared" ref="O4" si="3">IF(ISBLANK(K6),"--",K6)</f>
        <v>obj_004b9#0001</v>
      </c>
      <c r="P4" s="145" t="str">
        <f>IFERROR(_xll.qlRateHelperQuoteName(N4,Trigger),"--")</f>
        <v>EUR1x13F_RepoQuote</v>
      </c>
      <c r="Q4" s="133">
        <f>IFERROR(_xll.qlRateHelperQuoteValue($N4,Trigger),"--")</f>
        <v>6.4000000000000005E-4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42394</v>
      </c>
      <c r="V4" s="134">
        <f>IFERROR(_xll.qlRateHelperPillarDate(N4,Trigger),"--")</f>
        <v>42759</v>
      </c>
      <c r="X4" s="4" t="str">
        <f t="shared" si="0"/>
        <v>FRA</v>
      </c>
      <c r="Y4" s="4" t="str">
        <v>obj_004b9</v>
      </c>
      <c r="Z4" s="4" t="str">
        <v>obj_004b9</v>
      </c>
      <c r="AA4" s="4" t="str">
        <f>IFERROR(_xll.qlRateHelperQuoteName(Y4,Trigger),"")</f>
        <v>EUR1x13F_RepoQuote</v>
      </c>
      <c r="AB4" s="70">
        <f>IFERROR(_xll.qlRateHelperRate(Y4,Trigger),"")</f>
        <v>6.4000000000000005E-4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42394</v>
      </c>
      <c r="AE4" s="5">
        <f>IFERROR(_xll.qlRateHelperPillarDate(Y4,Trigger),"")</f>
        <v>42759</v>
      </c>
      <c r="AF4" s="70">
        <v>6.4646886385547444E-4</v>
      </c>
      <c r="AG4" s="77">
        <v>0.99929472118433627</v>
      </c>
      <c r="AH4" s="167">
        <v>42759</v>
      </c>
      <c r="AI4" s="168">
        <v>6.4646886385610999E-4</v>
      </c>
      <c r="AJ4" s="170">
        <f t="shared" ref="AJ4:AJ53" si="4">AF4-AI4</f>
        <v>-6.355593135110027E-16</v>
      </c>
      <c r="AK4" s="80">
        <v>0.999294721184665</v>
      </c>
      <c r="AL4" s="161">
        <f t="shared" ref="AL4:AL53" si="5">AG4-AK4</f>
        <v>-3.2873703759150885E-13</v>
      </c>
      <c r="AM4" s="161"/>
      <c r="AN4" s="107" t="s">
        <v>86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90</v>
      </c>
      <c r="C5" s="65" t="s">
        <v>91</v>
      </c>
      <c r="D5" s="65"/>
      <c r="E5" s="65"/>
      <c r="F5" s="65"/>
      <c r="G5" s="65" t="s">
        <v>4</v>
      </c>
      <c r="H5" s="65" t="s">
        <v>1</v>
      </c>
      <c r="I5" s="65"/>
      <c r="J5" s="65" t="s">
        <v>143</v>
      </c>
      <c r="K5" s="65" t="s">
        <v>145</v>
      </c>
      <c r="L5" s="48"/>
      <c r="M5" s="10" t="str">
        <f t="shared" ref="M5:M15" si="6">A7</f>
        <v>FRA</v>
      </c>
      <c r="N5" s="94" t="str">
        <f t="shared" ref="N5:N15" si="7">IF(ISBLANK(J7),"--",J7)</f>
        <v>obj_004ad#0001</v>
      </c>
      <c r="O5" s="94" t="str">
        <f t="shared" ref="O5:O15" si="8">IF(ISBLANK(K7),"--",K7)</f>
        <v>obj_004ad#0001</v>
      </c>
      <c r="P5" s="146" t="str">
        <f>IFERROR(_xll.qlRateHelperQuoteName(N5,Trigger),"--")</f>
        <v>EUR2x14F_RepoQuote</v>
      </c>
      <c r="Q5" s="98">
        <f>IFERROR(_xll.qlRateHelperQuoteValue($N5,Trigger),"--")</f>
        <v>5.9999999999999995E-4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42424</v>
      </c>
      <c r="V5" s="99">
        <f>IFERROR(_xll.qlRateHelperPillarDate(N5,Trigger),"--")</f>
        <v>42790</v>
      </c>
      <c r="X5" s="4" t="str">
        <f t="shared" si="0"/>
        <v>FRA</v>
      </c>
      <c r="Y5" s="4" t="str">
        <v>obj_004ad</v>
      </c>
      <c r="Z5" s="4" t="str">
        <v>obj_004ad</v>
      </c>
      <c r="AA5" s="4" t="str">
        <f>IFERROR(_xll.qlRateHelperQuoteName(Y5,Trigger),"")</f>
        <v>EUR2x14F_RepoQuote</v>
      </c>
      <c r="AB5" s="70">
        <f>IFERROR(_xll.qlRateHelperRate(Y5,Trigger),"")</f>
        <v>5.9999999999999995E-4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42424</v>
      </c>
      <c r="AE5" s="5">
        <f>IFERROR(_xll.qlRateHelperPillarDate(Y5,Trigger),"")</f>
        <v>42790</v>
      </c>
      <c r="AF5" s="70">
        <v>6.081476409139137E-4</v>
      </c>
      <c r="AG5" s="77">
        <v>0.99928380868178579</v>
      </c>
      <c r="AH5" s="167">
        <v>42790</v>
      </c>
      <c r="AI5" s="168">
        <v>6.0814764091395002E-4</v>
      </c>
      <c r="AJ5" s="170">
        <f t="shared" si="4"/>
        <v>-3.6320772778264399E-17</v>
      </c>
      <c r="AK5" s="80">
        <v>0.99928380868178601</v>
      </c>
      <c r="AL5" s="161">
        <f t="shared" si="5"/>
        <v>0</v>
      </c>
      <c r="AM5" s="161"/>
      <c r="AN5" s="107" t="s">
        <v>87</v>
      </c>
      <c r="AO5" s="108">
        <v>0</v>
      </c>
      <c r="AQ5" s="168"/>
      <c r="AR5" s="168"/>
      <c r="AS5" s="168"/>
    </row>
    <row r="6" spans="1:45" ht="11.25" customHeight="1" x14ac:dyDescent="0.2">
      <c r="A6" s="53" t="s">
        <v>92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Euribor1Y</v>
      </c>
      <c r="H6" s="118" t="str">
        <f t="shared" ref="H6:H17" si="11">IF(LCHQuoteOverwrite,Currency&amp;B6&amp;C6&amp;ReportQuoteSuffix,Currency&amp;B6&amp;C6&amp;QuoteSuffix)</f>
        <v>EUR1x13F_RepoQuote</v>
      </c>
      <c r="I6" s="129"/>
      <c r="J6" s="58" t="str">
        <f>_xll.qlFraRateHelper(,H6,B6&amp;"M",G6,PillarDate,,Permanent,Trigger,ObjectOverwrite)</f>
        <v>obj_004b9#0001</v>
      </c>
      <c r="K6" s="58" t="str">
        <f>J6</f>
        <v>obj_004b9#0001</v>
      </c>
      <c r="L6" s="48"/>
      <c r="M6" s="10" t="str">
        <f t="shared" si="6"/>
        <v>FRA</v>
      </c>
      <c r="N6" s="94" t="str">
        <f t="shared" si="7"/>
        <v>obj_004ae#0001</v>
      </c>
      <c r="O6" s="94" t="str">
        <f t="shared" si="8"/>
        <v>obj_004ae#0001</v>
      </c>
      <c r="P6" s="146" t="str">
        <f>IFERROR(_xll.qlRateHelperQuoteName(N6,Trigger),"--")</f>
        <v>EUR3x15F_RepoQuote</v>
      </c>
      <c r="Q6" s="98">
        <f>IFERROR(_xll.qlRateHelperQuoteValue($N6,Trigger),"--")</f>
        <v>5.8500000000000002E-4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42453</v>
      </c>
      <c r="V6" s="99">
        <f>IFERROR(_xll.qlRateHelperPillarDate(N6,Trigger),"--")</f>
        <v>42818</v>
      </c>
      <c r="X6" s="4" t="str">
        <f t="shared" si="0"/>
        <v>FRA</v>
      </c>
      <c r="Y6" s="4" t="str">
        <v>obj_004ae</v>
      </c>
      <c r="Z6" s="4" t="str">
        <v>obj_004ae</v>
      </c>
      <c r="AA6" s="4" t="str">
        <f>IFERROR(_xll.qlRateHelperQuoteName(Y6,Trigger),"")</f>
        <v>EUR3x15F_RepoQuote</v>
      </c>
      <c r="AB6" s="70">
        <f>IFERROR(_xll.qlRateHelperRate(Y6,Trigger),"")</f>
        <v>5.8500000000000002E-4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42453</v>
      </c>
      <c r="AE6" s="5">
        <f>IFERROR(_xll.qlRateHelperPillarDate(Y6,Trigger),"")</f>
        <v>42818</v>
      </c>
      <c r="AF6" s="70">
        <v>5.9603506046149624E-4</v>
      </c>
      <c r="AG6" s="77">
        <v>0.99925237808071454</v>
      </c>
      <c r="AH6" s="167">
        <v>42818</v>
      </c>
      <c r="AI6" s="168">
        <v>5.9603506046181998E-4</v>
      </c>
      <c r="AJ6" s="170">
        <f t="shared" si="4"/>
        <v>-3.2374276870417162E-16</v>
      </c>
      <c r="AK6" s="80">
        <v>0.99925237808071499</v>
      </c>
      <c r="AL6" s="161">
        <f t="shared" si="5"/>
        <v>0</v>
      </c>
      <c r="AM6" s="161"/>
      <c r="AN6" s="107" t="s">
        <v>88</v>
      </c>
      <c r="AO6" s="109" t="s">
        <v>89</v>
      </c>
      <c r="AQ6" s="168"/>
      <c r="AR6" s="168"/>
      <c r="AS6" s="168"/>
    </row>
    <row r="7" spans="1:45" ht="11.25" customHeight="1" x14ac:dyDescent="0.2">
      <c r="A7" s="59" t="s">
        <v>92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Euribor1Y</v>
      </c>
      <c r="H7" s="119" t="str">
        <f t="shared" si="11"/>
        <v>EUR2x14F_RepoQuote</v>
      </c>
      <c r="I7" s="123"/>
      <c r="J7" s="64" t="str">
        <f>_xll.qlFraRateHelper(,H7,B7&amp;"M",G7,PillarDate,,Permanent,Trigger,ObjectOverwrite)</f>
        <v>obj_004ad#0001</v>
      </c>
      <c r="K7" s="64" t="str">
        <f t="shared" ref="K7:K15" si="12">J7</f>
        <v>obj_004ad#0001</v>
      </c>
      <c r="L7" s="48"/>
      <c r="M7" s="10" t="str">
        <f t="shared" si="6"/>
        <v>FRA</v>
      </c>
      <c r="N7" s="94" t="str">
        <f t="shared" si="7"/>
        <v>obj_004b2#0001</v>
      </c>
      <c r="O7" s="94" t="str">
        <f t="shared" si="8"/>
        <v>obj_004b2#0001</v>
      </c>
      <c r="P7" s="146" t="str">
        <f>IFERROR(_xll.qlRateHelperQuoteName(N7,Trigger),"--")</f>
        <v>EUR4x16F_RepoQuote</v>
      </c>
      <c r="Q7" s="98">
        <f>IFERROR(_xll.qlRateHelperQuoteValue($N7,Trigger),"--")</f>
        <v>6.3000000000000003E-4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42485</v>
      </c>
      <c r="V7" s="99">
        <f>IFERROR(_xll.qlRateHelperPillarDate(N7,Trigger),"--")</f>
        <v>42849</v>
      </c>
      <c r="X7" s="4" t="str">
        <f t="shared" si="0"/>
        <v>FRA</v>
      </c>
      <c r="Y7" s="4" t="str">
        <v>obj_004b2</v>
      </c>
      <c r="Z7" s="4" t="str">
        <v>obj_004b2</v>
      </c>
      <c r="AA7" s="4" t="str">
        <f>IFERROR(_xll.qlRateHelperQuoteName(Y7,Trigger),"")</f>
        <v>EUR4x16F_RepoQuote</v>
      </c>
      <c r="AB7" s="70">
        <f>IFERROR(_xll.qlRateHelperRate(Y7,Trigger),"")</f>
        <v>6.3000000000000003E-4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42485</v>
      </c>
      <c r="AE7" s="5">
        <f>IFERROR(_xll.qlRateHelperPillarDate(Y7,Trigger),"")</f>
        <v>42849</v>
      </c>
      <c r="AF7" s="70">
        <v>6.2985182192194929E-4</v>
      </c>
      <c r="AG7" s="77">
        <v>0.99915731846216416</v>
      </c>
      <c r="AH7" s="167">
        <v>42849</v>
      </c>
      <c r="AI7" s="168">
        <v>6.2985182192197998E-4</v>
      </c>
      <c r="AJ7" s="170">
        <f t="shared" si="4"/>
        <v>-3.0682921481339775E-17</v>
      </c>
      <c r="AK7" s="80">
        <v>0.99915731846216704</v>
      </c>
      <c r="AL7" s="161">
        <f t="shared" si="5"/>
        <v>-2.886579864025407E-15</v>
      </c>
      <c r="AM7" s="161"/>
      <c r="AQ7" s="168"/>
      <c r="AR7" s="168"/>
      <c r="AS7" s="168"/>
    </row>
    <row r="8" spans="1:45" ht="11.25" customHeight="1" x14ac:dyDescent="0.2">
      <c r="A8" s="59" t="s">
        <v>92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Euribor1Y</v>
      </c>
      <c r="H8" s="119" t="str">
        <f t="shared" si="11"/>
        <v>EUR3x15F_RepoQuote</v>
      </c>
      <c r="I8" s="123"/>
      <c r="J8" s="64" t="str">
        <f>_xll.qlFraRateHelper(,H8,B8&amp;"M",G8,PillarDate,,Permanent,Trigger,ObjectOverwrite)</f>
        <v>obj_004ae#0001</v>
      </c>
      <c r="K8" s="64" t="str">
        <f t="shared" si="12"/>
        <v>obj_004ae#0001</v>
      </c>
      <c r="L8" s="48"/>
      <c r="M8" s="10" t="str">
        <f t="shared" si="6"/>
        <v>FRA</v>
      </c>
      <c r="N8" s="94" t="str">
        <f t="shared" si="7"/>
        <v>obj_004b0#0001</v>
      </c>
      <c r="O8" s="94" t="str">
        <f t="shared" si="8"/>
        <v>obj_004b0#0001</v>
      </c>
      <c r="P8" s="146" t="str">
        <f>IFERROR(_xll.qlRateHelperQuoteName(N8,Trigger),"--")</f>
        <v>EUR5x17F_RepoQuote</v>
      </c>
      <c r="Q8" s="98">
        <f>IFERROR(_xll.qlRateHelperQuoteValue($N8,Trigger),"--")</f>
        <v>6.7000000000000002E-4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42514</v>
      </c>
      <c r="V8" s="99">
        <f>IFERROR(_xll.qlRateHelperPillarDate(N8,Trigger),"--")</f>
        <v>42879</v>
      </c>
      <c r="X8" s="4" t="str">
        <f t="shared" si="0"/>
        <v>FRA</v>
      </c>
      <c r="Y8" s="4" t="str">
        <v>obj_004b0</v>
      </c>
      <c r="Z8" s="4" t="str">
        <v>obj_004b0</v>
      </c>
      <c r="AA8" s="4" t="str">
        <f>IFERROR(_xll.qlRateHelperQuoteName(Y8,Trigger),"")</f>
        <v>EUR5x17F_RepoQuote</v>
      </c>
      <c r="AB8" s="70">
        <f>IFERROR(_xll.qlRateHelperRate(Y8,Trigger),"")</f>
        <v>6.7000000000000002E-4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42514</v>
      </c>
      <c r="AE8" s="5">
        <f>IFERROR(_xll.qlRateHelperPillarDate(Y8,Trigger),"")</f>
        <v>42879</v>
      </c>
      <c r="AF8" s="70">
        <v>6.5802868532618985E-4</v>
      </c>
      <c r="AG8" s="77">
        <v>0.999064774889874</v>
      </c>
      <c r="AH8" s="167">
        <v>42879</v>
      </c>
      <c r="AI8" s="168">
        <v>6.5802868532622997E-4</v>
      </c>
      <c r="AJ8" s="170">
        <f t="shared" si="4"/>
        <v>-4.0115480381963664E-17</v>
      </c>
      <c r="AK8" s="80">
        <v>0.999064774889874</v>
      </c>
      <c r="AL8" s="161">
        <f t="shared" si="5"/>
        <v>0</v>
      </c>
      <c r="AM8" s="161"/>
      <c r="AQ8" s="168"/>
      <c r="AR8" s="168"/>
      <c r="AS8" s="168"/>
    </row>
    <row r="9" spans="1:45" ht="11.25" customHeight="1" x14ac:dyDescent="0.2">
      <c r="A9" s="59" t="s">
        <v>92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Euribor1Y</v>
      </c>
      <c r="H9" s="119" t="str">
        <f t="shared" si="11"/>
        <v>EUR4x16F_RepoQuote</v>
      </c>
      <c r="I9" s="123"/>
      <c r="J9" s="64" t="str">
        <f>_xll.qlFraRateHelper(,H9,B9&amp;"M",G9,PillarDate,,Permanent,Trigger,ObjectOverwrite)</f>
        <v>obj_004b2#0001</v>
      </c>
      <c r="K9" s="64" t="str">
        <f t="shared" si="12"/>
        <v>obj_004b2#0001</v>
      </c>
      <c r="L9" s="48"/>
      <c r="M9" s="10" t="str">
        <f t="shared" si="6"/>
        <v>FRA</v>
      </c>
      <c r="N9" s="94" t="str">
        <f t="shared" si="7"/>
        <v>obj_004b4#0001</v>
      </c>
      <c r="O9" s="94" t="str">
        <f t="shared" si="8"/>
        <v>obj_004b4#0001</v>
      </c>
      <c r="P9" s="146" t="str">
        <f>IFERROR(_xll.qlRateHelperQuoteName(N9,Trigger),"--")</f>
        <v>EUR6x18F_RepoQuote</v>
      </c>
      <c r="Q9" s="98">
        <f>IFERROR(_xll.qlRateHelperQuoteValue($N9,Trigger),"--")</f>
        <v>6.4499999999999996E-4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42545</v>
      </c>
      <c r="V9" s="99">
        <f>IFERROR(_xll.qlRateHelperPillarDate(N9,Trigger),"--")</f>
        <v>42912</v>
      </c>
      <c r="X9" s="4" t="str">
        <f t="shared" si="0"/>
        <v>FRA</v>
      </c>
      <c r="Y9" s="4" t="str">
        <v>obj_004b4</v>
      </c>
      <c r="Z9" s="4" t="str">
        <v>obj_004b4</v>
      </c>
      <c r="AA9" s="4" t="str">
        <f>IFERROR(_xll.qlRateHelperQuoteName(Y9,Trigger),"")</f>
        <v>EUR6x18F_RepoQuote</v>
      </c>
      <c r="AB9" s="70">
        <f>IFERROR(_xll.qlRateHelperRate(Y9,Trigger),"")</f>
        <v>6.4499999999999996E-4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42545</v>
      </c>
      <c r="AE9" s="5">
        <f>IFERROR(_xll.qlRateHelperPillarDate(Y9,Trigger),"")</f>
        <v>42912</v>
      </c>
      <c r="AF9" s="70">
        <v>6.3846179583600473E-4</v>
      </c>
      <c r="AG9" s="77">
        <v>0.99903490186650412</v>
      </c>
      <c r="AH9" s="167">
        <v>42912</v>
      </c>
      <c r="AI9" s="168">
        <v>6.3846179583608995E-4</v>
      </c>
      <c r="AJ9" s="170">
        <f t="shared" si="4"/>
        <v>-8.5218290757360649E-17</v>
      </c>
      <c r="AK9" s="80">
        <v>0.99903490186650401</v>
      </c>
      <c r="AL9" s="161">
        <f t="shared" si="5"/>
        <v>0</v>
      </c>
      <c r="AM9" s="161"/>
      <c r="AQ9" s="168"/>
      <c r="AR9" s="168"/>
      <c r="AS9" s="168"/>
    </row>
    <row r="10" spans="1:45" ht="11.25" customHeight="1" x14ac:dyDescent="0.2">
      <c r="A10" s="59" t="s">
        <v>92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Euribor1Y</v>
      </c>
      <c r="H10" s="119" t="str">
        <f t="shared" si="11"/>
        <v>EUR5x17F_RepoQuote</v>
      </c>
      <c r="I10" s="123"/>
      <c r="J10" s="64" t="str">
        <f>_xll.qlFraRateHelper(,H10,B10&amp;"M",G10,PillarDate,,Permanent,Trigger,ObjectOverwrite)</f>
        <v>obj_004b0#0001</v>
      </c>
      <c r="K10" s="64" t="str">
        <f t="shared" si="12"/>
        <v>obj_004b0#0001</v>
      </c>
      <c r="L10" s="48"/>
      <c r="M10" s="10" t="str">
        <f t="shared" si="6"/>
        <v>FRA</v>
      </c>
      <c r="N10" s="94" t="str">
        <f t="shared" si="7"/>
        <v>obj_004b3#0001</v>
      </c>
      <c r="O10" s="94" t="str">
        <f t="shared" si="8"/>
        <v>obj_004b3#0001</v>
      </c>
      <c r="P10" s="146" t="str">
        <f>IFERROR(_xll.qlRateHelperQuoteName(N10,Trigger),"--")</f>
        <v>EUR7x19F_RepoQuote</v>
      </c>
      <c r="Q10" s="98">
        <f>IFERROR(_xll.qlRateHelperQuoteValue($N10,Trigger),"--")</f>
        <v>7.6000000000000004E-4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42576</v>
      </c>
      <c r="V10" s="99">
        <f>IFERROR(_xll.qlRateHelperPillarDate(N10,Trigger),"--")</f>
        <v>42940</v>
      </c>
      <c r="X10" s="4" t="str">
        <f t="shared" si="0"/>
        <v>FRA</v>
      </c>
      <c r="Y10" s="4" t="str">
        <v>obj_004b3</v>
      </c>
      <c r="Z10" s="4" t="str">
        <v>obj_004b3</v>
      </c>
      <c r="AA10" s="4" t="str">
        <f>IFERROR(_xll.qlRateHelperQuoteName(Y10,Trigger),"")</f>
        <v>EUR7x19F_RepoQuote</v>
      </c>
      <c r="AB10" s="70">
        <f>IFERROR(_xll.qlRateHelperRate(Y10,Trigger),"")</f>
        <v>7.6000000000000004E-4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42576</v>
      </c>
      <c r="AE10" s="5">
        <f>IFERROR(_xll.qlRateHelperPillarDate(Y10,Trigger),"")</f>
        <v>42940</v>
      </c>
      <c r="AF10" s="70">
        <v>7.0914783981085067E-4</v>
      </c>
      <c r="AG10" s="77">
        <v>0.99887633116902896</v>
      </c>
      <c r="AH10" s="167">
        <v>42940</v>
      </c>
      <c r="AI10" s="168">
        <v>7.0914783980863001E-4</v>
      </c>
      <c r="AJ10" s="170">
        <f t="shared" si="4"/>
        <v>2.2206628896848102E-15</v>
      </c>
      <c r="AK10" s="80">
        <v>0.99887633116910701</v>
      </c>
      <c r="AL10" s="161">
        <f t="shared" si="5"/>
        <v>-7.8048678631148505E-14</v>
      </c>
      <c r="AM10" s="161"/>
      <c r="AQ10" s="168"/>
      <c r="AR10" s="168"/>
      <c r="AS10" s="168"/>
    </row>
    <row r="11" spans="1:45" ht="11.25" customHeight="1" x14ac:dyDescent="0.2">
      <c r="A11" s="59" t="s">
        <v>92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Euribor1Y</v>
      </c>
      <c r="H11" s="119" t="str">
        <f t="shared" si="11"/>
        <v>EUR6x18F_RepoQuote</v>
      </c>
      <c r="I11" s="123"/>
      <c r="J11" s="64" t="str">
        <f>_xll.qlFraRateHelper(,H11,B11&amp;"M",G11,PillarDate,,Permanent,Trigger,ObjectOverwrite)</f>
        <v>obj_004b4#0001</v>
      </c>
      <c r="K11" s="64" t="str">
        <f t="shared" si="12"/>
        <v>obj_004b4#0001</v>
      </c>
      <c r="L11" s="48"/>
      <c r="M11" s="10" t="str">
        <f t="shared" si="6"/>
        <v>FRA</v>
      </c>
      <c r="N11" s="94" t="str">
        <f t="shared" si="7"/>
        <v>obj_004af#0001</v>
      </c>
      <c r="O11" s="94" t="str">
        <f t="shared" si="8"/>
        <v>obj_004af#0001</v>
      </c>
      <c r="P11" s="146" t="str">
        <f>IFERROR(_xll.qlRateHelperQuoteName(N11,Trigger),"--")</f>
        <v>EUR8x20F_RepoQuote</v>
      </c>
      <c r="Q11" s="98">
        <f>IFERROR(_xll.qlRateHelperQuoteValue($N11,Trigger),"--")</f>
        <v>8.0999999999999996E-4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42606</v>
      </c>
      <c r="V11" s="99">
        <f>IFERROR(_xll.qlRateHelperPillarDate(N11,Trigger),"--")</f>
        <v>42971</v>
      </c>
      <c r="X11" s="4" t="str">
        <f t="shared" si="0"/>
        <v>FRA</v>
      </c>
      <c r="Y11" s="4" t="str">
        <v>obj_004af</v>
      </c>
      <c r="Z11" s="4" t="str">
        <v>obj_004af</v>
      </c>
      <c r="AA11" s="4" t="str">
        <f>IFERROR(_xll.qlRateHelperQuoteName(Y11,Trigger),"")</f>
        <v>EUR8x20F_RepoQuote</v>
      </c>
      <c r="AB11" s="70">
        <f>IFERROR(_xll.qlRateHelperRate(Y11,Trigger),"")</f>
        <v>8.0999999999999996E-4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42606</v>
      </c>
      <c r="AE11" s="5">
        <f>IFERROR(_xll.qlRateHelperPillarDate(Y11,Trigger),"")</f>
        <v>42971</v>
      </c>
      <c r="AF11" s="70">
        <v>7.3524915117775856E-4</v>
      </c>
      <c r="AG11" s="77">
        <v>0.99876997017219249</v>
      </c>
      <c r="AH11" s="167">
        <v>42971</v>
      </c>
      <c r="AI11" s="168">
        <v>7.3524915126373005E-4</v>
      </c>
      <c r="AJ11" s="170">
        <f t="shared" si="4"/>
        <v>-8.5971486006586328E-14</v>
      </c>
      <c r="AK11" s="80">
        <v>0.99876997017219304</v>
      </c>
      <c r="AL11" s="161">
        <f t="shared" si="5"/>
        <v>0</v>
      </c>
      <c r="AM11" s="161"/>
      <c r="AQ11" s="168"/>
      <c r="AR11" s="168"/>
      <c r="AS11" s="168"/>
    </row>
    <row r="12" spans="1:45" ht="11.25" customHeight="1" x14ac:dyDescent="0.2">
      <c r="A12" s="59" t="s">
        <v>92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Euribor1Y</v>
      </c>
      <c r="H12" s="119" t="str">
        <f t="shared" si="11"/>
        <v>EUR7x19F_RepoQuote</v>
      </c>
      <c r="I12" s="123"/>
      <c r="J12" s="64" t="str">
        <f>_xll.qlFraRateHelper(,H12,B12&amp;"M",G12,PillarDate,,Permanent,Trigger,ObjectOverwrite)</f>
        <v>obj_004b3#0001</v>
      </c>
      <c r="K12" s="64" t="str">
        <f t="shared" si="12"/>
        <v>obj_004b3#0001</v>
      </c>
      <c r="L12" s="48" t="s">
        <v>36</v>
      </c>
      <c r="M12" s="10" t="str">
        <f t="shared" si="6"/>
        <v>FRA</v>
      </c>
      <c r="N12" s="94" t="str">
        <f t="shared" si="7"/>
        <v>obj_004ac#0001</v>
      </c>
      <c r="O12" s="94" t="str">
        <f t="shared" si="8"/>
        <v>obj_004ac#0001</v>
      </c>
      <c r="P12" s="146" t="str">
        <f>IFERROR(_xll.qlRateHelperQuoteName(N12,Trigger),"--")</f>
        <v>EUR9x21F_RepoQuote</v>
      </c>
      <c r="Q12" s="98">
        <f>IFERROR(_xll.qlRateHelperQuoteValue($N12,Trigger),"--")</f>
        <v>7.85E-4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42639</v>
      </c>
      <c r="V12" s="99">
        <f>IFERROR(_xll.qlRateHelperPillarDate(N12,Trigger),"--")</f>
        <v>43003</v>
      </c>
      <c r="X12" s="4" t="str">
        <f t="shared" si="0"/>
        <v>FRA</v>
      </c>
      <c r="Y12" s="4" t="str">
        <v>obj_004ac</v>
      </c>
      <c r="Z12" s="4" t="str">
        <v>obj_004ac</v>
      </c>
      <c r="AA12" s="4" t="str">
        <f>IFERROR(_xll.qlRateHelperQuoteName(Y12,Trigger),"")</f>
        <v>EUR9x21F_RepoQuote</v>
      </c>
      <c r="AB12" s="70">
        <f>IFERROR(_xll.qlRateHelperRate(Y12,Trigger),"")</f>
        <v>7.85E-4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42639</v>
      </c>
      <c r="AE12" s="5">
        <f>IFERROR(_xll.qlRateHelperPillarDate(Y12,Trigger),"")</f>
        <v>43003</v>
      </c>
      <c r="AF12" s="70">
        <v>7.1110094039577459E-4</v>
      </c>
      <c r="AG12" s="77">
        <v>0.99874528568466492</v>
      </c>
      <c r="AH12" s="167">
        <v>43003</v>
      </c>
      <c r="AI12" s="168">
        <v>7.1110094040557003E-4</v>
      </c>
      <c r="AJ12" s="170">
        <f t="shared" si="4"/>
        <v>-9.7954413677547869E-15</v>
      </c>
      <c r="AK12" s="80">
        <v>0.99874528568475296</v>
      </c>
      <c r="AL12" s="161">
        <f t="shared" si="5"/>
        <v>-8.8040685852774914E-14</v>
      </c>
      <c r="AM12" s="161"/>
      <c r="AQ12" s="168"/>
      <c r="AR12" s="168"/>
      <c r="AS12" s="168"/>
    </row>
    <row r="13" spans="1:45" ht="11.25" customHeight="1" x14ac:dyDescent="0.2">
      <c r="A13" s="59" t="s">
        <v>92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Euribor1Y</v>
      </c>
      <c r="H13" s="119" t="str">
        <f t="shared" si="11"/>
        <v>EUR8x20F_RepoQuote</v>
      </c>
      <c r="I13" s="123"/>
      <c r="J13" s="64" t="str">
        <f>_xll.qlFraRateHelper(,H13,B13&amp;"M",G13,PillarDate,,Permanent,Trigger,ObjectOverwrite)</f>
        <v>obj_004af#0001</v>
      </c>
      <c r="K13" s="64" t="str">
        <f t="shared" si="12"/>
        <v>obj_004af#0001</v>
      </c>
      <c r="L13" s="48"/>
      <c r="M13" s="10" t="str">
        <f t="shared" si="6"/>
        <v>FRA</v>
      </c>
      <c r="N13" s="94" t="str">
        <f t="shared" si="7"/>
        <v>obj_004b1#0001</v>
      </c>
      <c r="O13" s="94" t="str">
        <f t="shared" si="8"/>
        <v>obj_004b1#0001</v>
      </c>
      <c r="P13" s="146" t="str">
        <f>IFERROR(_xll.qlRateHelperQuoteName(N13,Trigger),"--")</f>
        <v>EUR10x22F_RepoQuote</v>
      </c>
      <c r="Q13" s="98">
        <f>IFERROR(_xll.qlRateHelperQuoteValue($N13,Trigger),"--")</f>
        <v>9.6000000000000002E-4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42667</v>
      </c>
      <c r="V13" s="99">
        <f>IFERROR(_xll.qlRateHelperPillarDate(N13,Trigger),"--")</f>
        <v>43032</v>
      </c>
      <c r="X13" s="4" t="str">
        <f t="shared" si="0"/>
        <v>FRA</v>
      </c>
      <c r="Y13" s="4" t="str">
        <v>obj_004b1</v>
      </c>
      <c r="Z13" s="4" t="str">
        <v>obj_004b1</v>
      </c>
      <c r="AA13" s="4" t="str">
        <f>IFERROR(_xll.qlRateHelperQuoteName(Y13,Trigger),"")</f>
        <v>EUR10x22F_RepoQuote</v>
      </c>
      <c r="AB13" s="70">
        <f>IFERROR(_xll.qlRateHelperRate(Y13,Trigger),"")</f>
        <v>9.6000000000000002E-4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42667</v>
      </c>
      <c r="AE13" s="5">
        <f>IFERROR(_xll.qlRateHelperPillarDate(Y13,Trigger),"")</f>
        <v>43032</v>
      </c>
      <c r="AF13" s="70">
        <v>8.0624227843327598E-4</v>
      </c>
      <c r="AG13" s="77">
        <v>0.99851673178604361</v>
      </c>
      <c r="AH13" s="167">
        <v>43032</v>
      </c>
      <c r="AI13" s="168">
        <v>8.0624227829046E-4</v>
      </c>
      <c r="AJ13" s="170">
        <f t="shared" si="4"/>
        <v>1.4281598906956683E-13</v>
      </c>
      <c r="AK13" s="80">
        <v>0.99851673178604405</v>
      </c>
      <c r="AL13" s="161">
        <f t="shared" si="5"/>
        <v>0</v>
      </c>
      <c r="AM13" s="161"/>
      <c r="AQ13" s="168"/>
      <c r="AR13" s="168"/>
      <c r="AS13" s="168"/>
    </row>
    <row r="14" spans="1:45" ht="11.25" customHeight="1" x14ac:dyDescent="0.2">
      <c r="A14" s="59" t="s">
        <v>92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Euribor1Y</v>
      </c>
      <c r="H14" s="119" t="str">
        <f t="shared" si="11"/>
        <v>EUR9x21F_RepoQuote</v>
      </c>
      <c r="I14" s="123"/>
      <c r="J14" s="64" t="str">
        <f>_xll.qlFraRateHelper(,H14,B14&amp;"M",G14,PillarDate,,Permanent,Trigger,ObjectOverwrite)</f>
        <v>obj_004ac#0001</v>
      </c>
      <c r="K14" s="64" t="str">
        <f t="shared" si="12"/>
        <v>obj_004ac#0001</v>
      </c>
      <c r="L14" s="48"/>
      <c r="M14" s="10" t="str">
        <f t="shared" si="6"/>
        <v>FRA</v>
      </c>
      <c r="N14" s="94" t="str">
        <f t="shared" si="7"/>
        <v>obj_00443#0001</v>
      </c>
      <c r="O14" s="94" t="str">
        <f t="shared" si="8"/>
        <v>obj_00443#0001</v>
      </c>
      <c r="P14" s="146" t="str">
        <f>IFERROR(_xll.qlRateHelperQuoteName(N14,Trigger),"--")</f>
        <v>EUR11x23F_RepoQuote</v>
      </c>
      <c r="Q14" s="98">
        <f>IFERROR(_xll.qlRateHelperQuoteValue($N14,Trigger),"--")</f>
        <v>1.06E-3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42698</v>
      </c>
      <c r="V14" s="99">
        <f>IFERROR(_xll.qlRateHelperPillarDate(N14,Trigger),"--")</f>
        <v>43063</v>
      </c>
      <c r="X14" s="4" t="str">
        <f t="shared" si="0"/>
        <v>FRA</v>
      </c>
      <c r="Y14" s="4" t="str">
        <v>obj_00443</v>
      </c>
      <c r="Z14" s="4" t="str">
        <v>obj_00443</v>
      </c>
      <c r="AA14" s="4" t="str">
        <f>IFERROR(_xll.qlRateHelperQuoteName(Y14,Trigger),"")</f>
        <v>EUR11x23F_RepoQuote</v>
      </c>
      <c r="AB14" s="70">
        <f>IFERROR(_xll.qlRateHelperRate(Y14,Trigger),"")</f>
        <v>1.06E-3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42698</v>
      </c>
      <c r="AE14" s="5">
        <f>IFERROR(_xll.qlRateHelperPillarDate(Y14,Trigger),"")</f>
        <v>43063</v>
      </c>
      <c r="AF14" s="70">
        <v>8.5009450179406748E-4</v>
      </c>
      <c r="AG14" s="77">
        <v>0.99836403435202181</v>
      </c>
      <c r="AH14" s="167">
        <v>43063</v>
      </c>
      <c r="AI14" s="168">
        <v>8.5009450197226001E-4</v>
      </c>
      <c r="AJ14" s="170">
        <f t="shared" si="4"/>
        <v>-1.781925301758136E-13</v>
      </c>
      <c r="AK14" s="80">
        <v>0.99836403435202503</v>
      </c>
      <c r="AL14" s="161">
        <f t="shared" si="5"/>
        <v>-3.219646771412954E-15</v>
      </c>
      <c r="AM14" s="161"/>
      <c r="AQ14" s="168"/>
      <c r="AR14" s="168"/>
      <c r="AS14" s="168"/>
    </row>
    <row r="15" spans="1:45" ht="11.25" customHeight="1" x14ac:dyDescent="0.2">
      <c r="A15" s="59" t="s">
        <v>92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Euribor1Y</v>
      </c>
      <c r="H15" s="119" t="str">
        <f t="shared" si="11"/>
        <v>EUR10x22F_RepoQuote</v>
      </c>
      <c r="I15" s="123"/>
      <c r="J15" s="64" t="str">
        <f>_xll.qlFraRateHelper(,H15,B15&amp;"M",G15,PillarDate,,Permanent,Trigger,ObjectOverwrite)</f>
        <v>obj_004b1#0001</v>
      </c>
      <c r="K15" s="64" t="str">
        <f t="shared" si="12"/>
        <v>obj_004b1#0001</v>
      </c>
      <c r="L15" s="48"/>
      <c r="M15" s="10" t="str">
        <f t="shared" si="6"/>
        <v>FRA</v>
      </c>
      <c r="N15" s="94" t="str">
        <f t="shared" si="7"/>
        <v>--</v>
      </c>
      <c r="O15" s="94" t="str">
        <f t="shared" si="8"/>
        <v>--</v>
      </c>
      <c r="P15" s="146" t="str">
        <f>IFERROR(_xll.qlRateHelperQuoteName(N15,Trigger),"--")</f>
        <v>--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 t="str">
        <f>IFERROR(_xll.qlRateHelperEarliestDate(N15,Trigger),"--")</f>
        <v>--</v>
      </c>
      <c r="V15" s="99" t="str">
        <f>IFERROR(_xll.qlRateHelperPillarDate(N15,Trigger),"--")</f>
        <v>--</v>
      </c>
      <c r="X15" s="4" t="str">
        <f t="shared" si="0"/>
        <v>BasSw</v>
      </c>
      <c r="Y15" s="4" t="str">
        <v>obj_00421</v>
      </c>
      <c r="Z15" s="4" t="str">
        <v>obj_003ea</v>
      </c>
      <c r="AA15" s="4" t="str">
        <f>IFERROR(_xll.qlRateHelperQuoteName(Y15,Trigger),"")</f>
        <v>EUR6E12E2Y_RepoQuote</v>
      </c>
      <c r="AB15" s="70">
        <f>IFERROR(_xll.qlRateHelperRate(Y15,Trigger),"")</f>
        <v>9.1350000000000003E-4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42362</v>
      </c>
      <c r="AE15" s="5">
        <f>IFERROR(_xll.qlRateHelperPillarDate(Y15,Trigger),"")</f>
        <v>43096</v>
      </c>
      <c r="AF15" s="70">
        <v>9.1066145895788006E-4</v>
      </c>
      <c r="AG15" s="77">
        <v>0.9981653922585918</v>
      </c>
      <c r="AH15" s="167">
        <v>43096</v>
      </c>
      <c r="AI15" s="168">
        <v>9.1066145895898995E-4</v>
      </c>
      <c r="AJ15" s="170">
        <f t="shared" si="4"/>
        <v>-1.1098977639734109E-15</v>
      </c>
      <c r="AK15" s="80">
        <v>0.99816539225859202</v>
      </c>
      <c r="AL15" s="161">
        <f t="shared" si="5"/>
        <v>0</v>
      </c>
      <c r="AM15" s="161"/>
      <c r="AQ15" s="168"/>
      <c r="AR15" s="168"/>
      <c r="AS15" s="168"/>
    </row>
    <row r="16" spans="1:45" ht="11.25" customHeight="1" x14ac:dyDescent="0.2">
      <c r="A16" s="59" t="s">
        <v>92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Euribor1Y</v>
      </c>
      <c r="H16" s="119" t="str">
        <f t="shared" ref="H16" si="14">IF(LCHQuoteOverwrite,Currency&amp;B16&amp;C16&amp;ReportQuoteSuffix,Currency&amp;B16&amp;C16&amp;QuoteSuffix)</f>
        <v>EUR11x23F_RepoQuote</v>
      </c>
      <c r="I16" s="123"/>
      <c r="J16" s="64" t="str">
        <f>_xll.qlFraRateHelper(,H16,B16&amp;"M",G16,PillarDate,,Permanent,Trigger,ObjectOverwrite)</f>
        <v>obj_00443#0001</v>
      </c>
      <c r="K16" s="64" t="str">
        <f t="shared" ref="K16" si="15">J16</f>
        <v>obj_00443#0001</v>
      </c>
      <c r="L16" s="48"/>
      <c r="M16" s="68" t="str">
        <f>A20</f>
        <v>BasSw</v>
      </c>
      <c r="N16" s="131" t="str">
        <f>IF(ISBLANK(J20),"--",J20)</f>
        <v>--</v>
      </c>
      <c r="O16" s="131" t="str">
        <f>IF(ISBLANK(K20),"--",K20)</f>
        <v>--</v>
      </c>
      <c r="P16" s="145" t="str">
        <f>IFERROR(_xll.qlRateHelperQuoteName(N16,Trigger),"--")</f>
        <v>--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 t="str">
        <f>IFERROR(_xll.qlRateHelperEarliestDate(N16,Trigger),"--")</f>
        <v>--</v>
      </c>
      <c r="V16" s="134" t="str">
        <f>IFERROR(_xll.qlRateHelperPillarDate(N16,Trigger),"--")</f>
        <v>--</v>
      </c>
      <c r="X16" s="4" t="str">
        <f t="shared" si="0"/>
        <v>BasSw</v>
      </c>
      <c r="Y16" s="4" t="str">
        <v>obj_0040a</v>
      </c>
      <c r="Z16" s="4" t="str">
        <v>obj_0040e</v>
      </c>
      <c r="AA16" s="4" t="str">
        <f>IFERROR(_xll.qlRateHelperQuoteName(Y16,Trigger),"")</f>
        <v>EUR6E12E3Y_RepoQuote</v>
      </c>
      <c r="AB16" s="70">
        <f>IFERROR(_xll.qlRateHelperRate(Y16,Trigger),"")</f>
        <v>1.7730000000000001E-3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42362</v>
      </c>
      <c r="AE16" s="5">
        <f>IFERROR(_xll.qlRateHelperPillarDate(Y16,Trigger),"")</f>
        <v>43458</v>
      </c>
      <c r="AF16" s="70">
        <v>1.7603117370353859E-3</v>
      </c>
      <c r="AG16" s="77">
        <v>0.99471411596643844</v>
      </c>
      <c r="AH16" s="167">
        <v>43458</v>
      </c>
      <c r="AI16" s="168">
        <v>1.7603117364172901E-3</v>
      </c>
      <c r="AJ16" s="170">
        <f t="shared" si="4"/>
        <v>6.1809585227834418E-13</v>
      </c>
      <c r="AK16" s="80">
        <v>0.994714115966437</v>
      </c>
      <c r="AL16" s="161">
        <f t="shared" si="5"/>
        <v>1.4432899320127035E-15</v>
      </c>
      <c r="AM16" s="161"/>
      <c r="AQ16" s="168"/>
      <c r="AR16" s="168"/>
      <c r="AS16" s="168"/>
    </row>
    <row r="17" spans="1:45" ht="11.25" customHeight="1" x14ac:dyDescent="0.2">
      <c r="A17" s="1" t="s">
        <v>92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Euribor1Y</v>
      </c>
      <c r="H17" s="120" t="str">
        <f t="shared" si="11"/>
        <v>EUR12x24F_RepoQuote</v>
      </c>
      <c r="I17" s="124"/>
      <c r="J17" s="3"/>
      <c r="K17" s="3"/>
      <c r="L17" s="48"/>
      <c r="M17" s="10" t="str">
        <f t="shared" ref="M17:M53" si="16">A21</f>
        <v>BasSw</v>
      </c>
      <c r="N17" s="94" t="str">
        <f t="shared" ref="N17:O17" si="17">IF(ISBLANK(J21),"--",J21)</f>
        <v>--</v>
      </c>
      <c r="O17" s="94" t="str">
        <f t="shared" si="1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ref="X17:X53" si="18">IFERROR(INDEX($M$3:$M$53,MATCH(AA17,$P$3:$P$53,0),1),"")</f>
        <v>BasSw</v>
      </c>
      <c r="Y17" s="4" t="str">
        <v>obj_00414</v>
      </c>
      <c r="Z17" s="4" t="str">
        <v>obj_00432</v>
      </c>
      <c r="AA17" s="4" t="str">
        <f>IFERROR(_xll.qlRateHelperQuoteName(Y17,Trigger),"")</f>
        <v>EUR6E12E4Y_RepoQuote</v>
      </c>
      <c r="AB17" s="70">
        <f>IFERROR(_xll.qlRateHelperRate(Y17,Trigger),"")</f>
        <v>3.0170000000000999E-3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42362</v>
      </c>
      <c r="AE17" s="5">
        <f>IFERROR(_xll.qlRateHelperPillarDate(Y17,Trigger),"")</f>
        <v>43823</v>
      </c>
      <c r="AF17" s="70">
        <v>3.0009303574455026E-3</v>
      </c>
      <c r="AG17" s="77">
        <v>0.98803921884906398</v>
      </c>
      <c r="AH17" s="167">
        <v>43823</v>
      </c>
      <c r="AI17" s="168">
        <v>3.0009303574237301E-3</v>
      </c>
      <c r="AJ17" s="170">
        <f t="shared" si="4"/>
        <v>2.1772514346984906E-14</v>
      </c>
      <c r="AK17" s="80">
        <v>0.98803921884920998</v>
      </c>
      <c r="AL17" s="161">
        <f t="shared" si="5"/>
        <v>-1.4599432773820809E-13</v>
      </c>
      <c r="AM17" s="161"/>
      <c r="AQ17" s="168"/>
      <c r="AR17" s="168"/>
      <c r="AS17" s="168"/>
    </row>
    <row r="18" spans="1:45" ht="11.25" customHeight="1" x14ac:dyDescent="0.2">
      <c r="B18" s="46"/>
      <c r="C18" s="46"/>
      <c r="D18" s="46"/>
      <c r="E18" s="46"/>
      <c r="F18" s="46"/>
      <c r="G18" s="46" t="s">
        <v>124</v>
      </c>
      <c r="H18" s="46" t="s">
        <v>128</v>
      </c>
      <c r="I18" s="103" t="s">
        <v>126</v>
      </c>
      <c r="L18" s="48"/>
      <c r="M18" s="10" t="str">
        <f t="shared" si="16"/>
        <v>BasSw</v>
      </c>
      <c r="N18" s="94" t="str">
        <f t="shared" ref="N18:O18" si="19">IF(ISBLANK(J22),"--",J22)</f>
        <v>--</v>
      </c>
      <c r="O18" s="94" t="str">
        <f t="shared" si="1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18"/>
        <v>BasSw</v>
      </c>
      <c r="Y18" s="4" t="str">
        <v>obj_0041f</v>
      </c>
      <c r="Z18" s="4" t="str">
        <v>obj_003e7</v>
      </c>
      <c r="AA18" s="4" t="str">
        <f>IFERROR(_xll.qlRateHelperQuoteName(Y18,Trigger),"")</f>
        <v>EUR6E12E5Y_RepoQuote</v>
      </c>
      <c r="AB18" s="70">
        <f>IFERROR(_xll.qlRateHelperRate(Y18,Trigger),"")</f>
        <v>4.411E-3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42362</v>
      </c>
      <c r="AE18" s="5">
        <f>IFERROR(_xll.qlRateHelperPillarDate(Y18,Trigger),"")</f>
        <v>44189</v>
      </c>
      <c r="AF18" s="70">
        <v>4.3918787332520581E-3</v>
      </c>
      <c r="AG18" s="77">
        <v>0.97822847269888724</v>
      </c>
      <c r="AH18" s="167">
        <v>44189</v>
      </c>
      <c r="AI18" s="168">
        <v>4.3918787332235098E-3</v>
      </c>
      <c r="AJ18" s="170">
        <f t="shared" si="4"/>
        <v>2.8548344244150314E-14</v>
      </c>
      <c r="AK18" s="80">
        <v>0.97822847269883495</v>
      </c>
      <c r="AL18" s="161">
        <f t="shared" si="5"/>
        <v>5.2291504459844873E-14</v>
      </c>
      <c r="AM18" s="161"/>
      <c r="AQ18" s="168"/>
      <c r="AR18" s="168"/>
      <c r="AS18" s="168"/>
    </row>
    <row r="19" spans="1:45" ht="11.25" customHeight="1" x14ac:dyDescent="0.2">
      <c r="A19" s="65" t="s">
        <v>9</v>
      </c>
      <c r="B19" s="65" t="s">
        <v>29</v>
      </c>
      <c r="C19" s="65" t="s">
        <v>112</v>
      </c>
      <c r="D19" s="65" t="s">
        <v>5</v>
      </c>
      <c r="E19" s="65" t="s">
        <v>34</v>
      </c>
      <c r="F19" s="65" t="s">
        <v>113</v>
      </c>
      <c r="G19" s="65" t="s">
        <v>4</v>
      </c>
      <c r="H19" s="65" t="s">
        <v>1</v>
      </c>
      <c r="I19" s="65" t="s">
        <v>111</v>
      </c>
      <c r="J19" s="65" t="s">
        <v>143</v>
      </c>
      <c r="K19" s="65" t="s">
        <v>145</v>
      </c>
      <c r="L19" s="48"/>
      <c r="M19" s="10" t="str">
        <f t="shared" si="16"/>
        <v>BasSw</v>
      </c>
      <c r="N19" s="94" t="str">
        <f t="shared" ref="N19:O19" si="20">IF(ISBLANK(J23),"--",J23)</f>
        <v>--</v>
      </c>
      <c r="O19" s="94" t="str">
        <f t="shared" si="20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18"/>
        <v>BasSw</v>
      </c>
      <c r="Y19" s="4" t="str">
        <v>obj_0043a</v>
      </c>
      <c r="Z19" s="4" t="str">
        <v>obj_00423</v>
      </c>
      <c r="AA19" s="4" t="str">
        <f>IFERROR(_xll.qlRateHelperQuoteName(Y19,Trigger),"")</f>
        <v>EUR6E12E6Y_RepoQuote</v>
      </c>
      <c r="AB19" s="70">
        <f>IFERROR(_xll.qlRateHelperRate(Y19,Trigger),"")</f>
        <v>5.7974999999999997E-3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42362</v>
      </c>
      <c r="AE19" s="5">
        <f>IFERROR(_xll.qlRateHelperPillarDate(Y19,Trigger),"")</f>
        <v>44554</v>
      </c>
      <c r="AF19" s="70">
        <v>5.7832413797381434E-3</v>
      </c>
      <c r="AG19" s="77">
        <v>0.96583011320259049</v>
      </c>
      <c r="AH19" s="167">
        <v>44554</v>
      </c>
      <c r="AI19" s="168">
        <v>5.7832413797025304E-3</v>
      </c>
      <c r="AJ19" s="170">
        <f t="shared" si="4"/>
        <v>3.5613005600065861E-14</v>
      </c>
      <c r="AK19" s="80">
        <v>0.96583011320258105</v>
      </c>
      <c r="AL19" s="161">
        <f t="shared" si="5"/>
        <v>9.4368957093138306E-15</v>
      </c>
      <c r="AM19" s="161"/>
      <c r="AQ19" s="168"/>
      <c r="AR19" s="168"/>
      <c r="AS19" s="168"/>
    </row>
    <row r="20" spans="1:45" ht="11.25" customHeight="1" x14ac:dyDescent="0.2">
      <c r="A20" s="53" t="s">
        <v>116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123</v>
      </c>
      <c r="G20" s="55" t="str">
        <f t="shared" ref="G20:G57" si="21">PROPER(Currency)&amp;FamilyName&amp;Tenor</f>
        <v>Euribor1Y</v>
      </c>
      <c r="H20" s="53" t="str">
        <f t="shared" ref="H20:H57" si="22">IF(LCHQuoteOverwrite,Currency&amp;$I$18&amp;$H$18&amp;$B20&amp;ReportQuoteSuffix,Currency&amp;$G$18&amp;$H$18&amp;"BASIS"&amp;$B20&amp;QuoteSuffix)</f>
        <v>EUR6E12E6M_RepoQuote</v>
      </c>
      <c r="I20" s="126">
        <v>0</v>
      </c>
      <c r="J20" s="64"/>
      <c r="K20" s="64"/>
      <c r="L20" s="48"/>
      <c r="M20" s="10" t="str">
        <f t="shared" si="16"/>
        <v>BasSw</v>
      </c>
      <c r="N20" s="94" t="str">
        <f t="shared" ref="N20:O20" si="23">IF(ISBLANK(J24),"--",J24)</f>
        <v>--</v>
      </c>
      <c r="O20" s="94" t="str">
        <f t="shared" si="23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18"/>
        <v>BasSw</v>
      </c>
      <c r="Y20" s="4" t="str">
        <v>obj_00416</v>
      </c>
      <c r="Z20" s="4" t="str">
        <v>obj_0043f</v>
      </c>
      <c r="AA20" s="4" t="str">
        <f>IFERROR(_xll.qlRateHelperQuoteName(Y20,Trigger),"")</f>
        <v>EUR6E12E7Y_RepoQuote</v>
      </c>
      <c r="AB20" s="70">
        <f>IFERROR(_xll.qlRateHelperRate(Y20,Trigger),"")</f>
        <v>7.1595000000000001E-3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42362</v>
      </c>
      <c r="AE20" s="5">
        <f>IFERROR(_xll.qlRateHelperPillarDate(Y20,Trigger),"")</f>
        <v>44922</v>
      </c>
      <c r="AF20" s="70">
        <v>7.1578264180242167E-3</v>
      </c>
      <c r="AG20" s="77">
        <v>0.95099491968374117</v>
      </c>
      <c r="AH20" s="167">
        <v>44922</v>
      </c>
      <c r="AI20" s="168">
        <v>7.1578264179833397E-3</v>
      </c>
      <c r="AJ20" s="170">
        <f t="shared" si="4"/>
        <v>4.0877023987917482E-14</v>
      </c>
      <c r="AK20" s="80">
        <v>0.95099491968372196</v>
      </c>
      <c r="AL20" s="161">
        <f t="shared" si="5"/>
        <v>1.9206858326015208E-14</v>
      </c>
      <c r="AM20" s="161"/>
      <c r="AQ20" s="168"/>
      <c r="AR20" s="168"/>
      <c r="AS20" s="168"/>
    </row>
    <row r="21" spans="1:45" ht="11.25" customHeight="1" x14ac:dyDescent="0.2">
      <c r="A21" s="59" t="s">
        <v>116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123</v>
      </c>
      <c r="G21" s="61" t="str">
        <f t="shared" si="21"/>
        <v>Euribor1Y</v>
      </c>
      <c r="H21" s="59" t="str">
        <f t="shared" si="22"/>
        <v>EUR6E12E1Y_RepoQuote</v>
      </c>
      <c r="I21" s="127">
        <v>0</v>
      </c>
      <c r="J21" s="64"/>
      <c r="K21" s="64"/>
      <c r="L21" s="48"/>
      <c r="M21" s="10" t="str">
        <f t="shared" si="16"/>
        <v>BasSw</v>
      </c>
      <c r="N21" s="94" t="str">
        <f t="shared" ref="N21:O21" si="24">IF(ISBLANK(J25),"--",J25)</f>
        <v>obj_00421#0001</v>
      </c>
      <c r="O21" s="94" t="str">
        <f t="shared" si="24"/>
        <v>obj_003ea#0001</v>
      </c>
      <c r="P21" s="146" t="str">
        <f>IFERROR(_xll.qlRateHelperQuoteName(N21,Trigger),"--")</f>
        <v>EUR6E12E2Y_RepoQuote</v>
      </c>
      <c r="Q21" s="98">
        <f>IFERROR(_xll.qlRateHelperQuoteValue($N21,Trigger),"--")</f>
        <v>9.1350000000000003E-4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42362</v>
      </c>
      <c r="V21" s="99">
        <f>IFERROR(_xll.qlRateHelperPillarDate(N21,Trigger),"--")</f>
        <v>43096</v>
      </c>
      <c r="X21" s="4" t="str">
        <f t="shared" si="18"/>
        <v>BasSw</v>
      </c>
      <c r="Y21" s="4" t="str">
        <v>obj_0040b</v>
      </c>
      <c r="Z21" s="4" t="str">
        <v>obj_0042b</v>
      </c>
      <c r="AA21" s="4" t="str">
        <f>IFERROR(_xll.qlRateHelperQuoteName(Y21,Trigger),"")</f>
        <v>EUR6E12E8Y_RepoQuote</v>
      </c>
      <c r="AB21" s="70">
        <f>IFERROR(_xll.qlRateHelperRate(Y21,Trigger),"")</f>
        <v>8.4814999999999995E-3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42362</v>
      </c>
      <c r="AE21" s="5">
        <f>IFERROR(_xll.qlRateHelperPillarDate(Y21,Trigger),"")</f>
        <v>45287</v>
      </c>
      <c r="AF21" s="70">
        <v>8.5014273187768476E-3</v>
      </c>
      <c r="AG21" s="77">
        <v>0.93409329343061231</v>
      </c>
      <c r="AH21" s="167">
        <v>45287</v>
      </c>
      <c r="AI21" s="168">
        <v>8.5014273187273004E-3</v>
      </c>
      <c r="AJ21" s="170">
        <f t="shared" si="4"/>
        <v>4.9547171920849564E-14</v>
      </c>
      <c r="AK21" s="80">
        <v>0.934093293430595</v>
      </c>
      <c r="AL21" s="161">
        <f t="shared" si="5"/>
        <v>1.7319479184152442E-14</v>
      </c>
      <c r="AM21" s="161"/>
      <c r="AQ21" s="168"/>
      <c r="AR21" s="168"/>
      <c r="AS21" s="168"/>
    </row>
    <row r="22" spans="1:45" ht="11.25" customHeight="1" x14ac:dyDescent="0.2">
      <c r="A22" s="59" t="s">
        <v>116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123</v>
      </c>
      <c r="G22" s="61" t="str">
        <f t="shared" si="21"/>
        <v>Euribor1Y</v>
      </c>
      <c r="H22" s="59" t="str">
        <f t="shared" si="22"/>
        <v>EUR6E12E15M_RepoQuote</v>
      </c>
      <c r="I22" s="127">
        <v>0</v>
      </c>
      <c r="J22" s="64"/>
      <c r="K22" s="64"/>
      <c r="L22" s="48"/>
      <c r="M22" s="10" t="str">
        <f t="shared" si="16"/>
        <v>BasSw</v>
      </c>
      <c r="N22" s="94" t="str">
        <f t="shared" ref="N22:O22" si="25">IF(ISBLANK(J26),"--",J26)</f>
        <v>obj_0040a#0001</v>
      </c>
      <c r="O22" s="94" t="str">
        <f t="shared" si="25"/>
        <v>obj_0040e#0001</v>
      </c>
      <c r="P22" s="146" t="str">
        <f>IFERROR(_xll.qlRateHelperQuoteName(N22,Trigger),"--")</f>
        <v>EUR6E12E3Y_RepoQuote</v>
      </c>
      <c r="Q22" s="98">
        <f>IFERROR(_xll.qlRateHelperQuoteValue($N22,Trigger),"--")</f>
        <v>1.7730000000000001E-3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42362</v>
      </c>
      <c r="V22" s="99">
        <f>IFERROR(_xll.qlRateHelperPillarDate(N22,Trigger),"--")</f>
        <v>43458</v>
      </c>
      <c r="X22" s="4" t="str">
        <f t="shared" si="18"/>
        <v>BasSw</v>
      </c>
      <c r="Y22" s="4" t="str">
        <v>obj_00408</v>
      </c>
      <c r="Z22" s="4" t="str">
        <v>obj_003e3</v>
      </c>
      <c r="AA22" s="4" t="str">
        <f>IFERROR(_xll.qlRateHelperQuoteName(Y22,Trigger),"")</f>
        <v>EUR6E12E9Y_RepoQuote</v>
      </c>
      <c r="AB22" s="70">
        <f>IFERROR(_xll.qlRateHelperRate(Y22,Trigger),"")</f>
        <v>9.6947500000000002E-3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42362</v>
      </c>
      <c r="AE22" s="5">
        <f>IFERROR(_xll.qlRateHelperPillarDate(Y22,Trigger),"")</f>
        <v>45650</v>
      </c>
      <c r="AF22" s="70">
        <v>9.741255814229733E-3</v>
      </c>
      <c r="AG22" s="77">
        <v>0.91594083324056519</v>
      </c>
      <c r="AH22" s="167">
        <v>45650</v>
      </c>
      <c r="AI22" s="168">
        <v>9.7412558142214202E-3</v>
      </c>
      <c r="AJ22" s="170">
        <f t="shared" si="4"/>
        <v>8.3127948968808596E-15</v>
      </c>
      <c r="AK22" s="80">
        <v>0.91594083324137698</v>
      </c>
      <c r="AL22" s="161">
        <f t="shared" si="5"/>
        <v>-8.1179507560591446E-13</v>
      </c>
      <c r="AM22" s="161"/>
      <c r="AQ22" s="168"/>
      <c r="AR22" s="168"/>
      <c r="AS22" s="168"/>
    </row>
    <row r="23" spans="1:45" ht="11.25" customHeight="1" x14ac:dyDescent="0.2">
      <c r="A23" s="59" t="s">
        <v>116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123</v>
      </c>
      <c r="G23" s="61" t="str">
        <f t="shared" si="21"/>
        <v>Euribor1Y</v>
      </c>
      <c r="H23" s="59" t="str">
        <f t="shared" si="22"/>
        <v>EUR6E12E18M_RepoQuote</v>
      </c>
      <c r="I23" s="127">
        <v>0</v>
      </c>
      <c r="J23" s="64"/>
      <c r="K23" s="64"/>
      <c r="L23" s="48"/>
      <c r="M23" s="10" t="str">
        <f t="shared" si="16"/>
        <v>BasSw</v>
      </c>
      <c r="N23" s="94" t="str">
        <f t="shared" ref="N23:O23" si="26">IF(ISBLANK(J27),"--",J27)</f>
        <v>obj_00414#0001</v>
      </c>
      <c r="O23" s="94" t="str">
        <f t="shared" si="26"/>
        <v>obj_00432#0001</v>
      </c>
      <c r="P23" s="146" t="str">
        <f>IFERROR(_xll.qlRateHelperQuoteName(N23,Trigger),"--")</f>
        <v>EUR6E12E4Y_RepoQuote</v>
      </c>
      <c r="Q23" s="98">
        <f>IFERROR(_xll.qlRateHelperQuoteValue($N23,Trigger),"--")</f>
        <v>3.0170000000000999E-3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42362</v>
      </c>
      <c r="V23" s="99">
        <f>IFERROR(_xll.qlRateHelperPillarDate(N23,Trigger),"--")</f>
        <v>43823</v>
      </c>
      <c r="X23" s="4" t="str">
        <f t="shared" si="18"/>
        <v>BasSw</v>
      </c>
      <c r="Y23" s="4" t="str">
        <v>obj_003f8</v>
      </c>
      <c r="Z23" s="4" t="str">
        <v>obj_003df</v>
      </c>
      <c r="AA23" s="4" t="str">
        <f>IFERROR(_xll.qlRateHelperQuoteName(Y23,Trigger),"")</f>
        <v>EUR6E12E10Y_RepoQuote</v>
      </c>
      <c r="AB23" s="70">
        <f>IFERROR(_xll.qlRateHelperRate(Y23,Trigger),"")</f>
        <v>1.07472500000001E-2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42362</v>
      </c>
      <c r="AE23" s="5">
        <f>IFERROR(_xll.qlRateHelperPillarDate(Y23,Trigger),"")</f>
        <v>46015</v>
      </c>
      <c r="AF23" s="70">
        <v>1.0827711901042147E-2</v>
      </c>
      <c r="AG23" s="77">
        <v>0.89724689585910622</v>
      </c>
      <c r="AH23" s="167">
        <v>46015</v>
      </c>
      <c r="AI23" s="168">
        <v>1.08277119019176E-2</v>
      </c>
      <c r="AJ23" s="170">
        <f t="shared" si="4"/>
        <v>-8.7545248828035938E-13</v>
      </c>
      <c r="AK23" s="80">
        <v>0.89724689585925099</v>
      </c>
      <c r="AL23" s="161">
        <f t="shared" si="5"/>
        <v>-1.4477308241112041E-13</v>
      </c>
      <c r="AM23" s="161"/>
      <c r="AQ23" s="168"/>
      <c r="AR23" s="168"/>
      <c r="AS23" s="168"/>
    </row>
    <row r="24" spans="1:45" ht="11.25" customHeight="1" x14ac:dyDescent="0.2">
      <c r="A24" s="59" t="s">
        <v>116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123</v>
      </c>
      <c r="G24" s="61" t="str">
        <f t="shared" si="21"/>
        <v>Euribor1Y</v>
      </c>
      <c r="H24" s="59" t="str">
        <f t="shared" si="22"/>
        <v>EUR6E12E21M_RepoQuote</v>
      </c>
      <c r="I24" s="127">
        <v>0</v>
      </c>
      <c r="J24" s="64"/>
      <c r="K24" s="64"/>
      <c r="L24" s="48"/>
      <c r="M24" s="10" t="str">
        <f t="shared" si="16"/>
        <v>BasSw</v>
      </c>
      <c r="N24" s="94" t="str">
        <f t="shared" ref="N24:O24" si="27">IF(ISBLANK(J28),"--",J28)</f>
        <v>obj_0041f#0001</v>
      </c>
      <c r="O24" s="94" t="str">
        <f t="shared" si="27"/>
        <v>obj_003e7#0001</v>
      </c>
      <c r="P24" s="146" t="str">
        <f>IFERROR(_xll.qlRateHelperQuoteName(N24,Trigger),"--")</f>
        <v>EUR6E12E5Y_RepoQuote</v>
      </c>
      <c r="Q24" s="98">
        <f>IFERROR(_xll.qlRateHelperQuoteValue($N24,Trigger),"--")</f>
        <v>4.411E-3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42362</v>
      </c>
      <c r="V24" s="99">
        <f>IFERROR(_xll.qlRateHelperPillarDate(N24,Trigger),"--")</f>
        <v>44189</v>
      </c>
      <c r="X24" s="4" t="str">
        <f t="shared" si="18"/>
        <v>BasSw</v>
      </c>
      <c r="Y24" s="4" t="str">
        <v>obj_00412</v>
      </c>
      <c r="Z24" s="4" t="str">
        <v>obj_003fb</v>
      </c>
      <c r="AA24" s="4" t="str">
        <f>IFERROR(_xll.qlRateHelperQuoteName(Y24,Trigger),"")</f>
        <v>EUR6E12E12Y_RepoQuote</v>
      </c>
      <c r="AB24" s="70">
        <f>IFERROR(_xll.qlRateHelperRate(Y24,Trigger),"")</f>
        <v>1.251825E-2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42362</v>
      </c>
      <c r="AE24" s="5">
        <f>IFERROR(_xll.qlRateHelperPillarDate(Y24,Trigger),"")</f>
        <v>46745</v>
      </c>
      <c r="AF24" s="70">
        <v>1.2678413847398972E-2</v>
      </c>
      <c r="AG24" s="77">
        <v>0.85872448054555739</v>
      </c>
      <c r="AH24" s="167">
        <v>46745</v>
      </c>
      <c r="AI24" s="168">
        <v>1.26784138481303E-2</v>
      </c>
      <c r="AJ24" s="170">
        <f t="shared" si="4"/>
        <v>-7.3132819244925429E-13</v>
      </c>
      <c r="AK24" s="80">
        <v>0.85872448054598305</v>
      </c>
      <c r="AL24" s="161">
        <f t="shared" si="5"/>
        <v>-4.2565950764128502E-13</v>
      </c>
      <c r="AM24" s="161"/>
      <c r="AQ24" s="168"/>
      <c r="AR24" s="168"/>
      <c r="AS24" s="168"/>
    </row>
    <row r="25" spans="1:45" ht="11.25" customHeight="1" x14ac:dyDescent="0.2">
      <c r="A25" s="59" t="s">
        <v>116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123</v>
      </c>
      <c r="G25" s="61" t="str">
        <f t="shared" si="21"/>
        <v>Euribor1Y</v>
      </c>
      <c r="H25" s="59" t="str">
        <f t="shared" si="22"/>
        <v>EUR6E12E2Y_RepoQuote</v>
      </c>
      <c r="I25" s="127">
        <v>0</v>
      </c>
      <c r="J25" s="64" t="str">
        <f>_xll.qlSwapRateHelper2(,$H25,2,$B25,Calendar,$D25,$E25,$F25,$G25,$I25,$C25,Discounting1,PillarDate,,IndexedCoupon,Permanent,Trigger,ObjectOverwrite)</f>
        <v>obj_00421#0001</v>
      </c>
      <c r="K25" s="64" t="str">
        <f>_xll.qlSwapRateHelper2(,$H25,2,$B25,Calendar,$D25,$E25,$F25,$G25,$I25,$C25,Discounting2,PillarDate,,IndexedCoupon,Permanent,Trigger,ObjectOverwrite)</f>
        <v>obj_003ea#0001</v>
      </c>
      <c r="L25" s="48"/>
      <c r="M25" s="10" t="str">
        <f t="shared" si="16"/>
        <v>BasSw</v>
      </c>
      <c r="N25" s="94" t="str">
        <f t="shared" ref="N25:O25" si="28">IF(ISBLANK(J29),"--",J29)</f>
        <v>obj_0043a#0001</v>
      </c>
      <c r="O25" s="94" t="str">
        <f t="shared" si="28"/>
        <v>obj_00423#0001</v>
      </c>
      <c r="P25" s="146" t="str">
        <f>IFERROR(_xll.qlRateHelperQuoteName(N25,Trigger),"--")</f>
        <v>EUR6E12E6Y_RepoQuote</v>
      </c>
      <c r="Q25" s="98">
        <f>IFERROR(_xll.qlRateHelperQuoteValue($N25,Trigger),"--")</f>
        <v>5.7974999999999997E-3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42362</v>
      </c>
      <c r="V25" s="99">
        <f>IFERROR(_xll.qlRateHelperPillarDate(N25,Trigger),"--")</f>
        <v>44554</v>
      </c>
      <c r="X25" s="4" t="str">
        <f t="shared" si="18"/>
        <v>BasSw</v>
      </c>
      <c r="Y25" s="4" t="str">
        <v>obj_00400</v>
      </c>
      <c r="Z25" s="4" t="str">
        <v>obj_0041a</v>
      </c>
      <c r="AA25" s="4" t="str">
        <f>IFERROR(_xll.qlRateHelperQuoteName(Y25,Trigger),"")</f>
        <v>EUR6E12E15Y_RepoQuote</v>
      </c>
      <c r="AB25" s="70">
        <f>IFERROR(_xll.qlRateHelperRate(Y25,Trigger),"")</f>
        <v>1.44067500000001E-2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42362</v>
      </c>
      <c r="AE25" s="5">
        <f>IFERROR(_xll.qlRateHelperPillarDate(Y25,Trigger),"")</f>
        <v>47841</v>
      </c>
      <c r="AF25" s="70">
        <v>1.468458631074957E-2</v>
      </c>
      <c r="AG25" s="77">
        <v>0.80213984827541673</v>
      </c>
      <c r="AH25" s="167">
        <v>47841</v>
      </c>
      <c r="AI25" s="168">
        <v>1.46845863113426E-2</v>
      </c>
      <c r="AJ25" s="170">
        <f t="shared" si="4"/>
        <v>-5.930308327739553E-13</v>
      </c>
      <c r="AK25" s="80">
        <v>0.80213984827570195</v>
      </c>
      <c r="AL25" s="161">
        <f t="shared" si="5"/>
        <v>-2.8521629502620272E-13</v>
      </c>
      <c r="AM25" s="161"/>
      <c r="AQ25" s="168"/>
      <c r="AR25" s="168"/>
      <c r="AS25" s="168"/>
    </row>
    <row r="26" spans="1:45" ht="11.25" customHeight="1" x14ac:dyDescent="0.2">
      <c r="A26" s="59" t="s">
        <v>116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123</v>
      </c>
      <c r="G26" s="61" t="str">
        <f t="shared" si="21"/>
        <v>Euribor1Y</v>
      </c>
      <c r="H26" s="59" t="str">
        <f t="shared" si="22"/>
        <v>EUR6E12E3Y_RepoQuote</v>
      </c>
      <c r="I26" s="127">
        <v>0</v>
      </c>
      <c r="J26" s="64" t="str">
        <f>_xll.qlSwapRateHelper2(,$H26,2,$B26,Calendar,$D26,$E26,$F26,$G26,$I26,$C26,Discounting1,PillarDate,,IndexedCoupon,Permanent,Trigger,ObjectOverwrite)</f>
        <v>obj_0040a#0001</v>
      </c>
      <c r="K26" s="64" t="str">
        <f>_xll.qlSwapRateHelper2(,$H26,2,$B26,Calendar,$D26,$E26,$F26,$G26,$I26,$C26,Discounting2,PillarDate,,IndexedCoupon,Permanent,Trigger,ObjectOverwrite)</f>
        <v>obj_0040e#0001</v>
      </c>
      <c r="L26" s="48"/>
      <c r="M26" s="10" t="str">
        <f t="shared" si="16"/>
        <v>BasSw</v>
      </c>
      <c r="N26" s="94" t="str">
        <f t="shared" ref="N26:O26" si="29">IF(ISBLANK(J30),"--",J30)</f>
        <v>obj_00416#0001</v>
      </c>
      <c r="O26" s="94" t="str">
        <f t="shared" si="29"/>
        <v>obj_0043f#0001</v>
      </c>
      <c r="P26" s="146" t="str">
        <f>IFERROR(_xll.qlRateHelperQuoteName(N26,Trigger),"--")</f>
        <v>EUR6E12E7Y_RepoQuote</v>
      </c>
      <c r="Q26" s="98">
        <f>IFERROR(_xll.qlRateHelperQuoteValue($N26,Trigger),"--")</f>
        <v>7.1595000000000001E-3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42362</v>
      </c>
      <c r="V26" s="99">
        <f>IFERROR(_xll.qlRateHelperPillarDate(N26,Trigger),"--")</f>
        <v>44922</v>
      </c>
      <c r="X26" s="4" t="str">
        <f t="shared" si="18"/>
        <v>BasSw</v>
      </c>
      <c r="Y26" s="4" t="str">
        <v>obj_00429</v>
      </c>
      <c r="Z26" s="4" t="str">
        <v>obj_00431</v>
      </c>
      <c r="AA26" s="4" t="str">
        <f>IFERROR(_xll.qlRateHelperQuoteName(Y26,Trigger),"")</f>
        <v>EUR6E12E20Y_RepoQuote</v>
      </c>
      <c r="AB26" s="70">
        <f>IFERROR(_xll.qlRateHelperRate(Y26,Trigger),"")</f>
        <v>1.5915249999999999E-2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42362</v>
      </c>
      <c r="AE26" s="5">
        <f>IFERROR(_xll.qlRateHelperPillarDate(Y26,Trigger),"")</f>
        <v>49667</v>
      </c>
      <c r="AF26" s="70">
        <v>1.63017466678794E-2</v>
      </c>
      <c r="AG26" s="77">
        <v>0.72175485537521633</v>
      </c>
      <c r="AH26" s="167">
        <v>49667</v>
      </c>
      <c r="AI26" s="168">
        <v>1.6301746667263702E-2</v>
      </c>
      <c r="AJ26" s="170">
        <f t="shared" si="4"/>
        <v>6.1569846443454423E-13</v>
      </c>
      <c r="AK26" s="80">
        <v>0.72175485537490802</v>
      </c>
      <c r="AL26" s="161">
        <f t="shared" si="5"/>
        <v>3.0830893393840597E-13</v>
      </c>
      <c r="AM26" s="161"/>
      <c r="AQ26" s="168"/>
      <c r="AR26" s="168"/>
      <c r="AS26" s="168"/>
    </row>
    <row r="27" spans="1:45" ht="11.25" customHeight="1" x14ac:dyDescent="0.2">
      <c r="A27" s="59" t="s">
        <v>116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123</v>
      </c>
      <c r="G27" s="61" t="str">
        <f t="shared" si="21"/>
        <v>Euribor1Y</v>
      </c>
      <c r="H27" s="59" t="str">
        <f t="shared" si="22"/>
        <v>EUR6E12E4Y_RepoQuote</v>
      </c>
      <c r="I27" s="127">
        <v>0</v>
      </c>
      <c r="J27" s="64" t="str">
        <f>_xll.qlSwapRateHelper2(,$H27,2,$B27,Calendar,$D27,$E27,$F27,$G27,$I27,$C27,Discounting1,PillarDate,,IndexedCoupon,Permanent,Trigger,ObjectOverwrite)</f>
        <v>obj_00414#0001</v>
      </c>
      <c r="K27" s="64" t="str">
        <f>_xll.qlSwapRateHelper2(,$H27,2,$B27,Calendar,$D27,$E27,$F27,$G27,$I27,$C27,Discounting2,PillarDate,,IndexedCoupon,Permanent,Trigger,ObjectOverwrite)</f>
        <v>obj_00432#0001</v>
      </c>
      <c r="L27" s="48"/>
      <c r="M27" s="10" t="str">
        <f t="shared" si="16"/>
        <v>BasSw</v>
      </c>
      <c r="N27" s="94" t="str">
        <f t="shared" ref="N27:O27" si="30">IF(ISBLANK(J31),"--",J31)</f>
        <v>obj_0040b#0001</v>
      </c>
      <c r="O27" s="94" t="str">
        <f t="shared" si="30"/>
        <v>obj_0042b#0001</v>
      </c>
      <c r="P27" s="146" t="str">
        <f>IFERROR(_xll.qlRateHelperQuoteName(N27,Trigger),"--")</f>
        <v>EUR6E12E8Y_RepoQuote</v>
      </c>
      <c r="Q27" s="98">
        <f>IFERROR(_xll.qlRateHelperQuoteValue($N27,Trigger),"--")</f>
        <v>8.4814999999999995E-3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42362</v>
      </c>
      <c r="V27" s="99">
        <f>IFERROR(_xll.qlRateHelperPillarDate(N27,Trigger),"--")</f>
        <v>45287</v>
      </c>
      <c r="X27" s="4" t="str">
        <f t="shared" si="18"/>
        <v>BasSw</v>
      </c>
      <c r="Y27" s="4" t="str">
        <v>obj_00413</v>
      </c>
      <c r="Z27" s="4" t="str">
        <v>obj_0042e</v>
      </c>
      <c r="AA27" s="4" t="str">
        <f>IFERROR(_xll.qlRateHelperQuoteName(Y27,Trigger),"")</f>
        <v>EUR6E12E25Y_RepoQuote</v>
      </c>
      <c r="AB27" s="70">
        <f>IFERROR(_xll.qlRateHelperRate(Y27,Trigger),"")</f>
        <v>1.6175249999999999E-2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42362</v>
      </c>
      <c r="AE27" s="5">
        <f>IFERROR(_xll.qlRateHelperPillarDate(Y27,Trigger),"")</f>
        <v>51494</v>
      </c>
      <c r="AF27" s="70">
        <v>1.6506371100845203E-2</v>
      </c>
      <c r="AG27" s="77">
        <v>0.6618868586657054</v>
      </c>
      <c r="AH27" s="167">
        <v>51494</v>
      </c>
      <c r="AI27" s="168">
        <v>1.6506371100799899E-2</v>
      </c>
      <c r="AJ27" s="170">
        <f t="shared" si="4"/>
        <v>4.5304038298610294E-14</v>
      </c>
      <c r="AK27" s="80">
        <v>0.66188685866547703</v>
      </c>
      <c r="AL27" s="161">
        <f t="shared" si="5"/>
        <v>2.283728761653947E-13</v>
      </c>
      <c r="AM27" s="161"/>
      <c r="AQ27" s="168"/>
      <c r="AR27" s="168"/>
      <c r="AS27" s="168"/>
    </row>
    <row r="28" spans="1:45" ht="11.25" customHeight="1" x14ac:dyDescent="0.2">
      <c r="A28" s="59" t="s">
        <v>116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123</v>
      </c>
      <c r="G28" s="61" t="str">
        <f t="shared" si="21"/>
        <v>Euribor1Y</v>
      </c>
      <c r="H28" s="59" t="str">
        <f t="shared" si="22"/>
        <v>EUR6E12E5Y_RepoQuote</v>
      </c>
      <c r="I28" s="127">
        <v>0</v>
      </c>
      <c r="J28" s="64" t="str">
        <f>_xll.qlSwapRateHelper2(,$H28,2,$B28,Calendar,$D28,$E28,$F28,$G28,$I28,$C28,Discounting1,PillarDate,,IndexedCoupon,Permanent,Trigger,ObjectOverwrite)</f>
        <v>obj_0041f#0001</v>
      </c>
      <c r="K28" s="64" t="str">
        <f>_xll.qlSwapRateHelper2(,$H28,2,$B28,Calendar,$D28,$E28,$F28,$G28,$I28,$C28,Discounting2,PillarDate,,IndexedCoupon,Permanent,Trigger,ObjectOverwrite)</f>
        <v>obj_003e7#0001</v>
      </c>
      <c r="L28" s="48"/>
      <c r="M28" s="10" t="str">
        <f t="shared" si="16"/>
        <v>BasSw</v>
      </c>
      <c r="N28" s="94" t="str">
        <f t="shared" ref="N28:O28" si="31">IF(ISBLANK(J32),"--",J32)</f>
        <v>obj_00408#0001</v>
      </c>
      <c r="O28" s="94" t="str">
        <f t="shared" si="31"/>
        <v>obj_003e3#0001</v>
      </c>
      <c r="P28" s="146" t="str">
        <f>IFERROR(_xll.qlRateHelperQuoteName(N28,Trigger),"--")</f>
        <v>EUR6E12E9Y_RepoQuote</v>
      </c>
      <c r="Q28" s="98">
        <f>IFERROR(_xll.qlRateHelperQuoteValue($N28,Trigger),"--")</f>
        <v>9.6947500000000002E-3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42362</v>
      </c>
      <c r="V28" s="99">
        <f>IFERROR(_xll.qlRateHelperPillarDate(N28,Trigger),"--")</f>
        <v>45650</v>
      </c>
      <c r="X28" s="4" t="str">
        <f t="shared" si="18"/>
        <v>BasSw</v>
      </c>
      <c r="Y28" s="4" t="str">
        <v>obj_003f4</v>
      </c>
      <c r="Z28" s="4" t="str">
        <v>obj_003e2</v>
      </c>
      <c r="AA28" s="4" t="str">
        <f>IFERROR(_xll.qlRateHelperQuoteName(Y28,Trigger),"")</f>
        <v>EUR6E12E30Y_RepoQuote</v>
      </c>
      <c r="AB28" s="70">
        <f>IFERROR(_xll.qlRateHelperRate(Y28,Trigger),"")</f>
        <v>1.6128750000000001E-2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42362</v>
      </c>
      <c r="AE28" s="5">
        <f>IFERROR(_xll.qlRateHelperPillarDate(Y28,Trigger),"")</f>
        <v>53323</v>
      </c>
      <c r="AF28" s="70">
        <v>1.6370264708667138E-2</v>
      </c>
      <c r="AG28" s="77">
        <v>0.61183789246264786</v>
      </c>
      <c r="AH28" s="167">
        <v>53323</v>
      </c>
      <c r="AI28" s="168">
        <v>1.6370264707806101E-2</v>
      </c>
      <c r="AJ28" s="170">
        <f t="shared" si="4"/>
        <v>8.6103693619499211E-13</v>
      </c>
      <c r="AK28" s="80">
        <v>0.61183789246151699</v>
      </c>
      <c r="AL28" s="161">
        <f t="shared" si="5"/>
        <v>1.1308731728831845E-12</v>
      </c>
      <c r="AM28" s="161"/>
      <c r="AQ28" s="168"/>
      <c r="AR28" s="168"/>
      <c r="AS28" s="168"/>
    </row>
    <row r="29" spans="1:45" ht="11.25" customHeight="1" x14ac:dyDescent="0.2">
      <c r="A29" s="59" t="s">
        <v>116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123</v>
      </c>
      <c r="G29" s="61" t="str">
        <f t="shared" si="21"/>
        <v>Euribor1Y</v>
      </c>
      <c r="H29" s="59" t="str">
        <f t="shared" si="22"/>
        <v>EUR6E12E6Y_RepoQuote</v>
      </c>
      <c r="I29" s="127">
        <v>0</v>
      </c>
      <c r="J29" s="64" t="str">
        <f>_xll.qlSwapRateHelper2(,$H29,2,$B29,Calendar,$D29,$E29,$F29,$G29,$I29,$C29,Discounting1,PillarDate,,IndexedCoupon,Permanent,Trigger,ObjectOverwrite)</f>
        <v>obj_0043a#0001</v>
      </c>
      <c r="K29" s="64" t="str">
        <f>_xll.qlSwapRateHelper2(,$H29,2,$B29,Calendar,$D29,$E29,$F29,$G29,$I29,$C29,Discounting2,PillarDate,,IndexedCoupon,Permanent,Trigger,ObjectOverwrite)</f>
        <v>obj_00423#0001</v>
      </c>
      <c r="L29" s="48"/>
      <c r="M29" s="10" t="str">
        <f t="shared" si="16"/>
        <v>BasSw</v>
      </c>
      <c r="N29" s="94" t="str">
        <f t="shared" ref="N29:O29" si="32">IF(ISBLANK(J33),"--",J33)</f>
        <v>obj_003f8#0001</v>
      </c>
      <c r="O29" s="94" t="str">
        <f t="shared" si="32"/>
        <v>obj_003df#0001</v>
      </c>
      <c r="P29" s="146" t="str">
        <f>IFERROR(_xll.qlRateHelperQuoteName(N29,Trigger),"--")</f>
        <v>EUR6E12E10Y_RepoQuote</v>
      </c>
      <c r="Q29" s="98">
        <f>IFERROR(_xll.qlRateHelperQuoteValue($N29,Trigger),"--")</f>
        <v>1.07472500000001E-2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42362</v>
      </c>
      <c r="V29" s="99">
        <f>IFERROR(_xll.qlRateHelperPillarDate(N29,Trigger),"--")</f>
        <v>46015</v>
      </c>
      <c r="X29" s="4" t="str">
        <f t="shared" si="18"/>
        <v>BasSw</v>
      </c>
      <c r="Y29" s="4" t="str">
        <v>obj_003ec</v>
      </c>
      <c r="Z29" s="4" t="str">
        <v>obj_003f2</v>
      </c>
      <c r="AA29" s="4" t="str">
        <f>IFERROR(_xll.qlRateHelperQuoteName(Y29,Trigger),"")</f>
        <v>EUR6E12E40Y_RepoQuote</v>
      </c>
      <c r="AB29" s="70">
        <f>IFERROR(_xll.qlRateHelperRate(Y29,Trigger),"")</f>
        <v>1.6036749999999999E-2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42362</v>
      </c>
      <c r="AE29" s="5">
        <f>IFERROR(_xll.qlRateHelperPillarDate(Y29,Trigger),"")</f>
        <v>56972</v>
      </c>
      <c r="AF29" s="70">
        <v>1.6156096632731841E-2</v>
      </c>
      <c r="AG29" s="77">
        <v>0.52402674117962544</v>
      </c>
      <c r="AH29" s="167">
        <v>56972</v>
      </c>
      <c r="AI29" s="168">
        <v>1.61560966323855E-2</v>
      </c>
      <c r="AJ29" s="170">
        <f t="shared" si="4"/>
        <v>3.4634101142572149E-13</v>
      </c>
      <c r="AK29" s="80">
        <v>0.52402674117893699</v>
      </c>
      <c r="AL29" s="161">
        <f t="shared" si="5"/>
        <v>6.8844929757005957E-13</v>
      </c>
      <c r="AM29" s="161"/>
      <c r="AQ29" s="168"/>
      <c r="AR29" s="168"/>
      <c r="AS29" s="168"/>
    </row>
    <row r="30" spans="1:45" ht="11.25" customHeight="1" x14ac:dyDescent="0.2">
      <c r="A30" s="59" t="s">
        <v>116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123</v>
      </c>
      <c r="G30" s="61" t="str">
        <f t="shared" si="21"/>
        <v>Euribor1Y</v>
      </c>
      <c r="H30" s="59" t="str">
        <f t="shared" si="22"/>
        <v>EUR6E12E7Y_RepoQuote</v>
      </c>
      <c r="I30" s="127">
        <v>0</v>
      </c>
      <c r="J30" s="64" t="str">
        <f>_xll.qlSwapRateHelper2(,$H30,2,$B30,Calendar,$D30,$E30,$F30,$G30,$I30,$C30,Discounting1,PillarDate,,IndexedCoupon,Permanent,Trigger,ObjectOverwrite)</f>
        <v>obj_00416#0001</v>
      </c>
      <c r="K30" s="64" t="str">
        <f>_xll.qlSwapRateHelper2(,$H30,2,$B30,Calendar,$D30,$E30,$F30,$G30,$I30,$C30,Discounting2,PillarDate,,IndexedCoupon,Permanent,Trigger,ObjectOverwrite)</f>
        <v>obj_0043f#0001</v>
      </c>
      <c r="L30" s="48"/>
      <c r="M30" s="10" t="str">
        <f t="shared" si="16"/>
        <v>BasSw</v>
      </c>
      <c r="N30" s="94" t="str">
        <f t="shared" ref="N30:O30" si="33">IF(ISBLANK(J34),"--",J34)</f>
        <v>--</v>
      </c>
      <c r="O30" s="94" t="str">
        <f t="shared" si="33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18"/>
        <v>BasSw</v>
      </c>
      <c r="Y30" s="4" t="str">
        <v>obj_0043b</v>
      </c>
      <c r="Z30" s="4" t="str">
        <v>obj_003ef</v>
      </c>
      <c r="AA30" s="4" t="str">
        <f>IFERROR(_xll.qlRateHelperQuoteName(Y30,Trigger),"")</f>
        <v>EUR6E12E50Y_RepoQuote</v>
      </c>
      <c r="AB30" s="70">
        <f>IFERROR(_xll.qlRateHelperRate(Y30,Trigger),"")</f>
        <v>1.5541749999999899E-2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42362</v>
      </c>
      <c r="AE30" s="5">
        <f>IFERROR(_xll.qlRateHelperPillarDate(Y30,Trigger),"")</f>
        <v>60625</v>
      </c>
      <c r="AF30" s="70">
        <v>1.5420605087678202E-2</v>
      </c>
      <c r="AG30" s="77">
        <v>0.46251678032723087</v>
      </c>
      <c r="AH30" s="167">
        <v>60625</v>
      </c>
      <c r="AI30" s="168">
        <v>1.54206050874272E-2</v>
      </c>
      <c r="AJ30" s="170">
        <f t="shared" si="4"/>
        <v>2.5100234390951215E-13</v>
      </c>
      <c r="AK30" s="80">
        <v>0.46251678032599902</v>
      </c>
      <c r="AL30" s="161">
        <f t="shared" si="5"/>
        <v>1.2318479569728424E-12</v>
      </c>
      <c r="AM30" s="161"/>
      <c r="AQ30" s="168"/>
      <c r="AR30" s="168"/>
      <c r="AS30" s="168"/>
    </row>
    <row r="31" spans="1:45" ht="11.25" customHeight="1" x14ac:dyDescent="0.2">
      <c r="A31" s="59" t="s">
        <v>116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123</v>
      </c>
      <c r="G31" s="61" t="str">
        <f t="shared" si="21"/>
        <v>Euribor1Y</v>
      </c>
      <c r="H31" s="59" t="str">
        <f t="shared" si="22"/>
        <v>EUR6E12E8Y_RepoQuote</v>
      </c>
      <c r="I31" s="127">
        <v>0</v>
      </c>
      <c r="J31" s="64" t="str">
        <f>_xll.qlSwapRateHelper2(,$H31,2,$B31,Calendar,$D31,$E31,$F31,$G31,$I31,$C31,Discounting1,PillarDate,,IndexedCoupon,Permanent,Trigger,ObjectOverwrite)</f>
        <v>obj_0040b#0001</v>
      </c>
      <c r="K31" s="64" t="str">
        <f>_xll.qlSwapRateHelper2(,$H31,2,$B31,Calendar,$D31,$E31,$F31,$G31,$I31,$C31,Discounting2,PillarDate,,IndexedCoupon,Permanent,Trigger,ObjectOverwrite)</f>
        <v>obj_0042b#0001</v>
      </c>
      <c r="L31" s="48"/>
      <c r="M31" s="10" t="str">
        <f t="shared" si="16"/>
        <v>BasSw</v>
      </c>
      <c r="N31" s="94" t="str">
        <f t="shared" ref="N31:O31" si="34">IF(ISBLANK(J35),"--",J35)</f>
        <v>obj_00412#0001</v>
      </c>
      <c r="O31" s="94" t="str">
        <f t="shared" si="34"/>
        <v>obj_003fb#0001</v>
      </c>
      <c r="P31" s="146" t="str">
        <f>IFERROR(_xll.qlRateHelperQuoteName(N31,Trigger),"--")</f>
        <v>EUR6E12E12Y_RepoQuote</v>
      </c>
      <c r="Q31" s="98">
        <f>IFERROR(_xll.qlRateHelperQuoteValue($N31,Trigger),"--")</f>
        <v>1.251825E-2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42362</v>
      </c>
      <c r="V31" s="99">
        <f>IFERROR(_xll.qlRateHelperPillarDate(N31,Trigger),"--")</f>
        <v>46745</v>
      </c>
      <c r="X31" s="4" t="str">
        <f t="shared" si="18"/>
        <v>BasSw</v>
      </c>
      <c r="Y31" s="4" t="str">
        <v>obj_0041c</v>
      </c>
      <c r="Z31" s="4" t="str">
        <v>obj_003f6</v>
      </c>
      <c r="AA31" s="4" t="str">
        <f>IFERROR(_xll.qlRateHelperQuoteName(Y31,Trigger),"")</f>
        <v>EUR6E12E60Y_RepoQuote</v>
      </c>
      <c r="AB31" s="70">
        <f>IFERROR(_xll.qlRateHelperRate(Y31,Trigger),"")</f>
        <v>1.52175E-2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42362</v>
      </c>
      <c r="AE31" s="5">
        <f>IFERROR(_xll.qlRateHelperPillarDate(Y31,Trigger),"")</f>
        <v>64277</v>
      </c>
      <c r="AF31" s="70">
        <v>1.4945622265679113E-2</v>
      </c>
      <c r="AG31" s="77">
        <v>0.40776604955844553</v>
      </c>
      <c r="AH31" s="167">
        <v>64277</v>
      </c>
      <c r="AI31" s="168">
        <v>1.4945622265484E-2</v>
      </c>
      <c r="AJ31" s="170">
        <f t="shared" si="4"/>
        <v>1.9511302296049138E-13</v>
      </c>
      <c r="AK31" s="80">
        <v>0.40776604955628798</v>
      </c>
      <c r="AL31" s="161">
        <f t="shared" si="5"/>
        <v>2.157551914905298E-12</v>
      </c>
      <c r="AM31" s="161"/>
      <c r="AQ31" s="168"/>
      <c r="AR31" s="168"/>
      <c r="AS31" s="168"/>
    </row>
    <row r="32" spans="1:45" ht="11.25" customHeight="1" x14ac:dyDescent="0.2">
      <c r="A32" s="59" t="s">
        <v>116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123</v>
      </c>
      <c r="G32" s="61" t="str">
        <f t="shared" si="21"/>
        <v>Euribor1Y</v>
      </c>
      <c r="H32" s="59" t="str">
        <f t="shared" si="22"/>
        <v>EUR6E12E9Y_RepoQuote</v>
      </c>
      <c r="I32" s="127">
        <v>0</v>
      </c>
      <c r="J32" s="64" t="str">
        <f>_xll.qlSwapRateHelper2(,$H32,2,$B32,Calendar,$D32,$E32,$F32,$G32,$I32,$C32,Discounting1,PillarDate,,IndexedCoupon,Permanent,Trigger,ObjectOverwrite)</f>
        <v>obj_00408#0001</v>
      </c>
      <c r="K32" s="64" t="str">
        <f>_xll.qlSwapRateHelper2(,$H32,2,$B32,Calendar,$D32,$E32,$F32,$G32,$I32,$C32,Discounting2,PillarDate,,IndexedCoupon,Permanent,Trigger,ObjectOverwrite)</f>
        <v>obj_003e3#0001</v>
      </c>
      <c r="L32" s="48"/>
      <c r="M32" s="10" t="str">
        <f t="shared" si="16"/>
        <v>BasSw</v>
      </c>
      <c r="N32" s="94" t="str">
        <f t="shared" ref="N32:O32" si="35">IF(ISBLANK(J36),"--",J36)</f>
        <v>--</v>
      </c>
      <c r="O32" s="94" t="str">
        <f t="shared" si="35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4"/>
        <v>#N/A</v>
      </c>
      <c r="AK32" s="80" t="e">
        <v>#N/A</v>
      </c>
      <c r="AL32" s="161" t="e">
        <f t="shared" si="5"/>
        <v>#N/A</v>
      </c>
      <c r="AM32" s="161"/>
      <c r="AS32" s="168"/>
    </row>
    <row r="33" spans="1:39" ht="11.25" customHeight="1" x14ac:dyDescent="0.2">
      <c r="A33" s="59" t="s">
        <v>116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123</v>
      </c>
      <c r="G33" s="61" t="str">
        <f t="shared" si="21"/>
        <v>Euribor1Y</v>
      </c>
      <c r="H33" s="59" t="str">
        <f t="shared" si="22"/>
        <v>EUR6E12E10Y_RepoQuote</v>
      </c>
      <c r="I33" s="127">
        <v>0</v>
      </c>
      <c r="J33" s="64" t="str">
        <f>_xll.qlSwapRateHelper2(,$H33,2,$B33,Calendar,$D33,$E33,$F33,$G33,$I33,$C33,Discounting1,PillarDate,,IndexedCoupon,Permanent,Trigger,ObjectOverwrite)</f>
        <v>obj_003f8#0001</v>
      </c>
      <c r="K33" s="64" t="str">
        <f>_xll.qlSwapRateHelper2(,$H33,2,$B33,Calendar,$D33,$E33,$F33,$G33,$I33,$C33,Discounting2,PillarDate,,IndexedCoupon,Permanent,Trigger,ObjectOverwrite)</f>
        <v>obj_003df#0001</v>
      </c>
      <c r="L33" s="48"/>
      <c r="M33" s="10" t="str">
        <f t="shared" si="16"/>
        <v>BasSw</v>
      </c>
      <c r="N33" s="94" t="str">
        <f t="shared" ref="N33:O33" si="36">IF(ISBLANK(J37),"--",J37)</f>
        <v>--</v>
      </c>
      <c r="O33" s="94" t="str">
        <f t="shared" si="36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116</v>
      </c>
      <c r="B34" s="60" t="s">
        <v>96</v>
      </c>
      <c r="C34" s="61" t="s">
        <v>6</v>
      </c>
      <c r="D34" s="61" t="s">
        <v>8</v>
      </c>
      <c r="E34" s="61" t="s">
        <v>7</v>
      </c>
      <c r="F34" s="61" t="s">
        <v>123</v>
      </c>
      <c r="G34" s="61" t="str">
        <f t="shared" si="21"/>
        <v>Euribor1Y</v>
      </c>
      <c r="H34" s="59" t="str">
        <f t="shared" si="22"/>
        <v>EUR6E12E11Y_RepoQuote</v>
      </c>
      <c r="I34" s="127">
        <v>0</v>
      </c>
      <c r="J34" s="64"/>
      <c r="K34" s="64"/>
      <c r="L34" s="48"/>
      <c r="M34" s="10" t="str">
        <f t="shared" si="16"/>
        <v>BasSw</v>
      </c>
      <c r="N34" s="94" t="str">
        <f t="shared" ref="N34:O34" si="37">IF(ISBLANK(J38),"--",J38)</f>
        <v>obj_00400#0001</v>
      </c>
      <c r="O34" s="94" t="str">
        <f t="shared" si="37"/>
        <v>obj_0041a#0001</v>
      </c>
      <c r="P34" s="146" t="str">
        <f>IFERROR(_xll.qlRateHelperQuoteName(N34,Trigger),"--")</f>
        <v>EUR6E12E15Y_RepoQuote</v>
      </c>
      <c r="Q34" s="98">
        <f>IFERROR(_xll.qlRateHelperQuoteValue($N34,Trigger),"--")</f>
        <v>1.44067500000001E-2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42362</v>
      </c>
      <c r="V34" s="99">
        <f>IFERROR(_xll.qlRateHelperPillarDate(N34,Trigger),"--")</f>
        <v>47841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116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123</v>
      </c>
      <c r="G35" s="61" t="str">
        <f t="shared" si="21"/>
        <v>Euribor1Y</v>
      </c>
      <c r="H35" s="59" t="str">
        <f t="shared" si="22"/>
        <v>EUR6E12E12Y_RepoQuote</v>
      </c>
      <c r="I35" s="127">
        <v>0</v>
      </c>
      <c r="J35" s="64" t="str">
        <f>_xll.qlSwapRateHelper2(,$H35,2,$B35,Calendar,$D35,$E35,$F35,$G35,$I35,$C35,Discounting1,PillarDate,,IndexedCoupon,Permanent,Trigger,ObjectOverwrite)</f>
        <v>obj_00412#0001</v>
      </c>
      <c r="K35" s="64" t="str">
        <f>_xll.qlSwapRateHelper2(,$H35,2,$B35,Calendar,$D35,$E35,$F35,$G35,$I35,$C35,Discounting2,PillarDate,,IndexedCoupon,Permanent,Trigger,ObjectOverwrite)</f>
        <v>obj_003fb#0001</v>
      </c>
      <c r="L35" s="48"/>
      <c r="M35" s="10" t="str">
        <f t="shared" si="16"/>
        <v>BasSw</v>
      </c>
      <c r="N35" s="94" t="str">
        <f t="shared" ref="N35:O35" si="38">IF(ISBLANK(J39),"--",J39)</f>
        <v>--</v>
      </c>
      <c r="O35" s="94" t="str">
        <f t="shared" si="38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116</v>
      </c>
      <c r="B36" s="60" t="s">
        <v>97</v>
      </c>
      <c r="C36" s="61" t="s">
        <v>6</v>
      </c>
      <c r="D36" s="61" t="s">
        <v>8</v>
      </c>
      <c r="E36" s="61" t="s">
        <v>7</v>
      </c>
      <c r="F36" s="61" t="s">
        <v>123</v>
      </c>
      <c r="G36" s="61" t="str">
        <f t="shared" si="21"/>
        <v>Euribor1Y</v>
      </c>
      <c r="H36" s="59" t="str">
        <f t="shared" si="22"/>
        <v>EUR6E12E13Y_RepoQuote</v>
      </c>
      <c r="I36" s="127">
        <v>0</v>
      </c>
      <c r="J36" s="64"/>
      <c r="K36" s="64"/>
      <c r="L36" s="48"/>
      <c r="M36" s="10" t="str">
        <f t="shared" si="16"/>
        <v>BasSw</v>
      </c>
      <c r="N36" s="94" t="str">
        <f t="shared" ref="N36:O36" si="39">IF(ISBLANK(J40),"--",J40)</f>
        <v>--</v>
      </c>
      <c r="O36" s="94" t="str">
        <f t="shared" si="3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116</v>
      </c>
      <c r="B37" s="60" t="s">
        <v>98</v>
      </c>
      <c r="C37" s="61" t="s">
        <v>6</v>
      </c>
      <c r="D37" s="61" t="s">
        <v>8</v>
      </c>
      <c r="E37" s="61" t="s">
        <v>7</v>
      </c>
      <c r="F37" s="61" t="s">
        <v>123</v>
      </c>
      <c r="G37" s="61" t="str">
        <f t="shared" si="21"/>
        <v>Euribor1Y</v>
      </c>
      <c r="H37" s="59" t="str">
        <f t="shared" si="22"/>
        <v>EUR6E12E14Y_RepoQuote</v>
      </c>
      <c r="I37" s="127">
        <v>0</v>
      </c>
      <c r="J37" s="64"/>
      <c r="K37" s="64"/>
      <c r="L37" s="48"/>
      <c r="M37" s="10" t="str">
        <f t="shared" si="16"/>
        <v>BasSw</v>
      </c>
      <c r="N37" s="94" t="str">
        <f t="shared" ref="N37:O37" si="40">IF(ISBLANK(J41),"--",J41)</f>
        <v>--</v>
      </c>
      <c r="O37" s="94" t="str">
        <f t="shared" si="40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116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123</v>
      </c>
      <c r="G38" s="61" t="str">
        <f t="shared" si="21"/>
        <v>Euribor1Y</v>
      </c>
      <c r="H38" s="59" t="str">
        <f t="shared" si="22"/>
        <v>EUR6E12E15Y_RepoQuote</v>
      </c>
      <c r="I38" s="127">
        <v>0</v>
      </c>
      <c r="J38" s="64" t="str">
        <f>_xll.qlSwapRateHelper2(,$H38,2,$B38,Calendar,$D38,$E38,$F38,$G38,$I38,$C38,Discounting1,PillarDate,,IndexedCoupon,Permanent,Trigger,ObjectOverwrite)</f>
        <v>obj_00400#0001</v>
      </c>
      <c r="K38" s="64" t="str">
        <f>_xll.qlSwapRateHelper2(,$H38,2,$B38,Calendar,$D38,$E38,$F38,$G38,$I38,$C38,Discounting2,PillarDate,,IndexedCoupon,Permanent,Trigger,ObjectOverwrite)</f>
        <v>obj_0041a#0001</v>
      </c>
      <c r="L38" s="48"/>
      <c r="M38" s="10" t="str">
        <f t="shared" si="16"/>
        <v>BasSw</v>
      </c>
      <c r="N38" s="94" t="str">
        <f t="shared" ref="N38:O38" si="41">IF(ISBLANK(J42),"--",J42)</f>
        <v>--</v>
      </c>
      <c r="O38" s="94" t="str">
        <f t="shared" si="41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116</v>
      </c>
      <c r="B39" s="60" t="s">
        <v>99</v>
      </c>
      <c r="C39" s="61" t="s">
        <v>6</v>
      </c>
      <c r="D39" s="61" t="s">
        <v>8</v>
      </c>
      <c r="E39" s="61" t="s">
        <v>7</v>
      </c>
      <c r="F39" s="61" t="s">
        <v>123</v>
      </c>
      <c r="G39" s="61" t="str">
        <f t="shared" si="21"/>
        <v>Euribor1Y</v>
      </c>
      <c r="H39" s="59" t="str">
        <f t="shared" si="22"/>
        <v>EUR6E12E16Y_RepoQuote</v>
      </c>
      <c r="I39" s="127">
        <v>0</v>
      </c>
      <c r="J39" s="64"/>
      <c r="K39" s="64"/>
      <c r="L39" s="48"/>
      <c r="M39" s="10" t="str">
        <f t="shared" si="16"/>
        <v>BasSw</v>
      </c>
      <c r="N39" s="94" t="str">
        <f t="shared" ref="N39:O39" si="42">IF(ISBLANK(J43),"--",J43)</f>
        <v>obj_00429#0001</v>
      </c>
      <c r="O39" s="94" t="str">
        <f t="shared" si="42"/>
        <v>obj_00431#0001</v>
      </c>
      <c r="P39" s="146" t="str">
        <f>IFERROR(_xll.qlRateHelperQuoteName(N39,Trigger),"--")</f>
        <v>EUR6E12E20Y_RepoQuote</v>
      </c>
      <c r="Q39" s="98">
        <f>IFERROR(_xll.qlRateHelperQuoteValue($N39,Trigger),"--")</f>
        <v>1.5915249999999999E-2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42362</v>
      </c>
      <c r="V39" s="99">
        <f>IFERROR(_xll.qlRateHelperPillarDate(N39,Trigger),"--")</f>
        <v>49667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116</v>
      </c>
      <c r="B40" s="60" t="s">
        <v>100</v>
      </c>
      <c r="C40" s="61" t="s">
        <v>6</v>
      </c>
      <c r="D40" s="61" t="s">
        <v>8</v>
      </c>
      <c r="E40" s="61" t="s">
        <v>7</v>
      </c>
      <c r="F40" s="61" t="s">
        <v>123</v>
      </c>
      <c r="G40" s="61" t="str">
        <f t="shared" si="21"/>
        <v>Euribor1Y</v>
      </c>
      <c r="H40" s="59" t="str">
        <f t="shared" si="22"/>
        <v>EUR6E12E17Y_RepoQuote</v>
      </c>
      <c r="I40" s="127">
        <v>0</v>
      </c>
      <c r="J40" s="64"/>
      <c r="K40" s="64"/>
      <c r="L40" s="48"/>
      <c r="M40" s="10" t="str">
        <f t="shared" si="16"/>
        <v>BasSw</v>
      </c>
      <c r="N40" s="94" t="str">
        <f t="shared" ref="N40:O40" si="43">IF(ISBLANK(J44),"--",J44)</f>
        <v>--</v>
      </c>
      <c r="O40" s="94" t="str">
        <f t="shared" si="43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116</v>
      </c>
      <c r="B41" s="60" t="s">
        <v>101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21"/>
        <v>Euribor1Y</v>
      </c>
      <c r="H41" s="59" t="str">
        <f t="shared" si="22"/>
        <v>EUR6E12E18Y_RepoQuote</v>
      </c>
      <c r="I41" s="127">
        <v>0</v>
      </c>
      <c r="J41" s="64"/>
      <c r="K41" s="64"/>
      <c r="M41" s="10" t="str">
        <f t="shared" si="16"/>
        <v>BasSw</v>
      </c>
      <c r="N41" s="94" t="str">
        <f t="shared" ref="N41:O41" si="44">IF(ISBLANK(J45),"--",J45)</f>
        <v>--</v>
      </c>
      <c r="O41" s="94" t="str">
        <f t="shared" si="44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116</v>
      </c>
      <c r="B42" s="60" t="s">
        <v>102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21"/>
        <v>Euribor1Y</v>
      </c>
      <c r="H42" s="59" t="str">
        <f t="shared" si="22"/>
        <v>EUR6E12E19Y_RepoQuote</v>
      </c>
      <c r="I42" s="127">
        <v>0</v>
      </c>
      <c r="J42" s="64"/>
      <c r="K42" s="64"/>
      <c r="M42" s="10" t="str">
        <f t="shared" si="16"/>
        <v>BasSw</v>
      </c>
      <c r="N42" s="94" t="str">
        <f t="shared" ref="N42:O42" si="45">IF(ISBLANK(J46),"--",J46)</f>
        <v>--</v>
      </c>
      <c r="O42" s="94" t="str">
        <f t="shared" si="45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116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21"/>
        <v>Euribor1Y</v>
      </c>
      <c r="H43" s="59" t="str">
        <f t="shared" si="22"/>
        <v>EUR6E12E20Y_RepoQuote</v>
      </c>
      <c r="I43" s="127">
        <v>0</v>
      </c>
      <c r="J43" s="64" t="str">
        <f>_xll.qlSwapRateHelper2(,$H43,2,$B43,Calendar,$D43,$E43,$F43,$G43,$I43,$C43,Discounting1,PillarDate,,IndexedCoupon,Permanent,Trigger,ObjectOverwrite)</f>
        <v>obj_00429#0001</v>
      </c>
      <c r="K43" s="64" t="str">
        <f>_xll.qlSwapRateHelper2(,$H43,2,$B43,Calendar,$D43,$E43,$F43,$G43,$I43,$C43,Discounting2,PillarDate,,IndexedCoupon,Permanent,Trigger,ObjectOverwrite)</f>
        <v>obj_00431#0001</v>
      </c>
      <c r="M43" s="10" t="str">
        <f t="shared" si="16"/>
        <v>BasSw</v>
      </c>
      <c r="N43" s="94" t="str">
        <f t="shared" ref="N43:O43" si="46">IF(ISBLANK(J47),"--",J47)</f>
        <v>--</v>
      </c>
      <c r="O43" s="94" t="str">
        <f t="shared" si="46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116</v>
      </c>
      <c r="B44" s="60" t="s">
        <v>103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21"/>
        <v>Euribor1Y</v>
      </c>
      <c r="H44" s="59" t="str">
        <f t="shared" si="22"/>
        <v>EUR6E12E21Y_RepoQuote</v>
      </c>
      <c r="I44" s="127">
        <v>0</v>
      </c>
      <c r="J44" s="64"/>
      <c r="K44" s="64"/>
      <c r="M44" s="10" t="str">
        <f t="shared" si="16"/>
        <v>BasSw</v>
      </c>
      <c r="N44" s="94" t="str">
        <f t="shared" ref="N44:O44" si="47">IF(ISBLANK(J48),"--",J48)</f>
        <v>obj_00413#0001</v>
      </c>
      <c r="O44" s="94" t="str">
        <f t="shared" si="47"/>
        <v>obj_0042e#0001</v>
      </c>
      <c r="P44" s="146" t="str">
        <f>IFERROR(_xll.qlRateHelperQuoteName(N44,Trigger),"--")</f>
        <v>EUR6E12E25Y_RepoQuote</v>
      </c>
      <c r="Q44" s="98">
        <f>IFERROR(_xll.qlRateHelperQuoteValue($N44,Trigger),"--")</f>
        <v>1.6175249999999999E-2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42362</v>
      </c>
      <c r="V44" s="99">
        <f>IFERROR(_xll.qlRateHelperPillarDate(N44,Trigger),"--")</f>
        <v>51494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116</v>
      </c>
      <c r="B45" s="60" t="s">
        <v>104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21"/>
        <v>Euribor1Y</v>
      </c>
      <c r="H45" s="59" t="str">
        <f t="shared" si="22"/>
        <v>EUR6E12E22Y_RepoQuote</v>
      </c>
      <c r="I45" s="127">
        <v>0</v>
      </c>
      <c r="J45" s="64"/>
      <c r="K45" s="64"/>
      <c r="M45" s="10" t="str">
        <f t="shared" si="16"/>
        <v>BasSw</v>
      </c>
      <c r="N45" s="94" t="str">
        <f t="shared" ref="N45:O45" si="48">IF(ISBLANK(J49),"--",J49)</f>
        <v>--</v>
      </c>
      <c r="O45" s="94" t="str">
        <f t="shared" si="48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116</v>
      </c>
      <c r="B46" s="60" t="s">
        <v>105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21"/>
        <v>Euribor1Y</v>
      </c>
      <c r="H46" s="59" t="str">
        <f t="shared" si="22"/>
        <v>EUR6E12E23Y_RepoQuote</v>
      </c>
      <c r="I46" s="127">
        <v>0</v>
      </c>
      <c r="J46" s="64"/>
      <c r="K46" s="64"/>
      <c r="M46" s="10" t="str">
        <f t="shared" si="16"/>
        <v>BasSw</v>
      </c>
      <c r="N46" s="94" t="str">
        <f t="shared" ref="N46:O46" si="49">IF(ISBLANK(J50),"--",J50)</f>
        <v>--</v>
      </c>
      <c r="O46" s="94" t="str">
        <f t="shared" si="4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116</v>
      </c>
      <c r="B47" s="60" t="s">
        <v>106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21"/>
        <v>Euribor1Y</v>
      </c>
      <c r="H47" s="59" t="str">
        <f t="shared" si="22"/>
        <v>EUR6E12E24Y_RepoQuote</v>
      </c>
      <c r="I47" s="127">
        <v>0</v>
      </c>
      <c r="J47" s="64"/>
      <c r="K47" s="64"/>
      <c r="M47" s="10" t="str">
        <f t="shared" si="16"/>
        <v>BasSw</v>
      </c>
      <c r="N47" s="94" t="str">
        <f t="shared" ref="N47:O47" si="50">IF(ISBLANK(J51),"--",J51)</f>
        <v>--</v>
      </c>
      <c r="O47" s="94" t="str">
        <f t="shared" si="50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116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21"/>
        <v>Euribor1Y</v>
      </c>
      <c r="H48" s="59" t="str">
        <f t="shared" si="22"/>
        <v>EUR6E12E25Y_RepoQuote</v>
      </c>
      <c r="I48" s="127">
        <v>0</v>
      </c>
      <c r="J48" s="64" t="str">
        <f>_xll.qlSwapRateHelper2(,$H48,2,$B48,Calendar,$D48,$E48,$F48,$G48,$I48,$C48,Discounting1,PillarDate,,IndexedCoupon,Permanent,Trigger,ObjectOverwrite)</f>
        <v>obj_00413#0001</v>
      </c>
      <c r="K48" s="64" t="str">
        <f>_xll.qlSwapRateHelper2(,$H48,2,$B48,Calendar,$D48,$E48,$F48,$G48,$I48,$C48,Discounting2,PillarDate,,IndexedCoupon,Permanent,Trigger,ObjectOverwrite)</f>
        <v>obj_0042e#0001</v>
      </c>
      <c r="M48" s="10" t="str">
        <f t="shared" si="16"/>
        <v>BasSw</v>
      </c>
      <c r="N48" s="94" t="str">
        <f t="shared" ref="N48:O48" si="51">IF(ISBLANK(J52),"--",J52)</f>
        <v>--</v>
      </c>
      <c r="O48" s="94" t="str">
        <f t="shared" si="51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116</v>
      </c>
      <c r="B49" s="60" t="s">
        <v>107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21"/>
        <v>Euribor1Y</v>
      </c>
      <c r="H49" s="59" t="str">
        <f t="shared" si="22"/>
        <v>EUR6E12E26Y_RepoQuote</v>
      </c>
      <c r="I49" s="127">
        <v>0</v>
      </c>
      <c r="J49" s="64"/>
      <c r="K49" s="64"/>
      <c r="M49" s="10" t="str">
        <f t="shared" si="16"/>
        <v>BasSw</v>
      </c>
      <c r="N49" s="94" t="str">
        <f t="shared" ref="N49:O49" si="52">IF(ISBLANK(J53),"--",J53)</f>
        <v>obj_003f4#0001</v>
      </c>
      <c r="O49" s="94" t="str">
        <f t="shared" si="52"/>
        <v>obj_003e2#0001</v>
      </c>
      <c r="P49" s="146" t="str">
        <f>IFERROR(_xll.qlRateHelperQuoteName(N49,Trigger),"--")</f>
        <v>EUR6E12E30Y_RepoQuote</v>
      </c>
      <c r="Q49" s="98">
        <f>IFERROR(_xll.qlRateHelperQuoteValue($N49,Trigger),"--")</f>
        <v>1.6128750000000001E-2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42362</v>
      </c>
      <c r="V49" s="99">
        <f>IFERROR(_xll.qlRateHelperPillarDate(N49,Trigger),"--")</f>
        <v>53323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116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21"/>
        <v>Euribor1Y</v>
      </c>
      <c r="H50" s="59" t="str">
        <f t="shared" si="22"/>
        <v>EUR6E12E27Y_RepoQuote</v>
      </c>
      <c r="I50" s="127">
        <v>0</v>
      </c>
      <c r="J50" s="64"/>
      <c r="K50" s="64"/>
      <c r="M50" s="10" t="str">
        <f t="shared" si="16"/>
        <v>BasSw</v>
      </c>
      <c r="N50" s="94" t="str">
        <f t="shared" ref="N50:O50" si="53">IF(ISBLANK(J54),"--",J54)</f>
        <v>--</v>
      </c>
      <c r="O50" s="94" t="str">
        <f t="shared" si="53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116</v>
      </c>
      <c r="B51" s="60" t="s">
        <v>108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21"/>
        <v>Euribor1Y</v>
      </c>
      <c r="H51" s="59" t="str">
        <f t="shared" si="22"/>
        <v>EUR6E12E28Y_RepoQuote</v>
      </c>
      <c r="I51" s="127">
        <v>0</v>
      </c>
      <c r="J51" s="64"/>
      <c r="K51" s="64"/>
      <c r="M51" s="10" t="str">
        <f t="shared" si="16"/>
        <v>BasSw</v>
      </c>
      <c r="N51" s="94" t="str">
        <f t="shared" ref="N51:O51" si="54">IF(ISBLANK(J55),"--",J55)</f>
        <v>obj_003ec#0001</v>
      </c>
      <c r="O51" s="94" t="str">
        <f t="shared" si="54"/>
        <v>obj_003f2#0001</v>
      </c>
      <c r="P51" s="146" t="str">
        <f>IFERROR(_xll.qlRateHelperQuoteName(N51,Trigger),"--")</f>
        <v>EUR6E12E40Y_RepoQuote</v>
      </c>
      <c r="Q51" s="98">
        <f>IFERROR(_xll.qlRateHelperQuoteValue($N51,Trigger),"--")</f>
        <v>1.6036749999999999E-2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42362</v>
      </c>
      <c r="V51" s="99">
        <f>IFERROR(_xll.qlRateHelperPillarDate(N51,Trigger),"--")</f>
        <v>56972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116</v>
      </c>
      <c r="B52" s="60" t="s">
        <v>109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21"/>
        <v>Euribor1Y</v>
      </c>
      <c r="H52" s="59" t="str">
        <f t="shared" si="22"/>
        <v>EUR6E12E29Y_RepoQuote</v>
      </c>
      <c r="I52" s="127">
        <v>0</v>
      </c>
      <c r="J52" s="64"/>
      <c r="K52" s="64"/>
      <c r="M52" s="10" t="str">
        <f t="shared" si="16"/>
        <v>BasSw</v>
      </c>
      <c r="N52" s="94" t="str">
        <f t="shared" ref="N52:O52" si="55">IF(ISBLANK(J56),"--",J56)</f>
        <v>obj_0043b#0001</v>
      </c>
      <c r="O52" s="94" t="str">
        <f t="shared" si="55"/>
        <v>obj_003ef#0001</v>
      </c>
      <c r="P52" s="146" t="str">
        <f>IFERROR(_xll.qlRateHelperQuoteName(N52,Trigger),"--")</f>
        <v>EUR6E12E50Y_RepoQuote</v>
      </c>
      <c r="Q52" s="98">
        <f>IFERROR(_xll.qlRateHelperQuoteValue($N52,Trigger),"--")</f>
        <v>1.5541749999999899E-2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42362</v>
      </c>
      <c r="V52" s="99">
        <f>IFERROR(_xll.qlRateHelperPillarDate(N52,Trigger),"--")</f>
        <v>60625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0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116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21"/>
        <v>Euribor1Y</v>
      </c>
      <c r="H53" s="59" t="str">
        <f t="shared" si="22"/>
        <v>EUR6E12E30Y_RepoQuote</v>
      </c>
      <c r="I53" s="127">
        <v>0</v>
      </c>
      <c r="J53" s="64" t="str">
        <f>_xll.qlSwapRateHelper2(,$H53,2,$B53,Calendar,$D53,$E53,$F53,$G53,$I53,$C53,Discounting1,PillarDate,,IndexedCoupon,Permanent,Trigger,ObjectOverwrite)</f>
        <v>obj_003f4#0001</v>
      </c>
      <c r="K53" s="64" t="str">
        <f>_xll.qlSwapRateHelper2(,$H53,2,$B53,Calendar,$D53,$E53,$F53,$G53,$I53,$C53,Discounting2,PillarDate,,IndexedCoupon,Permanent,Trigger,ObjectOverwrite)</f>
        <v>obj_003e2#0001</v>
      </c>
      <c r="M53" s="11" t="str">
        <f t="shared" si="16"/>
        <v>BasSw</v>
      </c>
      <c r="N53" s="95" t="str">
        <f t="shared" ref="N53:O53" si="56">IF(ISBLANK(J57),"--",J57)</f>
        <v>obj_0041c#0001</v>
      </c>
      <c r="O53" s="95" t="str">
        <f t="shared" si="56"/>
        <v>obj_003f6#0001</v>
      </c>
      <c r="P53" s="147" t="str">
        <f>IFERROR(_xll.qlRateHelperQuoteName(N53,Trigger),"--")</f>
        <v>EUR6E12E60Y_RepoQuote</v>
      </c>
      <c r="Q53" s="101">
        <f>IFERROR(_xll.qlRateHelperQuoteValue($N53,Trigger),"--")</f>
        <v>1.52175E-2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42362</v>
      </c>
      <c r="V53" s="102">
        <f>IFERROR(_xll.qlRateHelperPillarDate(N53,Trigger),"--")</f>
        <v>64277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0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116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21"/>
        <v>Euribor1Y</v>
      </c>
      <c r="H54" s="59" t="str">
        <f t="shared" si="22"/>
        <v>EUR6E12E35Y_RepoQuote</v>
      </c>
      <c r="I54" s="127">
        <v>0</v>
      </c>
      <c r="J54" s="64"/>
      <c r="K54" s="64"/>
    </row>
    <row r="55" spans="1:38" ht="11.25" customHeight="1" x14ac:dyDescent="0.2">
      <c r="A55" s="59" t="s">
        <v>116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21"/>
        <v>Euribor1Y</v>
      </c>
      <c r="H55" s="59" t="str">
        <f t="shared" si="22"/>
        <v>EUR6E12E40Y_RepoQuote</v>
      </c>
      <c r="I55" s="125">
        <v>0</v>
      </c>
      <c r="J55" s="64" t="str">
        <f>_xll.qlSwapRateHelper2(,$H55,2,$B55,Calendar,$D55,$E55,$F55,$G55,$I55,$C55,Discounting1,PillarDate,,IndexedCoupon,Permanent,Trigger,ObjectOverwrite)</f>
        <v>obj_003ec#0001</v>
      </c>
      <c r="K55" s="64" t="str">
        <f>_xll.qlSwapRateHelper2(,$H55,2,$B55,Calendar,$D55,$E55,$F55,$G55,$I55,$C55,Discounting2,PillarDate,,IndexedCoupon,Permanent,Trigger,ObjectOverwrite)</f>
        <v>obj_003f2#0001</v>
      </c>
    </row>
    <row r="56" spans="1:38" ht="11.25" customHeight="1" x14ac:dyDescent="0.2">
      <c r="A56" s="59" t="s">
        <v>116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21"/>
        <v>Euribor1Y</v>
      </c>
      <c r="H56" s="59" t="str">
        <f t="shared" si="22"/>
        <v>EUR6E12E50Y_RepoQuote</v>
      </c>
      <c r="I56" s="125">
        <v>0</v>
      </c>
      <c r="J56" s="64" t="str">
        <f>_xll.qlSwapRateHelper2(,$H56,2,$B56,Calendar,$D56,$E56,$F56,$G56,$I56,$C56,Discounting1,PillarDate,,IndexedCoupon,Permanent,Trigger,ObjectOverwrite)</f>
        <v>obj_0043b#0001</v>
      </c>
      <c r="K56" s="64" t="str">
        <f>_xll.qlSwapRateHelper2(,$H56,2,$B56,Calendar,$D56,$E56,$F56,$G56,$I56,$C56,Discounting2,PillarDate,,IndexedCoupon,Permanent,Trigger,ObjectOverwrite)</f>
        <v>obj_003ef#0001</v>
      </c>
    </row>
    <row r="57" spans="1:38" ht="11.25" customHeight="1" x14ac:dyDescent="0.2">
      <c r="A57" s="1" t="s">
        <v>116</v>
      </c>
      <c r="B57" s="8" t="s">
        <v>110</v>
      </c>
      <c r="C57" s="7" t="s">
        <v>6</v>
      </c>
      <c r="D57" s="7" t="s">
        <v>8</v>
      </c>
      <c r="E57" s="7" t="s">
        <v>7</v>
      </c>
      <c r="F57" s="7" t="s">
        <v>123</v>
      </c>
      <c r="G57" s="7" t="str">
        <f t="shared" si="21"/>
        <v>Euribor1Y</v>
      </c>
      <c r="H57" s="1" t="str">
        <f t="shared" si="22"/>
        <v>EUR6E12E60Y_RepoQuote</v>
      </c>
      <c r="I57" s="128">
        <v>0</v>
      </c>
      <c r="J57" s="3" t="str">
        <f>_xll.qlSwapRateHelper2(,$H57,2,$B57,Calendar,$D57,$E57,$F57,$G57,$I57,$C57,Discounting1,PillarDate,,IndexedCoupon,Permanent,Trigger,ObjectOverwrite)</f>
        <v>obj_0041c#0001</v>
      </c>
      <c r="K57" s="3" t="str">
        <f>_xll.qlSwapRateHelper2(,$H57,2,$B57,Calendar,$D57,$E57,$F57,$G57,$I57,$C57,Discounting2,PillarDate,,IndexedCoupon,Permanent,Trigger,ObjectOverwrite)</f>
        <v>obj_003f6#0001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0" width="17.28515625" style="46" hidden="1" customWidth="1" outlineLevel="1"/>
    <col min="31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9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EURSTD</v>
      </c>
      <c r="W1" s="66"/>
      <c r="X1" s="66"/>
      <c r="Y1" s="69"/>
      <c r="Z1" s="69"/>
      <c r="AA1" s="66"/>
      <c r="AB1" s="66"/>
      <c r="AC1" s="73" t="s">
        <v>138</v>
      </c>
    </row>
    <row r="2" spans="1:39" ht="21.75" customHeight="1" x14ac:dyDescent="0.2">
      <c r="A2" s="65" t="s">
        <v>9</v>
      </c>
      <c r="B2" s="65" t="s">
        <v>29</v>
      </c>
      <c r="C2" s="65"/>
      <c r="D2" s="65" t="s">
        <v>152</v>
      </c>
      <c r="E2" s="65" t="s">
        <v>153</v>
      </c>
      <c r="F2" s="65" t="s">
        <v>113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143</v>
      </c>
      <c r="N2" s="73" t="s">
        <v>78</v>
      </c>
      <c r="O2" s="73" t="s">
        <v>81</v>
      </c>
      <c r="P2" s="73" t="s">
        <v>79</v>
      </c>
      <c r="Q2" s="73" t="s">
        <v>80</v>
      </c>
      <c r="R2" s="73" t="s">
        <v>82</v>
      </c>
      <c r="S2" s="73" t="s">
        <v>22</v>
      </c>
      <c r="T2" s="73" t="s">
        <v>75</v>
      </c>
      <c r="U2" s="93"/>
      <c r="V2" s="73" t="s">
        <v>9</v>
      </c>
      <c r="W2" s="73" t="s">
        <v>24</v>
      </c>
      <c r="X2" s="73" t="s">
        <v>78</v>
      </c>
      <c r="Y2" s="75" t="s">
        <v>23</v>
      </c>
      <c r="Z2" s="75" t="s">
        <v>83</v>
      </c>
      <c r="AA2" s="73" t="s">
        <v>22</v>
      </c>
      <c r="AB2" s="73" t="s">
        <v>75</v>
      </c>
      <c r="AC2" s="169">
        <f t="array" ref="AC2:AC72">_xll.qlPiecewiseYieldCurveData(yieldcurve1_STD,Trigger)</f>
        <v>-2.342090847552789E-3</v>
      </c>
      <c r="AH2" s="228" t="s">
        <v>84</v>
      </c>
      <c r="AI2" s="229"/>
    </row>
    <row r="3" spans="1:39" ht="11.25" customHeight="1" x14ac:dyDescent="0.2">
      <c r="A3" s="178" t="s">
        <v>26</v>
      </c>
      <c r="B3" s="179" t="s">
        <v>37</v>
      </c>
      <c r="C3" s="179" t="s">
        <v>73</v>
      </c>
      <c r="D3" s="202" t="b">
        <v>0</v>
      </c>
      <c r="E3" s="202" t="s">
        <v>7</v>
      </c>
      <c r="F3" s="202" t="s">
        <v>27</v>
      </c>
      <c r="G3" s="181" t="str">
        <f>_xll.qlIborIndex(,FamilyName,"1D",,Currency,Calendar,$E3,$D3,$F3,,Permanent,Trigger,ObjectOverwrite)</f>
        <v>obj_00465#0001</v>
      </c>
      <c r="H3" s="182" t="str">
        <f>IF(LCHQuoteOverwrite,Currency&amp;B3&amp;"D"&amp;ReportQuoteSuffix,Currency&amp;B3&amp;"D"&amp;QuoteSuffix)</f>
        <v>EUROND_RepoQuote</v>
      </c>
      <c r="I3" s="180"/>
      <c r="J3" s="183" t="str">
        <f>_xll.qlDepositRateHelper(,$H3,$G3,Permanent,Trigger,ObjectOverwrite)</f>
        <v>obj_00468#0001</v>
      </c>
      <c r="K3" s="49"/>
      <c r="L3" s="68" t="str">
        <f t="shared" ref="L3:L11" si="0">A3</f>
        <v>Dp</v>
      </c>
      <c r="M3" s="131" t="str">
        <f t="shared" ref="M3:M11" si="1">IF(ISBLANK(J3),"--",J3)</f>
        <v>obj_00468#0001</v>
      </c>
      <c r="N3" s="145" t="str">
        <f>IFERROR(_xll.qlRateHelperQuoteName(M3,Trigger),"--")</f>
        <v>EUROND_RepoQuote</v>
      </c>
      <c r="O3" s="133">
        <f>IFERROR(_xll.qlRateHelperQuoteValue($M3,Trigger),"--")</f>
        <v>-2.31E-3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42360</v>
      </c>
      <c r="T3" s="134">
        <f>IFERROR(_xll.qlRateHelperPillarDate(M3,Trigger),"--")</f>
        <v>42361</v>
      </c>
      <c r="V3" s="4" t="str">
        <f t="shared" ref="V3:V34" si="2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obj_00468</v>
      </c>
      <c r="X3" s="4" t="str">
        <f>IFERROR(_xll.qlRateHelperQuoteName(W3,Trigger),"")</f>
        <v>EUROND_RepoQuote</v>
      </c>
      <c r="Y3" s="70">
        <f>IFERROR(_xll.qlRateHelperRate(W3,Trigger),"")</f>
        <v>-2.31E-3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42360</v>
      </c>
      <c r="AB3" s="5">
        <f>IFERROR(_xll.qlRateHelperPillarDate(W3,Trigger),"")</f>
        <v>42361</v>
      </c>
      <c r="AC3" s="70">
        <v>-2.342090847552789E-3</v>
      </c>
      <c r="AD3" s="209">
        <f t="array" ref="AD3:AD72">_xll.ohFilter([1]REP00100!$C$2:$C$1000,([1]REP00100!$A$2:$A$1000="EUR_EURIBOR_EOD"))</f>
        <v>42361</v>
      </c>
      <c r="AE3" s="168">
        <f t="array" ref="AE3:AE72">_xll.ohFilter([1]REP00100!$E$2:$E$1000,([1]REP00100!$A$2:$A$1000="EUR_EURIBOR_EOD"))</f>
        <v>-2.3420908475526902E-3</v>
      </c>
      <c r="AF3" s="170">
        <f>_xll.qlYieldTSZeroRate(yieldcurve1_STD,$AD3,"ACTUAL/365 (FIXED)",,,TRUE,Trigger)-AE3</f>
        <v>-4.0524875122294191E-14</v>
      </c>
      <c r="AG3" s="161"/>
      <c r="AH3" s="107" t="s">
        <v>85</v>
      </c>
      <c r="AI3" s="108">
        <v>12</v>
      </c>
      <c r="AK3" s="168"/>
      <c r="AL3" s="168"/>
      <c r="AM3" s="168"/>
    </row>
    <row r="4" spans="1:39" ht="11.25" customHeight="1" x14ac:dyDescent="0.2">
      <c r="A4" s="184" t="s">
        <v>26</v>
      </c>
      <c r="B4" s="185" t="s">
        <v>72</v>
      </c>
      <c r="C4" s="185" t="s">
        <v>150</v>
      </c>
      <c r="D4" s="203" t="b">
        <v>0</v>
      </c>
      <c r="E4" s="203" t="s">
        <v>7</v>
      </c>
      <c r="F4" s="203" t="s">
        <v>27</v>
      </c>
      <c r="G4" s="187" t="str">
        <f>_xll.qlIborIndex(,FamilyName,"1D",,Currency,Calendar,$E4,$D4,$F4,,Permanent,Trigger,ObjectOverwrite)</f>
        <v>obj_00458#0001</v>
      </c>
      <c r="H4" s="188" t="str">
        <f>IF(LCHQuoteOverwrite,Currency&amp;B4&amp;"D"&amp;ReportQuoteSuffix,Currency&amp;B4&amp;"D"&amp;QuoteSuffix)</f>
        <v>EURTND_RepoQuote</v>
      </c>
      <c r="I4" s="186"/>
      <c r="J4" s="189" t="str">
        <f>_xll.qlFraRateHelper(,$H4,"1D",$G4,PillarDate,,Permanent,Trigger,ObjectOverwrite)</f>
        <v>obj_00469#0001</v>
      </c>
      <c r="K4" s="49"/>
      <c r="L4" s="10" t="str">
        <f t="shared" si="0"/>
        <v>Dp</v>
      </c>
      <c r="M4" s="94" t="str">
        <f t="shared" si="1"/>
        <v>obj_00469#0001</v>
      </c>
      <c r="N4" s="146" t="str">
        <f>IFERROR(_xll.qlRateHelperQuoteName(M4,Trigger),"--")</f>
        <v>EURTND_RepoQuote</v>
      </c>
      <c r="O4" s="98">
        <f>IFERROR(_xll.qlRateHelperQuoteValue($M4,Trigger),"--")</f>
        <v>-2.31E-3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42361</v>
      </c>
      <c r="T4" s="99">
        <f>IFERROR(_xll.qlRateHelperPillarDate(M4,Trigger),"--")</f>
        <v>42362</v>
      </c>
      <c r="V4" s="4" t="str">
        <f t="shared" si="2"/>
        <v>Dp</v>
      </c>
      <c r="W4" s="4" t="str">
        <v>obj_00469</v>
      </c>
      <c r="X4" s="4" t="str">
        <f>IFERROR(_xll.qlRateHelperQuoteName(W4,Trigger),"")</f>
        <v>EURTND_RepoQuote</v>
      </c>
      <c r="Y4" s="70">
        <f>IFERROR(_xll.qlRateHelperRate(W4,Trigger),"")</f>
        <v>-2.31E-3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42361</v>
      </c>
      <c r="AB4" s="5">
        <f>IFERROR(_xll.qlRateHelperPillarDate(W4,Trigger),"")</f>
        <v>42362</v>
      </c>
      <c r="AC4" s="70">
        <v>-2.3420908475510569E-3</v>
      </c>
      <c r="AD4" s="209">
        <v>42362</v>
      </c>
      <c r="AE4" s="168">
        <v>-2.3420908475435499E-3</v>
      </c>
      <c r="AF4" s="170">
        <f>_xll.qlYieldTSZeroRate(yieldcurve1_STD,$AD4,"ACTUAL/365 (FIXED)",,,TRUE,Trigger)-AE4</f>
        <v>-7.5070158422896327E-15</v>
      </c>
      <c r="AG4" s="161"/>
      <c r="AH4" s="107" t="s">
        <v>86</v>
      </c>
      <c r="AI4" s="108">
        <v>0</v>
      </c>
      <c r="AK4" s="168"/>
      <c r="AL4" s="168"/>
      <c r="AM4" s="168"/>
    </row>
    <row r="5" spans="1:39" ht="11.25" customHeight="1" x14ac:dyDescent="0.2">
      <c r="A5" s="59" t="s">
        <v>26</v>
      </c>
      <c r="B5" s="60" t="s">
        <v>151</v>
      </c>
      <c r="C5" s="60" t="s">
        <v>38</v>
      </c>
      <c r="D5" s="123"/>
      <c r="E5" s="123"/>
      <c r="F5" s="123"/>
      <c r="G5" s="61" t="str">
        <f>PROPER(Currency)&amp;FamilyName&amp;B5</f>
        <v>EuriborSW</v>
      </c>
      <c r="H5" s="177" t="str">
        <f>IF(LCHQuoteOverwrite,Currency&amp;C5&amp;"D"&amp;ReportQuoteSuffix,Currency&amp;B5&amp;"D"&amp;QuoteSuffix)</f>
        <v>EUR1WD_RepoQuote</v>
      </c>
      <c r="I5" s="123"/>
      <c r="J5" s="64" t="str">
        <f>_xll.qlDepositRateHelper(,$H5,$G5,Permanent,Trigger,ObjectOverwrite)</f>
        <v>obj_00454#0001</v>
      </c>
      <c r="K5" s="49"/>
      <c r="L5" s="10" t="str">
        <f t="shared" si="0"/>
        <v>Dp</v>
      </c>
      <c r="M5" s="94" t="str">
        <f t="shared" si="1"/>
        <v>obj_00454#0001</v>
      </c>
      <c r="N5" s="146" t="str">
        <f>IFERROR(_xll.qlRateHelperQuoteName(M5,Trigger),"--")</f>
        <v>EUR1WD_RepoQuote</v>
      </c>
      <c r="O5" s="98">
        <f>IFERROR(_xll.qlRateHelperQuoteValue($M5,Trigger),"--")</f>
        <v>-2.5200000000000001E-3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42362</v>
      </c>
      <c r="T5" s="99">
        <f>IFERROR(_xll.qlRateHelperPillarDate(M5,Trigger),"--")</f>
        <v>42369</v>
      </c>
      <c r="V5" s="4" t="str">
        <f t="shared" si="2"/>
        <v>Dp</v>
      </c>
      <c r="W5" s="4" t="str">
        <v>obj_00454</v>
      </c>
      <c r="X5" s="4" t="str">
        <f>IFERROR(_xll.qlRateHelperQuoteName(W5,Trigger),"")</f>
        <v>EUR1WD_RepoQuote</v>
      </c>
      <c r="Y5" s="70">
        <f>IFERROR(_xll.qlRateHelperRate(W5,Trigger),"")</f>
        <v>-2.5200000000000001E-3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42362</v>
      </c>
      <c r="AB5" s="5">
        <f>IFERROR(_xll.qlRateHelperPillarDate(W5,Trigger),"")</f>
        <v>42369</v>
      </c>
      <c r="AC5" s="70">
        <v>-2.5077355435467732E-3</v>
      </c>
      <c r="AD5" s="209">
        <v>42369</v>
      </c>
      <c r="AE5" s="168">
        <v>-2.5077355435496498E-3</v>
      </c>
      <c r="AF5" s="170">
        <f>_xll.qlYieldTSZeroRate(yieldcurve1_STD,$AD5,"ACTUAL/365 (FIXED)",,,TRUE,Trigger)-AE5</f>
        <v>9.4364620284448364E-15</v>
      </c>
      <c r="AG5" s="161"/>
      <c r="AH5" s="107" t="s">
        <v>87</v>
      </c>
      <c r="AI5" s="108">
        <f>AI7+AI8</f>
        <v>10</v>
      </c>
      <c r="AK5" s="168"/>
      <c r="AL5" s="168"/>
      <c r="AM5" s="168"/>
    </row>
    <row r="6" spans="1:39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Euribor1M</v>
      </c>
      <c r="H6" s="177" t="str">
        <f t="shared" ref="H6:H11" si="3">IF(LCHQuoteOverwrite,Currency&amp;B6&amp;"D"&amp;ReportQuoteSuffix,Currency&amp;B6&amp;"D"&amp;QuoteSuffix)</f>
        <v>EUR1MD_RepoQuote</v>
      </c>
      <c r="I6" s="123"/>
      <c r="J6" s="64" t="str">
        <f>_xll.qlDepositRateHelper(,$H6,$G6,Permanent,Trigger,ObjectOverwrite)</f>
        <v>obj_00430#0001</v>
      </c>
      <c r="K6" s="49"/>
      <c r="L6" s="10" t="str">
        <f t="shared" si="0"/>
        <v>Dp</v>
      </c>
      <c r="M6" s="94" t="str">
        <f t="shared" si="1"/>
        <v>obj_00430#0001</v>
      </c>
      <c r="N6" s="146" t="str">
        <f>IFERROR(_xll.qlRateHelperQuoteName(M6,Trigger),"--")</f>
        <v>EUR1MD_RepoQuote</v>
      </c>
      <c r="O6" s="98">
        <f>IFERROR(_xll.qlRateHelperQuoteValue($M6,Trigger),"--")</f>
        <v>-2.0100000000000001E-3</v>
      </c>
      <c r="P6" s="97" t="b">
        <v>1</v>
      </c>
      <c r="Q6" s="94">
        <v>30</v>
      </c>
      <c r="R6" s="94">
        <v>1</v>
      </c>
      <c r="S6" s="99">
        <f>IFERROR(_xll.qlRateHelperEarliestDate(M6,Trigger),"--")</f>
        <v>42362</v>
      </c>
      <c r="T6" s="99">
        <f>IFERROR(_xll.qlRateHelperPillarDate(M6,Trigger),"--")</f>
        <v>42394</v>
      </c>
      <c r="V6" s="4" t="str">
        <f t="shared" si="2"/>
        <v>Dp</v>
      </c>
      <c r="W6" s="4" t="str">
        <v>obj_00430</v>
      </c>
      <c r="X6" s="4" t="str">
        <f>IFERROR(_xll.qlRateHelperQuoteName(W6,Trigger),"")</f>
        <v>EUR1MD_RepoQuote</v>
      </c>
      <c r="Y6" s="70">
        <f>IFERROR(_xll.qlRateHelperRate(W6,Trigger),"")</f>
        <v>-2.0100000000000001E-3</v>
      </c>
      <c r="Z6" s="104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42362</v>
      </c>
      <c r="AB6" s="5">
        <f>IFERROR(_xll.qlRateHelperPillarDate(W6,Trigger),"")</f>
        <v>42394</v>
      </c>
      <c r="AC6" s="70">
        <v>-2.0559806307909076E-3</v>
      </c>
      <c r="AD6" s="209">
        <v>42394</v>
      </c>
      <c r="AE6" s="168">
        <v>-2.0559806307916301E-3</v>
      </c>
      <c r="AF6" s="170">
        <f>_xll.qlYieldTSZeroRate(yieldcurve1_STD,$AD6,"ACTUAL/365 (FIXED)",,,TRUE,Trigger)-AE6</f>
        <v>7.8496237287950521E-17</v>
      </c>
      <c r="AG6" s="161"/>
      <c r="AH6" s="107" t="s">
        <v>88</v>
      </c>
      <c r="AI6" s="109" t="s">
        <v>89</v>
      </c>
      <c r="AK6" s="168"/>
      <c r="AL6" s="168"/>
      <c r="AM6" s="168"/>
    </row>
    <row r="7" spans="1:39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Euribor2M</v>
      </c>
      <c r="H7" s="177" t="str">
        <f t="shared" si="3"/>
        <v>EUR2MD_RepoQuote</v>
      </c>
      <c r="I7" s="123"/>
      <c r="J7" s="64" t="str">
        <f>_xll.qlDepositRateHelper(,$H7,$G7,Permanent,Trigger,ObjectOverwrite)</f>
        <v>obj_0040f#0001</v>
      </c>
      <c r="K7" s="49"/>
      <c r="L7" s="10" t="str">
        <f t="shared" si="0"/>
        <v>Dp</v>
      </c>
      <c r="M7" s="94" t="str">
        <f t="shared" si="1"/>
        <v>obj_0040f#0001</v>
      </c>
      <c r="N7" s="146" t="str">
        <f>IFERROR(_xll.qlRateHelperQuoteName(M7,Trigger),"--")</f>
        <v>EUR2MD_RepoQuote</v>
      </c>
      <c r="O7" s="98">
        <f>IFERROR(_xll.qlRateHelperQuoteValue($M7,Trigger),"--")</f>
        <v>-1.6199999999999999E-3</v>
      </c>
      <c r="P7" s="97" t="b">
        <v>1</v>
      </c>
      <c r="Q7" s="94">
        <v>30</v>
      </c>
      <c r="R7" s="94">
        <v>1</v>
      </c>
      <c r="S7" s="99">
        <f>IFERROR(_xll.qlRateHelperEarliestDate(M7,Trigger),"--")</f>
        <v>42362</v>
      </c>
      <c r="T7" s="99">
        <f>IFERROR(_xll.qlRateHelperPillarDate(M7,Trigger),"--")</f>
        <v>42424</v>
      </c>
      <c r="V7" s="4" t="str">
        <f t="shared" si="2"/>
        <v>Dp</v>
      </c>
      <c r="W7" s="4" t="str">
        <v>obj_0040f</v>
      </c>
      <c r="X7" s="4" t="str">
        <f>IFERROR(_xll.qlRateHelperQuoteName(W7,Trigger),"")</f>
        <v>EUR2MD_RepoQuote</v>
      </c>
      <c r="Y7" s="70">
        <f>IFERROR(_xll.qlRateHelperRate(W7,Trigger),"")</f>
        <v>-1.6199999999999999E-3</v>
      </c>
      <c r="Z7" s="104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42362</v>
      </c>
      <c r="AB7" s="5">
        <f>IFERROR(_xll.qlRateHelperPillarDate(W7,Trigger),"")</f>
        <v>42424</v>
      </c>
      <c r="AC7" s="70">
        <v>-1.6645842237573768E-3</v>
      </c>
      <c r="AD7" s="209">
        <v>42424</v>
      </c>
      <c r="AE7" s="168">
        <v>-1.6645842237569799E-3</v>
      </c>
      <c r="AF7" s="170">
        <f>_xll.qlYieldTSZeroRate(yieldcurve1_STD,$AD7,"ACTUAL/365 (FIXED)",,,TRUE,Trigger)-AE7</f>
        <v>-7.9016654330743563E-16</v>
      </c>
      <c r="AG7" s="161"/>
      <c r="AH7" s="107" t="s">
        <v>156</v>
      </c>
      <c r="AI7" s="109">
        <v>2</v>
      </c>
      <c r="AK7" s="168"/>
      <c r="AL7" s="168"/>
      <c r="AM7" s="168"/>
    </row>
    <row r="8" spans="1:39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Euribor3M</v>
      </c>
      <c r="H8" s="177" t="str">
        <f t="shared" si="3"/>
        <v>EUR3MD_RepoQuote</v>
      </c>
      <c r="I8" s="123"/>
      <c r="J8" s="64"/>
      <c r="K8" s="49"/>
      <c r="L8" s="10" t="str">
        <f t="shared" si="0"/>
        <v>Dp</v>
      </c>
      <c r="M8" s="94" t="str">
        <f t="shared" si="1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2"/>
        <v>FUT</v>
      </c>
      <c r="W8" s="4" t="str">
        <v>obj_004bb</v>
      </c>
      <c r="X8" s="4" t="str">
        <f>IFERROR(_xll.qlRateHelperQuoteName(W8,Trigger),"")</f>
        <v>FEIH6_RepoQuote</v>
      </c>
      <c r="Y8" s="70">
        <f>IFERROR(_xll.qlRateHelperRate(W8,Trigger),"")</f>
        <v>-1.5590000000000881E-3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42445</v>
      </c>
      <c r="AB8" s="5">
        <f>IFERROR(_xll.qlRateHelperPillarDate(W8,Trigger),"")</f>
        <v>42536</v>
      </c>
      <c r="AC8" s="70">
        <v>-1.6170459161358223E-3</v>
      </c>
      <c r="AD8" s="209">
        <v>42536</v>
      </c>
      <c r="AE8" s="168">
        <v>-1.6170459161392601E-3</v>
      </c>
      <c r="AF8" s="170">
        <f>_xll.qlYieldTSZeroRate(yieldcurve1_STD,$AD8,"ACTUAL/365 (FIXED)",,,TRUE,Trigger)-AE8</f>
        <v>3.2961914447904306E-15</v>
      </c>
      <c r="AG8" s="161"/>
      <c r="AH8" s="107" t="s">
        <v>157</v>
      </c>
      <c r="AI8" s="109">
        <v>8</v>
      </c>
      <c r="AK8" s="168"/>
      <c r="AL8" s="168"/>
      <c r="AM8" s="168"/>
    </row>
    <row r="9" spans="1:39" ht="11.25" customHeight="1" x14ac:dyDescent="0.2">
      <c r="A9" s="190" t="s">
        <v>26</v>
      </c>
      <c r="B9" s="191" t="s">
        <v>42</v>
      </c>
      <c r="C9" s="191" t="s">
        <v>42</v>
      </c>
      <c r="D9" s="192"/>
      <c r="E9" s="192"/>
      <c r="F9" s="192"/>
      <c r="G9" s="193" t="str">
        <f>_xll.qlEuribor(,$C9,,Permanent,Trigger,ObjectOverwrite)</f>
        <v>obj_00461#0001</v>
      </c>
      <c r="H9" s="194" t="str">
        <f t="shared" si="3"/>
        <v>EUR4MD_RepoQuote</v>
      </c>
      <c r="I9" s="192"/>
      <c r="J9" s="195"/>
      <c r="K9" s="48"/>
      <c r="L9" s="10" t="str">
        <f t="shared" si="0"/>
        <v>Dp</v>
      </c>
      <c r="M9" s="94" t="str">
        <f t="shared" si="1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2"/>
        <v>FUT</v>
      </c>
      <c r="W9" s="4" t="str">
        <v>obj_004bc</v>
      </c>
      <c r="X9" s="4" t="str">
        <f>IFERROR(_xll.qlRateHelperQuoteName(W9,Trigger),"")</f>
        <v>FEIM6_RepoQuote</v>
      </c>
      <c r="Y9" s="70">
        <f>IFERROR(_xll.qlRateHelperRate(W9,Trigger),"")</f>
        <v>-1.7759999999999998E-3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42536</v>
      </c>
      <c r="AB9" s="5">
        <f>IFERROR(_xll.qlRateHelperPillarDate(W9,Trigger),"")</f>
        <v>42634</v>
      </c>
      <c r="AC9" s="70">
        <v>-1.6828666881775545E-3</v>
      </c>
      <c r="AD9" s="209">
        <v>42634</v>
      </c>
      <c r="AE9" s="168">
        <v>-1.68286668817992E-3</v>
      </c>
      <c r="AF9" s="170">
        <f>_xll.qlYieldTSZeroRate(yieldcurve1_STD,$AD9,"ACTUAL/365 (FIXED)",,,TRUE,Trigger)-AE9</f>
        <v>2.2711867109226347E-15</v>
      </c>
      <c r="AG9" s="161"/>
      <c r="AK9" s="168"/>
      <c r="AL9" s="168"/>
      <c r="AM9" s="168"/>
    </row>
    <row r="10" spans="1:39" ht="11.25" customHeight="1" x14ac:dyDescent="0.2">
      <c r="A10" s="196" t="s">
        <v>26</v>
      </c>
      <c r="B10" s="197" t="s">
        <v>43</v>
      </c>
      <c r="C10" s="197" t="s">
        <v>43</v>
      </c>
      <c r="D10" s="198"/>
      <c r="E10" s="198"/>
      <c r="F10" s="198"/>
      <c r="G10" s="199" t="str">
        <f>_xll.qlEuribor(,$C10,,Permanent,Trigger,ObjectOverwrite)</f>
        <v>obj_00464#0001</v>
      </c>
      <c r="H10" s="200" t="str">
        <f t="shared" si="3"/>
        <v>EUR5MD_RepoQuote</v>
      </c>
      <c r="I10" s="198"/>
      <c r="J10" s="201"/>
      <c r="K10" s="48"/>
      <c r="L10" s="10" t="str">
        <f t="shared" si="0"/>
        <v>Dp</v>
      </c>
      <c r="M10" s="94" t="str">
        <f t="shared" si="1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2"/>
        <v>FUT</v>
      </c>
      <c r="W10" s="4" t="str">
        <v>obj_004bd</v>
      </c>
      <c r="X10" s="4" t="str">
        <f>IFERROR(_xll.qlRateHelperQuoteName(W10,Trigger),"")</f>
        <v>FEIU6_RepoQuote</v>
      </c>
      <c r="Y10" s="70">
        <f>IFERROR(_xll.qlRateHelperRate(W10,Trigger),"")</f>
        <v>-1.8480000000000718E-3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42634</v>
      </c>
      <c r="AB10" s="5">
        <f>IFERROR(_xll.qlRateHelperPillarDate(W10,Trigger),"")</f>
        <v>42725</v>
      </c>
      <c r="AC10" s="70">
        <v>-1.7305451386489007E-3</v>
      </c>
      <c r="AD10" s="209">
        <v>42725</v>
      </c>
      <c r="AE10" s="168">
        <v>-1.7305451386506901E-3</v>
      </c>
      <c r="AF10" s="170">
        <f>_xll.qlYieldTSZeroRate(yieldcurve1_STD,$AD10,"ACTUAL/365 (FIXED)",,,TRUE,Trigger)-AE10</f>
        <v>1.906461100098511E-15</v>
      </c>
      <c r="AG10" s="161"/>
      <c r="AK10" s="168"/>
      <c r="AL10" s="168"/>
      <c r="AM10" s="168"/>
    </row>
    <row r="11" spans="1:39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Euribor6M</v>
      </c>
      <c r="H11" s="121" t="str">
        <f t="shared" si="3"/>
        <v>EUR6MD_RepoQuote</v>
      </c>
      <c r="I11" s="124"/>
      <c r="J11" s="3"/>
      <c r="K11" s="48"/>
      <c r="L11" s="11" t="str">
        <f t="shared" si="0"/>
        <v>Dp</v>
      </c>
      <c r="M11" s="95" t="str">
        <f t="shared" si="1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2"/>
        <v>FUT</v>
      </c>
      <c r="W11" s="4" t="str">
        <v>obj_004be</v>
      </c>
      <c r="X11" s="4" t="str">
        <f>IFERROR(_xll.qlRateHelperQuoteName(W11,Trigger),"")</f>
        <v>FEIZ6_RepoQuote</v>
      </c>
      <c r="Y11" s="70">
        <f>IFERROR(_xll.qlRateHelperRate(W11,Trigger),"")</f>
        <v>-1.7739999999999423E-3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42725</v>
      </c>
      <c r="AB11" s="5">
        <f>IFERROR(_xll.qlRateHelperPillarDate(W11,Trigger),"")</f>
        <v>42809</v>
      </c>
      <c r="AC11" s="70">
        <v>-1.7433589207797608E-3</v>
      </c>
      <c r="AD11" s="209">
        <v>42809</v>
      </c>
      <c r="AE11" s="168">
        <v>-1.7433589207789099E-3</v>
      </c>
      <c r="AF11" s="170">
        <f>_xll.qlYieldTSZeroRate(yieldcurve1_STD,$AD11,"ACTUAL/365 (FIXED)",,,TRUE,Trigger)-AE11</f>
        <v>-7.8691393678997912E-16</v>
      </c>
      <c r="AG11" s="161"/>
      <c r="AK11" s="168"/>
      <c r="AL11" s="168"/>
      <c r="AM11" s="168"/>
    </row>
    <row r="12" spans="1:39" ht="11.25" customHeight="1" x14ac:dyDescent="0.2">
      <c r="B12" s="46"/>
      <c r="C12" s="46"/>
      <c r="D12" s="46"/>
      <c r="E12" s="46"/>
      <c r="F12" s="46"/>
      <c r="G12" s="103" t="s">
        <v>163</v>
      </c>
      <c r="H12" s="103" t="s">
        <v>93</v>
      </c>
      <c r="K12" s="48"/>
      <c r="L12" s="68" t="str">
        <f t="shared" ref="L12:L35" si="4">A14</f>
        <v>FUT</v>
      </c>
      <c r="M12" s="131" t="str">
        <f t="shared" ref="M12:M35" si="5">IF(ISBLANK(J14),"--",J14)</f>
        <v>obj_004bb#0001</v>
      </c>
      <c r="N12" s="145" t="str">
        <f>IFERROR(_xll.qlRateHelperQuoteName(M12,Trigger),"--")</f>
        <v>FEIH6_RepoQuote</v>
      </c>
      <c r="O12" s="207">
        <f>IFERROR(_xll.qlRateHelperQuoteValue($M12,Trigger),"--")</f>
        <v>100.1559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42445</v>
      </c>
      <c r="T12" s="134">
        <f>IFERROR(_xll.qlRateHelperPillarDate(M12,Trigger),"--")</f>
        <v>42536</v>
      </c>
      <c r="V12" s="4" t="str">
        <f t="shared" si="2"/>
        <v>FUT</v>
      </c>
      <c r="W12" s="4" t="str">
        <v>obj_004c1</v>
      </c>
      <c r="X12" s="4" t="str">
        <f>IFERROR(_xll.qlRateHelperQuoteName(W12,Trigger),"")</f>
        <v>FEIH7_RepoQuote</v>
      </c>
      <c r="Y12" s="70">
        <f>IFERROR(_xll.qlRateHelperRate(W12,Trigger),"")</f>
        <v>-1.6090000000001936E-3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42809</v>
      </c>
      <c r="AB12" s="5">
        <f>IFERROR(_xll.qlRateHelperPillarDate(W12,Trigger),"")</f>
        <v>42907</v>
      </c>
      <c r="AC12" s="70">
        <v>-1.723351117045344E-3</v>
      </c>
      <c r="AD12" s="209">
        <v>42907</v>
      </c>
      <c r="AE12" s="168">
        <v>-1.72335111704079E-3</v>
      </c>
      <c r="AF12" s="170">
        <f>_xll.qlYieldTSZeroRate(yieldcurve1_STD,$AD12,"ACTUAL/365 (FIXED)",,,TRUE,Trigger)-AE12</f>
        <v>-4.5551670074805983E-15</v>
      </c>
      <c r="AG12" s="161"/>
      <c r="AK12" s="168"/>
      <c r="AL12" s="168"/>
      <c r="AM12" s="168"/>
    </row>
    <row r="13" spans="1:39" ht="11.25" customHeight="1" x14ac:dyDescent="0.2">
      <c r="A13" s="65" t="s">
        <v>9</v>
      </c>
      <c r="B13" s="65" t="s">
        <v>154</v>
      </c>
      <c r="C13" s="65" t="s">
        <v>33</v>
      </c>
      <c r="D13" s="65"/>
      <c r="E13" s="65" t="s">
        <v>140</v>
      </c>
      <c r="F13" s="65" t="s">
        <v>141</v>
      </c>
      <c r="G13" s="65" t="s">
        <v>4</v>
      </c>
      <c r="H13" s="65" t="s">
        <v>1</v>
      </c>
      <c r="I13" s="65" t="s">
        <v>155</v>
      </c>
      <c r="J13" s="65" t="s">
        <v>24</v>
      </c>
      <c r="K13" s="48"/>
      <c r="L13" s="10" t="str">
        <f t="shared" si="4"/>
        <v>FUT</v>
      </c>
      <c r="M13" s="94" t="str">
        <f t="shared" si="5"/>
        <v>obj_004bc#0001</v>
      </c>
      <c r="N13" s="146" t="str">
        <f>IFERROR(_xll.qlRateHelperQuoteName(M13,Trigger),"--")</f>
        <v>FEIM6_RepoQuote</v>
      </c>
      <c r="O13" s="208">
        <f>IFERROR(_xll.qlRateHelperQuoteValue($M13,Trigger),"--")</f>
        <v>100.1776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42536</v>
      </c>
      <c r="T13" s="99">
        <f>IFERROR(_xll.qlRateHelperPillarDate(M13,Trigger),"--")</f>
        <v>42634</v>
      </c>
      <c r="V13" s="4" t="str">
        <f t="shared" si="2"/>
        <v>FUT</v>
      </c>
      <c r="W13" s="4" t="str">
        <v>obj_004c6</v>
      </c>
      <c r="X13" s="4" t="str">
        <f>IFERROR(_xll.qlRateHelperQuoteName(W13,Trigger),"")</f>
        <v>FEIM7_RepoQuote</v>
      </c>
      <c r="Y13" s="70">
        <f>IFERROR(_xll.qlRateHelperRate(W13,Trigger),"")</f>
        <v>-1.2990000000001611E-3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42907</v>
      </c>
      <c r="AB13" s="5">
        <f>IFERROR(_xll.qlRateHelperPillarDate(W13,Trigger),"")</f>
        <v>42998</v>
      </c>
      <c r="AC13" s="70">
        <v>-1.6654290757635668E-3</v>
      </c>
      <c r="AD13" s="209">
        <v>42998</v>
      </c>
      <c r="AE13" s="168">
        <v>-1.66542907574545E-3</v>
      </c>
      <c r="AF13" s="170">
        <f>_xll.qlYieldTSZeroRate(yieldcurve1_STD,$AD13,"ACTUAL/365 (FIXED)",,,TRUE,Trigger)-AE13</f>
        <v>-1.8101622631383485E-14</v>
      </c>
      <c r="AG13" s="161"/>
      <c r="AK13" s="168"/>
      <c r="AL13" s="168"/>
      <c r="AM13" s="168"/>
    </row>
    <row r="14" spans="1:39" ht="11.25" customHeight="1" x14ac:dyDescent="0.2">
      <c r="A14" s="53" t="s">
        <v>93</v>
      </c>
      <c r="B14" s="115" t="b">
        <v>1</v>
      </c>
      <c r="C14" s="56" t="str">
        <f>_xll.qlIMMNextCode(EvaluationDate-1,$B14,Trigger)</f>
        <v>H6</v>
      </c>
      <c r="D14" s="129"/>
      <c r="E14" s="204">
        <f>_xll.qlIMMdate($C14,,Trigger)</f>
        <v>42445</v>
      </c>
      <c r="F14" s="204">
        <f>_xll.qlIMMNextDate($E14,,Trigger)</f>
        <v>42536</v>
      </c>
      <c r="G14" s="55" t="str">
        <f t="shared" ref="G14:G37" si="6">PROPER(Currency)&amp;FamilyName&amp;"3M"</f>
        <v>Euribor3M</v>
      </c>
      <c r="H14" s="118" t="str">
        <f t="shared" ref="H14:H37" si="7">IF(LCHQuoteOverwrite,$G$12&amp;$C14&amp;ReportQuoteSuffix,Currency&amp;$H$12&amp;"3M"&amp;$C14&amp;QuoteSuffix)</f>
        <v>FEIH6_RepoQuote</v>
      </c>
      <c r="I14" s="118">
        <v>0</v>
      </c>
      <c r="J14" s="58" t="str">
        <f>_xll.qlFuturesRateHelper(,$H14,,$E14,$G14,$I14,FALSE,"customdate",$F14,Permanent,Trigger,ObjectOverwrite)</f>
        <v>obj_004bb#0001</v>
      </c>
      <c r="K14" s="48"/>
      <c r="L14" s="10" t="str">
        <f t="shared" si="4"/>
        <v>FUT</v>
      </c>
      <c r="M14" s="94" t="str">
        <f t="shared" si="5"/>
        <v>obj_004bd#0001</v>
      </c>
      <c r="N14" s="146" t="str">
        <f>IFERROR(_xll.qlRateHelperQuoteName(M14,Trigger),"--")</f>
        <v>FEIU6_RepoQuote</v>
      </c>
      <c r="O14" s="208">
        <f>IFERROR(_xll.qlRateHelperQuoteValue($M14,Trigger),"--")</f>
        <v>100.18480000000001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42634</v>
      </c>
      <c r="T14" s="99">
        <f>IFERROR(_xll.qlRateHelperPillarDate(M14,Trigger),"--")</f>
        <v>42725</v>
      </c>
      <c r="V14" s="4" t="str">
        <f t="shared" si="2"/>
        <v>FUT</v>
      </c>
      <c r="W14" s="4" t="str">
        <v>obj_004c4</v>
      </c>
      <c r="X14" s="4" t="str">
        <f>IFERROR(_xll.qlRateHelperQuoteName(W14,Trigger),"")</f>
        <v>FEIU7_RepoQuote</v>
      </c>
      <c r="Y14" s="70">
        <f>IFERROR(_xll.qlRateHelperRate(W14,Trigger),"")</f>
        <v>-8.9400000000017243E-4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42998</v>
      </c>
      <c r="AB14" s="5">
        <f>IFERROR(_xll.qlRateHelperPillarDate(W14,Trigger),"")</f>
        <v>43089</v>
      </c>
      <c r="AC14" s="70">
        <v>-1.5706954573619209E-3</v>
      </c>
      <c r="AD14" s="209">
        <v>43089</v>
      </c>
      <c r="AE14" s="168">
        <v>-1.57069545732761E-3</v>
      </c>
      <c r="AF14" s="170">
        <f>_xll.qlYieldTSZeroRate(yieldcurve1_STD,$AD14,"ACTUAL/365 (FIXED)",,,TRUE,Trigger)-AE14</f>
        <v>-3.4369642548659485E-14</v>
      </c>
      <c r="AG14" s="161"/>
      <c r="AK14" s="168"/>
      <c r="AL14" s="168"/>
      <c r="AM14" s="168"/>
    </row>
    <row r="15" spans="1:39" ht="11.25" customHeight="1" x14ac:dyDescent="0.2">
      <c r="A15" s="59" t="s">
        <v>93</v>
      </c>
      <c r="B15" s="116" t="b">
        <v>1</v>
      </c>
      <c r="C15" s="62" t="str">
        <f>_xll.qlIMMNextCode($C14,$B15,Trigger)</f>
        <v>M6</v>
      </c>
      <c r="D15" s="123"/>
      <c r="E15" s="205">
        <f>_xll.qlIMMdate($C15,,Trigger)</f>
        <v>42536</v>
      </c>
      <c r="F15" s="205">
        <f>_xll.qlIMMNextDate($E15,,Trigger)</f>
        <v>42634</v>
      </c>
      <c r="G15" s="61" t="str">
        <f t="shared" si="6"/>
        <v>Euribor3M</v>
      </c>
      <c r="H15" s="119" t="str">
        <f t="shared" si="7"/>
        <v>FEIM6_RepoQuote</v>
      </c>
      <c r="I15" s="119">
        <v>0</v>
      </c>
      <c r="J15" s="64" t="str">
        <f>_xll.qlFuturesRateHelper(,$H15,,$E15,$G15,$I15,FALSE,"customdate",$F15,Permanent,Trigger,ObjectOverwrite)</f>
        <v>obj_004bc#0001</v>
      </c>
      <c r="K15" s="48"/>
      <c r="L15" s="10" t="str">
        <f t="shared" si="4"/>
        <v>FUT</v>
      </c>
      <c r="M15" s="94" t="str">
        <f t="shared" si="5"/>
        <v>obj_004be#0001</v>
      </c>
      <c r="N15" s="146" t="str">
        <f>IFERROR(_xll.qlRateHelperQuoteName(M15,Trigger),"--")</f>
        <v>FEIZ6_RepoQuote</v>
      </c>
      <c r="O15" s="208">
        <f>IFERROR(_xll.qlRateHelperQuoteValue($M15,Trigger),"--")</f>
        <v>100.17739999999999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42725</v>
      </c>
      <c r="T15" s="99">
        <f>IFERROR(_xll.qlRateHelperPillarDate(M15,Trigger),"--")</f>
        <v>42809</v>
      </c>
      <c r="V15" s="4" t="str">
        <f t="shared" si="2"/>
        <v>FUT</v>
      </c>
      <c r="W15" s="4" t="str">
        <v>obj_004c5</v>
      </c>
      <c r="X15" s="4" t="str">
        <f>IFERROR(_xll.qlRateHelperQuoteName(W15,Trigger),"")</f>
        <v>FEIZ7_RepoQuote</v>
      </c>
      <c r="Y15" s="70">
        <f>IFERROR(_xll.qlRateHelperRate(W15,Trigger),"")</f>
        <v>-3.9400000000000546E-4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43089</v>
      </c>
      <c r="AB15" s="5">
        <f>IFERROR(_xll.qlRateHelperPillarDate(W15,Trigger),"")</f>
        <v>43180</v>
      </c>
      <c r="AC15" s="70">
        <v>-1.4407204281838581E-3</v>
      </c>
      <c r="AD15" s="209">
        <v>43180</v>
      </c>
      <c r="AE15" s="168">
        <v>-1.4407204281295901E-3</v>
      </c>
      <c r="AF15" s="170">
        <f>_xll.qlYieldTSZeroRate(yieldcurve1_STD,$AD15,"ACTUAL/365 (FIXED)",,,TRUE,Trigger)-AE15</f>
        <v>-5.4226154816428007E-14</v>
      </c>
      <c r="AG15" s="161"/>
      <c r="AK15" s="168"/>
      <c r="AL15" s="168"/>
      <c r="AM15" s="168"/>
    </row>
    <row r="16" spans="1:39" ht="11.25" customHeight="1" x14ac:dyDescent="0.2">
      <c r="A16" s="59" t="s">
        <v>93</v>
      </c>
      <c r="B16" s="116" t="b">
        <v>1</v>
      </c>
      <c r="C16" s="62" t="str">
        <f>_xll.qlIMMNextCode($C15,$B16,Trigger)</f>
        <v>U6</v>
      </c>
      <c r="D16" s="123"/>
      <c r="E16" s="205">
        <f>_xll.qlIMMdate($C16,,Trigger)</f>
        <v>42634</v>
      </c>
      <c r="F16" s="205">
        <f>_xll.qlIMMNextDate($E16,,Trigger)</f>
        <v>42725</v>
      </c>
      <c r="G16" s="61" t="str">
        <f t="shared" si="6"/>
        <v>Euribor3M</v>
      </c>
      <c r="H16" s="119" t="str">
        <f t="shared" si="7"/>
        <v>FEIU6_RepoQuote</v>
      </c>
      <c r="I16" s="119">
        <v>0</v>
      </c>
      <c r="J16" s="64" t="str">
        <f>_xll.qlFuturesRateHelper(,$H16,,$E16,$G16,$I16,FALSE,"customdate",$F16,Permanent,Trigger,ObjectOverwrite)</f>
        <v>obj_004bd#0001</v>
      </c>
      <c r="K16" s="48"/>
      <c r="L16" s="10" t="str">
        <f t="shared" si="4"/>
        <v>FUT</v>
      </c>
      <c r="M16" s="94" t="str">
        <f t="shared" si="5"/>
        <v>obj_004c1#0001</v>
      </c>
      <c r="N16" s="146" t="str">
        <f>IFERROR(_xll.qlRateHelperQuoteName(M16,Trigger),"--")</f>
        <v>FEIH7_RepoQuote</v>
      </c>
      <c r="O16" s="208">
        <f>IFERROR(_xll.qlRateHelperQuoteValue($M16,Trigger),"--")</f>
        <v>100.16090000000003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42809</v>
      </c>
      <c r="T16" s="99">
        <f>IFERROR(_xll.qlRateHelperPillarDate(M16,Trigger),"--")</f>
        <v>42907</v>
      </c>
      <c r="V16" s="4" t="str">
        <f t="shared" si="2"/>
        <v>FUT</v>
      </c>
      <c r="W16" s="4" t="str">
        <v>obj_004ce</v>
      </c>
      <c r="X16" s="4" t="str">
        <f>IFERROR(_xll.qlRateHelperQuoteName(W16,Trigger),"")</f>
        <v>FEIH8_RepoQuote</v>
      </c>
      <c r="Y16" s="70">
        <f>IFERROR(_xll.qlRateHelperRate(W16,Trigger),"")</f>
        <v>1.7600000000006499E-4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43180</v>
      </c>
      <c r="AB16" s="5">
        <f>IFERROR(_xll.qlRateHelperPillarDate(W16,Trigger),"")</f>
        <v>43271</v>
      </c>
      <c r="AC16" s="70">
        <v>-1.2789820766897851E-3</v>
      </c>
      <c r="AD16" s="209">
        <v>43271</v>
      </c>
      <c r="AE16" s="168">
        <v>-1.2789820766140501E-3</v>
      </c>
      <c r="AF16" s="170">
        <f>_xll.qlYieldTSZeroRate(yieldcurve1_STD,$AD16,"ACTUAL/365 (FIXED)",,,TRUE,Trigger)-AE16</f>
        <v>-7.5689021022951053E-14</v>
      </c>
      <c r="AG16" s="161"/>
      <c r="AK16" s="168"/>
      <c r="AL16" s="168"/>
      <c r="AM16" s="168"/>
    </row>
    <row r="17" spans="1:39" ht="11.25" customHeight="1" x14ac:dyDescent="0.2">
      <c r="A17" s="59" t="s">
        <v>93</v>
      </c>
      <c r="B17" s="116" t="b">
        <v>1</v>
      </c>
      <c r="C17" s="62" t="str">
        <f>_xll.qlIMMNextCode($C16,$B17,Trigger)</f>
        <v>Z6</v>
      </c>
      <c r="D17" s="123"/>
      <c r="E17" s="205">
        <f>_xll.qlIMMdate($C17,,Trigger)</f>
        <v>42725</v>
      </c>
      <c r="F17" s="205">
        <f>_xll.qlIMMNextDate($E17,,Trigger)</f>
        <v>42809</v>
      </c>
      <c r="G17" s="61" t="str">
        <f t="shared" si="6"/>
        <v>Euribor3M</v>
      </c>
      <c r="H17" s="119" t="str">
        <f t="shared" si="7"/>
        <v>FEIZ6_RepoQuote</v>
      </c>
      <c r="I17" s="119">
        <v>0</v>
      </c>
      <c r="J17" s="64" t="str">
        <f>_xll.qlFuturesRateHelper(,$H17,,$E17,$G17,$I17,FALSE,"customdate",$F17,Permanent,Trigger,ObjectOverwrite)</f>
        <v>obj_004be#0001</v>
      </c>
      <c r="K17" s="48"/>
      <c r="L17" s="10" t="str">
        <f t="shared" si="4"/>
        <v>FUT</v>
      </c>
      <c r="M17" s="94" t="str">
        <f t="shared" si="5"/>
        <v>obj_004c6#0001</v>
      </c>
      <c r="N17" s="146" t="str">
        <f>IFERROR(_xll.qlRateHelperQuoteName(M17,Trigger),"--")</f>
        <v>FEIM7_RepoQuote</v>
      </c>
      <c r="O17" s="208">
        <f>IFERROR(_xll.qlRateHelperQuoteValue($M17,Trigger),"--")</f>
        <v>100.12990000000002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42907</v>
      </c>
      <c r="T17" s="99">
        <f>IFERROR(_xll.qlRateHelperPillarDate(M17,Trigger),"--")</f>
        <v>42998</v>
      </c>
      <c r="V17" s="4" t="str">
        <f t="shared" si="2"/>
        <v>FUT</v>
      </c>
      <c r="W17" s="4" t="str">
        <v>obj_004ca</v>
      </c>
      <c r="X17" s="4" t="str">
        <f>IFERROR(_xll.qlRateHelperQuoteName(W17,Trigger),"")</f>
        <v>FEIM8_RepoQuote</v>
      </c>
      <c r="Y17" s="70">
        <f>IFERROR(_xll.qlRateHelperRate(W17,Trigger),"")</f>
        <v>9.160000000000279E-4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43271</v>
      </c>
      <c r="AB17" s="5">
        <f>IFERROR(_xll.qlRateHelperPillarDate(W17,Trigger),"")</f>
        <v>43362</v>
      </c>
      <c r="AC17" s="70">
        <v>-1.0784918563143829E-3</v>
      </c>
      <c r="AD17" s="209">
        <v>43362</v>
      </c>
      <c r="AE17" s="168">
        <v>-1.0784918561790599E-3</v>
      </c>
      <c r="AF17" s="170">
        <f>_xll.qlYieldTSZeroRate(yieldcurve1_STD,$AD17,"ACTUAL/365 (FIXED)",,,TRUE,Trigger)-AE17</f>
        <v>-1.3534442663831747E-13</v>
      </c>
      <c r="AG17" s="161"/>
      <c r="AK17" s="168"/>
      <c r="AL17" s="168"/>
      <c r="AM17" s="168"/>
    </row>
    <row r="18" spans="1:39" ht="11.25" customHeight="1" x14ac:dyDescent="0.2">
      <c r="A18" s="59" t="s">
        <v>93</v>
      </c>
      <c r="B18" s="116" t="b">
        <v>1</v>
      </c>
      <c r="C18" s="62" t="str">
        <f>_xll.qlIMMNextCode($C17,$B18,Trigger)</f>
        <v>H7</v>
      </c>
      <c r="D18" s="123"/>
      <c r="E18" s="205">
        <f>_xll.qlIMMdate($C18,,Trigger)</f>
        <v>42809</v>
      </c>
      <c r="F18" s="205">
        <f>_xll.qlIMMNextDate($E18,,Trigger)</f>
        <v>42907</v>
      </c>
      <c r="G18" s="61" t="str">
        <f t="shared" si="6"/>
        <v>Euribor3M</v>
      </c>
      <c r="H18" s="119" t="str">
        <f t="shared" si="7"/>
        <v>FEIH7_RepoQuote</v>
      </c>
      <c r="I18" s="119">
        <v>0</v>
      </c>
      <c r="J18" s="64" t="str">
        <f>_xll.qlFuturesRateHelper(,$H18,,$E18,$G18,$I18,FALSE,"customdate",$F18,Permanent,Trigger,ObjectOverwrite)</f>
        <v>obj_004c1#0001</v>
      </c>
      <c r="K18" s="48"/>
      <c r="L18" s="10" t="str">
        <f t="shared" si="4"/>
        <v>FUT</v>
      </c>
      <c r="M18" s="94" t="str">
        <f t="shared" si="5"/>
        <v>obj_004c4#0001</v>
      </c>
      <c r="N18" s="146" t="str">
        <f>IFERROR(_xll.qlRateHelperQuoteName(M18,Trigger),"--")</f>
        <v>FEIU7_RepoQuote</v>
      </c>
      <c r="O18" s="208">
        <f>IFERROR(_xll.qlRateHelperQuoteValue($M18,Trigger),"--")</f>
        <v>100.08940000000001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42998</v>
      </c>
      <c r="T18" s="99">
        <f>IFERROR(_xll.qlRateHelperPillarDate(M18,Trigger),"--")</f>
        <v>43089</v>
      </c>
      <c r="V18" s="4" t="str">
        <f t="shared" si="2"/>
        <v>FUT</v>
      </c>
      <c r="W18" s="4" t="str">
        <v>obj_004c9</v>
      </c>
      <c r="X18" s="4" t="str">
        <f>IFERROR(_xll.qlRateHelperQuoteName(W18,Trigger),"")</f>
        <v>FEIU8_RepoQuote</v>
      </c>
      <c r="Y18" s="70">
        <f>IFERROR(_xll.qlRateHelperRate(W18,Trigger),"")</f>
        <v>1.6759999999998998E-3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43362</v>
      </c>
      <c r="AB18" s="5">
        <f>IFERROR(_xll.qlRateHelperPillarDate(W18,Trigger),"")</f>
        <v>43453</v>
      </c>
      <c r="AC18" s="70">
        <v>-8.4725279861139549E-4</v>
      </c>
      <c r="AD18" s="209">
        <v>43453</v>
      </c>
      <c r="AE18" s="168">
        <v>-8.4725279844516995E-4</v>
      </c>
      <c r="AF18" s="170">
        <f>_xll.qlYieldTSZeroRate(yieldcurve1_STD,$AD18,"ACTUAL/365 (FIXED)",,,TRUE,Trigger)-AE18</f>
        <v>-1.6624180330937488E-13</v>
      </c>
      <c r="AG18" s="161"/>
      <c r="AK18" s="168"/>
      <c r="AL18" s="168"/>
      <c r="AM18" s="168"/>
    </row>
    <row r="19" spans="1:39" ht="11.25" customHeight="1" x14ac:dyDescent="0.2">
      <c r="A19" s="59" t="s">
        <v>93</v>
      </c>
      <c r="B19" s="116" t="b">
        <v>1</v>
      </c>
      <c r="C19" s="62" t="str">
        <f>_xll.qlIMMNextCode($C18,$B19,Trigger)</f>
        <v>M7</v>
      </c>
      <c r="D19" s="123"/>
      <c r="E19" s="205">
        <f>_xll.qlIMMdate($C19,,Trigger)</f>
        <v>42907</v>
      </c>
      <c r="F19" s="205">
        <f>_xll.qlIMMNextDate($E19,,Trigger)</f>
        <v>42998</v>
      </c>
      <c r="G19" s="61" t="str">
        <f t="shared" si="6"/>
        <v>Euribor3M</v>
      </c>
      <c r="H19" s="119" t="str">
        <f t="shared" si="7"/>
        <v>FEIM7_RepoQuote</v>
      </c>
      <c r="I19" s="119">
        <v>0</v>
      </c>
      <c r="J19" s="64" t="str">
        <f>_xll.qlFuturesRateHelper(,$H19,,$E19,$G19,$I19,FALSE,"customdate",$F19,Permanent,Trigger,ObjectOverwrite)</f>
        <v>obj_004c6#0001</v>
      </c>
      <c r="K19" s="48"/>
      <c r="L19" s="10" t="str">
        <f t="shared" si="4"/>
        <v>FUT</v>
      </c>
      <c r="M19" s="94" t="str">
        <f t="shared" si="5"/>
        <v>obj_004c5#0001</v>
      </c>
      <c r="N19" s="146" t="str">
        <f>IFERROR(_xll.qlRateHelperQuoteName(M19,Trigger),"--")</f>
        <v>FEIZ7_RepoQuote</v>
      </c>
      <c r="O19" s="208">
        <f>IFERROR(_xll.qlRateHelperQuoteValue($M19,Trigger),"--")</f>
        <v>100.0394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43089</v>
      </c>
      <c r="T19" s="99">
        <f>IFERROR(_xll.qlRateHelperPillarDate(M19,Trigger),"--")</f>
        <v>43180</v>
      </c>
      <c r="V19" s="4" t="str">
        <f t="shared" si="2"/>
        <v>FUT</v>
      </c>
      <c r="W19" s="4" t="str">
        <v>obj_004d0</v>
      </c>
      <c r="X19" s="4" t="str">
        <f>IFERROR(_xll.qlRateHelperQuoteName(W19,Trigger),"")</f>
        <v>FEIZ8_RepoQuote</v>
      </c>
      <c r="Y19" s="70">
        <f>IFERROR(_xll.qlRateHelperRate(W19,Trigger),"")</f>
        <v>2.5060000000000082E-3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43453</v>
      </c>
      <c r="AB19" s="5">
        <f>IFERROR(_xll.qlRateHelperPillarDate(W19,Trigger),"")</f>
        <v>43544</v>
      </c>
      <c r="AC19" s="70">
        <v>-5.869141897891486E-4</v>
      </c>
      <c r="AD19" s="209">
        <v>43544</v>
      </c>
      <c r="AE19" s="168">
        <v>-5.8691418959170997E-4</v>
      </c>
      <c r="AF19" s="170">
        <f>_xll.qlYieldTSZeroRate(yieldcurve1_STD,$AD19,"ACTUAL/365 (FIXED)",,,TRUE,Trigger)-AE19</f>
        <v>-1.9745782699892578E-13</v>
      </c>
      <c r="AG19" s="161"/>
      <c r="AK19" s="168"/>
      <c r="AL19" s="168"/>
      <c r="AM19" s="168"/>
    </row>
    <row r="20" spans="1:39" ht="11.25" customHeight="1" x14ac:dyDescent="0.2">
      <c r="A20" s="59" t="s">
        <v>93</v>
      </c>
      <c r="B20" s="116" t="b">
        <v>1</v>
      </c>
      <c r="C20" s="62" t="str">
        <f>_xll.qlIMMNextCode($C19,$B20,Trigger)</f>
        <v>U7</v>
      </c>
      <c r="D20" s="123"/>
      <c r="E20" s="205">
        <f>_xll.qlIMMdate($C20,,Trigger)</f>
        <v>42998</v>
      </c>
      <c r="F20" s="205">
        <f>_xll.qlIMMNextDate($E20,,Trigger)</f>
        <v>43089</v>
      </c>
      <c r="G20" s="61" t="str">
        <f t="shared" si="6"/>
        <v>Euribor3M</v>
      </c>
      <c r="H20" s="119" t="str">
        <f t="shared" si="7"/>
        <v>FEIU7_RepoQuote</v>
      </c>
      <c r="I20" s="119">
        <v>0</v>
      </c>
      <c r="J20" s="64" t="str">
        <f>_xll.qlFuturesRateHelper(,$H20,,$E20,$G20,$I20,FALSE,"customdate",$F20,Permanent,Trigger,ObjectOverwrite)</f>
        <v>obj_004c4#0001</v>
      </c>
      <c r="K20" s="48"/>
      <c r="L20" s="10" t="str">
        <f t="shared" si="4"/>
        <v>FUT</v>
      </c>
      <c r="M20" s="94" t="str">
        <f t="shared" si="5"/>
        <v>obj_004ce#0001</v>
      </c>
      <c r="N20" s="146" t="str">
        <f>IFERROR(_xll.qlRateHelperQuoteName(M20,Trigger),"--")</f>
        <v>FEIH8_RepoQuote</v>
      </c>
      <c r="O20" s="208">
        <f>IFERROR(_xll.qlRateHelperQuoteValue($M20,Trigger),"--")</f>
        <v>99.982399999999998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43180</v>
      </c>
      <c r="T20" s="99">
        <f>IFERROR(_xll.qlRateHelperPillarDate(M20,Trigger),"--")</f>
        <v>43271</v>
      </c>
      <c r="V20" s="4" t="str">
        <f t="shared" si="2"/>
        <v>Sw</v>
      </c>
      <c r="W20" s="4" t="str">
        <v>obj_00466</v>
      </c>
      <c r="X20" s="4" t="str">
        <f>IFERROR(_xll.qlRateHelperQuoteName(W20,Trigger),"")</f>
        <v>EURAB6E4Y_RepoQuote</v>
      </c>
      <c r="Y20" s="70">
        <f>IFERROR(_xll.qlRateHelperRate(W20,Trigger),"")</f>
        <v>1.7765000000000001E-3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42362</v>
      </c>
      <c r="AB20" s="5">
        <f>IFERROR(_xll.qlRateHelperPillarDate(W20,Trigger),"")</f>
        <v>43823</v>
      </c>
      <c r="AC20" s="70">
        <v>1.6219559825917617E-3</v>
      </c>
      <c r="AD20" s="209">
        <v>43823</v>
      </c>
      <c r="AE20" s="168">
        <v>1.77610531436986E-3</v>
      </c>
      <c r="AF20" s="170">
        <f>_xll.qlYieldTSZeroRate(yieldcurve1_STD,$AD20,"ACTUAL/365 (FIXED)",,,TRUE,Trigger)-AE20</f>
        <v>-1.5414933177808668E-4</v>
      </c>
      <c r="AG20" s="161"/>
      <c r="AK20" s="168"/>
      <c r="AL20" s="168"/>
      <c r="AM20" s="168"/>
    </row>
    <row r="21" spans="1:39" ht="11.25" customHeight="1" x14ac:dyDescent="0.2">
      <c r="A21" s="59" t="s">
        <v>93</v>
      </c>
      <c r="B21" s="116" t="b">
        <v>1</v>
      </c>
      <c r="C21" s="62" t="str">
        <f>_xll.qlIMMNextCode($C20,$B21,Trigger)</f>
        <v>Z7</v>
      </c>
      <c r="D21" s="123"/>
      <c r="E21" s="205">
        <f>_xll.qlIMMdate($C21,,Trigger)</f>
        <v>43089</v>
      </c>
      <c r="F21" s="205">
        <f>_xll.qlIMMNextDate($E21,,Trigger)</f>
        <v>43180</v>
      </c>
      <c r="G21" s="61" t="str">
        <f t="shared" si="6"/>
        <v>Euribor3M</v>
      </c>
      <c r="H21" s="119" t="str">
        <f t="shared" si="7"/>
        <v>FEIZ7_RepoQuote</v>
      </c>
      <c r="I21" s="119">
        <v>0</v>
      </c>
      <c r="J21" s="64" t="str">
        <f>_xll.qlFuturesRateHelper(,$H21,,$E21,$G21,$I21,FALSE,"customdate",$F21,Permanent,Trigger,ObjectOverwrite)</f>
        <v>obj_004c5#0001</v>
      </c>
      <c r="K21" s="48"/>
      <c r="L21" s="10" t="str">
        <f t="shared" si="4"/>
        <v>FUT</v>
      </c>
      <c r="M21" s="94" t="str">
        <f t="shared" si="5"/>
        <v>obj_004ca#0001</v>
      </c>
      <c r="N21" s="146" t="str">
        <f>IFERROR(_xll.qlRateHelperQuoteName(M21,Trigger),"--")</f>
        <v>FEIM8_RepoQuote</v>
      </c>
      <c r="O21" s="208">
        <f>IFERROR(_xll.qlRateHelperQuoteValue($M21,Trigger),"--")</f>
        <v>99.9084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43271</v>
      </c>
      <c r="T21" s="99">
        <f>IFERROR(_xll.qlRateHelperPillarDate(M21,Trigger),"--")</f>
        <v>43362</v>
      </c>
      <c r="V21" s="4" t="str">
        <f t="shared" si="2"/>
        <v>Sw</v>
      </c>
      <c r="W21" s="4" t="str">
        <v>obj_00462</v>
      </c>
      <c r="X21" s="4" t="str">
        <f>IFERROR(_xll.qlRateHelperQuoteName(W21,Trigger),"")</f>
        <v>EURAB6E5Y_RepoQuote</v>
      </c>
      <c r="Y21" s="70">
        <f>IFERROR(_xll.qlRateHelperRate(W21,Trigger),"")</f>
        <v>3.173E-3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42362</v>
      </c>
      <c r="AB21" s="5">
        <f>IFERROR(_xll.qlRateHelperPillarDate(W21,Trigger),"")</f>
        <v>44189</v>
      </c>
      <c r="AC21" s="70">
        <v>3.0550547852036878E-3</v>
      </c>
      <c r="AD21" s="209">
        <v>44189</v>
      </c>
      <c r="AE21" s="168">
        <v>3.1788817358857201E-3</v>
      </c>
      <c r="AF21" s="170">
        <f>_xll.qlYieldTSZeroRate(yieldcurve1_STD,$AD21,"ACTUAL/365 (FIXED)",,,TRUE,Trigger)-AE21</f>
        <v>-1.2382695068201884E-4</v>
      </c>
      <c r="AG21" s="161"/>
      <c r="AK21" s="168"/>
      <c r="AL21" s="168"/>
      <c r="AM21" s="168"/>
    </row>
    <row r="22" spans="1:39" ht="11.25" customHeight="1" x14ac:dyDescent="0.2">
      <c r="A22" s="59" t="s">
        <v>93</v>
      </c>
      <c r="B22" s="116" t="b">
        <v>1</v>
      </c>
      <c r="C22" s="62" t="str">
        <f>_xll.qlIMMNextCode($C21,$B22,Trigger)</f>
        <v>H8</v>
      </c>
      <c r="D22" s="123"/>
      <c r="E22" s="205">
        <f>_xll.qlIMMdate($C22,,Trigger)</f>
        <v>43180</v>
      </c>
      <c r="F22" s="205">
        <f>_xll.qlIMMNextDate($E22,,Trigger)</f>
        <v>43271</v>
      </c>
      <c r="G22" s="61" t="str">
        <f t="shared" si="6"/>
        <v>Euribor3M</v>
      </c>
      <c r="H22" s="119" t="str">
        <f t="shared" si="7"/>
        <v>FEIH8_RepoQuote</v>
      </c>
      <c r="I22" s="119">
        <v>0</v>
      </c>
      <c r="J22" s="64" t="str">
        <f>_xll.qlFuturesRateHelper(,$H22,,$E22,$G22,$I22,FALSE,"customdate",$F22,Permanent,Trigger,ObjectOverwrite)</f>
        <v>obj_004ce#0001</v>
      </c>
      <c r="K22" s="48"/>
      <c r="L22" s="10" t="str">
        <f t="shared" si="4"/>
        <v>FUT</v>
      </c>
      <c r="M22" s="94" t="str">
        <f t="shared" si="5"/>
        <v>obj_004c9#0001</v>
      </c>
      <c r="N22" s="146" t="str">
        <f>IFERROR(_xll.qlRateHelperQuoteName(M22,Trigger),"--")</f>
        <v>FEIU8_RepoQuote</v>
      </c>
      <c r="O22" s="208">
        <f>IFERROR(_xll.qlRateHelperQuoteValue($M22,Trigger),"--")</f>
        <v>99.832400000000007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43362</v>
      </c>
      <c r="T22" s="99">
        <f>IFERROR(_xll.qlRateHelperPillarDate(M22,Trigger),"--")</f>
        <v>43453</v>
      </c>
      <c r="V22" s="4" t="str">
        <f t="shared" si="2"/>
        <v>Sw</v>
      </c>
      <c r="W22" s="4" t="str">
        <v>obj_00459</v>
      </c>
      <c r="X22" s="4" t="str">
        <f>IFERROR(_xll.qlRateHelperQuoteName(W22,Trigger),"")</f>
        <v>EURAB6E6Y_RepoQuote</v>
      </c>
      <c r="Y22" s="70">
        <f>IFERROR(_xll.qlRateHelperRate(W22,Trigger),"")</f>
        <v>4.5739999999999999E-3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42362</v>
      </c>
      <c r="AB22" s="5">
        <f>IFERROR(_xll.qlRateHelperPillarDate(W22,Trigger),"")</f>
        <v>44554</v>
      </c>
      <c r="AC22" s="70">
        <v>4.4901954405987187E-3</v>
      </c>
      <c r="AD22" s="209">
        <v>44554</v>
      </c>
      <c r="AE22" s="168">
        <v>4.59386775189379E-3</v>
      </c>
      <c r="AF22" s="170">
        <f>_xll.qlYieldTSZeroRate(yieldcurve1_STD,$AD22,"ACTUAL/365 (FIXED)",,,TRUE,Trigger)-AE22</f>
        <v>-1.0367231129507475E-4</v>
      </c>
      <c r="AG22" s="161"/>
      <c r="AK22" s="168"/>
      <c r="AL22" s="168"/>
      <c r="AM22" s="168"/>
    </row>
    <row r="23" spans="1:39" ht="11.25" customHeight="1" x14ac:dyDescent="0.2">
      <c r="A23" s="59" t="s">
        <v>93</v>
      </c>
      <c r="B23" s="116" t="b">
        <v>1</v>
      </c>
      <c r="C23" s="62" t="str">
        <f>_xll.qlIMMNextCode($C22,$B23,Trigger)</f>
        <v>M8</v>
      </c>
      <c r="D23" s="123"/>
      <c r="E23" s="205">
        <f>_xll.qlIMMdate($C23,,Trigger)</f>
        <v>43271</v>
      </c>
      <c r="F23" s="205">
        <f>_xll.qlIMMNextDate($E23,,Trigger)</f>
        <v>43362</v>
      </c>
      <c r="G23" s="61" t="str">
        <f t="shared" si="6"/>
        <v>Euribor3M</v>
      </c>
      <c r="H23" s="119" t="str">
        <f t="shared" si="7"/>
        <v>FEIM8_RepoQuote</v>
      </c>
      <c r="I23" s="119">
        <v>0</v>
      </c>
      <c r="J23" s="64" t="str">
        <f>_xll.qlFuturesRateHelper(,$H23,,$E23,$G23,$I23,FALSE,"customdate",$F23,Permanent,Trigger,ObjectOverwrite)</f>
        <v>obj_004ca#0001</v>
      </c>
      <c r="K23" s="48"/>
      <c r="L23" s="10" t="str">
        <f t="shared" si="4"/>
        <v>FUT</v>
      </c>
      <c r="M23" s="94" t="str">
        <f t="shared" si="5"/>
        <v>obj_004d0#0001</v>
      </c>
      <c r="N23" s="146" t="str">
        <f>IFERROR(_xll.qlRateHelperQuoteName(M23,Trigger),"--")</f>
        <v>FEIZ8_RepoQuote</v>
      </c>
      <c r="O23" s="208">
        <f>IFERROR(_xll.qlRateHelperQuoteValue($M23,Trigger),"--")</f>
        <v>99.749399999999994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43453</v>
      </c>
      <c r="T23" s="99">
        <f>IFERROR(_xll.qlRateHelperPillarDate(M23,Trigger),"--")</f>
        <v>43544</v>
      </c>
      <c r="V23" s="4" t="str">
        <f t="shared" si="2"/>
        <v>Sw</v>
      </c>
      <c r="W23" s="4" t="str">
        <v>obj_00456</v>
      </c>
      <c r="X23" s="4" t="str">
        <f>IFERROR(_xll.qlRateHelperQuoteName(W23,Trigger),"")</f>
        <v>EURAB6E7Y_RepoQuote</v>
      </c>
      <c r="Y23" s="70">
        <f>IFERROR(_xll.qlRateHelperRate(W23,Trigger),"")</f>
        <v>5.9659999999999999E-3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42362</v>
      </c>
      <c r="AB23" s="5">
        <f>IFERROR(_xll.qlRateHelperPillarDate(W23,Trigger),"")</f>
        <v>44922</v>
      </c>
      <c r="AC23" s="70">
        <v>5.9190147318229835E-3</v>
      </c>
      <c r="AD23" s="209">
        <v>44922</v>
      </c>
      <c r="AE23" s="168">
        <v>6.0081826440688598E-3</v>
      </c>
      <c r="AF23" s="170">
        <f>_xll.qlYieldTSZeroRate(yieldcurve1_STD,$AD23,"ACTUAL/365 (FIXED)",,,TRUE,Trigger)-AE23</f>
        <v>-8.9167912245871964E-5</v>
      </c>
      <c r="AG23" s="161"/>
      <c r="AK23" s="168"/>
      <c r="AL23" s="168"/>
      <c r="AM23" s="168"/>
    </row>
    <row r="24" spans="1:39" ht="11.25" customHeight="1" x14ac:dyDescent="0.2">
      <c r="A24" s="59" t="s">
        <v>93</v>
      </c>
      <c r="B24" s="116" t="b">
        <v>1</v>
      </c>
      <c r="C24" s="62" t="str">
        <f>_xll.qlIMMNextCode($C23,$B24,Trigger)</f>
        <v>U8</v>
      </c>
      <c r="D24" s="123"/>
      <c r="E24" s="205">
        <f>_xll.qlIMMdate($C24,,Trigger)</f>
        <v>43362</v>
      </c>
      <c r="F24" s="205">
        <f>_xll.qlIMMNextDate($E24,,Trigger)</f>
        <v>43453</v>
      </c>
      <c r="G24" s="61" t="str">
        <f t="shared" si="6"/>
        <v>Euribor3M</v>
      </c>
      <c r="H24" s="119" t="str">
        <f t="shared" si="7"/>
        <v>FEIU8_RepoQuote</v>
      </c>
      <c r="I24" s="119">
        <v>0</v>
      </c>
      <c r="J24" s="64" t="str">
        <f>_xll.qlFuturesRateHelper(,$H24,,$E24,$G24,$I24,FALSE,"customdate",$F24,Permanent,Trigger,ObjectOverwrite)</f>
        <v>obj_004c9#0001</v>
      </c>
      <c r="K24" s="48"/>
      <c r="L24" s="10" t="str">
        <f t="shared" si="4"/>
        <v>FUT</v>
      </c>
      <c r="M24" s="94" t="str">
        <f t="shared" si="5"/>
        <v>obj_004d7#0001</v>
      </c>
      <c r="N24" s="146" t="str">
        <f>IFERROR(_xll.qlRateHelperQuoteName(M24,Trigger),"--")</f>
        <v>FEIH9_RepoQuote</v>
      </c>
      <c r="O24" s="208" t="str">
        <f>IFERROR(_xll.qlRateHelperQuoteValue($M24,Trigger),"--")</f>
        <v>--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43544</v>
      </c>
      <c r="T24" s="99">
        <f>IFERROR(_xll.qlRateHelperPillarDate(M24,Trigger),"--")</f>
        <v>43635</v>
      </c>
      <c r="V24" s="4" t="str">
        <f t="shared" si="2"/>
        <v>Sw</v>
      </c>
      <c r="W24" s="4" t="str">
        <v>obj_00455</v>
      </c>
      <c r="X24" s="4" t="str">
        <f>IFERROR(_xll.qlRateHelperQuoteName(W24,Trigger),"")</f>
        <v>EURAB6E8Y_RepoQuote</v>
      </c>
      <c r="Y24" s="70">
        <f>IFERROR(_xll.qlRateHelperRate(W24,Trigger),"")</f>
        <v>7.3134999999999997E-3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42362</v>
      </c>
      <c r="AB24" s="5">
        <f>IFERROR(_xll.qlRateHelperPillarDate(W24,Trigger),"")</f>
        <v>45287</v>
      </c>
      <c r="AC24" s="70">
        <v>7.3085211068942505E-3</v>
      </c>
      <c r="AD24" s="209">
        <v>45287</v>
      </c>
      <c r="AE24" s="168">
        <v>7.3871661257781801E-3</v>
      </c>
      <c r="AF24" s="170">
        <f>_xll.qlYieldTSZeroRate(yieldcurve1_STD,$AD24,"ACTUAL/365 (FIXED)",,,TRUE,Trigger)-AE24</f>
        <v>-7.8645018883914848E-5</v>
      </c>
      <c r="AG24" s="161"/>
      <c r="AK24" s="168"/>
      <c r="AL24" s="168"/>
      <c r="AM24" s="168"/>
    </row>
    <row r="25" spans="1:39" ht="11.25" customHeight="1" x14ac:dyDescent="0.2">
      <c r="A25" s="59" t="s">
        <v>93</v>
      </c>
      <c r="B25" s="116" t="b">
        <v>1</v>
      </c>
      <c r="C25" s="62" t="str">
        <f>_xll.qlIMMNextCode($C24,$B25,Trigger)</f>
        <v>Z8</v>
      </c>
      <c r="D25" s="123"/>
      <c r="E25" s="205">
        <f>_xll.qlIMMdate($C25,,Trigger)</f>
        <v>43453</v>
      </c>
      <c r="F25" s="205">
        <f>_xll.qlIMMNextDate($E25,,Trigger)</f>
        <v>43544</v>
      </c>
      <c r="G25" s="61" t="str">
        <f t="shared" si="6"/>
        <v>Euribor3M</v>
      </c>
      <c r="H25" s="119" t="str">
        <f t="shared" si="7"/>
        <v>FEIZ8_RepoQuote</v>
      </c>
      <c r="I25" s="119">
        <v>0</v>
      </c>
      <c r="J25" s="64" t="str">
        <f>_xll.qlFuturesRateHelper(,$H25,,$E25,$G25,$I25,FALSE,"customdate",$F25,Permanent,Trigger,ObjectOverwrite)</f>
        <v>obj_004d0#0001</v>
      </c>
      <c r="K25" s="48"/>
      <c r="L25" s="10" t="str">
        <f t="shared" si="4"/>
        <v>FUT</v>
      </c>
      <c r="M25" s="94" t="str">
        <f t="shared" si="5"/>
        <v>obj_004d9#0001</v>
      </c>
      <c r="N25" s="146" t="str">
        <f>IFERROR(_xll.qlRateHelperQuoteName(M25,Trigger),"--")</f>
        <v>FEIM9_RepoQuote</v>
      </c>
      <c r="O25" s="208" t="str">
        <f>IFERROR(_xll.qlRateHelperQuoteValue($M25,Trigger),"--")</f>
        <v>--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43635</v>
      </c>
      <c r="T25" s="99">
        <f>IFERROR(_xll.qlRateHelperPillarDate(M25,Trigger),"--")</f>
        <v>43726</v>
      </c>
      <c r="V25" s="4" t="str">
        <f t="shared" si="2"/>
        <v>Sw</v>
      </c>
      <c r="W25" s="4" t="str">
        <v>obj_0045a</v>
      </c>
      <c r="X25" s="4" t="str">
        <f>IFERROR(_xll.qlRateHelperQuoteName(W25,Trigger),"")</f>
        <v>EURAB6E9Y_RepoQuote</v>
      </c>
      <c r="Y25" s="70">
        <f>IFERROR(_xll.qlRateHelperRate(W25,Trigger),"")</f>
        <v>8.5622500000000004E-3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42362</v>
      </c>
      <c r="AB25" s="5">
        <f>IFERROR(_xll.qlRateHelperPillarDate(W25,Trigger),"")</f>
        <v>45650</v>
      </c>
      <c r="AC25" s="70">
        <v>8.6015991116601669E-3</v>
      </c>
      <c r="AD25" s="209">
        <v>45650</v>
      </c>
      <c r="AE25" s="168">
        <v>8.6725210988145198E-3</v>
      </c>
      <c r="AF25" s="170">
        <f>_xll.qlYieldTSZeroRate(yieldcurve1_STD,$AD25,"ACTUAL/365 (FIXED)",,,TRUE,Trigger)-AE25</f>
        <v>-7.0921987154365027E-5</v>
      </c>
      <c r="AG25" s="161"/>
      <c r="AK25" s="168"/>
      <c r="AL25" s="168"/>
      <c r="AM25" s="168"/>
    </row>
    <row r="26" spans="1:39" ht="11.25" customHeight="1" x14ac:dyDescent="0.2">
      <c r="A26" s="59" t="s">
        <v>93</v>
      </c>
      <c r="B26" s="116" t="b">
        <v>1</v>
      </c>
      <c r="C26" s="62" t="str">
        <f>_xll.qlIMMNextCode($C25,$B26,Trigger)</f>
        <v>H9</v>
      </c>
      <c r="D26" s="123"/>
      <c r="E26" s="205">
        <f>_xll.qlIMMdate($C26,,Trigger)</f>
        <v>43544</v>
      </c>
      <c r="F26" s="205">
        <f>_xll.qlIMMNextDate($E26,,Trigger)</f>
        <v>43635</v>
      </c>
      <c r="G26" s="61" t="str">
        <f t="shared" si="6"/>
        <v>Euribor3M</v>
      </c>
      <c r="H26" s="119" t="str">
        <f t="shared" si="7"/>
        <v>FEIH9_RepoQuote</v>
      </c>
      <c r="I26" s="119">
        <v>0</v>
      </c>
      <c r="J26" s="64" t="str">
        <f>_xll.qlFuturesRateHelper(,$H26,,$E26,$G26,$I26,FALSE,"customdate",$F26,Permanent,Trigger,ObjectOverwrite)</f>
        <v>obj_004d7#0001</v>
      </c>
      <c r="K26" s="48"/>
      <c r="L26" s="10" t="str">
        <f t="shared" si="4"/>
        <v>FUT</v>
      </c>
      <c r="M26" s="94" t="str">
        <f t="shared" si="5"/>
        <v>obj_004dc#0001</v>
      </c>
      <c r="N26" s="146" t="str">
        <f>IFERROR(_xll.qlRateHelperQuoteName(M26,Trigger),"--")</f>
        <v>FEIU9_RepoQuote</v>
      </c>
      <c r="O26" s="208" t="str">
        <f>IFERROR(_xll.qlRateHelperQuoteValue($M26,Trigger),"--")</f>
        <v>--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43726</v>
      </c>
      <c r="T26" s="99">
        <f>IFERROR(_xll.qlRateHelperPillarDate(M26,Trigger),"--")</f>
        <v>43817</v>
      </c>
      <c r="V26" s="4" t="str">
        <f t="shared" si="2"/>
        <v>Sw</v>
      </c>
      <c r="W26" s="4" t="str">
        <v>obj_00467</v>
      </c>
      <c r="X26" s="4" t="str">
        <f>IFERROR(_xll.qlRateHelperQuoteName(W26,Trigger),"")</f>
        <v>EURAB6E10Y_RepoQuote</v>
      </c>
      <c r="Y26" s="70">
        <f>IFERROR(_xll.qlRateHelperRate(W26,Trigger),"")</f>
        <v>9.6692500000000008E-3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42362</v>
      </c>
      <c r="AB26" s="5">
        <f>IFERROR(_xll.qlRateHelperPillarDate(W26,Trigger),"")</f>
        <v>46015</v>
      </c>
      <c r="AC26" s="70">
        <v>9.7588575329703858E-3</v>
      </c>
      <c r="AD26" s="209">
        <v>46015</v>
      </c>
      <c r="AE26" s="168">
        <v>9.8229384410190197E-3</v>
      </c>
      <c r="AF26" s="170">
        <f>_xll.qlYieldTSZeroRate(yieldcurve1_STD,$AD26,"ACTUAL/365 (FIXED)",,,TRUE,Trigger)-AE26</f>
        <v>-6.4080908048635629E-5</v>
      </c>
      <c r="AG26" s="161"/>
      <c r="AK26" s="168"/>
      <c r="AL26" s="168"/>
      <c r="AM26" s="168"/>
    </row>
    <row r="27" spans="1:39" ht="11.25" customHeight="1" x14ac:dyDescent="0.2">
      <c r="A27" s="59" t="s">
        <v>93</v>
      </c>
      <c r="B27" s="116" t="b">
        <v>1</v>
      </c>
      <c r="C27" s="62" t="str">
        <f>_xll.qlIMMNextCode($C26,$B27,Trigger)</f>
        <v>M9</v>
      </c>
      <c r="D27" s="123"/>
      <c r="E27" s="205">
        <f>_xll.qlIMMdate($C27,,Trigger)</f>
        <v>43635</v>
      </c>
      <c r="F27" s="205">
        <f>_xll.qlIMMNextDate($E27,,Trigger)</f>
        <v>43726</v>
      </c>
      <c r="G27" s="61" t="str">
        <f t="shared" si="6"/>
        <v>Euribor3M</v>
      </c>
      <c r="H27" s="119" t="str">
        <f t="shared" si="7"/>
        <v>FEIM9_RepoQuote</v>
      </c>
      <c r="I27" s="119">
        <v>0</v>
      </c>
      <c r="J27" s="64" t="str">
        <f>_xll.qlFuturesRateHelper(,$H27,,$E27,$G27,$I27,FALSE,"customdate",$F27,Permanent,Trigger,ObjectOverwrite)</f>
        <v>obj_004d9#0001</v>
      </c>
      <c r="K27" s="48"/>
      <c r="L27" s="10" t="str">
        <f t="shared" si="4"/>
        <v>FUT</v>
      </c>
      <c r="M27" s="94" t="str">
        <f t="shared" si="5"/>
        <v>obj_004d4#0001</v>
      </c>
      <c r="N27" s="146" t="str">
        <f>IFERROR(_xll.qlRateHelperQuoteName(M27,Trigger),"--")</f>
        <v>FEIZ9_RepoQuote</v>
      </c>
      <c r="O27" s="208" t="str">
        <f>IFERROR(_xll.qlRateHelperQuoteValue($M27,Trigger),"--")</f>
        <v>--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43817</v>
      </c>
      <c r="T27" s="99">
        <f>IFERROR(_xll.qlRateHelperPillarDate(M27,Trigger),"--")</f>
        <v>43908</v>
      </c>
      <c r="V27" s="4" t="str">
        <f t="shared" si="2"/>
        <v>Sw</v>
      </c>
      <c r="W27" s="4" t="str">
        <v>obj_00460</v>
      </c>
      <c r="X27" s="4" t="str">
        <f>IFERROR(_xll.qlRateHelperQuoteName(W27,Trigger),"")</f>
        <v>EURAB6E12Y_RepoQuote</v>
      </c>
      <c r="Y27" s="70">
        <f>IFERROR(_xll.qlRateHelperRate(W27,Trigger),"")</f>
        <v>1.155425E-2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42362</v>
      </c>
      <c r="AB27" s="5">
        <f>IFERROR(_xll.qlRateHelperPillarDate(W27,Trigger),"")</f>
        <v>46745</v>
      </c>
      <c r="AC27" s="70">
        <v>1.1751779285543719E-2</v>
      </c>
      <c r="AD27" s="209">
        <v>46745</v>
      </c>
      <c r="AE27" s="168">
        <v>1.1805546135647001E-2</v>
      </c>
      <c r="AF27" s="170">
        <f>_xll.qlYieldTSZeroRate(yieldcurve1_STD,$AD27,"ACTUAL/365 (FIXED)",,,TRUE,Trigger)-AE27</f>
        <v>-5.3766850103279668E-5</v>
      </c>
      <c r="AG27" s="161"/>
      <c r="AK27" s="168"/>
      <c r="AL27" s="168"/>
      <c r="AM27" s="168"/>
    </row>
    <row r="28" spans="1:39" ht="11.25" customHeight="1" x14ac:dyDescent="0.2">
      <c r="A28" s="59" t="s">
        <v>93</v>
      </c>
      <c r="B28" s="116" t="b">
        <v>1</v>
      </c>
      <c r="C28" s="62" t="str">
        <f>_xll.qlIMMNextCode($C27,$B28,Trigger)</f>
        <v>U9</v>
      </c>
      <c r="D28" s="123"/>
      <c r="E28" s="205">
        <f>_xll.qlIMMdate($C28,,Trigger)</f>
        <v>43726</v>
      </c>
      <c r="F28" s="205">
        <f>_xll.qlIMMNextDate($E28,,Trigger)</f>
        <v>43817</v>
      </c>
      <c r="G28" s="61" t="str">
        <f t="shared" si="6"/>
        <v>Euribor3M</v>
      </c>
      <c r="H28" s="119" t="str">
        <f t="shared" si="7"/>
        <v>FEIU9_RepoQuote</v>
      </c>
      <c r="I28" s="119">
        <v>0</v>
      </c>
      <c r="J28" s="64" t="str">
        <f>_xll.qlFuturesRateHelper(,$H28,,$E28,$G28,$I28,FALSE,"customdate",$F28,Permanent,Trigger,ObjectOverwrite)</f>
        <v>obj_004dc#0001</v>
      </c>
      <c r="K28" s="48"/>
      <c r="L28" s="10" t="str">
        <f t="shared" si="4"/>
        <v>FUT</v>
      </c>
      <c r="M28" s="94" t="str">
        <f t="shared" si="5"/>
        <v>obj_004cf#0001</v>
      </c>
      <c r="N28" s="146" t="str">
        <f>IFERROR(_xll.qlRateHelperQuoteName(M28,Trigger),"--")</f>
        <v>FEIH0_RepoQuote</v>
      </c>
      <c r="O28" s="208" t="str">
        <f>IFERROR(_xll.qlRateHelperQuoteValue($M28,Trigger),"--")</f>
        <v>--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43908</v>
      </c>
      <c r="T28" s="99">
        <f>IFERROR(_xll.qlRateHelperPillarDate(M28,Trigger),"--")</f>
        <v>43999</v>
      </c>
      <c r="V28" s="4" t="str">
        <f t="shared" si="2"/>
        <v>Sw</v>
      </c>
      <c r="W28" s="4" t="str">
        <v>obj_0045e</v>
      </c>
      <c r="X28" s="4" t="str">
        <f>IFERROR(_xll.qlRateHelperQuoteName(W28,Trigger),"")</f>
        <v>EURAB6E15Y_RepoQuote</v>
      </c>
      <c r="Y28" s="70">
        <f>IFERROR(_xll.qlRateHelperRate(W28,Trigger),"")</f>
        <v>1.356425E-2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42362</v>
      </c>
      <c r="AB28" s="5">
        <f>IFERROR(_xll.qlRateHelperPillarDate(W28,Trigger),"")</f>
        <v>47841</v>
      </c>
      <c r="AC28" s="70">
        <v>1.3908919491593248E-2</v>
      </c>
      <c r="AD28" s="209">
        <v>47841</v>
      </c>
      <c r="AE28" s="168">
        <v>1.39526997364134E-2</v>
      </c>
      <c r="AF28" s="170">
        <f>_xll.qlYieldTSZeroRate(yieldcurve1_STD,$AD28,"ACTUAL/365 (FIXED)",,,TRUE,Trigger)-AE28</f>
        <v>-4.378024482016088E-5</v>
      </c>
      <c r="AG28" s="161"/>
      <c r="AK28" s="168"/>
      <c r="AL28" s="168"/>
      <c r="AM28" s="168"/>
    </row>
    <row r="29" spans="1:39" ht="11.25" customHeight="1" x14ac:dyDescent="0.2">
      <c r="A29" s="59" t="s">
        <v>93</v>
      </c>
      <c r="B29" s="116" t="b">
        <v>1</v>
      </c>
      <c r="C29" s="62" t="str">
        <f>_xll.qlIMMNextCode($C28,$B29,Trigger)</f>
        <v>Z9</v>
      </c>
      <c r="D29" s="123"/>
      <c r="E29" s="205">
        <f>_xll.qlIMMdate($C29,,Trigger)</f>
        <v>43817</v>
      </c>
      <c r="F29" s="205">
        <f>_xll.qlIMMNextDate($E29,,Trigger)</f>
        <v>43908</v>
      </c>
      <c r="G29" s="61" t="str">
        <f t="shared" si="6"/>
        <v>Euribor3M</v>
      </c>
      <c r="H29" s="119" t="str">
        <f t="shared" si="7"/>
        <v>FEIZ9_RepoQuote</v>
      </c>
      <c r="I29" s="119">
        <v>0</v>
      </c>
      <c r="J29" s="64" t="str">
        <f>_xll.qlFuturesRateHelper(,$H29,,$E29,$G29,$I29,FALSE,"customdate",$F29,Permanent,Trigger,ObjectOverwrite)</f>
        <v>obj_004d4#0001</v>
      </c>
      <c r="K29" s="48"/>
      <c r="L29" s="10" t="str">
        <f t="shared" si="4"/>
        <v>FUT</v>
      </c>
      <c r="M29" s="94" t="str">
        <f t="shared" si="5"/>
        <v>obj_004dd#0001</v>
      </c>
      <c r="N29" s="146" t="str">
        <f>IFERROR(_xll.qlRateHelperQuoteName(M29,Trigger),"--")</f>
        <v>FEIM0_RepoQuote</v>
      </c>
      <c r="O29" s="208" t="str">
        <f>IFERROR(_xll.qlRateHelperQuoteValue($M29,Trigger),"--")</f>
        <v>--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43999</v>
      </c>
      <c r="T29" s="99">
        <f>IFERROR(_xll.qlRateHelperPillarDate(M29,Trigger),"--")</f>
        <v>44090</v>
      </c>
      <c r="V29" s="4" t="str">
        <f t="shared" si="2"/>
        <v>Sw</v>
      </c>
      <c r="W29" s="4" t="str">
        <v>obj_00463</v>
      </c>
      <c r="X29" s="4" t="str">
        <f>IFERROR(_xll.qlRateHelperQuoteName(W29,Trigger),"")</f>
        <v>EURAB6E20Y_RepoQuote</v>
      </c>
      <c r="Y29" s="70">
        <f>IFERROR(_xll.qlRateHelperRate(W29,Trigger),"")</f>
        <v>1.5186750000000001E-2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42362</v>
      </c>
      <c r="AB29" s="5">
        <f>IFERROR(_xll.qlRateHelperPillarDate(W29,Trigger),"")</f>
        <v>49667</v>
      </c>
      <c r="AC29" s="70">
        <v>1.5660668842857481E-2</v>
      </c>
      <c r="AD29" s="209">
        <v>49667</v>
      </c>
      <c r="AE29" s="168">
        <v>1.5691629087329999E-2</v>
      </c>
      <c r="AF29" s="170">
        <f>_xll.qlYieldTSZeroRate(yieldcurve1_STD,$AD29,"ACTUAL/365 (FIXED)",,,TRUE,Trigger)-AE29</f>
        <v>-3.0960244472515164E-5</v>
      </c>
      <c r="AG29" s="161"/>
      <c r="AK29" s="168"/>
      <c r="AL29" s="168"/>
      <c r="AM29" s="168"/>
    </row>
    <row r="30" spans="1:39" ht="11.25" customHeight="1" x14ac:dyDescent="0.2">
      <c r="A30" s="59" t="s">
        <v>93</v>
      </c>
      <c r="B30" s="116" t="b">
        <v>1</v>
      </c>
      <c r="C30" s="62" t="str">
        <f>_xll.qlIMMNextCode($C29,$B30,Trigger)</f>
        <v>H0</v>
      </c>
      <c r="D30" s="123"/>
      <c r="E30" s="205">
        <f>_xll.qlIMMdate($C30,,Trigger)</f>
        <v>43908</v>
      </c>
      <c r="F30" s="205">
        <f>_xll.qlIMMNextDate($E30,,Trigger)</f>
        <v>43999</v>
      </c>
      <c r="G30" s="61" t="str">
        <f t="shared" si="6"/>
        <v>Euribor3M</v>
      </c>
      <c r="H30" s="119" t="str">
        <f t="shared" si="7"/>
        <v>FEIH0_RepoQuote</v>
      </c>
      <c r="I30" s="119">
        <v>0</v>
      </c>
      <c r="J30" s="64" t="str">
        <f>_xll.qlFuturesRateHelper(,$H30,,$E30,$G30,$I30,FALSE,"customdate",$F30,Permanent,Trigger,ObjectOverwrite)</f>
        <v>obj_004cf#0001</v>
      </c>
      <c r="K30" s="48"/>
      <c r="L30" s="10" t="str">
        <f t="shared" si="4"/>
        <v>FUT</v>
      </c>
      <c r="M30" s="94" t="str">
        <f t="shared" si="5"/>
        <v>obj_004d8#0001</v>
      </c>
      <c r="N30" s="146" t="str">
        <f>IFERROR(_xll.qlRateHelperQuoteName(M30,Trigger),"--")</f>
        <v>FEIU0_RepoQuote</v>
      </c>
      <c r="O30" s="208" t="str">
        <f>IFERROR(_xll.qlRateHelperQuoteValue($M30,Trigger),"--")</f>
        <v>--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44090</v>
      </c>
      <c r="T30" s="99">
        <f>IFERROR(_xll.qlRateHelperPillarDate(M30,Trigger),"--")</f>
        <v>44181</v>
      </c>
      <c r="V30" s="4" t="str">
        <f t="shared" si="2"/>
        <v>Sw</v>
      </c>
      <c r="W30" s="4" t="str">
        <v>obj_0045c</v>
      </c>
      <c r="X30" s="4" t="str">
        <f>IFERROR(_xll.qlRateHelperQuoteName(W30,Trigger),"")</f>
        <v>EURAB6E25Y_RepoQuote</v>
      </c>
      <c r="Y30" s="70">
        <f>IFERROR(_xll.qlRateHelperRate(W30,Trigger),"")</f>
        <v>1.551425E-2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42362</v>
      </c>
      <c r="AB30" s="5">
        <f>IFERROR(_xll.qlRateHelperPillarDate(W30,Trigger),"")</f>
        <v>51494</v>
      </c>
      <c r="AC30" s="70">
        <v>1.5934594009695609E-2</v>
      </c>
      <c r="AD30" s="209">
        <v>51494</v>
      </c>
      <c r="AE30" s="168">
        <v>1.5958878560934298E-2</v>
      </c>
      <c r="AF30" s="170">
        <f>_xll.qlYieldTSZeroRate(yieldcurve1_STD,$AD30,"ACTUAL/365 (FIXED)",,,TRUE,Trigger)-AE30</f>
        <v>-2.4284551238692997E-5</v>
      </c>
      <c r="AG30" s="161"/>
      <c r="AK30" s="168"/>
      <c r="AL30" s="168"/>
      <c r="AM30" s="168"/>
    </row>
    <row r="31" spans="1:39" ht="11.25" customHeight="1" x14ac:dyDescent="0.2">
      <c r="A31" s="59" t="s">
        <v>93</v>
      </c>
      <c r="B31" s="116" t="b">
        <v>1</v>
      </c>
      <c r="C31" s="62" t="str">
        <f>_xll.qlIMMNextCode($C30,$B31,Trigger)</f>
        <v>M0</v>
      </c>
      <c r="D31" s="123"/>
      <c r="E31" s="205">
        <f>_xll.qlIMMdate($C31,,Trigger)</f>
        <v>43999</v>
      </c>
      <c r="F31" s="205">
        <f>_xll.qlIMMNextDate($E31,,Trigger)</f>
        <v>44090</v>
      </c>
      <c r="G31" s="61" t="str">
        <f t="shared" si="6"/>
        <v>Euribor3M</v>
      </c>
      <c r="H31" s="119" t="str">
        <f t="shared" si="7"/>
        <v>FEIM0_RepoQuote</v>
      </c>
      <c r="I31" s="119">
        <v>0</v>
      </c>
      <c r="J31" s="64" t="str">
        <f>_xll.qlFuturesRateHelper(,$H31,,$E31,$G31,$I31,FALSE,"customdate",$F31,Permanent,Trigger,ObjectOverwrite)</f>
        <v>obj_004dd#0001</v>
      </c>
      <c r="K31" s="48"/>
      <c r="L31" s="10" t="str">
        <f t="shared" si="4"/>
        <v>FUT</v>
      </c>
      <c r="M31" s="94" t="str">
        <f t="shared" si="5"/>
        <v>obj_004d6#0001</v>
      </c>
      <c r="N31" s="146" t="str">
        <f>IFERROR(_xll.qlRateHelperQuoteName(M31,Trigger),"--")</f>
        <v>FEIZ0_RepoQuote</v>
      </c>
      <c r="O31" s="208" t="str">
        <f>IFERROR(_xll.qlRateHelperQuoteValue($M31,Trigger),"--")</f>
        <v>--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44181</v>
      </c>
      <c r="T31" s="99">
        <f>IFERROR(_xll.qlRateHelperPillarDate(M31,Trigger),"--")</f>
        <v>44272</v>
      </c>
      <c r="V31" s="4" t="str">
        <f t="shared" si="2"/>
        <v>Sw</v>
      </c>
      <c r="W31" s="4" t="str">
        <v>obj_0045b</v>
      </c>
      <c r="X31" s="4" t="str">
        <f>IFERROR(_xll.qlRateHelperQuoteName(W31,Trigger),"")</f>
        <v>EURAB6E30Y_RepoQuote</v>
      </c>
      <c r="Y31" s="70">
        <f>IFERROR(_xll.qlRateHelperRate(W31,Trigger),"")</f>
        <v>1.552425E-2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42362</v>
      </c>
      <c r="AB31" s="5">
        <f>IFERROR(_xll.qlRateHelperPillarDate(W31,Trigger),"")</f>
        <v>53323</v>
      </c>
      <c r="AC31" s="70">
        <v>1.5855574739028142E-2</v>
      </c>
      <c r="AD31" s="209">
        <v>53323</v>
      </c>
      <c r="AE31" s="168">
        <v>1.5875804630174802E-2</v>
      </c>
      <c r="AF31" s="170">
        <f>_xll.qlYieldTSZeroRate(yieldcurve1_STD,$AD31,"ACTUAL/365 (FIXED)",,,TRUE,Trigger)-AE31</f>
        <v>-2.0229891146663487E-5</v>
      </c>
      <c r="AG31" s="161"/>
      <c r="AK31" s="168"/>
      <c r="AL31" s="168"/>
      <c r="AM31" s="168"/>
    </row>
    <row r="32" spans="1:39" ht="11.25" customHeight="1" x14ac:dyDescent="0.2">
      <c r="A32" s="59" t="s">
        <v>93</v>
      </c>
      <c r="B32" s="116" t="b">
        <v>1</v>
      </c>
      <c r="C32" s="62" t="str">
        <f>_xll.qlIMMNextCode($C31,$B32,Trigger)</f>
        <v>U0</v>
      </c>
      <c r="D32" s="123"/>
      <c r="E32" s="205">
        <f>_xll.qlIMMdate($C32,,Trigger)</f>
        <v>44090</v>
      </c>
      <c r="F32" s="205">
        <f>_xll.qlIMMNextDate($E32,,Trigger)</f>
        <v>44181</v>
      </c>
      <c r="G32" s="61" t="str">
        <f t="shared" si="6"/>
        <v>Euribor3M</v>
      </c>
      <c r="H32" s="119" t="str">
        <f t="shared" si="7"/>
        <v>FEIU0_RepoQuote</v>
      </c>
      <c r="I32" s="119">
        <v>0</v>
      </c>
      <c r="J32" s="64" t="str">
        <f>_xll.qlFuturesRateHelper(,$H32,,$E32,$G32,$I32,FALSE,"customdate",$F32,Permanent,Trigger,ObjectOverwrite)</f>
        <v>obj_004d8#0001</v>
      </c>
      <c r="K32" s="48"/>
      <c r="L32" s="10" t="str">
        <f t="shared" si="4"/>
        <v>FUT</v>
      </c>
      <c r="M32" s="94" t="str">
        <f t="shared" si="5"/>
        <v>obj_004d5#0001</v>
      </c>
      <c r="N32" s="146" t="str">
        <f>IFERROR(_xll.qlRateHelperQuoteName(M32,Trigger),"--")</f>
        <v>FEIH1_RepoQuote</v>
      </c>
      <c r="O32" s="208" t="str">
        <f>IFERROR(_xll.qlRateHelperQuoteValue($M32,Trigger),"--")</f>
        <v>--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44272</v>
      </c>
      <c r="T32" s="99">
        <f>IFERROR(_xll.qlRateHelperPillarDate(M32,Trigger),"--")</f>
        <v>44363</v>
      </c>
      <c r="V32" s="4" t="str">
        <f t="shared" si="2"/>
        <v>Sw</v>
      </c>
      <c r="W32" s="4" t="str">
        <v>obj_0045f</v>
      </c>
      <c r="X32" s="4" t="str">
        <f>IFERROR(_xll.qlRateHelperQuoteName(W32,Trigger),"")</f>
        <v>EURAB6E40Y_RepoQuote</v>
      </c>
      <c r="Y32" s="70">
        <f>IFERROR(_xll.qlRateHelperRate(W32,Trigger),"")</f>
        <v>1.5471749999999999E-2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42362</v>
      </c>
      <c r="AB32" s="5">
        <f>IFERROR(_xll.qlRateHelperPillarDate(W32,Trigger),"")</f>
        <v>56972</v>
      </c>
      <c r="AC32" s="70">
        <v>1.5671624123524523E-2</v>
      </c>
      <c r="AD32" s="209">
        <v>56972</v>
      </c>
      <c r="AE32" s="168">
        <v>1.5686797539882801E-2</v>
      </c>
      <c r="AF32" s="170">
        <f>_xll.qlYieldTSZeroRate(yieldcurve1_STD,$AD32,"ACTUAL/365 (FIXED)",,,TRUE,Trigger)-AE32</f>
        <v>-1.5173416358277986E-5</v>
      </c>
      <c r="AG32" s="161"/>
      <c r="AK32" s="168"/>
      <c r="AL32" s="168"/>
      <c r="AM32" s="168"/>
    </row>
    <row r="33" spans="1:33" ht="11.25" customHeight="1" x14ac:dyDescent="0.2">
      <c r="A33" s="59" t="s">
        <v>93</v>
      </c>
      <c r="B33" s="116" t="b">
        <v>1</v>
      </c>
      <c r="C33" s="62" t="str">
        <f>_xll.qlIMMNextCode($C32,$B33,Trigger)</f>
        <v>Z0</v>
      </c>
      <c r="D33" s="123"/>
      <c r="E33" s="205">
        <f>_xll.qlIMMdate($C33,,Trigger)</f>
        <v>44181</v>
      </c>
      <c r="F33" s="205">
        <f>_xll.qlIMMNextDate($E33,,Trigger)</f>
        <v>44272</v>
      </c>
      <c r="G33" s="61" t="str">
        <f t="shared" si="6"/>
        <v>Euribor3M</v>
      </c>
      <c r="H33" s="119" t="str">
        <f t="shared" si="7"/>
        <v>FEIZ0_RepoQuote</v>
      </c>
      <c r="I33" s="119">
        <v>0</v>
      </c>
      <c r="J33" s="64" t="str">
        <f>_xll.qlFuturesRateHelper(,$H33,,$E33,$G33,$I33,FALSE,"customdate",$F33,Permanent,Trigger,ObjectOverwrite)</f>
        <v>obj_004d6#0001</v>
      </c>
      <c r="K33" s="48"/>
      <c r="L33" s="10" t="str">
        <f t="shared" si="4"/>
        <v>FUT</v>
      </c>
      <c r="M33" s="94" t="str">
        <f t="shared" si="5"/>
        <v>obj_004d3#0001</v>
      </c>
      <c r="N33" s="146" t="str">
        <f>IFERROR(_xll.qlRateHelperQuoteName(M33,Trigger),"--")</f>
        <v>FEIM1_RepoQuote</v>
      </c>
      <c r="O33" s="208" t="str">
        <f>IFERROR(_xll.qlRateHelperQuoteValue($M33,Trigger),"--")</f>
        <v>--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44363</v>
      </c>
      <c r="T33" s="99">
        <f>IFERROR(_xll.qlRateHelperPillarDate(M33,Trigger),"--")</f>
        <v>44454</v>
      </c>
      <c r="V33" s="4" t="str">
        <f t="shared" si="2"/>
        <v>Sw</v>
      </c>
      <c r="W33" s="4" t="str">
        <v>obj_00457</v>
      </c>
      <c r="X33" s="4" t="str">
        <f>IFERROR(_xll.qlRateHelperQuoteName(W33,Trigger),"")</f>
        <v>EURAB6E50Y_RepoQuote</v>
      </c>
      <c r="Y33" s="70">
        <f>IFERROR(_xll.qlRateHelperRate(W33,Trigger),"")</f>
        <v>1.503175E-2</v>
      </c>
      <c r="Z33" s="104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42362</v>
      </c>
      <c r="AB33" s="5">
        <f>IFERROR(_xll.qlRateHelperPillarDate(W33,Trigger),"")</f>
        <v>60625</v>
      </c>
      <c r="AC33" s="70">
        <v>1.4991658586832508E-2</v>
      </c>
      <c r="AD33" s="209">
        <v>60625</v>
      </c>
      <c r="AE33" s="168">
        <v>1.5003763321011301E-2</v>
      </c>
      <c r="AF33" s="170">
        <f>_xll.qlYieldTSZeroRate(yieldcurve1_STD,$AD33,"ACTUAL/365 (FIXED)",,,TRUE,Trigger)-AE33</f>
        <v>-1.2104734178793042E-5</v>
      </c>
      <c r="AG33" s="161"/>
    </row>
    <row r="34" spans="1:33" ht="11.25" customHeight="1" x14ac:dyDescent="0.2">
      <c r="A34" s="59" t="s">
        <v>93</v>
      </c>
      <c r="B34" s="116" t="b">
        <v>1</v>
      </c>
      <c r="C34" s="62" t="str">
        <f>_xll.qlIMMNextCode($C33,$B34,Trigger)</f>
        <v>H1</v>
      </c>
      <c r="D34" s="123"/>
      <c r="E34" s="205">
        <f>_xll.qlIMMdate($C34,,Trigger)</f>
        <v>44272</v>
      </c>
      <c r="F34" s="205">
        <f>_xll.qlIMMNextDate($E34,,Trigger)</f>
        <v>44363</v>
      </c>
      <c r="G34" s="61" t="str">
        <f t="shared" si="6"/>
        <v>Euribor3M</v>
      </c>
      <c r="H34" s="119" t="str">
        <f t="shared" si="7"/>
        <v>FEIH1_RepoQuote</v>
      </c>
      <c r="I34" s="119">
        <v>0</v>
      </c>
      <c r="J34" s="64" t="str">
        <f>_xll.qlFuturesRateHelper(,$H34,,$E34,$G34,$I34,FALSE,"customdate",$F34,Permanent,Trigger,ObjectOverwrite)</f>
        <v>obj_004d5#0001</v>
      </c>
      <c r="K34" s="48"/>
      <c r="L34" s="10" t="str">
        <f t="shared" si="4"/>
        <v>FUT</v>
      </c>
      <c r="M34" s="94" t="str">
        <f t="shared" si="5"/>
        <v>obj_004d1#0001</v>
      </c>
      <c r="N34" s="146" t="str">
        <f>IFERROR(_xll.qlRateHelperQuoteName(M34,Trigger),"--")</f>
        <v>FEIU1_RepoQuote</v>
      </c>
      <c r="O34" s="208" t="str">
        <f>IFERROR(_xll.qlRateHelperQuoteValue($M34,Trigger),"--")</f>
        <v>--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44454</v>
      </c>
      <c r="T34" s="99">
        <f>IFERROR(_xll.qlRateHelperPillarDate(M34,Trigger),"--")</f>
        <v>44545</v>
      </c>
      <c r="V34" s="4" t="str">
        <f t="shared" si="2"/>
        <v>Sw</v>
      </c>
      <c r="W34" s="4" t="str">
        <v>obj_0045d</v>
      </c>
      <c r="X34" s="4" t="str">
        <f>IFERROR(_xll.qlRateHelperQuoteName(W34,Trigger),"")</f>
        <v>EURAB6E60Y_RepoQuote</v>
      </c>
      <c r="Y34" s="70">
        <f>IFERROR(_xll.qlRateHelperRate(W34,Trigger),"")</f>
        <v>1.47075E-2</v>
      </c>
      <c r="Z34" s="104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42362</v>
      </c>
      <c r="AB34" s="5">
        <f>IFERROR(_xll.qlRateHelperPillarDate(W34,Trigger),"")</f>
        <v>64277</v>
      </c>
      <c r="AC34" s="70">
        <v>1.4499676416195869E-2</v>
      </c>
      <c r="AD34" s="209">
        <v>64277</v>
      </c>
      <c r="AE34" s="168">
        <v>1.4509747645730899E-2</v>
      </c>
      <c r="AF34" s="170">
        <f>_xll.qlYieldTSZeroRate(yieldcurve1_STD,$AD34,"ACTUAL/365 (FIXED)",,,TRUE,Trigger)-AE34</f>
        <v>-1.0071229535028522E-5</v>
      </c>
      <c r="AG34" s="161"/>
    </row>
    <row r="35" spans="1:33" ht="11.25" customHeight="1" x14ac:dyDescent="0.2">
      <c r="A35" s="59" t="s">
        <v>93</v>
      </c>
      <c r="B35" s="116" t="b">
        <v>1</v>
      </c>
      <c r="C35" s="62" t="str">
        <f>_xll.qlIMMNextCode($C34,$B35,Trigger)</f>
        <v>M1</v>
      </c>
      <c r="D35" s="123"/>
      <c r="E35" s="205">
        <f>_xll.qlIMMdate($C35,,Trigger)</f>
        <v>44363</v>
      </c>
      <c r="F35" s="205">
        <f>_xll.qlIMMNextDate($E35,,Trigger)</f>
        <v>44454</v>
      </c>
      <c r="G35" s="61" t="str">
        <f t="shared" si="6"/>
        <v>Euribor3M</v>
      </c>
      <c r="H35" s="119" t="str">
        <f t="shared" si="7"/>
        <v>FEIM1_RepoQuote</v>
      </c>
      <c r="I35" s="119">
        <v>0</v>
      </c>
      <c r="J35" s="64" t="str">
        <f>_xll.qlFuturesRateHelper(,$H35,,$E35,$G35,$I35,FALSE,"customdate",$F35,Permanent,Trigger,ObjectOverwrite)</f>
        <v>obj_004d3#0001</v>
      </c>
      <c r="K35" s="48"/>
      <c r="L35" s="10" t="str">
        <f t="shared" si="4"/>
        <v>FUT</v>
      </c>
      <c r="M35" s="94" t="str">
        <f t="shared" si="5"/>
        <v>obj_004e2#0001</v>
      </c>
      <c r="N35" s="146" t="str">
        <f>IFERROR(_xll.qlRateHelperQuoteName(M35,Trigger),"--")</f>
        <v>FEIZ1_RepoQuote</v>
      </c>
      <c r="O35" s="208" t="str">
        <f>IFERROR(_xll.qlRateHelperQuoteValue($M35,Trigger),"--")</f>
        <v>--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44545</v>
      </c>
      <c r="T35" s="99">
        <f>IFERROR(_xll.qlRateHelperPillarDate(M35,Trigger),"--")</f>
        <v>44636</v>
      </c>
      <c r="V35" s="4" t="str">
        <f t="shared" ref="V35:V66" si="8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209" t="e">
        <v>#N/A</v>
      </c>
      <c r="AE35" s="168" t="e">
        <v>#N/A</v>
      </c>
      <c r="AF35" s="170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93</v>
      </c>
      <c r="B36" s="116" t="b">
        <v>1</v>
      </c>
      <c r="C36" s="62" t="str">
        <f>_xll.qlIMMNextCode($C35,$B36,Trigger)</f>
        <v>U1</v>
      </c>
      <c r="D36" s="123"/>
      <c r="E36" s="205">
        <f>_xll.qlIMMdate($C36,,Trigger)</f>
        <v>44454</v>
      </c>
      <c r="F36" s="205">
        <f>_xll.qlIMMNextDate($E36,,Trigger)</f>
        <v>44545</v>
      </c>
      <c r="G36" s="61" t="str">
        <f t="shared" si="6"/>
        <v>Euribor3M</v>
      </c>
      <c r="H36" s="119" t="str">
        <f t="shared" si="7"/>
        <v>FEIU1_RepoQuote</v>
      </c>
      <c r="I36" s="119">
        <v>0</v>
      </c>
      <c r="J36" s="64" t="str">
        <f>_xll.qlFuturesRateHelper(,$H36,,$E36,$G36,$I36,FALSE,"customdate",$F36,Permanent,Trigger,ObjectOverwrite)</f>
        <v>obj_004d1#0001</v>
      </c>
      <c r="K36" s="48"/>
      <c r="L36" s="68" t="str">
        <f t="shared" ref="L36:L72" si="9">A40</f>
        <v>Sw</v>
      </c>
      <c r="M36" s="131" t="str">
        <f t="shared" ref="M36:M72" si="10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8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209" t="e">
        <v>#N/A</v>
      </c>
      <c r="AE36" s="168" t="e">
        <v>#N/A</v>
      </c>
      <c r="AF36" s="170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93</v>
      </c>
      <c r="B37" s="117" t="b">
        <v>1</v>
      </c>
      <c r="C37" s="9" t="str">
        <f>_xll.qlIMMNextCode($C36,$B37,Trigger)</f>
        <v>Z1</v>
      </c>
      <c r="D37" s="124"/>
      <c r="E37" s="206">
        <f>_xll.qlIMMdate($C37,,Trigger)</f>
        <v>44545</v>
      </c>
      <c r="F37" s="206">
        <f>_xll.qlIMMNextDate($E37,,Trigger)</f>
        <v>44636</v>
      </c>
      <c r="G37" s="7" t="str">
        <f t="shared" si="6"/>
        <v>Euribor3M</v>
      </c>
      <c r="H37" s="120" t="str">
        <f t="shared" si="7"/>
        <v>FEIZ1_RepoQuote</v>
      </c>
      <c r="I37" s="120">
        <v>0</v>
      </c>
      <c r="J37" s="3" t="str">
        <f>_xll.qlFuturesRateHelper(,$H37,,$E37,$G37,$I37,FALSE,"customdate",$F37,Permanent,Trigger,ObjectOverwrite)</f>
        <v>obj_004e2#0001</v>
      </c>
      <c r="K37" s="48"/>
      <c r="L37" s="10" t="str">
        <f t="shared" si="9"/>
        <v>Sw</v>
      </c>
      <c r="M37" s="94" t="str">
        <f t="shared" si="10"/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8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209" t="e">
        <v>#N/A</v>
      </c>
      <c r="AE37" s="168" t="e">
        <v>#N/A</v>
      </c>
      <c r="AF37" s="170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F38" s="50" t="s">
        <v>3</v>
      </c>
      <c r="G38" s="50" t="s">
        <v>124</v>
      </c>
      <c r="H38" s="50" t="s">
        <v>126</v>
      </c>
      <c r="K38" s="48"/>
      <c r="L38" s="10" t="str">
        <f t="shared" si="9"/>
        <v>Sw</v>
      </c>
      <c r="M38" s="94" t="str">
        <f t="shared" si="10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8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209" t="e">
        <v>#N/A</v>
      </c>
      <c r="AE38" s="168" t="e">
        <v>#N/A</v>
      </c>
      <c r="AF38" s="170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112</v>
      </c>
      <c r="D39" s="65" t="s">
        <v>5</v>
      </c>
      <c r="E39" s="65" t="s">
        <v>34</v>
      </c>
      <c r="F39" s="65" t="s">
        <v>113</v>
      </c>
      <c r="G39" s="65" t="s">
        <v>4</v>
      </c>
      <c r="H39" s="65" t="s">
        <v>1</v>
      </c>
      <c r="I39" s="65" t="s">
        <v>111</v>
      </c>
      <c r="J39" s="65" t="s">
        <v>24</v>
      </c>
      <c r="K39" s="48"/>
      <c r="L39" s="10" t="str">
        <f t="shared" si="9"/>
        <v>Sw</v>
      </c>
      <c r="M39" s="94" t="str">
        <f t="shared" si="10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8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209" t="e">
        <v>#N/A</v>
      </c>
      <c r="AE39" s="168" t="e">
        <v>#N/A</v>
      </c>
      <c r="AF39" s="170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123</v>
      </c>
      <c r="G40" s="55" t="str">
        <f t="shared" ref="G40:G76" si="11">PROPER(Currency)&amp;FamilyName&amp;$F$38</f>
        <v>Euribor6M</v>
      </c>
      <c r="H40" s="53" t="str">
        <f t="shared" ref="H40:H76" si="12">IF(LCHQuoteOverwrite,Currency&amp;$G$38&amp;$H$38&amp;$B40&amp;ReportQuoteSuffix,Currency&amp;$G$38&amp;$H$38&amp;$B40&amp;QuoteSuffix)</f>
        <v>EURAB6E1Y_RepoQuote</v>
      </c>
      <c r="I40" s="126">
        <v>0</v>
      </c>
      <c r="J40" s="64"/>
      <c r="K40" s="48"/>
      <c r="L40" s="10" t="str">
        <f t="shared" si="9"/>
        <v>Sw</v>
      </c>
      <c r="M40" s="94" t="str">
        <f t="shared" si="10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8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209" t="e">
        <v>#N/A</v>
      </c>
      <c r="AE40" s="168" t="e">
        <v>#N/A</v>
      </c>
      <c r="AF40" s="170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123</v>
      </c>
      <c r="G41" s="61" t="str">
        <f t="shared" si="11"/>
        <v>Euribor6M</v>
      </c>
      <c r="H41" s="59" t="str">
        <f t="shared" si="12"/>
        <v>EURAB6E15M_RepoQuote</v>
      </c>
      <c r="I41" s="127">
        <v>0</v>
      </c>
      <c r="J41" s="64"/>
      <c r="K41" s="48"/>
      <c r="L41" s="10" t="str">
        <f t="shared" si="9"/>
        <v>Sw</v>
      </c>
      <c r="M41" s="94" t="str">
        <f t="shared" si="10"/>
        <v>--</v>
      </c>
      <c r="N41" s="146" t="str">
        <f>IFERROR(_xll.qlRateHelperQuoteName(M41,Trigger),"--")</f>
        <v>--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 t="str">
        <f>IFERROR(_xll.qlRateHelperEarliestDate(M41,Trigger),"--")</f>
        <v>--</v>
      </c>
      <c r="T41" s="99" t="str">
        <f>IFERROR(_xll.qlRateHelperPillarDate(M41,Trigger),"--")</f>
        <v>--</v>
      </c>
      <c r="V41" s="4" t="str">
        <f t="shared" si="8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209" t="e">
        <v>#N/A</v>
      </c>
      <c r="AE41" s="168" t="e">
        <v>#N/A</v>
      </c>
      <c r="AF41" s="170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123</v>
      </c>
      <c r="G42" s="61" t="str">
        <f t="shared" si="11"/>
        <v>Euribor6M</v>
      </c>
      <c r="H42" s="59" t="str">
        <f t="shared" si="12"/>
        <v>EURAB6E18M_RepoQuote</v>
      </c>
      <c r="I42" s="127">
        <v>0</v>
      </c>
      <c r="J42" s="64"/>
      <c r="K42" s="48"/>
      <c r="L42" s="10" t="str">
        <f t="shared" si="9"/>
        <v>Sw</v>
      </c>
      <c r="M42" s="94" t="str">
        <f t="shared" si="10"/>
        <v>obj_00466#0001</v>
      </c>
      <c r="N42" s="146" t="str">
        <f>IFERROR(_xll.qlRateHelperQuoteName(M42,Trigger),"--")</f>
        <v>EURAB6E4Y_RepoQuote</v>
      </c>
      <c r="O42" s="98">
        <f>IFERROR(_xll.qlRateHelperQuoteValue($M42,Trigger),"--")</f>
        <v>1.7765000000000001E-3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42362</v>
      </c>
      <c r="T42" s="99">
        <f>IFERROR(_xll.qlRateHelperPillarDate(M42,Trigger),"--")</f>
        <v>43823</v>
      </c>
      <c r="V42" s="4" t="str">
        <f t="shared" si="8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209" t="e">
        <v>#N/A</v>
      </c>
      <c r="AE42" s="168" t="e">
        <v>#N/A</v>
      </c>
      <c r="AF42" s="170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123</v>
      </c>
      <c r="G43" s="61" t="str">
        <f t="shared" si="11"/>
        <v>Euribor6M</v>
      </c>
      <c r="H43" s="59" t="str">
        <f t="shared" si="12"/>
        <v>EURAB6E21M_RepoQuote</v>
      </c>
      <c r="I43" s="127">
        <v>0</v>
      </c>
      <c r="J43" s="64"/>
      <c r="K43" s="48"/>
      <c r="L43" s="10" t="str">
        <f t="shared" si="9"/>
        <v>Sw</v>
      </c>
      <c r="M43" s="94" t="str">
        <f t="shared" si="10"/>
        <v>obj_00462#0001</v>
      </c>
      <c r="N43" s="146" t="str">
        <f>IFERROR(_xll.qlRateHelperQuoteName(M43,Trigger),"--")</f>
        <v>EURAB6E5Y_RepoQuote</v>
      </c>
      <c r="O43" s="98">
        <f>IFERROR(_xll.qlRateHelperQuoteValue($M43,Trigger),"--")</f>
        <v>3.173E-3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42362</v>
      </c>
      <c r="T43" s="99">
        <f>IFERROR(_xll.qlRateHelperPillarDate(M43,Trigger),"--")</f>
        <v>44189</v>
      </c>
      <c r="V43" s="4" t="str">
        <f t="shared" si="8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209" t="e">
        <v>#N/A</v>
      </c>
      <c r="AE43" s="168" t="e">
        <v>#N/A</v>
      </c>
      <c r="AF43" s="170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123</v>
      </c>
      <c r="G44" s="61" t="str">
        <f t="shared" si="11"/>
        <v>Euribor6M</v>
      </c>
      <c r="H44" s="59" t="str">
        <f t="shared" si="12"/>
        <v>EURAB6E2Y_RepoQuote</v>
      </c>
      <c r="I44" s="127">
        <v>0</v>
      </c>
      <c r="J44" s="64"/>
      <c r="K44" s="48"/>
      <c r="L44" s="10" t="str">
        <f t="shared" si="9"/>
        <v>Sw</v>
      </c>
      <c r="M44" s="94" t="str">
        <f t="shared" si="10"/>
        <v>obj_00459#0001</v>
      </c>
      <c r="N44" s="146" t="str">
        <f>IFERROR(_xll.qlRateHelperQuoteName(M44,Trigger),"--")</f>
        <v>EURAB6E6Y_RepoQuote</v>
      </c>
      <c r="O44" s="98">
        <f>IFERROR(_xll.qlRateHelperQuoteValue($M44,Trigger),"--")</f>
        <v>4.5739999999999999E-3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42362</v>
      </c>
      <c r="T44" s="99">
        <f>IFERROR(_xll.qlRateHelperPillarDate(M44,Trigger),"--")</f>
        <v>44554</v>
      </c>
      <c r="V44" s="4" t="str">
        <f t="shared" si="8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209" t="e">
        <v>#N/A</v>
      </c>
      <c r="AE44" s="168" t="e">
        <v>#N/A</v>
      </c>
      <c r="AF44" s="170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123</v>
      </c>
      <c r="G45" s="61" t="str">
        <f t="shared" si="11"/>
        <v>Euribor6M</v>
      </c>
      <c r="H45" s="59" t="str">
        <f t="shared" si="12"/>
        <v>EURAB6E3Y_RepoQuote</v>
      </c>
      <c r="I45" s="127">
        <v>0</v>
      </c>
      <c r="J45" s="64"/>
      <c r="K45" s="48"/>
      <c r="L45" s="10" t="str">
        <f t="shared" si="9"/>
        <v>Sw</v>
      </c>
      <c r="M45" s="94" t="str">
        <f t="shared" si="10"/>
        <v>obj_00456#0001</v>
      </c>
      <c r="N45" s="146" t="str">
        <f>IFERROR(_xll.qlRateHelperQuoteName(M45,Trigger),"--")</f>
        <v>EURAB6E7Y_RepoQuote</v>
      </c>
      <c r="O45" s="98">
        <f>IFERROR(_xll.qlRateHelperQuoteValue($M45,Trigger),"--")</f>
        <v>5.9659999999999999E-3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42362</v>
      </c>
      <c r="T45" s="99">
        <f>IFERROR(_xll.qlRateHelperPillarDate(M45,Trigger),"--")</f>
        <v>44922</v>
      </c>
      <c r="V45" s="4" t="str">
        <f t="shared" si="8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209" t="e">
        <v>#N/A</v>
      </c>
      <c r="AE45" s="168" t="e">
        <v>#N/A</v>
      </c>
      <c r="AF45" s="170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123</v>
      </c>
      <c r="G46" s="61" t="str">
        <f t="shared" si="11"/>
        <v>Euribor6M</v>
      </c>
      <c r="H46" s="59" t="str">
        <f t="shared" si="12"/>
        <v>EURAB6E4Y_RepoQuote</v>
      </c>
      <c r="I46" s="127">
        <v>0</v>
      </c>
      <c r="J46" s="64" t="str">
        <f>_xll.qlSwapRateHelper2(,$H46,,$B46,Calendar,$D46,$E46,$F46,$G46,$I46,$C46,,PillarDate,,IndexedCoupon,Permanent,Trigger,ObjectOverwrite)</f>
        <v>obj_00466#0001</v>
      </c>
      <c r="L46" s="10" t="str">
        <f t="shared" si="9"/>
        <v>Sw</v>
      </c>
      <c r="M46" s="94" t="str">
        <f t="shared" si="10"/>
        <v>obj_00455#0001</v>
      </c>
      <c r="N46" s="146" t="str">
        <f>IFERROR(_xll.qlRateHelperQuoteName(M46,Trigger),"--")</f>
        <v>EURAB6E8Y_RepoQuote</v>
      </c>
      <c r="O46" s="98">
        <f>IFERROR(_xll.qlRateHelperQuoteValue($M46,Trigger),"--")</f>
        <v>7.3134999999999997E-3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42362</v>
      </c>
      <c r="T46" s="99">
        <f>IFERROR(_xll.qlRateHelperPillarDate(M46,Trigger),"--")</f>
        <v>45287</v>
      </c>
      <c r="V46" s="4" t="str">
        <f t="shared" si="8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209" t="e">
        <v>#N/A</v>
      </c>
      <c r="AE46" s="168" t="e">
        <v>#N/A</v>
      </c>
      <c r="AF46" s="170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123</v>
      </c>
      <c r="G47" s="61" t="str">
        <f t="shared" si="11"/>
        <v>Euribor6M</v>
      </c>
      <c r="H47" s="59" t="str">
        <f t="shared" si="12"/>
        <v>EURAB6E5Y_RepoQuote</v>
      </c>
      <c r="I47" s="127">
        <v>0</v>
      </c>
      <c r="J47" s="64" t="str">
        <f>_xll.qlSwapRateHelper2(,$H47,,$B47,Calendar,$D47,$E47,$F47,$G47,$I47,$C47,,PillarDate,,IndexedCoupon,Permanent,Trigger,ObjectOverwrite)</f>
        <v>obj_00462#0001</v>
      </c>
      <c r="L47" s="10" t="str">
        <f t="shared" si="9"/>
        <v>Sw</v>
      </c>
      <c r="M47" s="94" t="str">
        <f t="shared" si="10"/>
        <v>obj_0045a#0001</v>
      </c>
      <c r="N47" s="146" t="str">
        <f>IFERROR(_xll.qlRateHelperQuoteName(M47,Trigger),"--")</f>
        <v>EURAB6E9Y_RepoQuote</v>
      </c>
      <c r="O47" s="98">
        <f>IFERROR(_xll.qlRateHelperQuoteValue($M47,Trigger),"--")</f>
        <v>8.5622500000000004E-3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42362</v>
      </c>
      <c r="T47" s="99">
        <f>IFERROR(_xll.qlRateHelperPillarDate(M47,Trigger),"--")</f>
        <v>45650</v>
      </c>
      <c r="V47" s="4" t="str">
        <f t="shared" si="8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209" t="e">
        <v>#N/A</v>
      </c>
      <c r="AE47" s="168" t="e">
        <v>#N/A</v>
      </c>
      <c r="AF47" s="170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123</v>
      </c>
      <c r="G48" s="61" t="str">
        <f t="shared" si="11"/>
        <v>Euribor6M</v>
      </c>
      <c r="H48" s="59" t="str">
        <f t="shared" si="12"/>
        <v>EURAB6E6Y_RepoQuote</v>
      </c>
      <c r="I48" s="127">
        <v>0</v>
      </c>
      <c r="J48" s="64" t="str">
        <f>_xll.qlSwapRateHelper2(,$H48,,$B48,Calendar,$D48,$E48,$F48,$G48,$I48,$C48,,PillarDate,,IndexedCoupon,Permanent,Trigger,ObjectOverwrite)</f>
        <v>obj_00459#0001</v>
      </c>
      <c r="L48" s="10" t="str">
        <f t="shared" si="9"/>
        <v>Sw</v>
      </c>
      <c r="M48" s="94" t="str">
        <f t="shared" si="10"/>
        <v>obj_00467#0001</v>
      </c>
      <c r="N48" s="146" t="str">
        <f>IFERROR(_xll.qlRateHelperQuoteName(M48,Trigger),"--")</f>
        <v>EURAB6E10Y_RepoQuote</v>
      </c>
      <c r="O48" s="98">
        <f>IFERROR(_xll.qlRateHelperQuoteValue($M48,Trigger),"--")</f>
        <v>9.6692500000000008E-3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42362</v>
      </c>
      <c r="T48" s="99">
        <f>IFERROR(_xll.qlRateHelperPillarDate(M48,Trigger),"--")</f>
        <v>46015</v>
      </c>
      <c r="V48" s="4" t="str">
        <f t="shared" si="8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209" t="e">
        <v>#N/A</v>
      </c>
      <c r="AE48" s="168" t="e">
        <v>#N/A</v>
      </c>
      <c r="AF48" s="170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123</v>
      </c>
      <c r="G49" s="61" t="str">
        <f t="shared" si="11"/>
        <v>Euribor6M</v>
      </c>
      <c r="H49" s="59" t="str">
        <f t="shared" si="12"/>
        <v>EURAB6E7Y_RepoQuote</v>
      </c>
      <c r="I49" s="127">
        <v>0</v>
      </c>
      <c r="J49" s="64" t="str">
        <f>_xll.qlSwapRateHelper2(,$H49,,$B49,Calendar,$D49,$E49,$F49,$G49,$I49,$C49,,PillarDate,,IndexedCoupon,Permanent,Trigger,ObjectOverwrite)</f>
        <v>obj_00456#0001</v>
      </c>
      <c r="L49" s="10" t="str">
        <f t="shared" si="9"/>
        <v>Sw</v>
      </c>
      <c r="M49" s="94" t="str">
        <f t="shared" si="10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8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209" t="e">
        <v>#N/A</v>
      </c>
      <c r="AE49" s="168" t="e">
        <v>#N/A</v>
      </c>
      <c r="AF49" s="170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123</v>
      </c>
      <c r="G50" s="61" t="str">
        <f t="shared" si="11"/>
        <v>Euribor6M</v>
      </c>
      <c r="H50" s="59" t="str">
        <f t="shared" si="12"/>
        <v>EURAB6E8Y_RepoQuote</v>
      </c>
      <c r="I50" s="127">
        <v>0</v>
      </c>
      <c r="J50" s="64" t="str">
        <f>_xll.qlSwapRateHelper2(,$H50,,$B50,Calendar,$D50,$E50,$F50,$G50,$I50,$C50,,PillarDate,,IndexedCoupon,Permanent,Trigger,ObjectOverwrite)</f>
        <v>obj_00455#0001</v>
      </c>
      <c r="L50" s="10" t="str">
        <f t="shared" si="9"/>
        <v>Sw</v>
      </c>
      <c r="M50" s="94" t="str">
        <f t="shared" si="10"/>
        <v>obj_00460#0001</v>
      </c>
      <c r="N50" s="146" t="str">
        <f>IFERROR(_xll.qlRateHelperQuoteName(M50,Trigger),"--")</f>
        <v>EURAB6E12Y_RepoQuote</v>
      </c>
      <c r="O50" s="98">
        <f>IFERROR(_xll.qlRateHelperQuoteValue($M50,Trigger),"--")</f>
        <v>1.155425E-2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42362</v>
      </c>
      <c r="T50" s="99">
        <f>IFERROR(_xll.qlRateHelperPillarDate(M50,Trigger),"--")</f>
        <v>46745</v>
      </c>
      <c r="V50" s="4" t="str">
        <f t="shared" si="8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209" t="e">
        <v>#N/A</v>
      </c>
      <c r="AE50" s="168" t="e">
        <v>#N/A</v>
      </c>
      <c r="AF50" s="170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123</v>
      </c>
      <c r="G51" s="61" t="str">
        <f t="shared" si="11"/>
        <v>Euribor6M</v>
      </c>
      <c r="H51" s="59" t="str">
        <f t="shared" si="12"/>
        <v>EURAB6E9Y_RepoQuote</v>
      </c>
      <c r="I51" s="127">
        <v>0</v>
      </c>
      <c r="J51" s="64" t="str">
        <f>_xll.qlSwapRateHelper2(,$H51,,$B51,Calendar,$D51,$E51,$F51,$G51,$I51,$C51,,PillarDate,,IndexedCoupon,Permanent,Trigger,ObjectOverwrite)</f>
        <v>obj_0045a#0001</v>
      </c>
      <c r="L51" s="10" t="str">
        <f t="shared" si="9"/>
        <v>Sw</v>
      </c>
      <c r="M51" s="94" t="str">
        <f t="shared" si="10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8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209" t="e">
        <v>#N/A</v>
      </c>
      <c r="AE51" s="168" t="e">
        <v>#N/A</v>
      </c>
      <c r="AF51" s="170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123</v>
      </c>
      <c r="G52" s="61" t="str">
        <f t="shared" si="11"/>
        <v>Euribor6M</v>
      </c>
      <c r="H52" s="59" t="str">
        <f t="shared" si="12"/>
        <v>EURAB6E10Y_RepoQuote</v>
      </c>
      <c r="I52" s="127">
        <v>0</v>
      </c>
      <c r="J52" s="64" t="str">
        <f>_xll.qlSwapRateHelper2(,$H52,,$B52,Calendar,$D52,$E52,$F52,$G52,$I52,$C52,,PillarDate,,IndexedCoupon,Permanent,Trigger,ObjectOverwrite)</f>
        <v>obj_00467#0001</v>
      </c>
      <c r="L52" s="10" t="str">
        <f t="shared" si="9"/>
        <v>Sw</v>
      </c>
      <c r="M52" s="94" t="str">
        <f t="shared" si="10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8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209" t="e">
        <v>#N/A</v>
      </c>
      <c r="AE52" s="168" t="e">
        <v>#N/A</v>
      </c>
      <c r="AF52" s="170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96</v>
      </c>
      <c r="C53" s="61" t="s">
        <v>6</v>
      </c>
      <c r="D53" s="61" t="s">
        <v>8</v>
      </c>
      <c r="E53" s="61" t="s">
        <v>7</v>
      </c>
      <c r="F53" s="61" t="s">
        <v>123</v>
      </c>
      <c r="G53" s="61" t="str">
        <f t="shared" si="11"/>
        <v>Euribor6M</v>
      </c>
      <c r="H53" s="59" t="str">
        <f t="shared" si="12"/>
        <v>EURAB6E11Y_RepoQuote</v>
      </c>
      <c r="I53" s="127">
        <v>0</v>
      </c>
      <c r="J53" s="64"/>
      <c r="L53" s="10" t="str">
        <f t="shared" si="9"/>
        <v>Sw</v>
      </c>
      <c r="M53" s="94" t="str">
        <f t="shared" si="10"/>
        <v>obj_0045e#0001</v>
      </c>
      <c r="N53" s="146" t="str">
        <f>IFERROR(_xll.qlRateHelperQuoteName(M53,Trigger),"--")</f>
        <v>EURAB6E15Y_RepoQuote</v>
      </c>
      <c r="O53" s="98">
        <f>IFERROR(_xll.qlRateHelperQuoteValue($M53,Trigger),"--")</f>
        <v>1.356425E-2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42362</v>
      </c>
      <c r="T53" s="99">
        <f>IFERROR(_xll.qlRateHelperPillarDate(M53,Trigger),"--")</f>
        <v>47841</v>
      </c>
      <c r="V53" s="4" t="str">
        <f t="shared" si="8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209" t="e">
        <v>#N/A</v>
      </c>
      <c r="AE53" s="168" t="e">
        <v>#N/A</v>
      </c>
      <c r="AF53" s="170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123</v>
      </c>
      <c r="G54" s="61" t="str">
        <f t="shared" si="11"/>
        <v>Euribor6M</v>
      </c>
      <c r="H54" s="59" t="str">
        <f t="shared" si="12"/>
        <v>EURAB6E12Y_RepoQuote</v>
      </c>
      <c r="I54" s="127">
        <v>0</v>
      </c>
      <c r="J54" s="64" t="str">
        <f>_xll.qlSwapRateHelper2(,$H54,,$B54,Calendar,$D54,$E54,$F54,$G54,$I54,$C54,,PillarDate,,IndexedCoupon,Permanent,Trigger,ObjectOverwrite)</f>
        <v>obj_00460#0001</v>
      </c>
      <c r="L54" s="10" t="str">
        <f t="shared" si="9"/>
        <v>Sw</v>
      </c>
      <c r="M54" s="94" t="str">
        <f t="shared" si="10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8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209" t="e">
        <v>#N/A</v>
      </c>
      <c r="AE54" s="168" t="e">
        <v>#N/A</v>
      </c>
      <c r="AF54" s="170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97</v>
      </c>
      <c r="C55" s="61" t="s">
        <v>6</v>
      </c>
      <c r="D55" s="61" t="s">
        <v>8</v>
      </c>
      <c r="E55" s="61" t="s">
        <v>7</v>
      </c>
      <c r="F55" s="61" t="s">
        <v>123</v>
      </c>
      <c r="G55" s="61" t="str">
        <f t="shared" si="11"/>
        <v>Euribor6M</v>
      </c>
      <c r="H55" s="59" t="str">
        <f t="shared" si="12"/>
        <v>EURAB6E13Y_RepoQuote</v>
      </c>
      <c r="I55" s="127">
        <v>0</v>
      </c>
      <c r="J55" s="64"/>
      <c r="L55" s="10" t="str">
        <f t="shared" si="9"/>
        <v>Sw</v>
      </c>
      <c r="M55" s="94" t="str">
        <f t="shared" si="10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8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209" t="e">
        <v>#N/A</v>
      </c>
      <c r="AE55" s="168" t="e">
        <v>#N/A</v>
      </c>
      <c r="AF55" s="170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98</v>
      </c>
      <c r="C56" s="61" t="s">
        <v>6</v>
      </c>
      <c r="D56" s="61" t="s">
        <v>8</v>
      </c>
      <c r="E56" s="61" t="s">
        <v>7</v>
      </c>
      <c r="F56" s="61" t="s">
        <v>123</v>
      </c>
      <c r="G56" s="61" t="str">
        <f t="shared" si="11"/>
        <v>Euribor6M</v>
      </c>
      <c r="H56" s="59" t="str">
        <f t="shared" si="12"/>
        <v>EURAB6E14Y_RepoQuote</v>
      </c>
      <c r="I56" s="127">
        <v>0</v>
      </c>
      <c r="J56" s="64"/>
      <c r="L56" s="10" t="str">
        <f t="shared" si="9"/>
        <v>Sw</v>
      </c>
      <c r="M56" s="94" t="str">
        <f t="shared" si="10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8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209" t="e">
        <v>#N/A</v>
      </c>
      <c r="AE56" s="168" t="e">
        <v>#N/A</v>
      </c>
      <c r="AF56" s="170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123</v>
      </c>
      <c r="G57" s="61" t="str">
        <f t="shared" si="11"/>
        <v>Euribor6M</v>
      </c>
      <c r="H57" s="59" t="str">
        <f t="shared" si="12"/>
        <v>EURAB6E15Y_RepoQuote</v>
      </c>
      <c r="I57" s="127">
        <v>0</v>
      </c>
      <c r="J57" s="64" t="str">
        <f>_xll.qlSwapRateHelper2(,$H57,,$B57,Calendar,$D57,$E57,$F57,$G57,$I57,$C57,,PillarDate,,IndexedCoupon,Permanent,Trigger,ObjectOverwrite)</f>
        <v>obj_0045e#0001</v>
      </c>
      <c r="L57" s="10" t="str">
        <f t="shared" si="9"/>
        <v>Sw</v>
      </c>
      <c r="M57" s="94" t="str">
        <f t="shared" si="10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8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209" t="e">
        <v>#N/A</v>
      </c>
      <c r="AE57" s="46" t="e">
        <v>#N/A</v>
      </c>
      <c r="AF57" s="170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99</v>
      </c>
      <c r="C58" s="61" t="s">
        <v>6</v>
      </c>
      <c r="D58" s="61" t="s">
        <v>8</v>
      </c>
      <c r="E58" s="61" t="s">
        <v>7</v>
      </c>
      <c r="F58" s="61" t="s">
        <v>123</v>
      </c>
      <c r="G58" s="61" t="str">
        <f t="shared" si="11"/>
        <v>Euribor6M</v>
      </c>
      <c r="H58" s="59" t="str">
        <f t="shared" si="12"/>
        <v>EURAB6E16Y_RepoQuote</v>
      </c>
      <c r="I58" s="127">
        <v>0</v>
      </c>
      <c r="J58" s="64"/>
      <c r="L58" s="10" t="str">
        <f t="shared" si="9"/>
        <v>Sw</v>
      </c>
      <c r="M58" s="94" t="str">
        <f t="shared" si="10"/>
        <v>obj_00463#0001</v>
      </c>
      <c r="N58" s="146" t="str">
        <f>IFERROR(_xll.qlRateHelperQuoteName(M58,Trigger),"--")</f>
        <v>EURAB6E20Y_RepoQuote</v>
      </c>
      <c r="O58" s="98">
        <f>IFERROR(_xll.qlRateHelperQuoteValue($M58,Trigger),"--")</f>
        <v>1.5186750000000001E-2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42362</v>
      </c>
      <c r="T58" s="99">
        <f>IFERROR(_xll.qlRateHelperPillarDate(M58,Trigger),"--")</f>
        <v>49667</v>
      </c>
      <c r="V58" s="4" t="str">
        <f t="shared" si="8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209" t="e">
        <v>#N/A</v>
      </c>
      <c r="AE58" s="46" t="e">
        <v>#N/A</v>
      </c>
      <c r="AF58" s="170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100</v>
      </c>
      <c r="C59" s="61" t="s">
        <v>6</v>
      </c>
      <c r="D59" s="61" t="s">
        <v>8</v>
      </c>
      <c r="E59" s="61" t="s">
        <v>7</v>
      </c>
      <c r="F59" s="61" t="s">
        <v>123</v>
      </c>
      <c r="G59" s="61" t="str">
        <f t="shared" si="11"/>
        <v>Euribor6M</v>
      </c>
      <c r="H59" s="59" t="str">
        <f t="shared" si="12"/>
        <v>EURAB6E17Y_RepoQuote</v>
      </c>
      <c r="I59" s="127">
        <v>0</v>
      </c>
      <c r="J59" s="64"/>
      <c r="L59" s="10" t="str">
        <f t="shared" si="9"/>
        <v>Sw</v>
      </c>
      <c r="M59" s="94" t="str">
        <f t="shared" si="10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8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209" t="e">
        <v>#N/A</v>
      </c>
      <c r="AE59" s="46" t="e">
        <v>#N/A</v>
      </c>
      <c r="AF59" s="170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101</v>
      </c>
      <c r="C60" s="61" t="s">
        <v>6</v>
      </c>
      <c r="D60" s="61" t="s">
        <v>8</v>
      </c>
      <c r="E60" s="61" t="s">
        <v>7</v>
      </c>
      <c r="F60" s="61" t="s">
        <v>123</v>
      </c>
      <c r="G60" s="61" t="str">
        <f t="shared" si="11"/>
        <v>Euribor6M</v>
      </c>
      <c r="H60" s="59" t="str">
        <f t="shared" si="12"/>
        <v>EURAB6E18Y_RepoQuote</v>
      </c>
      <c r="I60" s="127">
        <v>0</v>
      </c>
      <c r="J60" s="64"/>
      <c r="L60" s="10" t="str">
        <f t="shared" si="9"/>
        <v>Sw</v>
      </c>
      <c r="M60" s="94" t="str">
        <f t="shared" si="10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8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209" t="e">
        <v>#N/A</v>
      </c>
      <c r="AE60" s="46" t="e">
        <v>#N/A</v>
      </c>
      <c r="AF60" s="170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102</v>
      </c>
      <c r="C61" s="61" t="s">
        <v>6</v>
      </c>
      <c r="D61" s="61" t="s">
        <v>8</v>
      </c>
      <c r="E61" s="61" t="s">
        <v>7</v>
      </c>
      <c r="F61" s="61" t="s">
        <v>123</v>
      </c>
      <c r="G61" s="61" t="str">
        <f t="shared" si="11"/>
        <v>Euribor6M</v>
      </c>
      <c r="H61" s="59" t="str">
        <f t="shared" si="12"/>
        <v>EURAB6E19Y_RepoQuote</v>
      </c>
      <c r="I61" s="127">
        <v>0</v>
      </c>
      <c r="J61" s="64"/>
      <c r="L61" s="10" t="str">
        <f t="shared" si="9"/>
        <v>Sw</v>
      </c>
      <c r="M61" s="94" t="str">
        <f t="shared" si="10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8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209" t="e">
        <v>#N/A</v>
      </c>
      <c r="AE61" s="46" t="e">
        <v>#N/A</v>
      </c>
      <c r="AF61" s="170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123</v>
      </c>
      <c r="G62" s="61" t="str">
        <f t="shared" si="11"/>
        <v>Euribor6M</v>
      </c>
      <c r="H62" s="59" t="str">
        <f t="shared" si="12"/>
        <v>EURAB6E20Y_RepoQuote</v>
      </c>
      <c r="I62" s="127">
        <v>0</v>
      </c>
      <c r="J62" s="64" t="str">
        <f>_xll.qlSwapRateHelper2(,$H62,,$B62,Calendar,$D62,$E62,$F62,$G62,$I62,$C62,,PillarDate,,IndexedCoupon,Permanent,Trigger,ObjectOverwrite)</f>
        <v>obj_00463#0001</v>
      </c>
      <c r="L62" s="10" t="str">
        <f t="shared" si="9"/>
        <v>Sw</v>
      </c>
      <c r="M62" s="94" t="str">
        <f t="shared" si="10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8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209" t="e">
        <v>#N/A</v>
      </c>
      <c r="AE62" s="46" t="e">
        <v>#N/A</v>
      </c>
      <c r="AF62" s="170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103</v>
      </c>
      <c r="C63" s="61" t="s">
        <v>6</v>
      </c>
      <c r="D63" s="61" t="s">
        <v>8</v>
      </c>
      <c r="E63" s="61" t="s">
        <v>7</v>
      </c>
      <c r="F63" s="61" t="s">
        <v>123</v>
      </c>
      <c r="G63" s="61" t="str">
        <f t="shared" si="11"/>
        <v>Euribor6M</v>
      </c>
      <c r="H63" s="59" t="str">
        <f t="shared" si="12"/>
        <v>EURAB6E21Y_RepoQuote</v>
      </c>
      <c r="I63" s="127">
        <v>0</v>
      </c>
      <c r="J63" s="64"/>
      <c r="L63" s="10" t="str">
        <f t="shared" si="9"/>
        <v>Sw</v>
      </c>
      <c r="M63" s="94" t="str">
        <f t="shared" si="10"/>
        <v>obj_0045c#0001</v>
      </c>
      <c r="N63" s="146" t="str">
        <f>IFERROR(_xll.qlRateHelperQuoteName(M63,Trigger),"--")</f>
        <v>EURAB6E25Y_RepoQuote</v>
      </c>
      <c r="O63" s="98">
        <f>IFERROR(_xll.qlRateHelperQuoteValue($M63,Trigger),"--")</f>
        <v>1.551425E-2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42362</v>
      </c>
      <c r="T63" s="99">
        <f>IFERROR(_xll.qlRateHelperPillarDate(M63,Trigger),"--")</f>
        <v>51494</v>
      </c>
      <c r="V63" s="4" t="str">
        <f t="shared" si="8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209" t="e">
        <v>#N/A</v>
      </c>
      <c r="AE63" s="46" t="e">
        <v>#N/A</v>
      </c>
      <c r="AF63" s="170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104</v>
      </c>
      <c r="C64" s="61" t="s">
        <v>6</v>
      </c>
      <c r="D64" s="61" t="s">
        <v>8</v>
      </c>
      <c r="E64" s="61" t="s">
        <v>7</v>
      </c>
      <c r="F64" s="61" t="s">
        <v>123</v>
      </c>
      <c r="G64" s="61" t="str">
        <f t="shared" si="11"/>
        <v>Euribor6M</v>
      </c>
      <c r="H64" s="59" t="str">
        <f t="shared" si="12"/>
        <v>EURAB6E22Y_RepoQuote</v>
      </c>
      <c r="I64" s="127">
        <v>0</v>
      </c>
      <c r="J64" s="64"/>
      <c r="L64" s="10" t="str">
        <f t="shared" si="9"/>
        <v>Sw</v>
      </c>
      <c r="M64" s="94" t="str">
        <f t="shared" si="10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8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209" t="e">
        <v>#N/A</v>
      </c>
      <c r="AE64" s="46" t="e">
        <v>#N/A</v>
      </c>
      <c r="AF64" s="170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105</v>
      </c>
      <c r="C65" s="61" t="s">
        <v>6</v>
      </c>
      <c r="D65" s="61" t="s">
        <v>8</v>
      </c>
      <c r="E65" s="61" t="s">
        <v>7</v>
      </c>
      <c r="F65" s="61" t="s">
        <v>123</v>
      </c>
      <c r="G65" s="61" t="str">
        <f t="shared" si="11"/>
        <v>Euribor6M</v>
      </c>
      <c r="H65" s="59" t="str">
        <f t="shared" si="12"/>
        <v>EURAB6E23Y_RepoQuote</v>
      </c>
      <c r="I65" s="127">
        <v>0</v>
      </c>
      <c r="J65" s="64"/>
      <c r="L65" s="10" t="str">
        <f t="shared" si="9"/>
        <v>Sw</v>
      </c>
      <c r="M65" s="94" t="str">
        <f t="shared" si="10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8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209" t="e">
        <v>#N/A</v>
      </c>
      <c r="AE65" s="46" t="e">
        <v>#N/A</v>
      </c>
      <c r="AF65" s="170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106</v>
      </c>
      <c r="C66" s="61" t="s">
        <v>6</v>
      </c>
      <c r="D66" s="61" t="s">
        <v>8</v>
      </c>
      <c r="E66" s="61" t="s">
        <v>7</v>
      </c>
      <c r="F66" s="61" t="s">
        <v>123</v>
      </c>
      <c r="G66" s="61" t="str">
        <f t="shared" si="11"/>
        <v>Euribor6M</v>
      </c>
      <c r="H66" s="59" t="str">
        <f t="shared" si="12"/>
        <v>EURAB6E24Y_RepoQuote</v>
      </c>
      <c r="I66" s="127">
        <v>0</v>
      </c>
      <c r="J66" s="64"/>
      <c r="L66" s="10" t="str">
        <f t="shared" si="9"/>
        <v>Sw</v>
      </c>
      <c r="M66" s="94" t="str">
        <f t="shared" si="10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8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209" t="e">
        <v>#N/A</v>
      </c>
      <c r="AE66" s="46" t="e">
        <v>#N/A</v>
      </c>
      <c r="AF66" s="170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123</v>
      </c>
      <c r="G67" s="61" t="str">
        <f t="shared" si="11"/>
        <v>Euribor6M</v>
      </c>
      <c r="H67" s="59" t="str">
        <f t="shared" si="12"/>
        <v>EURAB6E25Y_RepoQuote</v>
      </c>
      <c r="I67" s="127">
        <v>0</v>
      </c>
      <c r="J67" s="64" t="str">
        <f>_xll.qlSwapRateHelper2(,$H67,,$B67,Calendar,$D67,$E67,$F67,$G67,$I67,$C67,,PillarDate,,IndexedCoupon,Permanent,Trigger,ObjectOverwrite)</f>
        <v>obj_0045c#0001</v>
      </c>
      <c r="L67" s="10" t="str">
        <f t="shared" si="9"/>
        <v>Sw</v>
      </c>
      <c r="M67" s="94" t="str">
        <f t="shared" si="10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3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209" t="e">
        <v>#N/A</v>
      </c>
      <c r="AE67" s="46" t="e">
        <v>#N/A</v>
      </c>
      <c r="AF67" s="170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107</v>
      </c>
      <c r="C68" s="61" t="s">
        <v>6</v>
      </c>
      <c r="D68" s="61" t="s">
        <v>8</v>
      </c>
      <c r="E68" s="61" t="s">
        <v>7</v>
      </c>
      <c r="F68" s="61" t="s">
        <v>123</v>
      </c>
      <c r="G68" s="61" t="str">
        <f t="shared" si="11"/>
        <v>Euribor6M</v>
      </c>
      <c r="H68" s="59" t="str">
        <f t="shared" si="12"/>
        <v>EURAB6E26Y_RepoQuote</v>
      </c>
      <c r="I68" s="127">
        <v>0</v>
      </c>
      <c r="J68" s="64"/>
      <c r="L68" s="10" t="str">
        <f t="shared" si="9"/>
        <v>Sw</v>
      </c>
      <c r="M68" s="94" t="str">
        <f t="shared" si="10"/>
        <v>obj_0045b#0001</v>
      </c>
      <c r="N68" s="146" t="str">
        <f>IFERROR(_xll.qlRateHelperQuoteName(M68,Trigger),"--")</f>
        <v>EURAB6E30Y_RepoQuote</v>
      </c>
      <c r="O68" s="98">
        <f>IFERROR(_xll.qlRateHelperQuoteValue($M68,Trigger),"--")</f>
        <v>1.552425E-2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42362</v>
      </c>
      <c r="T68" s="99">
        <f>IFERROR(_xll.qlRateHelperPillarDate(M68,Trigger),"--")</f>
        <v>53323</v>
      </c>
      <c r="V68" s="4" t="str">
        <f t="shared" si="13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209" t="e">
        <v>#N/A</v>
      </c>
      <c r="AE68" s="46" t="e">
        <v>#N/A</v>
      </c>
      <c r="AF68" s="170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123</v>
      </c>
      <c r="G69" s="61" t="str">
        <f t="shared" si="11"/>
        <v>Euribor6M</v>
      </c>
      <c r="H69" s="59" t="str">
        <f t="shared" si="12"/>
        <v>EURAB6E27Y_RepoQuote</v>
      </c>
      <c r="I69" s="127">
        <v>0</v>
      </c>
      <c r="J69" s="64"/>
      <c r="L69" s="10" t="str">
        <f t="shared" si="9"/>
        <v>Sw</v>
      </c>
      <c r="M69" s="94" t="str">
        <f t="shared" si="10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3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209" t="e">
        <v>#N/A</v>
      </c>
      <c r="AE69" s="46" t="e">
        <v>#N/A</v>
      </c>
      <c r="AF69" s="170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108</v>
      </c>
      <c r="C70" s="61" t="s">
        <v>6</v>
      </c>
      <c r="D70" s="61" t="s">
        <v>8</v>
      </c>
      <c r="E70" s="61" t="s">
        <v>7</v>
      </c>
      <c r="F70" s="61" t="s">
        <v>123</v>
      </c>
      <c r="G70" s="61" t="str">
        <f t="shared" si="11"/>
        <v>Euribor6M</v>
      </c>
      <c r="H70" s="59" t="str">
        <f t="shared" si="12"/>
        <v>EURAB6E28Y_RepoQuote</v>
      </c>
      <c r="I70" s="127">
        <v>0</v>
      </c>
      <c r="J70" s="64"/>
      <c r="L70" s="10" t="str">
        <f t="shared" si="9"/>
        <v>Sw</v>
      </c>
      <c r="M70" s="94" t="str">
        <f t="shared" si="10"/>
        <v>obj_0045f#0001</v>
      </c>
      <c r="N70" s="146" t="str">
        <f>IFERROR(_xll.qlRateHelperQuoteName(M70,Trigger),"--")</f>
        <v>EURAB6E40Y_RepoQuote</v>
      </c>
      <c r="O70" s="98">
        <f>IFERROR(_xll.qlRateHelperQuoteValue($M70,Trigger),"--")</f>
        <v>1.5471749999999999E-2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42362</v>
      </c>
      <c r="T70" s="99">
        <f>IFERROR(_xll.qlRateHelperPillarDate(M70,Trigger),"--")</f>
        <v>56972</v>
      </c>
      <c r="V70" s="4" t="str">
        <f t="shared" si="13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209" t="e">
        <v>#N/A</v>
      </c>
      <c r="AE70" s="46" t="e">
        <v>#N/A</v>
      </c>
      <c r="AF70" s="170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109</v>
      </c>
      <c r="C71" s="61" t="s">
        <v>6</v>
      </c>
      <c r="D71" s="61" t="s">
        <v>8</v>
      </c>
      <c r="E71" s="61" t="s">
        <v>7</v>
      </c>
      <c r="F71" s="61" t="s">
        <v>123</v>
      </c>
      <c r="G71" s="61" t="str">
        <f t="shared" si="11"/>
        <v>Euribor6M</v>
      </c>
      <c r="H71" s="59" t="str">
        <f t="shared" si="12"/>
        <v>EURAB6E29Y_RepoQuote</v>
      </c>
      <c r="I71" s="127">
        <v>0</v>
      </c>
      <c r="J71" s="64"/>
      <c r="L71" s="10" t="str">
        <f t="shared" si="9"/>
        <v>Sw</v>
      </c>
      <c r="M71" s="94" t="str">
        <f t="shared" si="10"/>
        <v>obj_00457#0001</v>
      </c>
      <c r="N71" s="146" t="str">
        <f>IFERROR(_xll.qlRateHelperQuoteName(M71,Trigger),"--")</f>
        <v>EURAB6E50Y_RepoQuote</v>
      </c>
      <c r="O71" s="98">
        <f>IFERROR(_xll.qlRateHelperQuoteValue($M71,Trigger),"--")</f>
        <v>1.503175E-2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42362</v>
      </c>
      <c r="T71" s="99">
        <f>IFERROR(_xll.qlRateHelperPillarDate(M71,Trigger),"--")</f>
        <v>60625</v>
      </c>
      <c r="V71" s="4" t="str">
        <f t="shared" si="13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209" t="e">
        <v>#N/A</v>
      </c>
      <c r="AE71" s="46" t="e">
        <v>#N/A</v>
      </c>
      <c r="AF71" s="170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123</v>
      </c>
      <c r="G72" s="61" t="str">
        <f t="shared" si="11"/>
        <v>Euribor6M</v>
      </c>
      <c r="H72" s="59" t="str">
        <f t="shared" si="12"/>
        <v>EURAB6E30Y_RepoQuote</v>
      </c>
      <c r="I72" s="127">
        <v>0</v>
      </c>
      <c r="J72" s="64" t="str">
        <f>_xll.qlSwapRateHelper2(,$H72,,$B72,Calendar,$D72,$E72,$F72,$G72,$I72,$C72,,PillarDate,,IndexedCoupon,Permanent,Trigger,ObjectOverwrite)</f>
        <v>obj_0045b#0001</v>
      </c>
      <c r="L72" s="11" t="str">
        <f t="shared" si="9"/>
        <v>Sw</v>
      </c>
      <c r="M72" s="95" t="str">
        <f t="shared" si="10"/>
        <v>obj_0045d#0001</v>
      </c>
      <c r="N72" s="147" t="str">
        <f>IFERROR(_xll.qlRateHelperQuoteName(M72,Trigger),"--")</f>
        <v>EURAB6E60Y_RepoQuote</v>
      </c>
      <c r="O72" s="101">
        <f>IFERROR(_xll.qlRateHelperQuoteValue($M72,Trigger),"--")</f>
        <v>1.47075E-2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42362</v>
      </c>
      <c r="T72" s="102">
        <f>IFERROR(_xll.qlRateHelperPillarDate(M72,Trigger),"--")</f>
        <v>64277</v>
      </c>
      <c r="V72" s="6" t="str">
        <f t="shared" si="13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209" t="e">
        <v>#N/A</v>
      </c>
      <c r="AE72" s="46" t="e">
        <v>#N/A</v>
      </c>
      <c r="AF72" s="170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123</v>
      </c>
      <c r="G73" s="61" t="str">
        <f t="shared" si="11"/>
        <v>Euribor6M</v>
      </c>
      <c r="H73" s="59" t="str">
        <f t="shared" si="12"/>
        <v>EURAB6E35Y_RepoQuote</v>
      </c>
      <c r="I73" s="127">
        <v>0</v>
      </c>
      <c r="J73" s="64"/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123</v>
      </c>
      <c r="G74" s="61" t="str">
        <f t="shared" si="11"/>
        <v>Euribor6M</v>
      </c>
      <c r="H74" s="59" t="str">
        <f t="shared" si="12"/>
        <v>EURAB6E40Y_RepoQuote</v>
      </c>
      <c r="I74" s="125">
        <v>0</v>
      </c>
      <c r="J74" s="64" t="str">
        <f>_xll.qlSwapRateHelper2(,$H74,,$B74,Calendar,$D74,$E74,$F74,$G74,$I74,$C74,,PillarDate,,IndexedCoupon,Permanent,Trigger,ObjectOverwrite)</f>
        <v>obj_0045f#0001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123</v>
      </c>
      <c r="G75" s="61" t="str">
        <f t="shared" si="11"/>
        <v>Euribor6M</v>
      </c>
      <c r="H75" s="59" t="str">
        <f t="shared" si="12"/>
        <v>EURAB6E50Y_RepoQuote</v>
      </c>
      <c r="I75" s="125">
        <v>0</v>
      </c>
      <c r="J75" s="64" t="str">
        <f>_xll.qlSwapRateHelper2(,$H75,,$B75,Calendar,$D75,$E75,$F75,$G75,$I75,$C75,,PillarDate,,IndexedCoupon,Permanent,Trigger,ObjectOverwrite)</f>
        <v>obj_00457#0001</v>
      </c>
    </row>
    <row r="76" spans="1:32" ht="11.25" customHeight="1" x14ac:dyDescent="0.2">
      <c r="A76" s="1" t="s">
        <v>25</v>
      </c>
      <c r="B76" s="8" t="s">
        <v>110</v>
      </c>
      <c r="C76" s="7" t="s">
        <v>6</v>
      </c>
      <c r="D76" s="7" t="s">
        <v>8</v>
      </c>
      <c r="E76" s="7" t="s">
        <v>7</v>
      </c>
      <c r="F76" s="7" t="s">
        <v>123</v>
      </c>
      <c r="G76" s="7" t="str">
        <f t="shared" si="11"/>
        <v>Euribor6M</v>
      </c>
      <c r="H76" s="1" t="str">
        <f t="shared" si="12"/>
        <v>EURAB6E60Y_RepoQuote</v>
      </c>
      <c r="I76" s="128">
        <v>0</v>
      </c>
      <c r="J76" s="3" t="str">
        <f>_xll.qlSwapRateHelper2(,$H76,,$B76,Calendar,$D76,$E76,$F76,$G76,$I76,$C76,,PillarDate,,IndexedCoupon,Permanent,Trigger,ObjectOverwrite)</f>
        <v>obj_0045d#0001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GeneralSettings</vt:lpstr>
      <vt:lpstr>EURON</vt:lpstr>
      <vt:lpstr>EUR3M</vt:lpstr>
      <vt:lpstr>EUR6M</vt:lpstr>
      <vt:lpstr>EUR1M</vt:lpstr>
      <vt:lpstr>EUR1Y</vt:lpstr>
      <vt:lpstr>EURSTD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EURSTD!IncludeFlag</vt:lpstr>
      <vt:lpstr>IndexedCoupon</vt:lpstr>
      <vt:lpstr>LCHcubic</vt:lpstr>
      <vt:lpstr>LCHlinear</vt:lpstr>
      <vt:lpstr>LCHQuoteOverwrite</vt:lpstr>
      <vt:lpstr>EUR1M!MinDistance</vt:lpstr>
      <vt:lpstr>EUR1Y!MinDistance</vt:lpstr>
      <vt:lpstr>EUR3M!MinDistance</vt:lpstr>
      <vt:lpstr>EUR6M!MinDistance</vt:lpstr>
      <vt:lpstr>EURON!MinDistance</vt:lpstr>
      <vt:lpstr>EURSTD!MinDistance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EURSTD!Priority</vt:lpstr>
      <vt:lpstr>QuoteSuffix</vt:lpstr>
      <vt:lpstr>EURON!RateHelpers</vt:lpstr>
      <vt:lpstr>RateHelpers</vt:lpstr>
      <vt:lpstr>EUR1M!RateHelpers1</vt:lpstr>
      <vt:lpstr>EUR1Y!RateHelpers1</vt:lpstr>
      <vt:lpstr>EUR3M!RateHelpers1</vt:lpstr>
      <vt:lpstr>EUR6M!RateHelpers1</vt:lpstr>
      <vt:lpstr>EURSTD!RateHelpers1</vt:lpstr>
      <vt:lpstr>EUR1M!RateHelpers2</vt:lpstr>
      <vt:lpstr>EUR1Y!RateHelpers2</vt:lpstr>
      <vt:lpstr>EUR3M!RateHelpers2</vt:lpstr>
      <vt:lpstr>EUR6M!RateHelpers2</vt:lpstr>
      <vt:lpstr>ReportQuoteSuffix</vt:lpstr>
      <vt:lpstr>SettlementDate</vt:lpstr>
      <vt:lpstr>EUR1M!Tenor</vt:lpstr>
      <vt:lpstr>EUR1Y!Tenor</vt:lpstr>
      <vt:lpstr>EUR3M!Tenor</vt:lpstr>
      <vt:lpstr>EUR6M!Tenor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2015-12-23T18:08:49Z</dcterms:modified>
</cp:coreProperties>
</file>