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USD6M!$U$3:$U$59</definedName>
    <definedName name="IncludeFlag" localSheetId="1">USDON!$Q$3:$Q$77</definedName>
    <definedName name="IncludeFlag" localSheetId="6">USDSTD!$P$3:$P$72</definedName>
    <definedName name="IndexedCoupon">GeneralSettings!$D$8</definedName>
    <definedName name="LCHcubic">GeneralSettings!$I$7</definedName>
    <definedName name="LCHlinear">GeneralSettings!$I$6</definedName>
    <definedName name="LocalCalendar">GeneralSettings!$N$5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USD6M!$W$3:$W$59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USD6M!$V$3:$V$59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81" i="14" l="1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16" i="17"/>
  <c r="H15" i="17"/>
  <c r="H14" i="17"/>
  <c r="H13" i="17"/>
  <c r="H12" i="17"/>
  <c r="H11" i="17"/>
  <c r="H10" i="17"/>
  <c r="H9" i="17"/>
  <c r="H8" i="17"/>
  <c r="H7" i="17"/>
  <c r="H6" i="17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J7" i="19"/>
  <c r="J6" i="19"/>
  <c r="AE3" i="19" a="1"/>
  <c r="AD3" i="19" a="1"/>
  <c r="K81" i="14"/>
  <c r="K57" i="14"/>
  <c r="K80" i="14"/>
  <c r="K56" i="14"/>
  <c r="K79" i="14"/>
  <c r="K55" i="14"/>
  <c r="K77" i="14"/>
  <c r="K54" i="14"/>
  <c r="K72" i="14"/>
  <c r="K53" i="14"/>
  <c r="K67" i="14"/>
  <c r="K52" i="14"/>
  <c r="K62" i="14"/>
  <c r="K51" i="14"/>
  <c r="K59" i="14"/>
  <c r="K50" i="14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L57" i="18"/>
  <c r="K32" i="18"/>
  <c r="R24" i="16"/>
  <c r="T54" i="16"/>
  <c r="R42" i="16"/>
  <c r="T11" i="16"/>
  <c r="R17" i="16"/>
  <c r="L35" i="16"/>
  <c r="L34" i="16"/>
  <c r="L62" i="16"/>
  <c r="L54" i="16"/>
  <c r="L61" i="16"/>
  <c r="L56" i="18"/>
  <c r="L35" i="18"/>
  <c r="R12" i="16"/>
  <c r="L59" i="16"/>
  <c r="K43" i="18"/>
  <c r="K41" i="16"/>
  <c r="K31" i="16"/>
  <c r="T56" i="16"/>
  <c r="T38" i="16"/>
  <c r="R47" i="16"/>
  <c r="T48" i="16"/>
  <c r="K30" i="18"/>
  <c r="L39" i="16"/>
  <c r="R43" i="16"/>
  <c r="K44" i="16"/>
  <c r="R23" i="16"/>
  <c r="T46" i="16"/>
  <c r="K61" i="16"/>
  <c r="T21" i="16"/>
  <c r="K53" i="18"/>
  <c r="K55" i="18"/>
  <c r="T18" i="16"/>
  <c r="L37" i="16"/>
  <c r="T14" i="16"/>
  <c r="L43" i="18"/>
  <c r="T43" i="16"/>
  <c r="K56" i="18"/>
  <c r="R25" i="16"/>
  <c r="K35" i="18"/>
  <c r="K62" i="16"/>
  <c r="L53" i="18"/>
  <c r="R20" i="16"/>
  <c r="T16" i="16"/>
  <c r="T52" i="16"/>
  <c r="K28" i="18"/>
  <c r="R18" i="16"/>
  <c r="L36" i="16"/>
  <c r="K63" i="16"/>
  <c r="L32" i="18"/>
  <c r="R16" i="16"/>
  <c r="T47" i="16"/>
  <c r="T13" i="16"/>
  <c r="K37" i="16"/>
  <c r="L38" i="16"/>
  <c r="K34" i="16"/>
  <c r="L48" i="18"/>
  <c r="K29" i="18"/>
  <c r="R46" i="16"/>
  <c r="K25" i="18"/>
  <c r="K33" i="18"/>
  <c r="K38" i="18"/>
  <c r="L63" i="16"/>
  <c r="T39" i="16"/>
  <c r="R36" i="16"/>
  <c r="T17" i="16"/>
  <c r="L28" i="18"/>
  <c r="K48" i="18"/>
  <c r="R22" i="16"/>
  <c r="T12" i="16"/>
  <c r="R13" i="16"/>
  <c r="L26" i="18"/>
  <c r="K35" i="16"/>
  <c r="T53" i="16"/>
  <c r="L33" i="16"/>
  <c r="L25" i="18"/>
  <c r="K31" i="18"/>
  <c r="R54" i="16"/>
  <c r="R44" i="16"/>
  <c r="T36" i="16"/>
  <c r="R21" i="16"/>
  <c r="L49" i="16"/>
  <c r="L31" i="16"/>
  <c r="L30" i="18"/>
  <c r="K38" i="16"/>
  <c r="T19" i="16"/>
  <c r="R39" i="16"/>
  <c r="T51" i="16"/>
  <c r="T25" i="16"/>
  <c r="R19" i="16"/>
  <c r="R56" i="16"/>
  <c r="L31" i="18"/>
  <c r="L41" i="16"/>
  <c r="K39" i="16"/>
  <c r="T24" i="16"/>
  <c r="R26" i="16"/>
  <c r="R49" i="16"/>
  <c r="T41" i="16"/>
  <c r="L29" i="18"/>
  <c r="R52" i="16"/>
  <c r="T49" i="16"/>
  <c r="K36" i="16"/>
  <c r="T20" i="16"/>
  <c r="R11" i="16"/>
  <c r="R53" i="16"/>
  <c r="R10" i="16"/>
  <c r="L38" i="18"/>
  <c r="R14" i="16"/>
  <c r="L44" i="16"/>
  <c r="K33" i="16"/>
  <c r="T23" i="16"/>
  <c r="T42" i="16"/>
  <c r="K59" i="16"/>
  <c r="R41" i="16"/>
  <c r="T22" i="16"/>
  <c r="R48" i="16"/>
  <c r="K57" i="18"/>
  <c r="L32" i="16"/>
  <c r="T44" i="16"/>
  <c r="K26" i="18"/>
  <c r="L33" i="18"/>
  <c r="R38" i="16"/>
  <c r="K54" i="16"/>
  <c r="R51" i="16"/>
  <c r="T10" i="16"/>
  <c r="L27" i="18"/>
  <c r="L55" i="18"/>
  <c r="K27" i="18"/>
  <c r="K49" i="16"/>
  <c r="K32" i="16"/>
  <c r="T26" i="16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K52" i="17"/>
  <c r="K28" i="17"/>
  <c r="K37" i="17"/>
  <c r="K27" i="17"/>
  <c r="K34" i="17"/>
  <c r="K26" i="17"/>
  <c r="K25" i="17"/>
  <c r="K55" i="17"/>
  <c r="K32" i="17"/>
  <c r="K24" i="17"/>
  <c r="K30" i="17"/>
  <c r="J29" i="17"/>
  <c r="K31" i="17"/>
  <c r="K54" i="17"/>
  <c r="J42" i="17"/>
  <c r="J56" i="17"/>
  <c r="J52" i="17"/>
  <c r="J28" i="17"/>
  <c r="J37" i="17"/>
  <c r="J47" i="17"/>
  <c r="K29" i="17"/>
  <c r="J34" i="17"/>
  <c r="J26" i="17"/>
  <c r="J25" i="17"/>
  <c r="K47" i="17"/>
  <c r="J32" i="17"/>
  <c r="J24" i="17"/>
  <c r="J55" i="17"/>
  <c r="J31" i="17"/>
  <c r="J30" i="17"/>
  <c r="K42" i="17"/>
  <c r="K56" i="17"/>
  <c r="J54" i="17"/>
  <c r="J27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I3" i="18" a="1"/>
  <c r="AJ3" i="18" a="1"/>
  <c r="AL3" i="18" a="1"/>
  <c r="AL10" i="18" l="1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7" a="1"/>
  <c r="AI3" i="17" a="1"/>
  <c r="AK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G3" i="14" a="1"/>
  <c r="AI3" i="14" a="1"/>
  <c r="AF3" i="14" a="1"/>
  <c r="AH3" i="15" a="1"/>
  <c r="AL3" i="16" a="1"/>
  <c r="AI3" i="15" a="1"/>
  <c r="AK3" i="15" a="1"/>
  <c r="AN3" i="16" a="1"/>
  <c r="AK3" i="16" a="1"/>
  <c r="AN3" i="16" l="1"/>
  <c r="AN11" i="16"/>
  <c r="AN19" i="16"/>
  <c r="AN27" i="16"/>
  <c r="AN35" i="16"/>
  <c r="AN43" i="16"/>
  <c r="AN51" i="16"/>
  <c r="AN59" i="16"/>
  <c r="AN4" i="16"/>
  <c r="AN12" i="16"/>
  <c r="AN20" i="16"/>
  <c r="AN28" i="16"/>
  <c r="AN36" i="16"/>
  <c r="AN44" i="16"/>
  <c r="AN52" i="16"/>
  <c r="AN5" i="16"/>
  <c r="AN13" i="16"/>
  <c r="AN21" i="16"/>
  <c r="AN29" i="16"/>
  <c r="AN37" i="16"/>
  <c r="AN45" i="16"/>
  <c r="AN53" i="16"/>
  <c r="AN6" i="16"/>
  <c r="AN14" i="16"/>
  <c r="AN22" i="16"/>
  <c r="AN30" i="16"/>
  <c r="AN38" i="16"/>
  <c r="AN46" i="16"/>
  <c r="AN54" i="16"/>
  <c r="AN7" i="16"/>
  <c r="AN15" i="16"/>
  <c r="AN23" i="16"/>
  <c r="AN31" i="16"/>
  <c r="AN39" i="16"/>
  <c r="AN47" i="16"/>
  <c r="AN55" i="16"/>
  <c r="AN8" i="16"/>
  <c r="AN16" i="16"/>
  <c r="AN24" i="16"/>
  <c r="AN32" i="16"/>
  <c r="AN40" i="16"/>
  <c r="AN48" i="16"/>
  <c r="AN56" i="16"/>
  <c r="AN9" i="16"/>
  <c r="AN17" i="16"/>
  <c r="AN25" i="16"/>
  <c r="AN33" i="16"/>
  <c r="AN41" i="16"/>
  <c r="AN49" i="16"/>
  <c r="AN57" i="16"/>
  <c r="AN10" i="16"/>
  <c r="AN18" i="16"/>
  <c r="AN26" i="16"/>
  <c r="AN34" i="16"/>
  <c r="AN42" i="16"/>
  <c r="AN50" i="16"/>
  <c r="AN58" i="16"/>
  <c r="AL3" i="16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V14" i="18"/>
  <c r="R14" i="18"/>
  <c r="Q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P16" i="17"/>
  <c r="V16" i="17"/>
  <c r="Q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17" i="16"/>
  <c r="K7" i="16"/>
  <c r="K8" i="16"/>
  <c r="K10" i="16"/>
  <c r="K9" i="16"/>
  <c r="K11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P20" i="16"/>
  <c r="P17" i="16"/>
  <c r="L11" i="16"/>
  <c r="P9" i="16" s="1"/>
  <c r="L17" i="16"/>
  <c r="P15" i="16" s="1"/>
  <c r="P18" i="16"/>
  <c r="P21" i="16"/>
  <c r="P19" i="16"/>
  <c r="P11" i="16"/>
  <c r="P12" i="16"/>
  <c r="L9" i="16"/>
  <c r="P7" i="16" s="1"/>
  <c r="P10" i="16"/>
  <c r="P13" i="16"/>
  <c r="L7" i="16"/>
  <c r="P5" i="16" s="1"/>
  <c r="P16" i="16"/>
  <c r="L10" i="16"/>
  <c r="P8" i="16" s="1"/>
  <c r="P14" i="16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Y8" i="16"/>
  <c r="T5" i="16"/>
  <c r="S20" i="16"/>
  <c r="X20" i="16"/>
  <c r="T7" i="16"/>
  <c r="Y21" i="16"/>
  <c r="X15" i="16"/>
  <c r="X5" i="16"/>
  <c r="Y13" i="16"/>
  <c r="Y19" i="16"/>
  <c r="Q10" i="16"/>
  <c r="X8" i="16"/>
  <c r="Y17" i="16"/>
  <c r="S19" i="16"/>
  <c r="Q11" i="16"/>
  <c r="Y5" i="16"/>
  <c r="R9" i="16"/>
  <c r="T9" i="16"/>
  <c r="Q14" i="16"/>
  <c r="Q18" i="16"/>
  <c r="T6" i="16"/>
  <c r="X10" i="16"/>
  <c r="S9" i="16"/>
  <c r="Y12" i="16"/>
  <c r="Q12" i="16"/>
  <c r="Q7" i="16"/>
  <c r="Q17" i="16"/>
  <c r="Q5" i="16"/>
  <c r="X17" i="16"/>
  <c r="Y16" i="16"/>
  <c r="T8" i="16"/>
  <c r="Y10" i="16"/>
  <c r="Q8" i="16"/>
  <c r="S5" i="16"/>
  <c r="X23" i="16"/>
  <c r="X13" i="16"/>
  <c r="Y7" i="16"/>
  <c r="X9" i="16"/>
  <c r="Y23" i="16"/>
  <c r="S6" i="16"/>
  <c r="R5" i="16"/>
  <c r="Q13" i="16"/>
  <c r="Q16" i="16"/>
  <c r="Q21" i="16"/>
  <c r="S11" i="16"/>
  <c r="S10" i="16"/>
  <c r="Q6" i="16"/>
  <c r="Q15" i="16"/>
  <c r="Y15" i="16"/>
  <c r="S12" i="16"/>
  <c r="S13" i="16"/>
  <c r="T15" i="16"/>
  <c r="R8" i="16"/>
  <c r="Y18" i="16"/>
  <c r="R7" i="16"/>
  <c r="X12" i="16"/>
  <c r="S18" i="16"/>
  <c r="X19" i="16"/>
  <c r="X11" i="16"/>
  <c r="S14" i="16"/>
  <c r="Y14" i="16"/>
  <c r="S21" i="16"/>
  <c r="S16" i="16"/>
  <c r="Q23" i="16"/>
  <c r="X18" i="16"/>
  <c r="Y6" i="16"/>
  <c r="Q9" i="16"/>
  <c r="Y20" i="16"/>
  <c r="X7" i="16"/>
  <c r="S8" i="16"/>
  <c r="X14" i="16"/>
  <c r="R15" i="16"/>
  <c r="S23" i="16"/>
  <c r="Q19" i="16"/>
  <c r="Y9" i="16"/>
  <c r="R6" i="16"/>
  <c r="S15" i="16"/>
  <c r="S7" i="16"/>
  <c r="Q20" i="16"/>
  <c r="S17" i="16"/>
  <c r="X6" i="16"/>
  <c r="Y11" i="16"/>
  <c r="X21" i="16"/>
  <c r="X16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U58" i="14"/>
  <c r="P59" i="14"/>
  <c r="U46" i="14"/>
  <c r="T53" i="14"/>
  <c r="O58" i="14"/>
  <c r="P45" i="14"/>
  <c r="T48" i="14"/>
  <c r="U47" i="14"/>
  <c r="P51" i="14"/>
  <c r="U49" i="14"/>
  <c r="O56" i="14"/>
  <c r="U53" i="14"/>
  <c r="O49" i="14"/>
  <c r="O46" i="14"/>
  <c r="O47" i="14"/>
  <c r="T56" i="14"/>
  <c r="O45" i="14"/>
  <c r="T55" i="14"/>
  <c r="U59" i="14"/>
  <c r="U54" i="14"/>
  <c r="O53" i="14"/>
  <c r="P50" i="14"/>
  <c r="T58" i="14"/>
  <c r="O54" i="14"/>
  <c r="P56" i="14"/>
  <c r="P48" i="14"/>
  <c r="T51" i="14"/>
  <c r="T50" i="14"/>
  <c r="O48" i="14"/>
  <c r="O52" i="14"/>
  <c r="T57" i="14"/>
  <c r="T46" i="14"/>
  <c r="U52" i="14"/>
  <c r="P47" i="14"/>
  <c r="T45" i="14"/>
  <c r="T52" i="14"/>
  <c r="T59" i="14"/>
  <c r="P49" i="14"/>
  <c r="U57" i="14"/>
  <c r="U48" i="14"/>
  <c r="U45" i="14"/>
  <c r="U56" i="14"/>
  <c r="T54" i="14"/>
  <c r="P46" i="14"/>
  <c r="P57" i="14"/>
  <c r="P52" i="14"/>
  <c r="U50" i="14"/>
  <c r="P54" i="14"/>
  <c r="O57" i="14"/>
  <c r="U51" i="14"/>
  <c r="O50" i="14"/>
  <c r="T47" i="14"/>
  <c r="T49" i="14"/>
  <c r="O51" i="14"/>
  <c r="P53" i="14"/>
  <c r="U55" i="14"/>
  <c r="P55" i="14"/>
  <c r="P58" i="14"/>
  <c r="O59" i="14"/>
  <c r="O55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" i="19"/>
  <c r="J52" i="19"/>
  <c r="J76" i="19"/>
  <c r="J62" i="19"/>
  <c r="G3" i="19"/>
  <c r="G10" i="19"/>
  <c r="J49" i="19"/>
  <c r="J57" i="19"/>
  <c r="J46" i="19"/>
  <c r="J48" i="19"/>
  <c r="J67" i="19"/>
  <c r="J47" i="19"/>
  <c r="J50" i="19"/>
  <c r="J75" i="19"/>
  <c r="G9" i="19"/>
  <c r="G4" i="19"/>
  <c r="J54" i="19"/>
  <c r="J72" i="19"/>
  <c r="J74" i="19"/>
  <c r="J51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K68" i="15"/>
  <c r="K65" i="15"/>
  <c r="K50" i="15"/>
  <c r="K45" i="15"/>
  <c r="J42" i="15"/>
  <c r="J67" i="15"/>
  <c r="K67" i="15"/>
  <c r="K40" i="15"/>
  <c r="K47" i="15"/>
  <c r="K60" i="15"/>
  <c r="J39" i="15"/>
  <c r="J41" i="15"/>
  <c r="J43" i="15"/>
  <c r="J47" i="15"/>
  <c r="K44" i="15"/>
  <c r="J55" i="15"/>
  <c r="J68" i="15"/>
  <c r="K42" i="15"/>
  <c r="K43" i="15"/>
  <c r="J40" i="15"/>
  <c r="J44" i="15"/>
  <c r="J60" i="15"/>
  <c r="J69" i="15"/>
  <c r="J50" i="15"/>
  <c r="K69" i="15"/>
  <c r="K55" i="15"/>
  <c r="J65" i="15"/>
  <c r="J45" i="15"/>
  <c r="K39" i="15"/>
  <c r="K41" i="15"/>
  <c r="P53" i="16" l="1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17" i="1"/>
  <c r="N42" i="14" l="1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O46" i="19"/>
  <c r="N42" i="19"/>
  <c r="O40" i="19"/>
  <c r="S52" i="19"/>
  <c r="S7" i="19"/>
  <c r="S45" i="19"/>
  <c r="O60" i="19"/>
  <c r="N48" i="19"/>
  <c r="T40" i="19"/>
  <c r="T38" i="19"/>
  <c r="Y25" i="16"/>
  <c r="O50" i="19"/>
  <c r="N49" i="19"/>
  <c r="T9" i="19"/>
  <c r="N69" i="19"/>
  <c r="N8" i="19"/>
  <c r="T6" i="19"/>
  <c r="S26" i="16"/>
  <c r="N44" i="19"/>
  <c r="S57" i="19"/>
  <c r="Q26" i="16"/>
  <c r="S48" i="19"/>
  <c r="N61" i="19"/>
  <c r="O7" i="19"/>
  <c r="S72" i="19"/>
  <c r="N58" i="19"/>
  <c r="T53" i="19"/>
  <c r="T44" i="19"/>
  <c r="N6" i="19"/>
  <c r="S61" i="19"/>
  <c r="S70" i="19"/>
  <c r="N50" i="19"/>
  <c r="T67" i="19"/>
  <c r="S8" i="19"/>
  <c r="O41" i="19"/>
  <c r="X26" i="16"/>
  <c r="T10" i="19"/>
  <c r="T8" i="19"/>
  <c r="S64" i="19"/>
  <c r="O8" i="19"/>
  <c r="Y26" i="16"/>
  <c r="N67" i="19"/>
  <c r="T47" i="19"/>
  <c r="O62" i="19"/>
  <c r="J4" i="19"/>
  <c r="O36" i="19"/>
  <c r="N41" i="19"/>
  <c r="S42" i="19"/>
  <c r="S59" i="19"/>
  <c r="T37" i="19"/>
  <c r="S60" i="19"/>
  <c r="Q24" i="16"/>
  <c r="O59" i="19"/>
  <c r="T69" i="19"/>
  <c r="T62" i="19"/>
  <c r="S41" i="19"/>
  <c r="O10" i="19"/>
  <c r="N63" i="19"/>
  <c r="S44" i="19"/>
  <c r="N51" i="19"/>
  <c r="O53" i="19"/>
  <c r="N40" i="19"/>
  <c r="S10" i="19"/>
  <c r="O71" i="19"/>
  <c r="T5" i="19"/>
  <c r="T71" i="19"/>
  <c r="S43" i="19"/>
  <c r="T54" i="19"/>
  <c r="O38" i="19"/>
  <c r="N9" i="19"/>
  <c r="S50" i="19"/>
  <c r="S67" i="19"/>
  <c r="T56" i="19"/>
  <c r="N36" i="19"/>
  <c r="O68" i="19"/>
  <c r="N55" i="19"/>
  <c r="N52" i="19"/>
  <c r="N5" i="19"/>
  <c r="T51" i="19"/>
  <c r="S58" i="19"/>
  <c r="T49" i="19"/>
  <c r="S6" i="19"/>
  <c r="T7" i="19"/>
  <c r="N37" i="19"/>
  <c r="N71" i="19"/>
  <c r="S55" i="19"/>
  <c r="T39" i="19"/>
  <c r="O44" i="19"/>
  <c r="T50" i="19"/>
  <c r="O11" i="19"/>
  <c r="T46" i="19"/>
  <c r="S68" i="19"/>
  <c r="N64" i="19"/>
  <c r="T60" i="19"/>
  <c r="X24" i="16"/>
  <c r="N57" i="19"/>
  <c r="O47" i="19"/>
  <c r="T63" i="19"/>
  <c r="N53" i="19"/>
  <c r="T45" i="19"/>
  <c r="N56" i="19"/>
  <c r="S49" i="19"/>
  <c r="N45" i="19"/>
  <c r="T59" i="19"/>
  <c r="N7" i="19"/>
  <c r="O56" i="19"/>
  <c r="T70" i="19"/>
  <c r="X25" i="16"/>
  <c r="S46" i="19"/>
  <c r="S25" i="16"/>
  <c r="O37" i="19"/>
  <c r="O51" i="19"/>
  <c r="O57" i="19"/>
  <c r="S53" i="19"/>
  <c r="O63" i="19"/>
  <c r="O45" i="19"/>
  <c r="S40" i="19"/>
  <c r="T52" i="19"/>
  <c r="N66" i="19"/>
  <c r="O54" i="19"/>
  <c r="N65" i="19"/>
  <c r="O58" i="19"/>
  <c r="N38" i="19"/>
  <c r="S56" i="19"/>
  <c r="N39" i="19"/>
  <c r="O5" i="19"/>
  <c r="O72" i="19"/>
  <c r="T65" i="19"/>
  <c r="T55" i="19"/>
  <c r="N59" i="19"/>
  <c r="T61" i="19"/>
  <c r="S38" i="19"/>
  <c r="S65" i="19"/>
  <c r="S11" i="19"/>
  <c r="T41" i="19"/>
  <c r="O42" i="19"/>
  <c r="J3" i="19"/>
  <c r="T66" i="19"/>
  <c r="N60" i="19"/>
  <c r="S36" i="19"/>
  <c r="S39" i="19"/>
  <c r="N10" i="19"/>
  <c r="O64" i="19"/>
  <c r="T57" i="19"/>
  <c r="T68" i="19"/>
  <c r="N11" i="19"/>
  <c r="S66" i="19"/>
  <c r="T42" i="19"/>
  <c r="N47" i="19"/>
  <c r="T43" i="19"/>
  <c r="O48" i="19"/>
  <c r="O69" i="19"/>
  <c r="S69" i="19"/>
  <c r="S71" i="19"/>
  <c r="O43" i="19"/>
  <c r="O61" i="19"/>
  <c r="T11" i="19"/>
  <c r="O70" i="19"/>
  <c r="N43" i="19"/>
  <c r="O66" i="19"/>
  <c r="S63" i="19"/>
  <c r="O52" i="19"/>
  <c r="S54" i="19"/>
  <c r="T72" i="19"/>
  <c r="S9" i="19"/>
  <c r="N68" i="19"/>
  <c r="C6" i="15"/>
  <c r="N62" i="19"/>
  <c r="T64" i="19"/>
  <c r="Q25" i="16"/>
  <c r="S24" i="16"/>
  <c r="N46" i="19"/>
  <c r="S5" i="19"/>
  <c r="O67" i="19"/>
  <c r="S51" i="19"/>
  <c r="T36" i="19"/>
  <c r="T48" i="19"/>
  <c r="S47" i="19"/>
  <c r="O49" i="19"/>
  <c r="N70" i="19"/>
  <c r="N72" i="19"/>
  <c r="O55" i="19"/>
  <c r="O65" i="19"/>
  <c r="O39" i="19"/>
  <c r="T58" i="19"/>
  <c r="Y24" i="16"/>
  <c r="N54" i="19"/>
  <c r="O6" i="19"/>
  <c r="S37" i="19"/>
  <c r="O9" i="19"/>
  <c r="S62" i="19"/>
  <c r="P41" i="14"/>
  <c r="O66" i="14"/>
  <c r="T43" i="14"/>
  <c r="T75" i="14"/>
  <c r="O70" i="14"/>
  <c r="U68" i="14"/>
  <c r="T76" i="14"/>
  <c r="O72" i="14"/>
  <c r="P71" i="14"/>
  <c r="T72" i="14"/>
  <c r="T63" i="14"/>
  <c r="P44" i="14"/>
  <c r="T70" i="14"/>
  <c r="U71" i="14"/>
  <c r="T42" i="14"/>
  <c r="U77" i="14"/>
  <c r="O43" i="14"/>
  <c r="O73" i="14"/>
  <c r="U63" i="14"/>
  <c r="P73" i="14"/>
  <c r="O60" i="14"/>
  <c r="T69" i="14"/>
  <c r="O62" i="14"/>
  <c r="O76" i="14"/>
  <c r="P75" i="14"/>
  <c r="T61" i="14"/>
  <c r="O69" i="14"/>
  <c r="T73" i="14"/>
  <c r="P63" i="14"/>
  <c r="P61" i="14"/>
  <c r="U67" i="14"/>
  <c r="O61" i="14"/>
  <c r="P74" i="14"/>
  <c r="U60" i="14"/>
  <c r="T68" i="14"/>
  <c r="U62" i="14"/>
  <c r="T65" i="14"/>
  <c r="O42" i="14"/>
  <c r="O74" i="14"/>
  <c r="P62" i="14"/>
  <c r="U76" i="14"/>
  <c r="P67" i="14"/>
  <c r="T77" i="14"/>
  <c r="O63" i="14"/>
  <c r="E6" i="15"/>
  <c r="P43" i="14"/>
  <c r="U70" i="14"/>
  <c r="T62" i="14"/>
  <c r="T74" i="14"/>
  <c r="P65" i="14"/>
  <c r="O67" i="14"/>
  <c r="T67" i="14"/>
  <c r="U43" i="14"/>
  <c r="U64" i="14"/>
  <c r="P69" i="14"/>
  <c r="P66" i="14"/>
  <c r="P70" i="14"/>
  <c r="P60" i="14"/>
  <c r="O44" i="14"/>
  <c r="O75" i="14"/>
  <c r="T60" i="14"/>
  <c r="U44" i="14"/>
  <c r="U42" i="14"/>
  <c r="P42" i="14"/>
  <c r="U41" i="14"/>
  <c r="P68" i="14"/>
  <c r="U75" i="14"/>
  <c r="F6" i="15"/>
  <c r="U61" i="14"/>
  <c r="T64" i="14"/>
  <c r="T66" i="14"/>
  <c r="O71" i="14"/>
  <c r="P76" i="14"/>
  <c r="U72" i="14"/>
  <c r="U73" i="14"/>
  <c r="U65" i="14"/>
  <c r="P77" i="14"/>
  <c r="U69" i="14"/>
  <c r="U66" i="14"/>
  <c r="U74" i="14"/>
  <c r="O77" i="14"/>
  <c r="O65" i="14"/>
  <c r="P72" i="14"/>
  <c r="O64" i="14"/>
  <c r="P64" i="14"/>
  <c r="O68" i="14"/>
  <c r="T41" i="14"/>
  <c r="T44" i="14"/>
  <c r="T71" i="14"/>
  <c r="O41" i="14"/>
  <c r="I6" i="15" l="1"/>
  <c r="H6" i="15"/>
  <c r="M3" i="19"/>
  <c r="M4" i="19"/>
  <c r="O17" i="18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Q17" i="18"/>
  <c r="N3" i="19"/>
  <c r="O3" i="19"/>
  <c r="T3" i="19"/>
  <c r="S3" i="19"/>
  <c r="T4" i="19"/>
  <c r="S4" i="19"/>
  <c r="O4" i="19"/>
  <c r="N4" i="19"/>
  <c r="J6" i="15"/>
  <c r="W17" i="18"/>
  <c r="V17" i="18"/>
  <c r="R17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U49" i="17"/>
  <c r="Q21" i="18"/>
  <c r="V24" i="18"/>
  <c r="U31" i="17"/>
  <c r="Q40" i="18"/>
  <c r="R44" i="18"/>
  <c r="R16" i="18"/>
  <c r="V25" i="18"/>
  <c r="W53" i="18"/>
  <c r="V30" i="18"/>
  <c r="R23" i="18"/>
  <c r="R19" i="18"/>
  <c r="Q31" i="18"/>
  <c r="Q35" i="17"/>
  <c r="V35" i="18"/>
  <c r="W36" i="18"/>
  <c r="Q42" i="18"/>
  <c r="W19" i="18"/>
  <c r="W35" i="18"/>
  <c r="Q16" i="18"/>
  <c r="V29" i="17"/>
  <c r="V52" i="18"/>
  <c r="R38" i="18"/>
  <c r="W46" i="18"/>
  <c r="R22" i="18"/>
  <c r="Q26" i="18"/>
  <c r="V50" i="18"/>
  <c r="U42" i="17"/>
  <c r="R48" i="18"/>
  <c r="V23" i="18"/>
  <c r="W38" i="18"/>
  <c r="U35" i="17"/>
  <c r="W31" i="18"/>
  <c r="P49" i="17"/>
  <c r="V40" i="17"/>
  <c r="U44" i="17"/>
  <c r="Q17" i="17"/>
  <c r="P18" i="17"/>
  <c r="W30" i="18"/>
  <c r="Q33" i="18"/>
  <c r="R41" i="18"/>
  <c r="V44" i="17"/>
  <c r="P47" i="17"/>
  <c r="R43" i="18"/>
  <c r="Q18" i="18"/>
  <c r="W26" i="18"/>
  <c r="W23" i="18"/>
  <c r="Q31" i="17"/>
  <c r="V32" i="18"/>
  <c r="Q49" i="17"/>
  <c r="Q27" i="18"/>
  <c r="R28" i="18"/>
  <c r="V34" i="17"/>
  <c r="V49" i="18"/>
  <c r="V29" i="18"/>
  <c r="Q32" i="17"/>
  <c r="R30" i="18"/>
  <c r="W34" i="18"/>
  <c r="Q40" i="17"/>
  <c r="P32" i="17"/>
  <c r="U36" i="17"/>
  <c r="R21" i="18"/>
  <c r="U41" i="17"/>
  <c r="P39" i="17"/>
  <c r="U19" i="17"/>
  <c r="P46" i="17"/>
  <c r="R50" i="18"/>
  <c r="V39" i="17"/>
  <c r="R49" i="18"/>
  <c r="Q45" i="18"/>
  <c r="R31" i="18"/>
  <c r="V46" i="18"/>
  <c r="P40" i="17"/>
  <c r="W50" i="18"/>
  <c r="W37" i="18"/>
  <c r="R45" i="18"/>
  <c r="U46" i="17"/>
  <c r="Q45" i="17"/>
  <c r="P45" i="17"/>
  <c r="V53" i="18"/>
  <c r="P36" i="17"/>
  <c r="W43" i="18"/>
  <c r="R34" i="18"/>
  <c r="V19" i="18"/>
  <c r="W44" i="18"/>
  <c r="V31" i="18"/>
  <c r="Q23" i="18"/>
  <c r="W28" i="18"/>
  <c r="W51" i="18"/>
  <c r="Q50" i="18"/>
  <c r="U18" i="17"/>
  <c r="W41" i="18"/>
  <c r="V34" i="18"/>
  <c r="Q37" i="17"/>
  <c r="W18" i="18"/>
  <c r="V28" i="18"/>
  <c r="V22" i="18"/>
  <c r="Q46" i="17"/>
  <c r="Q28" i="18"/>
  <c r="V20" i="18"/>
  <c r="V42" i="18"/>
  <c r="P42" i="17"/>
  <c r="R52" i="18"/>
  <c r="W40" i="18"/>
  <c r="W39" i="18"/>
  <c r="Q25" i="18"/>
  <c r="Q47" i="18"/>
  <c r="V37" i="18"/>
  <c r="Q44" i="18"/>
  <c r="V44" i="18"/>
  <c r="Q22" i="18"/>
  <c r="R24" i="18"/>
  <c r="W52" i="18"/>
  <c r="Q36" i="18"/>
  <c r="Q52" i="18"/>
  <c r="V49" i="17"/>
  <c r="Q48" i="18"/>
  <c r="Q34" i="17"/>
  <c r="W32" i="18"/>
  <c r="Q18" i="17"/>
  <c r="V43" i="18"/>
  <c r="W22" i="18"/>
  <c r="V36" i="17"/>
  <c r="V41" i="17"/>
  <c r="V47" i="18"/>
  <c r="P35" i="17"/>
  <c r="P37" i="17"/>
  <c r="P41" i="17"/>
  <c r="W47" i="18"/>
  <c r="P17" i="17"/>
  <c r="R35" i="18"/>
  <c r="W27" i="18"/>
  <c r="Q42" i="17"/>
  <c r="Q53" i="18"/>
  <c r="Q19" i="18"/>
  <c r="R39" i="18"/>
  <c r="Q29" i="17"/>
  <c r="W25" i="18"/>
  <c r="Q35" i="18"/>
  <c r="Q30" i="18"/>
  <c r="Q43" i="18"/>
  <c r="V32" i="17"/>
  <c r="V27" i="18"/>
  <c r="Q46" i="18"/>
  <c r="Q29" i="18"/>
  <c r="P44" i="17"/>
  <c r="Q20" i="18"/>
  <c r="V19" i="17"/>
  <c r="V16" i="18"/>
  <c r="R36" i="18"/>
  <c r="V42" i="17"/>
  <c r="W48" i="18"/>
  <c r="V36" i="18"/>
  <c r="V45" i="17"/>
  <c r="V45" i="18"/>
  <c r="V17" i="17"/>
  <c r="U29" i="17"/>
  <c r="R33" i="18"/>
  <c r="V18" i="18"/>
  <c r="R32" i="18"/>
  <c r="R18" i="18"/>
  <c r="U40" i="17"/>
  <c r="W24" i="18"/>
  <c r="U32" i="17"/>
  <c r="Q39" i="17"/>
  <c r="R26" i="18"/>
  <c r="P34" i="17"/>
  <c r="V33" i="18"/>
  <c r="U17" i="17"/>
  <c r="R53" i="18"/>
  <c r="R46" i="18"/>
  <c r="R51" i="18"/>
  <c r="P29" i="17"/>
  <c r="V41" i="18"/>
  <c r="W16" i="18"/>
  <c r="V46" i="17"/>
  <c r="U39" i="17"/>
  <c r="V37" i="17"/>
  <c r="R40" i="18"/>
  <c r="W33" i="18"/>
  <c r="Q39" i="18"/>
  <c r="V18" i="17"/>
  <c r="U45" i="17"/>
  <c r="V48" i="18"/>
  <c r="W29" i="18"/>
  <c r="V38" i="18"/>
  <c r="Q51" i="18"/>
  <c r="R25" i="18"/>
  <c r="W42" i="18"/>
  <c r="Q41" i="17"/>
  <c r="Q36" i="17"/>
  <c r="Q37" i="18"/>
  <c r="Q19" i="17"/>
  <c r="R42" i="18"/>
  <c r="Q49" i="18"/>
  <c r="R20" i="18"/>
  <c r="Q44" i="17"/>
  <c r="R47" i="18"/>
  <c r="Q47" i="17"/>
  <c r="Q38" i="18"/>
  <c r="P31" i="17"/>
  <c r="W21" i="18"/>
  <c r="Q24" i="18"/>
  <c r="U37" i="17"/>
  <c r="V31" i="17"/>
  <c r="P19" i="17"/>
  <c r="V39" i="18"/>
  <c r="V26" i="18"/>
  <c r="R27" i="18"/>
  <c r="Q34" i="18"/>
  <c r="W45" i="18"/>
  <c r="U34" i="17"/>
  <c r="V21" i="18"/>
  <c r="W20" i="18"/>
  <c r="R29" i="18"/>
  <c r="R37" i="18"/>
  <c r="V47" i="17"/>
  <c r="V35" i="17"/>
  <c r="U47" i="17"/>
  <c r="V40" i="18"/>
  <c r="Q32" i="18"/>
  <c r="Q41" i="18"/>
  <c r="V51" i="18"/>
  <c r="W49" i="18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16" i="14"/>
  <c r="K21" i="14"/>
  <c r="K8" i="14"/>
  <c r="V15" i="17"/>
  <c r="U15" i="17"/>
  <c r="K3" i="14"/>
  <c r="D9" i="1"/>
  <c r="K15" i="14"/>
  <c r="K17" i="14"/>
  <c r="J6" i="17"/>
  <c r="P15" i="17"/>
  <c r="K14" i="14"/>
  <c r="K20" i="14"/>
  <c r="J13" i="17"/>
  <c r="K13" i="14"/>
  <c r="J16" i="17"/>
  <c r="K19" i="14"/>
  <c r="K10" i="14"/>
  <c r="J10" i="17"/>
  <c r="K25" i="14"/>
  <c r="K11" i="14"/>
  <c r="K4" i="14"/>
  <c r="K9" i="14"/>
  <c r="J7" i="17"/>
  <c r="K12" i="14"/>
  <c r="Q15" i="17"/>
  <c r="K18" i="14"/>
  <c r="K23" i="14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AA1" i="16"/>
  <c r="Q50" i="17"/>
  <c r="Q51" i="17"/>
  <c r="O24" i="14"/>
  <c r="U22" i="17"/>
  <c r="O25" i="14"/>
  <c r="O28" i="14"/>
  <c r="K10" i="18"/>
  <c r="V38" i="17"/>
  <c r="T26" i="14"/>
  <c r="K13" i="18"/>
  <c r="O35" i="14"/>
  <c r="O29" i="14"/>
  <c r="U39" i="14"/>
  <c r="V51" i="17"/>
  <c r="Q20" i="17"/>
  <c r="U33" i="17"/>
  <c r="O34" i="14"/>
  <c r="V28" i="17"/>
  <c r="U32" i="14"/>
  <c r="O33" i="14"/>
  <c r="P52" i="17"/>
  <c r="U24" i="17"/>
  <c r="U36" i="14"/>
  <c r="P36" i="14"/>
  <c r="U26" i="17"/>
  <c r="P37" i="14"/>
  <c r="P50" i="17"/>
  <c r="T40" i="14"/>
  <c r="U25" i="14"/>
  <c r="P38" i="17"/>
  <c r="P31" i="14"/>
  <c r="O40" i="14"/>
  <c r="Q48" i="17"/>
  <c r="T33" i="14"/>
  <c r="T29" i="14"/>
  <c r="U26" i="14"/>
  <c r="P43" i="17"/>
  <c r="Q38" i="17"/>
  <c r="U30" i="14"/>
  <c r="U31" i="14"/>
  <c r="C14" i="19"/>
  <c r="P27" i="14"/>
  <c r="P28" i="17"/>
  <c r="U38" i="17"/>
  <c r="U25" i="17"/>
  <c r="V24" i="17"/>
  <c r="U28" i="14"/>
  <c r="U50" i="17"/>
  <c r="T36" i="14"/>
  <c r="U33" i="14"/>
  <c r="T25" i="14"/>
  <c r="U37" i="14"/>
  <c r="P48" i="17"/>
  <c r="P24" i="17"/>
  <c r="K12" i="18"/>
  <c r="U40" i="14"/>
  <c r="Q25" i="17"/>
  <c r="P22" i="17"/>
  <c r="P51" i="17"/>
  <c r="T34" i="14"/>
  <c r="V23" i="17"/>
  <c r="O37" i="14"/>
  <c r="U27" i="14"/>
  <c r="O38" i="14"/>
  <c r="O36" i="14"/>
  <c r="T24" i="14"/>
  <c r="P24" i="14"/>
  <c r="U29" i="14"/>
  <c r="P27" i="17"/>
  <c r="Q26" i="17"/>
  <c r="T32" i="14"/>
  <c r="V20" i="17"/>
  <c r="U35" i="14"/>
  <c r="U20" i="17"/>
  <c r="U38" i="14"/>
  <c r="U48" i="17"/>
  <c r="P33" i="14"/>
  <c r="T37" i="14"/>
  <c r="P39" i="14"/>
  <c r="V25" i="17"/>
  <c r="Q21" i="17"/>
  <c r="P32" i="14"/>
  <c r="T39" i="14"/>
  <c r="P21" i="17"/>
  <c r="P23" i="17"/>
  <c r="P25" i="17"/>
  <c r="K15" i="18"/>
  <c r="Q33" i="17"/>
  <c r="O26" i="14"/>
  <c r="K14" i="18"/>
  <c r="P25" i="14"/>
  <c r="U52" i="17"/>
  <c r="K8" i="18"/>
  <c r="V26" i="17"/>
  <c r="P38" i="14"/>
  <c r="T28" i="14"/>
  <c r="P30" i="14"/>
  <c r="O39" i="14"/>
  <c r="V50" i="17"/>
  <c r="K9" i="18"/>
  <c r="P33" i="17"/>
  <c r="P26" i="14"/>
  <c r="U51" i="17"/>
  <c r="V30" i="17"/>
  <c r="V43" i="17"/>
  <c r="Q27" i="17"/>
  <c r="O31" i="14"/>
  <c r="P30" i="17"/>
  <c r="P20" i="17"/>
  <c r="U27" i="17"/>
  <c r="P40" i="14"/>
  <c r="V48" i="17"/>
  <c r="T30" i="14"/>
  <c r="V52" i="17"/>
  <c r="P26" i="17"/>
  <c r="O27" i="14"/>
  <c r="Q30" i="17"/>
  <c r="U23" i="17"/>
  <c r="U21" i="17"/>
  <c r="K7" i="18"/>
  <c r="K11" i="18"/>
  <c r="Q22" i="17"/>
  <c r="V21" i="17"/>
  <c r="P29" i="14"/>
  <c r="O30" i="14"/>
  <c r="T38" i="14"/>
  <c r="T27" i="14"/>
  <c r="U30" i="17"/>
  <c r="Q23" i="17"/>
  <c r="Q43" i="17"/>
  <c r="P34" i="14"/>
  <c r="Q52" i="17"/>
  <c r="T35" i="14"/>
  <c r="V22" i="17"/>
  <c r="T31" i="14"/>
  <c r="V33" i="17"/>
  <c r="O32" i="14"/>
  <c r="U43" i="17"/>
  <c r="P28" i="14"/>
  <c r="Q24" i="17"/>
  <c r="Q28" i="17"/>
  <c r="U24" i="14"/>
  <c r="U34" i="14"/>
  <c r="P35" i="14"/>
  <c r="U28" i="17"/>
  <c r="V27" i="17"/>
  <c r="D10" i="1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P15" i="18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M4" i="14"/>
  <c r="M3" i="14"/>
  <c r="Y30" i="16"/>
  <c r="Y39" i="16"/>
  <c r="T33" i="16"/>
  <c r="S32" i="16"/>
  <c r="S38" i="16"/>
  <c r="X32" i="16"/>
  <c r="S27" i="16"/>
  <c r="Y37" i="16"/>
  <c r="R55" i="16"/>
  <c r="T27" i="16"/>
  <c r="K6" i="18"/>
  <c r="W9" i="18"/>
  <c r="W13" i="18"/>
  <c r="R10" i="18"/>
  <c r="X46" i="16"/>
  <c r="V11" i="18"/>
  <c r="T31" i="16"/>
  <c r="V9" i="18"/>
  <c r="X58" i="16"/>
  <c r="S54" i="16"/>
  <c r="Y53" i="16"/>
  <c r="X59" i="16"/>
  <c r="R57" i="16"/>
  <c r="S31" i="16"/>
  <c r="X27" i="16"/>
  <c r="T37" i="16"/>
  <c r="Q52" i="16"/>
  <c r="W12" i="18"/>
  <c r="Y34" i="16"/>
  <c r="R9" i="18"/>
  <c r="R50" i="16"/>
  <c r="Y52" i="16"/>
  <c r="T59" i="16"/>
  <c r="S39" i="16"/>
  <c r="S22" i="16"/>
  <c r="R29" i="16"/>
  <c r="Q32" i="16"/>
  <c r="X43" i="16"/>
  <c r="S36" i="16"/>
  <c r="T34" i="16"/>
  <c r="R58" i="16"/>
  <c r="S56" i="16"/>
  <c r="Q51" i="16"/>
  <c r="V15" i="18"/>
  <c r="Q44" i="16"/>
  <c r="Y57" i="16"/>
  <c r="X33" i="16"/>
  <c r="X51" i="16"/>
  <c r="Q55" i="16"/>
  <c r="Q38" i="16"/>
  <c r="R11" i="18"/>
  <c r="W10" i="18"/>
  <c r="S33" i="16"/>
  <c r="Q57" i="16"/>
  <c r="Y33" i="16"/>
  <c r="Y49" i="16"/>
  <c r="Q12" i="18"/>
  <c r="K6" i="16"/>
  <c r="S44" i="16"/>
  <c r="X41" i="16"/>
  <c r="V6" i="18"/>
  <c r="Q6" i="18"/>
  <c r="Y28" i="16"/>
  <c r="Q27" i="16"/>
  <c r="X45" i="16"/>
  <c r="V12" i="18"/>
  <c r="Y38" i="16"/>
  <c r="Q39" i="16"/>
  <c r="S41" i="16"/>
  <c r="W8" i="18"/>
  <c r="Q50" i="16"/>
  <c r="R6" i="18"/>
  <c r="Q5" i="18"/>
  <c r="Y58" i="16"/>
  <c r="E14" i="19"/>
  <c r="Q34" i="16"/>
  <c r="Y41" i="16"/>
  <c r="T55" i="16"/>
  <c r="X34" i="16"/>
  <c r="X28" i="16"/>
  <c r="T29" i="16"/>
  <c r="S50" i="16"/>
  <c r="R5" i="18"/>
  <c r="Y50" i="16"/>
  <c r="T32" i="16"/>
  <c r="S51" i="16"/>
  <c r="Q15" i="18"/>
  <c r="R31" i="16"/>
  <c r="Q7" i="18"/>
  <c r="X50" i="16"/>
  <c r="R15" i="18"/>
  <c r="Q10" i="18"/>
  <c r="Y59" i="16"/>
  <c r="X37" i="16"/>
  <c r="T35" i="16"/>
  <c r="R28" i="16"/>
  <c r="S28" i="16"/>
  <c r="S40" i="16"/>
  <c r="Y48" i="16"/>
  <c r="Q42" i="16"/>
  <c r="C15" i="19"/>
  <c r="Y43" i="16"/>
  <c r="Y36" i="16"/>
  <c r="W15" i="18"/>
  <c r="Y55" i="16"/>
  <c r="X52" i="16"/>
  <c r="Q45" i="16"/>
  <c r="T28" i="16"/>
  <c r="W11" i="18"/>
  <c r="X53" i="16"/>
  <c r="Q37" i="16"/>
  <c r="Q31" i="16"/>
  <c r="Q53" i="16"/>
  <c r="X47" i="16"/>
  <c r="S48" i="16"/>
  <c r="W5" i="18"/>
  <c r="S46" i="16"/>
  <c r="V10" i="18"/>
  <c r="Q54" i="16"/>
  <c r="R32" i="16"/>
  <c r="Q35" i="16"/>
  <c r="Y45" i="16"/>
  <c r="Q36" i="16"/>
  <c r="X30" i="16"/>
  <c r="X35" i="16"/>
  <c r="X40" i="16"/>
  <c r="X48" i="16"/>
  <c r="Y35" i="16"/>
  <c r="T40" i="16"/>
  <c r="V5" i="18"/>
  <c r="V7" i="18"/>
  <c r="S52" i="16"/>
  <c r="T57" i="16"/>
  <c r="R12" i="18"/>
  <c r="R34" i="16"/>
  <c r="S43" i="16"/>
  <c r="Q47" i="16"/>
  <c r="R30" i="16"/>
  <c r="X44" i="16"/>
  <c r="X38" i="16"/>
  <c r="Y56" i="16"/>
  <c r="T50" i="16"/>
  <c r="X29" i="16"/>
  <c r="Y32" i="16"/>
  <c r="Q46" i="16"/>
  <c r="V8" i="18"/>
  <c r="X22" i="16"/>
  <c r="S34" i="16"/>
  <c r="X54" i="16"/>
  <c r="Q59" i="16"/>
  <c r="R7" i="18"/>
  <c r="X39" i="16"/>
  <c r="Q22" i="16"/>
  <c r="Y47" i="16"/>
  <c r="S57" i="16"/>
  <c r="W6" i="18"/>
  <c r="Y31" i="16"/>
  <c r="Y51" i="16"/>
  <c r="Q9" i="18"/>
  <c r="R27" i="16"/>
  <c r="X31" i="16"/>
  <c r="Q13" i="18"/>
  <c r="X55" i="16"/>
  <c r="Q41" i="16"/>
  <c r="Y44" i="16"/>
  <c r="S45" i="16"/>
  <c r="R37" i="16"/>
  <c r="Y29" i="16"/>
  <c r="T45" i="16"/>
  <c r="Q33" i="16"/>
  <c r="S35" i="16"/>
  <c r="Y46" i="16"/>
  <c r="Q11" i="18"/>
  <c r="T58" i="16"/>
  <c r="Y40" i="16"/>
  <c r="T30" i="16"/>
  <c r="Y54" i="16"/>
  <c r="S58" i="16"/>
  <c r="S49" i="16"/>
  <c r="Q49" i="16"/>
  <c r="X36" i="16"/>
  <c r="R59" i="16"/>
  <c r="X57" i="16"/>
  <c r="R45" i="16"/>
  <c r="S53" i="16"/>
  <c r="X56" i="16"/>
  <c r="R13" i="18"/>
  <c r="Q40" i="16"/>
  <c r="Y42" i="16"/>
  <c r="V13" i="18"/>
  <c r="R33" i="16"/>
  <c r="S47" i="16"/>
  <c r="Q58" i="16"/>
  <c r="Q28" i="16"/>
  <c r="S59" i="16"/>
  <c r="S30" i="16"/>
  <c r="Y27" i="16"/>
  <c r="X42" i="16"/>
  <c r="W7" i="18"/>
  <c r="S42" i="16"/>
  <c r="R40" i="16"/>
  <c r="R35" i="16"/>
  <c r="R8" i="18"/>
  <c r="Q29" i="16"/>
  <c r="S29" i="16"/>
  <c r="Q30" i="16"/>
  <c r="Y22" i="16"/>
  <c r="X49" i="16"/>
  <c r="Q56" i="16"/>
  <c r="S55" i="16"/>
  <c r="Q48" i="16"/>
  <c r="Q43" i="16"/>
  <c r="Q8" i="18"/>
  <c r="S37" i="16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44" i="15"/>
  <c r="V57" i="15"/>
  <c r="V49" i="15"/>
  <c r="Q47" i="15"/>
  <c r="P29" i="15"/>
  <c r="U52" i="15"/>
  <c r="V54" i="15"/>
  <c r="U48" i="15"/>
  <c r="T4" i="16"/>
  <c r="V30" i="15"/>
  <c r="P54" i="15"/>
  <c r="P49" i="15"/>
  <c r="U58" i="15"/>
  <c r="Q53" i="15"/>
  <c r="V52" i="15"/>
  <c r="Q44" i="15"/>
  <c r="Y4" i="16"/>
  <c r="Q49" i="15"/>
  <c r="U31" i="15"/>
  <c r="V59" i="15"/>
  <c r="Q4" i="16"/>
  <c r="V58" i="15"/>
  <c r="P31" i="15"/>
  <c r="P48" i="15"/>
  <c r="Q30" i="15"/>
  <c r="U47" i="15"/>
  <c r="Q29" i="15"/>
  <c r="U32" i="15"/>
  <c r="U49" i="15"/>
  <c r="V28" i="15"/>
  <c r="U59" i="15"/>
  <c r="J3" i="15"/>
  <c r="P30" i="15"/>
  <c r="X4" i="16"/>
  <c r="F14" i="19"/>
  <c r="V32" i="15"/>
  <c r="P52" i="15"/>
  <c r="P58" i="15"/>
  <c r="Q32" i="15"/>
  <c r="V48" i="15"/>
  <c r="P28" i="15"/>
  <c r="W4" i="18"/>
  <c r="J3" i="17"/>
  <c r="U28" i="15"/>
  <c r="P47" i="15"/>
  <c r="K3" i="18"/>
  <c r="Q4" i="18"/>
  <c r="Q59" i="15"/>
  <c r="Q28" i="15"/>
  <c r="V31" i="15"/>
  <c r="P53" i="15"/>
  <c r="Q48" i="15"/>
  <c r="R4" i="16"/>
  <c r="V47" i="15"/>
  <c r="U44" i="15"/>
  <c r="U54" i="15"/>
  <c r="C16" i="19"/>
  <c r="P57" i="15"/>
  <c r="Q57" i="15"/>
  <c r="U29" i="15"/>
  <c r="K3" i="16"/>
  <c r="Q58" i="15"/>
  <c r="V53" i="15"/>
  <c r="P59" i="15"/>
  <c r="U57" i="15"/>
  <c r="Q54" i="15"/>
  <c r="V44" i="15"/>
  <c r="Q52" i="15"/>
  <c r="U30" i="15"/>
  <c r="U53" i="15"/>
  <c r="E15" i="19"/>
  <c r="Q31" i="15"/>
  <c r="R4" i="18"/>
  <c r="V4" i="18"/>
  <c r="S4" i="16"/>
  <c r="V29" i="15"/>
  <c r="P32" i="15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W3" i="18"/>
  <c r="E16" i="19"/>
  <c r="V3" i="18"/>
  <c r="Q3" i="16"/>
  <c r="V3" i="15"/>
  <c r="AC3" i="16" a="1"/>
  <c r="U3" i="17"/>
  <c r="Q3" i="18"/>
  <c r="U3" i="15"/>
  <c r="V3" i="17"/>
  <c r="AB3" i="16" a="1"/>
  <c r="P3" i="15"/>
  <c r="Y3" i="16"/>
  <c r="F15" i="19"/>
  <c r="Q3" i="17"/>
  <c r="Z3" i="17" a="1"/>
  <c r="P3" i="17"/>
  <c r="T3" i="16"/>
  <c r="R3" i="16"/>
  <c r="J14" i="19"/>
  <c r="X3" i="16"/>
  <c r="S3" i="16"/>
  <c r="C17" i="19"/>
  <c r="Q3" i="15"/>
  <c r="R3" i="18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C26" i="16"/>
  <c r="AC27" i="16"/>
  <c r="AC28" i="16"/>
  <c r="AC37" i="16"/>
  <c r="AC46" i="16"/>
  <c r="AC55" i="16"/>
  <c r="AC9" i="16"/>
  <c r="AC34" i="16"/>
  <c r="AC35" i="16"/>
  <c r="AC36" i="16"/>
  <c r="AC45" i="16"/>
  <c r="AC54" i="16"/>
  <c r="AC8" i="16"/>
  <c r="AC17" i="16"/>
  <c r="AC42" i="16"/>
  <c r="AC43" i="16"/>
  <c r="AC44" i="16"/>
  <c r="AC53" i="16"/>
  <c r="AC7" i="16"/>
  <c r="AC16" i="16"/>
  <c r="AC25" i="16"/>
  <c r="AC11" i="16"/>
  <c r="AC5" i="16"/>
  <c r="AC38" i="16"/>
  <c r="AC40" i="16"/>
  <c r="AC19" i="16"/>
  <c r="AC13" i="16"/>
  <c r="AC15" i="16"/>
  <c r="AC48" i="16"/>
  <c r="AC51" i="16"/>
  <c r="AC21" i="16"/>
  <c r="AC23" i="16"/>
  <c r="AC56" i="16"/>
  <c r="AC10" i="16"/>
  <c r="AC59" i="16"/>
  <c r="AC29" i="16"/>
  <c r="AC31" i="16"/>
  <c r="AC33" i="16"/>
  <c r="AC18" i="16"/>
  <c r="AC6" i="16"/>
  <c r="AC41" i="16"/>
  <c r="AC12" i="16"/>
  <c r="AC47" i="16"/>
  <c r="AC58" i="16"/>
  <c r="AC22" i="16"/>
  <c r="AC57" i="16"/>
  <c r="AC30" i="16"/>
  <c r="AC4" i="16"/>
  <c r="AC39" i="16"/>
  <c r="AC50" i="16"/>
  <c r="AC14" i="16"/>
  <c r="AC49" i="16"/>
  <c r="AC20" i="16"/>
  <c r="AC24" i="16"/>
  <c r="AC3" i="16"/>
  <c r="AC52" i="16"/>
  <c r="AC32" i="16"/>
  <c r="AB18" i="16"/>
  <c r="AB19" i="16"/>
  <c r="AB20" i="16"/>
  <c r="AB29" i="16"/>
  <c r="AB38" i="16"/>
  <c r="AB47" i="16"/>
  <c r="AB56" i="16"/>
  <c r="AB26" i="16"/>
  <c r="AB27" i="16"/>
  <c r="AB28" i="16"/>
  <c r="AB37" i="16"/>
  <c r="AB46" i="16"/>
  <c r="AB55" i="16"/>
  <c r="AB9" i="16"/>
  <c r="AB34" i="16"/>
  <c r="AB35" i="16"/>
  <c r="AB36" i="16"/>
  <c r="AB45" i="16"/>
  <c r="AB54" i="16"/>
  <c r="AB42" i="16"/>
  <c r="AB4" i="16"/>
  <c r="AB6" i="16"/>
  <c r="AB39" i="16"/>
  <c r="AB25" i="16"/>
  <c r="AB50" i="16"/>
  <c r="AB12" i="16"/>
  <c r="AB14" i="16"/>
  <c r="AB8" i="16"/>
  <c r="AB33" i="16"/>
  <c r="AB58" i="16"/>
  <c r="AB44" i="16"/>
  <c r="AB22" i="16"/>
  <c r="AB16" i="16"/>
  <c r="AB41" i="16"/>
  <c r="AB3" i="16"/>
  <c r="AB52" i="16"/>
  <c r="AB30" i="16"/>
  <c r="AB24" i="16"/>
  <c r="AB49" i="16"/>
  <c r="AB5" i="16"/>
  <c r="AB7" i="16"/>
  <c r="AB43" i="16"/>
  <c r="AB15" i="16"/>
  <c r="AB21" i="16"/>
  <c r="AB11" i="16"/>
  <c r="AB32" i="16"/>
  <c r="AB57" i="16"/>
  <c r="AB13" i="16"/>
  <c r="AB40" i="16"/>
  <c r="AB51" i="16"/>
  <c r="AB23" i="16"/>
  <c r="AB48" i="16"/>
  <c r="AB10" i="16"/>
  <c r="AB59" i="16"/>
  <c r="AB53" i="16"/>
  <c r="AB31" i="16"/>
  <c r="AB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N22" i="14" l="1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AH35" i="16"/>
  <c r="AH23" i="16"/>
  <c r="AH54" i="16"/>
  <c r="AE35" i="16"/>
  <c r="AE19" i="16"/>
  <c r="AE42" i="16"/>
  <c r="AF8" i="16"/>
  <c r="AF38" i="16"/>
  <c r="AH24" i="16"/>
  <c r="AH33" i="16"/>
  <c r="AD41" i="16"/>
  <c r="AG41" i="16"/>
  <c r="I60" i="1"/>
  <c r="AF27" i="16"/>
  <c r="AF42" i="16"/>
  <c r="AE24" i="16"/>
  <c r="AG12" i="16"/>
  <c r="AH51" i="16"/>
  <c r="AD9" i="16"/>
  <c r="AG34" i="16"/>
  <c r="T12" i="19"/>
  <c r="AE38" i="16"/>
  <c r="AH29" i="16"/>
  <c r="AF25" i="16"/>
  <c r="AH56" i="16"/>
  <c r="AH59" i="16"/>
  <c r="AE33" i="16"/>
  <c r="AD16" i="16"/>
  <c r="AF49" i="16"/>
  <c r="AE59" i="16"/>
  <c r="AH38" i="16"/>
  <c r="AD12" i="16"/>
  <c r="AF9" i="16"/>
  <c r="AH11" i="16"/>
  <c r="AG23" i="16"/>
  <c r="AG35" i="16"/>
  <c r="AD10" i="16"/>
  <c r="AF32" i="16"/>
  <c r="AH5" i="16"/>
  <c r="AD43" i="16"/>
  <c r="U55" i="15"/>
  <c r="Q9" i="17"/>
  <c r="V45" i="15"/>
  <c r="V65" i="15"/>
  <c r="P33" i="15"/>
  <c r="Q12" i="17"/>
  <c r="P20" i="14"/>
  <c r="Q33" i="15"/>
  <c r="T20" i="14"/>
  <c r="P6" i="17"/>
  <c r="P14" i="17"/>
  <c r="U6" i="17"/>
  <c r="V62" i="15"/>
  <c r="O23" i="14"/>
  <c r="Q39" i="15"/>
  <c r="Q50" i="15"/>
  <c r="AD25" i="16"/>
  <c r="V61" i="15"/>
  <c r="AH22" i="16"/>
  <c r="AD55" i="16"/>
  <c r="AF50" i="16"/>
  <c r="AE43" i="16"/>
  <c r="AF4" i="16"/>
  <c r="AG29" i="16"/>
  <c r="AF40" i="16"/>
  <c r="AG9" i="16"/>
  <c r="P61" i="15"/>
  <c r="AE51" i="16"/>
  <c r="AF44" i="16"/>
  <c r="AE14" i="16"/>
  <c r="U56" i="15"/>
  <c r="Q43" i="15"/>
  <c r="AD23" i="16"/>
  <c r="AD21" i="16"/>
  <c r="AD8" i="16"/>
  <c r="AD40" i="16"/>
  <c r="AH25" i="16"/>
  <c r="AE58" i="16"/>
  <c r="V9" i="17"/>
  <c r="Q34" i="15"/>
  <c r="P50" i="15"/>
  <c r="P10" i="17"/>
  <c r="V12" i="17"/>
  <c r="AF13" i="16"/>
  <c r="P63" i="15"/>
  <c r="AE39" i="16"/>
  <c r="AE46" i="16"/>
  <c r="AE45" i="16"/>
  <c r="AF6" i="16"/>
  <c r="AE26" i="16"/>
  <c r="AD58" i="16"/>
  <c r="U61" i="15"/>
  <c r="AD38" i="16"/>
  <c r="AE57" i="16"/>
  <c r="AG13" i="16"/>
  <c r="AG55" i="16"/>
  <c r="AH46" i="16"/>
  <c r="AH55" i="16"/>
  <c r="T22" i="14"/>
  <c r="Q13" i="17"/>
  <c r="U42" i="15"/>
  <c r="T21" i="14"/>
  <c r="AG58" i="16"/>
  <c r="AG22" i="16"/>
  <c r="AF24" i="16"/>
  <c r="AG47" i="16"/>
  <c r="AD50" i="16"/>
  <c r="AG43" i="16"/>
  <c r="AF12" i="16"/>
  <c r="AH20" i="16"/>
  <c r="AG7" i="16"/>
  <c r="AF45" i="16"/>
  <c r="AD14" i="16"/>
  <c r="AE36" i="16"/>
  <c r="Q38" i="15"/>
  <c r="U65" i="15"/>
  <c r="U9" i="17"/>
  <c r="V36" i="15"/>
  <c r="U13" i="17"/>
  <c r="AH8" i="16"/>
  <c r="AF52" i="16"/>
  <c r="AE25" i="16"/>
  <c r="AG17" i="16"/>
  <c r="AH42" i="16"/>
  <c r="AF22" i="16"/>
  <c r="AG24" i="16"/>
  <c r="AF20" i="16"/>
  <c r="AG57" i="16"/>
  <c r="AE32" i="16"/>
  <c r="AD5" i="16"/>
  <c r="AE9" i="16"/>
  <c r="AF11" i="16"/>
  <c r="AH32" i="16"/>
  <c r="AD22" i="16"/>
  <c r="J15" i="19"/>
  <c r="AH58" i="16"/>
  <c r="AD28" i="16"/>
  <c r="AG49" i="16"/>
  <c r="AH50" i="16"/>
  <c r="AD24" i="16"/>
  <c r="AD56" i="16"/>
  <c r="AH4" i="16"/>
  <c r="AF23" i="16"/>
  <c r="AF29" i="16"/>
  <c r="AH57" i="16"/>
  <c r="AH31" i="16"/>
  <c r="AG37" i="16"/>
  <c r="AE15" i="16"/>
  <c r="P46" i="15"/>
  <c r="AH10" i="16"/>
  <c r="AF21" i="16"/>
  <c r="AE10" i="16"/>
  <c r="AF59" i="16"/>
  <c r="AG59" i="16"/>
  <c r="AH45" i="16"/>
  <c r="AF48" i="16"/>
  <c r="AE41" i="16"/>
  <c r="AF19" i="16"/>
  <c r="AE30" i="16"/>
  <c r="AD6" i="16"/>
  <c r="AD32" i="16"/>
  <c r="AG39" i="16"/>
  <c r="AH49" i="16"/>
  <c r="AD27" i="16"/>
  <c r="AG26" i="16"/>
  <c r="AD59" i="16"/>
  <c r="AG30" i="16"/>
  <c r="S12" i="19"/>
  <c r="AF35" i="16"/>
  <c r="U43" i="15"/>
  <c r="U5" i="17"/>
  <c r="U35" i="15"/>
  <c r="P21" i="14"/>
  <c r="Q37" i="15"/>
  <c r="P7" i="17"/>
  <c r="P45" i="15"/>
  <c r="O20" i="14"/>
  <c r="V38" i="15"/>
  <c r="P13" i="17"/>
  <c r="V14" i="17"/>
  <c r="V37" i="15"/>
  <c r="U20" i="14"/>
  <c r="V50" i="15"/>
  <c r="U12" i="17"/>
  <c r="T23" i="14"/>
  <c r="AG51" i="16"/>
  <c r="Q41" i="15"/>
  <c r="AH53" i="16"/>
  <c r="AF18" i="16"/>
  <c r="P41" i="15"/>
  <c r="AF17" i="16"/>
  <c r="AG18" i="16"/>
  <c r="AE5" i="16"/>
  <c r="AD34" i="16"/>
  <c r="AE56" i="16"/>
  <c r="P51" i="15"/>
  <c r="AH44" i="16"/>
  <c r="P60" i="15"/>
  <c r="Q64" i="15"/>
  <c r="V39" i="15"/>
  <c r="V64" i="15"/>
  <c r="AG45" i="16"/>
  <c r="P4" i="17"/>
  <c r="AD52" i="16"/>
  <c r="AE17" i="16"/>
  <c r="E17" i="19"/>
  <c r="AG16" i="16"/>
  <c r="AF33" i="16"/>
  <c r="AG31" i="16"/>
  <c r="AD19" i="16"/>
  <c r="AE28" i="16"/>
  <c r="AG56" i="16"/>
  <c r="AF30" i="16"/>
  <c r="AH14" i="16"/>
  <c r="Q60" i="15"/>
  <c r="V5" i="17"/>
  <c r="Q42" i="15"/>
  <c r="U22" i="14"/>
  <c r="P62" i="15"/>
  <c r="AE29" i="16"/>
  <c r="AE34" i="16"/>
  <c r="AD44" i="16"/>
  <c r="AD20" i="16"/>
  <c r="AG40" i="16"/>
  <c r="AD51" i="16"/>
  <c r="AH48" i="16"/>
  <c r="AF39" i="16"/>
  <c r="AD36" i="16"/>
  <c r="AE49" i="16"/>
  <c r="AG6" i="16"/>
  <c r="Q61" i="15"/>
  <c r="AE7" i="16"/>
  <c r="AE27" i="16"/>
  <c r="AD15" i="16"/>
  <c r="V35" i="15"/>
  <c r="P42" i="15"/>
  <c r="F17" i="19"/>
  <c r="J17" i="19" s="1"/>
  <c r="U7" i="17"/>
  <c r="P35" i="15"/>
  <c r="AE16" i="16"/>
  <c r="AG10" i="16"/>
  <c r="P56" i="15"/>
  <c r="Q46" i="15"/>
  <c r="Y3" i="17" a="1"/>
  <c r="AF46" i="16"/>
  <c r="AE37" i="16"/>
  <c r="O12" i="19"/>
  <c r="AG8" i="16"/>
  <c r="AF31" i="16"/>
  <c r="AH52" i="16"/>
  <c r="AF55" i="16"/>
  <c r="AH9" i="16"/>
  <c r="AG32" i="16"/>
  <c r="U51" i="15"/>
  <c r="Q35" i="15"/>
  <c r="P23" i="14"/>
  <c r="V11" i="17"/>
  <c r="U36" i="15"/>
  <c r="Q14" i="17"/>
  <c r="Q4" i="17"/>
  <c r="AG28" i="16"/>
  <c r="AH43" i="16"/>
  <c r="V43" i="15"/>
  <c r="AH27" i="16"/>
  <c r="AD48" i="16"/>
  <c r="AD30" i="16"/>
  <c r="AF7" i="16"/>
  <c r="AE18" i="16"/>
  <c r="AD7" i="16"/>
  <c r="AG48" i="16"/>
  <c r="AD49" i="16"/>
  <c r="AF16" i="16"/>
  <c r="O22" i="14"/>
  <c r="V10" i="17"/>
  <c r="P38" i="15"/>
  <c r="U40" i="15"/>
  <c r="Q62" i="15"/>
  <c r="AH36" i="16"/>
  <c r="AD18" i="16"/>
  <c r="AF43" i="16"/>
  <c r="AF53" i="16"/>
  <c r="AF54" i="16"/>
  <c r="AD26" i="16"/>
  <c r="AD53" i="16"/>
  <c r="AH21" i="16"/>
  <c r="V46" i="15"/>
  <c r="AD47" i="16"/>
  <c r="AG33" i="16"/>
  <c r="AD13" i="16"/>
  <c r="AF36" i="16"/>
  <c r="AE12" i="16"/>
  <c r="U23" i="14"/>
  <c r="V42" i="15"/>
  <c r="Q10" i="17"/>
  <c r="P39" i="15"/>
  <c r="P8" i="17"/>
  <c r="D45" i="1"/>
  <c r="AE53" i="16"/>
  <c r="AD37" i="16"/>
  <c r="P43" i="15"/>
  <c r="AD4" i="16"/>
  <c r="AH40" i="16"/>
  <c r="AG53" i="16"/>
  <c r="AH34" i="16"/>
  <c r="AH18" i="16"/>
  <c r="P64" i="15"/>
  <c r="AE50" i="16"/>
  <c r="AE52" i="16"/>
  <c r="U41" i="15"/>
  <c r="AH30" i="16"/>
  <c r="AG38" i="16"/>
  <c r="AE44" i="16"/>
  <c r="AD57" i="16"/>
  <c r="AH28" i="16"/>
  <c r="N12" i="19"/>
  <c r="AF41" i="16"/>
  <c r="AE22" i="16"/>
  <c r="AE48" i="16"/>
  <c r="P36" i="15"/>
  <c r="Q45" i="15"/>
  <c r="O21" i="14"/>
  <c r="U11" i="17"/>
  <c r="Q7" i="17"/>
  <c r="AH12" i="16"/>
  <c r="AE55" i="16"/>
  <c r="AG20" i="16"/>
  <c r="AF34" i="16"/>
  <c r="U46" i="15"/>
  <c r="V56" i="15"/>
  <c r="F16" i="19"/>
  <c r="AD54" i="16"/>
  <c r="AE20" i="16"/>
  <c r="AD11" i="16"/>
  <c r="AD39" i="16"/>
  <c r="P12" i="17"/>
  <c r="Q36" i="15"/>
  <c r="P40" i="15"/>
  <c r="Q40" i="15"/>
  <c r="V7" i="17"/>
  <c r="J16" i="19"/>
  <c r="Q51" i="15"/>
  <c r="AH15" i="16"/>
  <c r="U21" i="14"/>
  <c r="U10" i="17"/>
  <c r="V60" i="15"/>
  <c r="P37" i="15"/>
  <c r="AH17" i="16"/>
  <c r="AG36" i="16"/>
  <c r="AH13" i="16"/>
  <c r="AG25" i="16"/>
  <c r="AH16" i="16"/>
  <c r="AE47" i="16"/>
  <c r="U50" i="15"/>
  <c r="P34" i="15"/>
  <c r="U60" i="15"/>
  <c r="AF14" i="16"/>
  <c r="AE54" i="16"/>
  <c r="AG4" i="16"/>
  <c r="U4" i="17"/>
  <c r="AD35" i="16"/>
  <c r="AF51" i="16"/>
  <c r="Q11" i="17"/>
  <c r="P65" i="15"/>
  <c r="U8" i="17"/>
  <c r="AE13" i="16"/>
  <c r="AD45" i="16"/>
  <c r="V41" i="15"/>
  <c r="AH39" i="16"/>
  <c r="AE4" i="16"/>
  <c r="AG11" i="16"/>
  <c r="V13" i="17"/>
  <c r="V34" i="15"/>
  <c r="Q65" i="15"/>
  <c r="AH41" i="16"/>
  <c r="AH7" i="16"/>
  <c r="AF58" i="16"/>
  <c r="AE23" i="16"/>
  <c r="AF26" i="16"/>
  <c r="AF56" i="16"/>
  <c r="AG5" i="16"/>
  <c r="U39" i="15"/>
  <c r="V33" i="15"/>
  <c r="V6" i="17"/>
  <c r="V63" i="15"/>
  <c r="AG27" i="16"/>
  <c r="AF37" i="16"/>
  <c r="AE40" i="16"/>
  <c r="AH19" i="16"/>
  <c r="AD42" i="16"/>
  <c r="U34" i="15"/>
  <c r="P11" i="17"/>
  <c r="AG42" i="16"/>
  <c r="P55" i="15"/>
  <c r="AG52" i="16"/>
  <c r="AF28" i="16"/>
  <c r="AG50" i="16"/>
  <c r="AE11" i="16"/>
  <c r="AE8" i="16"/>
  <c r="AF57" i="16"/>
  <c r="AD17" i="16"/>
  <c r="Q56" i="15"/>
  <c r="AH37" i="16"/>
  <c r="U14" i="17"/>
  <c r="U62" i="15"/>
  <c r="AD33" i="16"/>
  <c r="AG21" i="16"/>
  <c r="AE31" i="16"/>
  <c r="U63" i="15"/>
  <c r="AG15" i="16"/>
  <c r="V8" i="17"/>
  <c r="V55" i="15"/>
  <c r="V40" i="15"/>
  <c r="AF15" i="16"/>
  <c r="AE6" i="16"/>
  <c r="V4" i="17"/>
  <c r="Q63" i="15"/>
  <c r="AH6" i="16"/>
  <c r="U45" i="15"/>
  <c r="P22" i="14"/>
  <c r="Q55" i="15"/>
  <c r="AE21" i="16"/>
  <c r="AG46" i="16"/>
  <c r="AH26" i="16"/>
  <c r="AG14" i="16"/>
  <c r="AD29" i="16"/>
  <c r="AG44" i="16"/>
  <c r="P9" i="17"/>
  <c r="U64" i="15"/>
  <c r="Q6" i="17"/>
  <c r="AF5" i="16"/>
  <c r="AG54" i="16"/>
  <c r="C18" i="19"/>
  <c r="AG19" i="16"/>
  <c r="AF47" i="16"/>
  <c r="Q8" i="17"/>
  <c r="U38" i="15"/>
  <c r="Q5" i="17"/>
  <c r="AF10" i="16"/>
  <c r="AD31" i="16"/>
  <c r="V51" i="15"/>
  <c r="AD46" i="16"/>
  <c r="AH47" i="16"/>
  <c r="U37" i="15"/>
  <c r="P5" i="17"/>
  <c r="U33" i="15"/>
  <c r="C19" i="19"/>
  <c r="C20" i="19" s="1"/>
  <c r="E18" i="19"/>
  <c r="E20" i="19"/>
  <c r="AA43" i="16" l="1"/>
  <c r="AA42" i="16"/>
  <c r="AA15" i="16"/>
  <c r="AA39" i="16"/>
  <c r="AA10" i="16"/>
  <c r="AA49" i="16"/>
  <c r="AA59" i="16"/>
  <c r="AA11" i="16"/>
  <c r="AA14" i="16"/>
  <c r="AA13" i="16"/>
  <c r="AA27" i="16"/>
  <c r="AA29" i="16"/>
  <c r="AA35" i="16"/>
  <c r="AA40" i="16"/>
  <c r="AA34" i="16"/>
  <c r="AA12" i="16"/>
  <c r="AA46" i="16"/>
  <c r="AA8" i="16"/>
  <c r="AA32" i="16"/>
  <c r="AA7" i="16"/>
  <c r="AA6" i="16"/>
  <c r="AA54" i="16"/>
  <c r="AA5" i="16"/>
  <c r="AA47" i="16"/>
  <c r="AA21" i="16"/>
  <c r="AA16" i="16"/>
  <c r="AA17" i="16"/>
  <c r="AA38" i="16"/>
  <c r="AA23" i="16"/>
  <c r="AA57" i="16"/>
  <c r="AA19" i="16"/>
  <c r="AA58" i="16"/>
  <c r="H18" i="19"/>
  <c r="AA36" i="16"/>
  <c r="AA53" i="16"/>
  <c r="AA30" i="16"/>
  <c r="AA9" i="16"/>
  <c r="AA50" i="16"/>
  <c r="AA31" i="16"/>
  <c r="AA26" i="16"/>
  <c r="AA48" i="16"/>
  <c r="AA4" i="16"/>
  <c r="Y44" i="17"/>
  <c r="Y18" i="17"/>
  <c r="Y51" i="17"/>
  <c r="Y14" i="17"/>
  <c r="Y31" i="17"/>
  <c r="Y9" i="17"/>
  <c r="Y11" i="17"/>
  <c r="Y17" i="17"/>
  <c r="Y40" i="17"/>
  <c r="Y36" i="17"/>
  <c r="Y8" i="17"/>
  <c r="Y37" i="17"/>
  <c r="Y39" i="17"/>
  <c r="Y4" i="17"/>
  <c r="Y19" i="17"/>
  <c r="Y10" i="17"/>
  <c r="Y42" i="17"/>
  <c r="Y43" i="17"/>
  <c r="Y30" i="17"/>
  <c r="Y34" i="17"/>
  <c r="Y6" i="17"/>
  <c r="Y7" i="17"/>
  <c r="Y24" i="17"/>
  <c r="Y27" i="17"/>
  <c r="Y33" i="17"/>
  <c r="Y15" i="17"/>
  <c r="Y3" i="17"/>
  <c r="Y52" i="17"/>
  <c r="Y46" i="17"/>
  <c r="Y45" i="17"/>
  <c r="Y41" i="17"/>
  <c r="Y23" i="17"/>
  <c r="Y38" i="17"/>
  <c r="Y21" i="17"/>
  <c r="Y20" i="17"/>
  <c r="Y50" i="17"/>
  <c r="Y13" i="17"/>
  <c r="Y49" i="17"/>
  <c r="Y35" i="17"/>
  <c r="Y48" i="17"/>
  <c r="Y22" i="17"/>
  <c r="Y26" i="17"/>
  <c r="Y25" i="17"/>
  <c r="Y12" i="17"/>
  <c r="Y29" i="17"/>
  <c r="Y28" i="17"/>
  <c r="Y47" i="17"/>
  <c r="Y5" i="17"/>
  <c r="Y32" i="17"/>
  <c r="Y16" i="17"/>
  <c r="AA51" i="16"/>
  <c r="AA56" i="16"/>
  <c r="AA41" i="16"/>
  <c r="AA37" i="16"/>
  <c r="AA24" i="16"/>
  <c r="AA45" i="16"/>
  <c r="AA33" i="16"/>
  <c r="AA52" i="16"/>
  <c r="AA28" i="16"/>
  <c r="AA18" i="16"/>
  <c r="AA20" i="16"/>
  <c r="AA55" i="16"/>
  <c r="M13" i="19"/>
  <c r="AA22" i="16"/>
  <c r="AA44" i="16"/>
  <c r="AA25" i="16"/>
  <c r="H20" i="19"/>
  <c r="M14" i="19"/>
  <c r="H19" i="19"/>
  <c r="M15" i="19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C21" i="19"/>
  <c r="AD11" i="17"/>
  <c r="AB19" i="17"/>
  <c r="AA41" i="17"/>
  <c r="AB35" i="17"/>
  <c r="S13" i="19"/>
  <c r="T14" i="19"/>
  <c r="O17" i="14"/>
  <c r="P16" i="14"/>
  <c r="AC34" i="17"/>
  <c r="U11" i="14"/>
  <c r="P10" i="14"/>
  <c r="AB17" i="17"/>
  <c r="AB10" i="17"/>
  <c r="AC23" i="17"/>
  <c r="AB5" i="17"/>
  <c r="O10" i="14"/>
  <c r="AC40" i="17"/>
  <c r="AE33" i="17"/>
  <c r="AA38" i="17"/>
  <c r="AC32" i="17"/>
  <c r="AB36" i="17"/>
  <c r="AE43" i="17"/>
  <c r="AE21" i="17"/>
  <c r="AD16" i="17"/>
  <c r="O6" i="14"/>
  <c r="AC8" i="17"/>
  <c r="D60" i="1"/>
  <c r="AC25" i="17"/>
  <c r="S15" i="19"/>
  <c r="AB39" i="17"/>
  <c r="AE6" i="17"/>
  <c r="AA13" i="17"/>
  <c r="F20" i="19"/>
  <c r="P19" i="14"/>
  <c r="AC50" i="17"/>
  <c r="AA9" i="17"/>
  <c r="AB4" i="17"/>
  <c r="AD45" i="17"/>
  <c r="AB28" i="17"/>
  <c r="AD19" i="17"/>
  <c r="AC47" i="17"/>
  <c r="T13" i="19"/>
  <c r="O13" i="14"/>
  <c r="U13" i="14"/>
  <c r="AE34" i="17"/>
  <c r="U18" i="14"/>
  <c r="AD17" i="17"/>
  <c r="AD23" i="17"/>
  <c r="AB44" i="17"/>
  <c r="AE40" i="17"/>
  <c r="AD38" i="17"/>
  <c r="AA15" i="17"/>
  <c r="AC16" i="17"/>
  <c r="AC51" i="17"/>
  <c r="AD20" i="17"/>
  <c r="AA52" i="17"/>
  <c r="AE46" i="17"/>
  <c r="AD9" i="17"/>
  <c r="AA45" i="17"/>
  <c r="AC24" i="17"/>
  <c r="AB41" i="17"/>
  <c r="P17" i="14"/>
  <c r="T12" i="14"/>
  <c r="AD37" i="17"/>
  <c r="AA17" i="17"/>
  <c r="AD5" i="17"/>
  <c r="AA33" i="17"/>
  <c r="AA18" i="17"/>
  <c r="AA21" i="17"/>
  <c r="AA8" i="17"/>
  <c r="AD52" i="17"/>
  <c r="AA46" i="17"/>
  <c r="AE50" i="17"/>
  <c r="AB45" i="17"/>
  <c r="AB11" i="17"/>
  <c r="AC41" i="17"/>
  <c r="P13" i="14"/>
  <c r="U17" i="14"/>
  <c r="AB12" i="17"/>
  <c r="O16" i="14"/>
  <c r="AA48" i="17"/>
  <c r="AE42" i="17"/>
  <c r="AE32" i="17"/>
  <c r="AC15" i="17"/>
  <c r="AD51" i="17"/>
  <c r="P12" i="14"/>
  <c r="AC39" i="17"/>
  <c r="AA29" i="17"/>
  <c r="AE28" i="17"/>
  <c r="AA11" i="17"/>
  <c r="AE47" i="17"/>
  <c r="O15" i="14"/>
  <c r="AA37" i="17"/>
  <c r="T14" i="14"/>
  <c r="AB48" i="17"/>
  <c r="AA42" i="17"/>
  <c r="AD15" i="17"/>
  <c r="AC30" i="17"/>
  <c r="AC52" i="17"/>
  <c r="AC46" i="17"/>
  <c r="AE14" i="17"/>
  <c r="AE7" i="17"/>
  <c r="AC19" i="17"/>
  <c r="AD47" i="17"/>
  <c r="U7" i="14"/>
  <c r="T6" i="14"/>
  <c r="AD12" i="17"/>
  <c r="AE10" i="17"/>
  <c r="AC48" i="17"/>
  <c r="AB42" i="17"/>
  <c r="T16" i="14"/>
  <c r="AB15" i="17"/>
  <c r="AE30" i="17"/>
  <c r="AB52" i="17"/>
  <c r="AB6" i="17"/>
  <c r="U9" i="14"/>
  <c r="AE4" i="17"/>
  <c r="AD24" i="17"/>
  <c r="O13" i="19"/>
  <c r="T8" i="14"/>
  <c r="N15" i="19"/>
  <c r="AA23" i="17"/>
  <c r="AB40" i="17"/>
  <c r="AD22" i="17"/>
  <c r="AD18" i="17"/>
  <c r="AE26" i="17"/>
  <c r="AB30" i="17"/>
  <c r="P11" i="14"/>
  <c r="AD13" i="17"/>
  <c r="U10" i="14"/>
  <c r="AE49" i="17"/>
  <c r="AE41" i="17"/>
  <c r="AD34" i="17"/>
  <c r="AC17" i="17"/>
  <c r="AD48" i="17"/>
  <c r="AD42" i="17"/>
  <c r="AA36" i="17"/>
  <c r="AC26" i="17"/>
  <c r="AB8" i="17"/>
  <c r="AD25" i="17"/>
  <c r="AB13" i="17"/>
  <c r="AE9" i="17"/>
  <c r="AD49" i="17"/>
  <c r="AC11" i="17"/>
  <c r="AD41" i="17"/>
  <c r="P7" i="14"/>
  <c r="AC37" i="17"/>
  <c r="AB27" i="17"/>
  <c r="AE5" i="17"/>
  <c r="AC33" i="17"/>
  <c r="AA32" i="17"/>
  <c r="AC36" i="17"/>
  <c r="AD21" i="17"/>
  <c r="AD8" i="17"/>
  <c r="AA25" i="17"/>
  <c r="AD39" i="17"/>
  <c r="AE13" i="17"/>
  <c r="AA14" i="17"/>
  <c r="AD50" i="17"/>
  <c r="AA7" i="17"/>
  <c r="AD28" i="17"/>
  <c r="AA47" i="17"/>
  <c r="P6" i="14"/>
  <c r="P14" i="14"/>
  <c r="AB23" i="17"/>
  <c r="AE44" i="17"/>
  <c r="AE22" i="17"/>
  <c r="AE36" i="17"/>
  <c r="AE16" i="17"/>
  <c r="AC20" i="17"/>
  <c r="AD31" i="17"/>
  <c r="AC13" i="17"/>
  <c r="AC14" i="17"/>
  <c r="AC9" i="17"/>
  <c r="AC28" i="17"/>
  <c r="AB47" i="17"/>
  <c r="AE37" i="17"/>
  <c r="AE17" i="17"/>
  <c r="AA44" i="17"/>
  <c r="AB22" i="17"/>
  <c r="AD36" i="17"/>
  <c r="AA16" i="17"/>
  <c r="AE20" i="17"/>
  <c r="AB31" i="17"/>
  <c r="P15" i="14"/>
  <c r="AD7" i="17"/>
  <c r="AA35" i="17"/>
  <c r="O9" i="14"/>
  <c r="AA12" i="17"/>
  <c r="AC10" i="17"/>
  <c r="AC5" i="17"/>
  <c r="AD33" i="17"/>
  <c r="AC18" i="17"/>
  <c r="AD26" i="17"/>
  <c r="AA20" i="17"/>
  <c r="AC31" i="17"/>
  <c r="AE29" i="17"/>
  <c r="T13" i="14"/>
  <c r="AB49" i="17"/>
  <c r="AE24" i="17"/>
  <c r="U8" i="14"/>
  <c r="O14" i="19"/>
  <c r="O7" i="14"/>
  <c r="AA22" i="17"/>
  <c r="AA26" i="17"/>
  <c r="AB46" i="17"/>
  <c r="AE19" i="17"/>
  <c r="E19" i="19"/>
  <c r="AA34" i="17"/>
  <c r="AE48" i="17"/>
  <c r="AC38" i="17"/>
  <c r="AD43" i="17"/>
  <c r="AE8" i="17"/>
  <c r="T15" i="14"/>
  <c r="AD29" i="17"/>
  <c r="AC45" i="17"/>
  <c r="AA19" i="17"/>
  <c r="T15" i="19"/>
  <c r="AC12" i="17"/>
  <c r="AA10" i="17"/>
  <c r="AE38" i="17"/>
  <c r="AA43" i="17"/>
  <c r="U15" i="14"/>
  <c r="U6" i="14"/>
  <c r="AC29" i="17"/>
  <c r="AE45" i="17"/>
  <c r="AE11" i="17"/>
  <c r="T17" i="14"/>
  <c r="AB34" i="17"/>
  <c r="AE27" i="17"/>
  <c r="AA40" i="17"/>
  <c r="AD32" i="17"/>
  <c r="AE15" i="17"/>
  <c r="AB51" i="17"/>
  <c r="AE25" i="17"/>
  <c r="AA39" i="17"/>
  <c r="U16" i="14"/>
  <c r="AB7" i="17"/>
  <c r="AB24" i="17"/>
  <c r="T10" i="14"/>
  <c r="P18" i="14"/>
  <c r="T18" i="14"/>
  <c r="AD27" i="17"/>
  <c r="AA5" i="17"/>
  <c r="AB33" i="17"/>
  <c r="AB18" i="17"/>
  <c r="AB26" i="17"/>
  <c r="AD30" i="17"/>
  <c r="AE52" i="17"/>
  <c r="AD46" i="17"/>
  <c r="AD14" i="17"/>
  <c r="AB9" i="17"/>
  <c r="AA24" i="17"/>
  <c r="O8" i="14"/>
  <c r="T7" i="14"/>
  <c r="AA27" i="17"/>
  <c r="AD44" i="17"/>
  <c r="AC22" i="17"/>
  <c r="AB43" i="17"/>
  <c r="AB16" i="17"/>
  <c r="U14" i="14"/>
  <c r="AC6" i="17"/>
  <c r="T19" i="14"/>
  <c r="AD4" i="17"/>
  <c r="AA28" i="17"/>
  <c r="AD35" i="17"/>
  <c r="T9" i="14"/>
  <c r="AB37" i="17"/>
  <c r="N14" i="19"/>
  <c r="AC27" i="17"/>
  <c r="AC44" i="17"/>
  <c r="AB38" i="17"/>
  <c r="AE18" i="17"/>
  <c r="O12" i="14"/>
  <c r="AB20" i="17"/>
  <c r="AA31" i="17"/>
  <c r="AB29" i="17"/>
  <c r="AB14" i="17"/>
  <c r="AC7" i="17"/>
  <c r="O18" i="14"/>
  <c r="AC35" i="17"/>
  <c r="F19" i="19"/>
  <c r="AD10" i="17"/>
  <c r="U19" i="14"/>
  <c r="AC42" i="17"/>
  <c r="S14" i="19"/>
  <c r="AB21" i="17"/>
  <c r="AB25" i="17"/>
  <c r="AE31" i="17"/>
  <c r="U12" i="14"/>
  <c r="AA4" i="17"/>
  <c r="O19" i="14"/>
  <c r="N13" i="19"/>
  <c r="O15" i="19"/>
  <c r="P8" i="14"/>
  <c r="AE23" i="17"/>
  <c r="AD40" i="17"/>
  <c r="P9" i="14"/>
  <c r="AC21" i="17"/>
  <c r="AA30" i="17"/>
  <c r="AE39" i="17"/>
  <c r="O11" i="14"/>
  <c r="AC4" i="17"/>
  <c r="AC49" i="17"/>
  <c r="AA51" i="17"/>
  <c r="AA50" i="17"/>
  <c r="AE35" i="17"/>
  <c r="O14" i="14"/>
  <c r="T11" i="14"/>
  <c r="AE51" i="17"/>
  <c r="AC43" i="17"/>
  <c r="AA49" i="17"/>
  <c r="AE12" i="17"/>
  <c r="AA6" i="17"/>
  <c r="F18" i="19"/>
  <c r="AB32" i="17"/>
  <c r="AB50" i="17"/>
  <c r="AD6" i="17"/>
  <c r="C22" i="19"/>
  <c r="C23" i="19"/>
  <c r="E22" i="19"/>
  <c r="F22" i="19" s="1"/>
  <c r="C24" i="19"/>
  <c r="E23" i="19"/>
  <c r="F23" i="19" s="1"/>
  <c r="C25" i="19"/>
  <c r="E24" i="19"/>
  <c r="F24" i="19" s="1"/>
  <c r="C26" i="19"/>
  <c r="E25" i="19"/>
  <c r="F25" i="19" s="1"/>
  <c r="C27" i="19"/>
  <c r="E26" i="19"/>
  <c r="F26" i="19" s="1"/>
  <c r="E27" i="19"/>
  <c r="F27" i="19" s="1"/>
  <c r="C28" i="19"/>
  <c r="E28" i="19"/>
  <c r="F28" i="19" s="1"/>
  <c r="C29" i="19"/>
  <c r="E29" i="19"/>
  <c r="F29" i="19" s="1"/>
  <c r="C30" i="19"/>
  <c r="E30" i="19"/>
  <c r="F30" i="19" s="1"/>
  <c r="C31" i="19"/>
  <c r="C32" i="19"/>
  <c r="E31" i="19"/>
  <c r="F31" i="19" s="1"/>
  <c r="E32" i="19"/>
  <c r="F32" i="19" s="1"/>
  <c r="C33" i="19"/>
  <c r="C34" i="19"/>
  <c r="E33" i="19"/>
  <c r="F33" i="19" s="1"/>
  <c r="E34" i="19"/>
  <c r="F34" i="19" s="1"/>
  <c r="C35" i="19"/>
  <c r="C36" i="19"/>
  <c r="E35" i="19"/>
  <c r="F35" i="19" s="1"/>
  <c r="C37" i="19"/>
  <c r="E36" i="19"/>
  <c r="F36" i="19" s="1"/>
  <c r="E37" i="19"/>
  <c r="H37" i="19" l="1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X28" i="17"/>
  <c r="X49" i="17"/>
  <c r="X45" i="17"/>
  <c r="X7" i="17"/>
  <c r="X4" i="17"/>
  <c r="X9" i="17"/>
  <c r="X50" i="17"/>
  <c r="X14" i="17"/>
  <c r="X29" i="17"/>
  <c r="X13" i="17"/>
  <c r="X46" i="17"/>
  <c r="X6" i="17"/>
  <c r="X39" i="17"/>
  <c r="X31" i="17"/>
  <c r="X52" i="17"/>
  <c r="X25" i="17"/>
  <c r="X20" i="17"/>
  <c r="X30" i="17"/>
  <c r="X8" i="17"/>
  <c r="X51" i="17"/>
  <c r="X16" i="17"/>
  <c r="X26" i="17"/>
  <c r="X21" i="17"/>
  <c r="X15" i="17"/>
  <c r="X43" i="17"/>
  <c r="X36" i="17"/>
  <c r="X18" i="17"/>
  <c r="X32" i="17"/>
  <c r="X22" i="17"/>
  <c r="X38" i="17"/>
  <c r="X33" i="17"/>
  <c r="X42" i="17"/>
  <c r="X40" i="17"/>
  <c r="X44" i="17"/>
  <c r="X5" i="17"/>
  <c r="X48" i="17"/>
  <c r="X23" i="17"/>
  <c r="X27" i="17"/>
  <c r="X10" i="17"/>
  <c r="X17" i="17"/>
  <c r="X12" i="17"/>
  <c r="X34" i="17"/>
  <c r="X37" i="17"/>
  <c r="X47" i="17"/>
  <c r="X35" i="17"/>
  <c r="X41" i="17"/>
  <c r="X24" i="17"/>
  <c r="X19" i="17"/>
  <c r="X11" i="17"/>
  <c r="N4" i="15"/>
  <c r="E21" i="19"/>
  <c r="F21" i="19" s="1"/>
  <c r="J23" i="19"/>
  <c r="J18" i="19"/>
  <c r="J19" i="19"/>
  <c r="J26" i="19"/>
  <c r="J34" i="19"/>
  <c r="J22" i="19"/>
  <c r="J32" i="19"/>
  <c r="J30" i="19"/>
  <c r="J27" i="19"/>
  <c r="J28" i="19"/>
  <c r="J24" i="19"/>
  <c r="F37" i="19"/>
  <c r="J35" i="19"/>
  <c r="J31" i="19"/>
  <c r="J21" i="19"/>
  <c r="J25" i="19"/>
  <c r="J33" i="19"/>
  <c r="J36" i="19"/>
  <c r="J20" i="19"/>
  <c r="J29" i="19"/>
  <c r="M31" i="19" l="1"/>
  <c r="M27" i="19"/>
  <c r="M18" i="19"/>
  <c r="M17" i="19"/>
  <c r="M33" i="19"/>
  <c r="M26" i="19"/>
  <c r="M32" i="19"/>
  <c r="M16" i="19"/>
  <c r="M24" i="19"/>
  <c r="M28" i="19"/>
  <c r="M21" i="19"/>
  <c r="M29" i="19"/>
  <c r="M25" i="19"/>
  <c r="M19" i="19"/>
  <c r="M22" i="19"/>
  <c r="M23" i="19"/>
  <c r="M30" i="19"/>
  <c r="M20" i="19"/>
  <c r="M34" i="19"/>
  <c r="T31" i="19"/>
  <c r="N31" i="19"/>
  <c r="S31" i="19"/>
  <c r="O31" i="19"/>
  <c r="N27" i="19"/>
  <c r="O20" i="19"/>
  <c r="T29" i="19"/>
  <c r="N23" i="19"/>
  <c r="N26" i="19"/>
  <c r="O34" i="19"/>
  <c r="O33" i="19"/>
  <c r="T28" i="19"/>
  <c r="S24" i="19"/>
  <c r="J37" i="19"/>
  <c r="O19" i="19"/>
  <c r="O18" i="19"/>
  <c r="N20" i="19"/>
  <c r="N22" i="19"/>
  <c r="T32" i="19"/>
  <c r="N28" i="19"/>
  <c r="N21" i="19"/>
  <c r="S16" i="19"/>
  <c r="S19" i="19"/>
  <c r="S33" i="19"/>
  <c r="N18" i="19"/>
  <c r="T22" i="19"/>
  <c r="T25" i="19"/>
  <c r="S23" i="19"/>
  <c r="N32" i="19"/>
  <c r="S28" i="19"/>
  <c r="O24" i="19"/>
  <c r="S21" i="19"/>
  <c r="S18" i="19"/>
  <c r="O21" i="19"/>
  <c r="S29" i="19"/>
  <c r="S22" i="19"/>
  <c r="N16" i="19"/>
  <c r="O16" i="19"/>
  <c r="T16" i="19"/>
  <c r="N29" i="19"/>
  <c r="T20" i="19"/>
  <c r="T18" i="19"/>
  <c r="T19" i="19"/>
  <c r="O22" i="19"/>
  <c r="S34" i="19"/>
  <c r="N24" i="19"/>
  <c r="T30" i="19"/>
  <c r="S26" i="19"/>
  <c r="T27" i="19"/>
  <c r="T24" i="19"/>
  <c r="O23" i="19"/>
  <c r="O30" i="19"/>
  <c r="T17" i="19"/>
  <c r="T34" i="19"/>
  <c r="N30" i="19"/>
  <c r="S20" i="19"/>
  <c r="N34" i="19"/>
  <c r="T23" i="19"/>
  <c r="S27" i="19"/>
  <c r="N19" i="19"/>
  <c r="N33" i="19"/>
  <c r="T26" i="19"/>
  <c r="N25" i="19"/>
  <c r="N17" i="19"/>
  <c r="S30" i="19"/>
  <c r="O29" i="19"/>
  <c r="T33" i="19"/>
  <c r="S32" i="19"/>
  <c r="O27" i="19"/>
  <c r="O28" i="19"/>
  <c r="S25" i="19"/>
  <c r="O26" i="19"/>
  <c r="O25" i="19"/>
  <c r="S17" i="19"/>
  <c r="O17" i="19"/>
  <c r="T21" i="19"/>
  <c r="O32" i="19"/>
  <c r="M35" i="19" l="1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N35" i="19"/>
  <c r="W3" i="19" a="1"/>
  <c r="S35" i="19"/>
  <c r="O35" i="19"/>
  <c r="T35" i="19"/>
  <c r="I61" i="1"/>
  <c r="C68" i="1"/>
  <c r="C7" i="15"/>
  <c r="H69" i="1"/>
  <c r="Q4" i="15"/>
  <c r="U4" i="15"/>
  <c r="AD3" i="16"/>
  <c r="AG3" i="16"/>
  <c r="D46" i="1"/>
  <c r="AF3" i="16"/>
  <c r="AA3" i="17"/>
  <c r="U4" i="14"/>
  <c r="AH3" i="16"/>
  <c r="D70" i="1"/>
  <c r="AA3" i="18" a="1"/>
  <c r="D61" i="1"/>
  <c r="Z3" i="18" a="1"/>
  <c r="O3" i="14"/>
  <c r="U3" i="14"/>
  <c r="AC3" i="17"/>
  <c r="H68" i="1"/>
  <c r="AD3" i="17"/>
  <c r="AB3" i="17"/>
  <c r="P4" i="14"/>
  <c r="AE3" i="17"/>
  <c r="C53" i="1"/>
  <c r="AG2" i="17" a="1"/>
  <c r="T3" i="14"/>
  <c r="C54" i="1"/>
  <c r="C69" i="1"/>
  <c r="P4" i="15"/>
  <c r="V4" i="15"/>
  <c r="P3" i="14"/>
  <c r="AF2" i="17" a="1"/>
  <c r="D55" i="1"/>
  <c r="AE3" i="16"/>
  <c r="O4" i="14"/>
  <c r="AI2" i="16" a="1"/>
  <c r="K7" i="14"/>
  <c r="I70" i="1"/>
  <c r="T4" i="14"/>
  <c r="W26" i="19" l="1"/>
  <c r="W6" i="19"/>
  <c r="W28" i="19"/>
  <c r="W10" i="19"/>
  <c r="W12" i="19"/>
  <c r="W58" i="19"/>
  <c r="W16" i="19"/>
  <c r="W29" i="19"/>
  <c r="W32" i="19"/>
  <c r="W5" i="19"/>
  <c r="W62" i="19"/>
  <c r="W44" i="19"/>
  <c r="W14" i="19"/>
  <c r="W35" i="19"/>
  <c r="W15" i="19"/>
  <c r="W9" i="19"/>
  <c r="W4" i="19"/>
  <c r="W54" i="19"/>
  <c r="W72" i="19"/>
  <c r="W8" i="19"/>
  <c r="W3" i="19"/>
  <c r="W40" i="19"/>
  <c r="W69" i="19"/>
  <c r="W25" i="19"/>
  <c r="W24" i="19"/>
  <c r="W20" i="19"/>
  <c r="W71" i="19"/>
  <c r="W19" i="19"/>
  <c r="W21" i="19"/>
  <c r="W45" i="19"/>
  <c r="W64" i="19"/>
  <c r="W18" i="19"/>
  <c r="W57" i="19"/>
  <c r="W34" i="19"/>
  <c r="W46" i="19"/>
  <c r="W66" i="19"/>
  <c r="W13" i="19"/>
  <c r="W53" i="19"/>
  <c r="W55" i="19"/>
  <c r="W36" i="19"/>
  <c r="W31" i="19"/>
  <c r="W30" i="19"/>
  <c r="W7" i="19"/>
  <c r="W70" i="19"/>
  <c r="W56" i="19"/>
  <c r="W68" i="19"/>
  <c r="W60" i="19"/>
  <c r="W42" i="19"/>
  <c r="W23" i="19"/>
  <c r="W48" i="19"/>
  <c r="W33" i="19"/>
  <c r="W11" i="19"/>
  <c r="W51" i="19"/>
  <c r="W37" i="19"/>
  <c r="W43" i="19"/>
  <c r="W47" i="19"/>
  <c r="W22" i="19"/>
  <c r="W63" i="19"/>
  <c r="W50" i="19"/>
  <c r="W65" i="19"/>
  <c r="W17" i="19"/>
  <c r="W67" i="19"/>
  <c r="W52" i="19"/>
  <c r="W27" i="19"/>
  <c r="W61" i="19"/>
  <c r="W41" i="19"/>
  <c r="W39" i="19"/>
  <c r="W59" i="19"/>
  <c r="W49" i="19"/>
  <c r="W38" i="19"/>
  <c r="H7" i="15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I26" i="16"/>
  <c r="AM26" i="16" s="1"/>
  <c r="AI16" i="16"/>
  <c r="AM16" i="16" s="1"/>
  <c r="AI13" i="16"/>
  <c r="AM13" i="16" s="1"/>
  <c r="AI9" i="16"/>
  <c r="AM9" i="16" s="1"/>
  <c r="AI5" i="16"/>
  <c r="AM5" i="16" s="1"/>
  <c r="AI21" i="16"/>
  <c r="AM21" i="16" s="1"/>
  <c r="AI56" i="16"/>
  <c r="AM56" i="16" s="1"/>
  <c r="AI48" i="16"/>
  <c r="AM48" i="16" s="1"/>
  <c r="AI3" i="16"/>
  <c r="AM3" i="16" s="1"/>
  <c r="AI42" i="16"/>
  <c r="AM42" i="16" s="1"/>
  <c r="AI7" i="16"/>
  <c r="AM7" i="16" s="1"/>
  <c r="AI50" i="16"/>
  <c r="AM50" i="16" s="1"/>
  <c r="AI27" i="16"/>
  <c r="AM27" i="16" s="1"/>
  <c r="AI8" i="16"/>
  <c r="AM8" i="16" s="1"/>
  <c r="AI30" i="16"/>
  <c r="AM30" i="16" s="1"/>
  <c r="AI43" i="16"/>
  <c r="AM43" i="16" s="1"/>
  <c r="AI23" i="16"/>
  <c r="AM23" i="16" s="1"/>
  <c r="AI49" i="16"/>
  <c r="AM49" i="16" s="1"/>
  <c r="AI45" i="16"/>
  <c r="AM45" i="16" s="1"/>
  <c r="AI47" i="16"/>
  <c r="AM47" i="16" s="1"/>
  <c r="AI34" i="16"/>
  <c r="AM34" i="16" s="1"/>
  <c r="AI15" i="16"/>
  <c r="AM15" i="16" s="1"/>
  <c r="AI58" i="16"/>
  <c r="AM58" i="16" s="1"/>
  <c r="AI2" i="16"/>
  <c r="AI14" i="16"/>
  <c r="AM14" i="16" s="1"/>
  <c r="AI54" i="16"/>
  <c r="AM54" i="16" s="1"/>
  <c r="AI25" i="16"/>
  <c r="AM25" i="16" s="1"/>
  <c r="AI55" i="16"/>
  <c r="AM55" i="16" s="1"/>
  <c r="AI17" i="16"/>
  <c r="AM17" i="16" s="1"/>
  <c r="AI41" i="16"/>
  <c r="AM41" i="16" s="1"/>
  <c r="AI51" i="16"/>
  <c r="AM51" i="16" s="1"/>
  <c r="AI19" i="16"/>
  <c r="AM19" i="16" s="1"/>
  <c r="AI35" i="16"/>
  <c r="AM35" i="16" s="1"/>
  <c r="AI22" i="16"/>
  <c r="AM22" i="16" s="1"/>
  <c r="AI52" i="16"/>
  <c r="AM52" i="16" s="1"/>
  <c r="AI44" i="16"/>
  <c r="AM44" i="16" s="1"/>
  <c r="AI59" i="16"/>
  <c r="AM59" i="16" s="1"/>
  <c r="AI57" i="16"/>
  <c r="AM57" i="16" s="1"/>
  <c r="AI36" i="16"/>
  <c r="AM36" i="16" s="1"/>
  <c r="AI12" i="16"/>
  <c r="AM12" i="16" s="1"/>
  <c r="AI4" i="16"/>
  <c r="AM4" i="16" s="1"/>
  <c r="AI31" i="16"/>
  <c r="AM31" i="16" s="1"/>
  <c r="AI32" i="16"/>
  <c r="AM32" i="16" s="1"/>
  <c r="AI46" i="16"/>
  <c r="AM46" i="16" s="1"/>
  <c r="AI6" i="16"/>
  <c r="AM6" i="16" s="1"/>
  <c r="AI10" i="16"/>
  <c r="AM10" i="16" s="1"/>
  <c r="AI24" i="16"/>
  <c r="AM24" i="16" s="1"/>
  <c r="AI38" i="16"/>
  <c r="AM38" i="16" s="1"/>
  <c r="AI39" i="16"/>
  <c r="AM39" i="16" s="1"/>
  <c r="AI18" i="16"/>
  <c r="AM18" i="16" s="1"/>
  <c r="AI11" i="16"/>
  <c r="AM11" i="16" s="1"/>
  <c r="AI33" i="16"/>
  <c r="AM33" i="16" s="1"/>
  <c r="AI37" i="16"/>
  <c r="AM37" i="16" s="1"/>
  <c r="AI29" i="16"/>
  <c r="AM29" i="16" s="1"/>
  <c r="AI20" i="16"/>
  <c r="AM20" i="16" s="1"/>
  <c r="AI40" i="16"/>
  <c r="AM40" i="16" s="1"/>
  <c r="AI53" i="16"/>
  <c r="AM53" i="16" s="1"/>
  <c r="AI28" i="16"/>
  <c r="AM28" i="16" s="1"/>
  <c r="N5" i="14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X3" i="17"/>
  <c r="AA3" i="16"/>
  <c r="I7" i="15"/>
  <c r="E7" i="15"/>
  <c r="X29" i="19"/>
  <c r="Z29" i="19"/>
  <c r="AA29" i="19"/>
  <c r="Y29" i="19"/>
  <c r="AB29" i="19"/>
  <c r="Z9" i="19"/>
  <c r="X9" i="19"/>
  <c r="Y9" i="19"/>
  <c r="AB9" i="19"/>
  <c r="AA9" i="19"/>
  <c r="Z25" i="19"/>
  <c r="AA25" i="19"/>
  <c r="AB25" i="19"/>
  <c r="X25" i="19"/>
  <c r="Y25" i="19"/>
  <c r="Y18" i="19"/>
  <c r="AB18" i="19"/>
  <c r="Z18" i="19"/>
  <c r="AA18" i="19"/>
  <c r="X18" i="19"/>
  <c r="AB36" i="19"/>
  <c r="AA36" i="19"/>
  <c r="X36" i="19"/>
  <c r="Z36" i="19"/>
  <c r="Y36" i="19"/>
  <c r="Z42" i="19"/>
  <c r="Y42" i="19"/>
  <c r="AA42" i="19"/>
  <c r="X42" i="19"/>
  <c r="AB42" i="19"/>
  <c r="AA47" i="19"/>
  <c r="X47" i="19"/>
  <c r="AB47" i="19"/>
  <c r="Y47" i="19"/>
  <c r="Z47" i="19"/>
  <c r="AB27" i="19"/>
  <c r="Y27" i="19"/>
  <c r="Z27" i="19"/>
  <c r="X27" i="19"/>
  <c r="AA27" i="19"/>
  <c r="AC6" i="18"/>
  <c r="AD18" i="18"/>
  <c r="AD22" i="18"/>
  <c r="AB20" i="18"/>
  <c r="AD52" i="18"/>
  <c r="AF11" i="18"/>
  <c r="D53" i="1"/>
  <c r="AE6" i="18"/>
  <c r="AF53" i="18"/>
  <c r="D54" i="1"/>
  <c r="AE38" i="18"/>
  <c r="AE9" i="18"/>
  <c r="AB15" i="18"/>
  <c r="AD29" i="18"/>
  <c r="AF42" i="18"/>
  <c r="D75" i="1"/>
  <c r="AD21" i="18"/>
  <c r="AB33" i="18"/>
  <c r="AF28" i="18"/>
  <c r="AC15" i="18"/>
  <c r="AB43" i="18"/>
  <c r="AB40" i="18"/>
  <c r="AF12" i="18"/>
  <c r="AC44" i="18"/>
  <c r="AB23" i="18"/>
  <c r="AE4" i="18"/>
  <c r="AE28" i="18"/>
  <c r="AC32" i="18"/>
  <c r="AF20" i="18"/>
  <c r="AC31" i="18"/>
  <c r="AE40" i="18"/>
  <c r="AF48" i="18"/>
  <c r="AB16" i="18"/>
  <c r="AD47" i="18"/>
  <c r="AF23" i="18"/>
  <c r="AF46" i="18"/>
  <c r="AE30" i="18"/>
  <c r="AD23" i="18"/>
  <c r="AC19" i="18"/>
  <c r="AD42" i="18"/>
  <c r="AD32" i="18"/>
  <c r="AE25" i="18"/>
  <c r="AD24" i="18"/>
  <c r="AC24" i="18"/>
  <c r="AB46" i="18"/>
  <c r="AF45" i="18"/>
  <c r="AE29" i="18"/>
  <c r="AD36" i="18"/>
  <c r="AC28" i="18"/>
  <c r="AF18" i="18"/>
  <c r="AE32" i="18"/>
  <c r="AB6" i="18"/>
  <c r="AD46" i="18"/>
  <c r="O5" i="14"/>
  <c r="AC34" i="18"/>
  <c r="Y28" i="19"/>
  <c r="AB28" i="19"/>
  <c r="Z28" i="19"/>
  <c r="X28" i="19"/>
  <c r="AA28" i="19"/>
  <c r="AB46" i="19"/>
  <c r="Z46" i="19"/>
  <c r="X46" i="19"/>
  <c r="AA46" i="19"/>
  <c r="Y46" i="19"/>
  <c r="Y33" i="19"/>
  <c r="Z33" i="19"/>
  <c r="X33" i="19"/>
  <c r="AA33" i="19"/>
  <c r="AB33" i="19"/>
  <c r="X39" i="19"/>
  <c r="AB39" i="19"/>
  <c r="AA39" i="19"/>
  <c r="Z39" i="19"/>
  <c r="Y39" i="19"/>
  <c r="AE47" i="18"/>
  <c r="AB39" i="18"/>
  <c r="AF13" i="18"/>
  <c r="AF41" i="18"/>
  <c r="AF30" i="18"/>
  <c r="AC53" i="18"/>
  <c r="AB4" i="18"/>
  <c r="AB22" i="18"/>
  <c r="AF37" i="18"/>
  <c r="AE48" i="18"/>
  <c r="AB5" i="18"/>
  <c r="AE5" i="18"/>
  <c r="AD30" i="18"/>
  <c r="AB12" i="18"/>
  <c r="AD44" i="18"/>
  <c r="AC25" i="18"/>
  <c r="X10" i="19"/>
  <c r="Y10" i="19"/>
  <c r="Z10" i="19"/>
  <c r="AB10" i="19"/>
  <c r="AA10" i="19"/>
  <c r="Z19" i="19"/>
  <c r="Y19" i="19"/>
  <c r="X19" i="19"/>
  <c r="AA19" i="19"/>
  <c r="AB19" i="19"/>
  <c r="Y70" i="19"/>
  <c r="AA70" i="19"/>
  <c r="Z70" i="19"/>
  <c r="AB70" i="19"/>
  <c r="X70" i="19"/>
  <c r="Y11" i="19"/>
  <c r="Z11" i="19"/>
  <c r="AA11" i="19"/>
  <c r="AB11" i="19"/>
  <c r="X11" i="19"/>
  <c r="AB65" i="19"/>
  <c r="X65" i="19"/>
  <c r="Z65" i="19"/>
  <c r="AA65" i="19"/>
  <c r="Y65" i="19"/>
  <c r="AD17" i="18"/>
  <c r="AB7" i="18"/>
  <c r="AF15" i="18"/>
  <c r="AE49" i="18"/>
  <c r="AD10" i="18"/>
  <c r="AE37" i="18"/>
  <c r="AC4" i="18"/>
  <c r="AD41" i="18"/>
  <c r="AF34" i="18"/>
  <c r="AC22" i="18"/>
  <c r="AB14" i="19"/>
  <c r="X14" i="19"/>
  <c r="Z14" i="19"/>
  <c r="AA14" i="19"/>
  <c r="Y14" i="19"/>
  <c r="Y17" i="19"/>
  <c r="AB17" i="19"/>
  <c r="X17" i="19"/>
  <c r="Z17" i="19"/>
  <c r="AA17" i="19"/>
  <c r="AC5" i="18"/>
  <c r="AD5" i="18"/>
  <c r="AE19" i="18"/>
  <c r="AF44" i="18"/>
  <c r="AE31" i="18"/>
  <c r="AC20" i="18"/>
  <c r="AB21" i="18"/>
  <c r="D69" i="1"/>
  <c r="AE16" i="18"/>
  <c r="AC50" i="18"/>
  <c r="Z35" i="19"/>
  <c r="Y35" i="19"/>
  <c r="AA35" i="19"/>
  <c r="AB35" i="19"/>
  <c r="X35" i="19"/>
  <c r="X53" i="19"/>
  <c r="Y53" i="19"/>
  <c r="AB53" i="19"/>
  <c r="AA53" i="19"/>
  <c r="Z53" i="19"/>
  <c r="AA67" i="19"/>
  <c r="Z67" i="19"/>
  <c r="Y67" i="19"/>
  <c r="AB67" i="19"/>
  <c r="X67" i="19"/>
  <c r="AB36" i="18"/>
  <c r="AB41" i="18"/>
  <c r="AC11" i="18"/>
  <c r="AC40" i="18"/>
  <c r="AE15" i="18"/>
  <c r="AB14" i="18"/>
  <c r="AD9" i="18"/>
  <c r="AF25" i="18"/>
  <c r="AE27" i="18"/>
  <c r="AC26" i="18"/>
  <c r="D76" i="1"/>
  <c r="X69" i="19"/>
  <c r="AA69" i="19"/>
  <c r="Z69" i="19"/>
  <c r="Y69" i="19"/>
  <c r="AB69" i="19"/>
  <c r="X60" i="19"/>
  <c r="AB60" i="19"/>
  <c r="Y60" i="19"/>
  <c r="Z60" i="19"/>
  <c r="AA60" i="19"/>
  <c r="AB3" i="18"/>
  <c r="AF16" i="18"/>
  <c r="C8" i="15"/>
  <c r="AB47" i="18"/>
  <c r="AE43" i="18"/>
  <c r="AF27" i="18"/>
  <c r="AC49" i="18"/>
  <c r="AE8" i="18"/>
  <c r="Y26" i="19"/>
  <c r="AA26" i="19"/>
  <c r="AB26" i="19"/>
  <c r="Z26" i="19"/>
  <c r="X26" i="19"/>
  <c r="Y32" i="19"/>
  <c r="Z32" i="19"/>
  <c r="AA32" i="19"/>
  <c r="AB32" i="19"/>
  <c r="X32" i="19"/>
  <c r="Y4" i="19"/>
  <c r="X4" i="19"/>
  <c r="Z4" i="19"/>
  <c r="AA4" i="19"/>
  <c r="AB4" i="19"/>
  <c r="AA24" i="19"/>
  <c r="X24" i="19"/>
  <c r="Y24" i="19"/>
  <c r="AB24" i="19"/>
  <c r="Z24" i="19"/>
  <c r="X57" i="19"/>
  <c r="AA57" i="19"/>
  <c r="AB57" i="19"/>
  <c r="Z57" i="19"/>
  <c r="Y57" i="19"/>
  <c r="AB31" i="19"/>
  <c r="AA31" i="19"/>
  <c r="X31" i="19"/>
  <c r="Y31" i="19"/>
  <c r="Z31" i="19"/>
  <c r="AA23" i="19"/>
  <c r="AB23" i="19"/>
  <c r="X23" i="19"/>
  <c r="Z23" i="19"/>
  <c r="Y23" i="19"/>
  <c r="X22" i="19"/>
  <c r="Y22" i="19"/>
  <c r="Z22" i="19"/>
  <c r="AA22" i="19"/>
  <c r="AB22" i="19"/>
  <c r="Z61" i="19"/>
  <c r="X61" i="19"/>
  <c r="Y61" i="19"/>
  <c r="AA61" i="19"/>
  <c r="AB61" i="19"/>
  <c r="AE24" i="18"/>
  <c r="AC7" i="18"/>
  <c r="AF6" i="18"/>
  <c r="AB37" i="18"/>
  <c r="AD11" i="18"/>
  <c r="AD8" i="18"/>
  <c r="AF52" i="18"/>
  <c r="AE34" i="18"/>
  <c r="AB29" i="18"/>
  <c r="AE21" i="18"/>
  <c r="AC30" i="18"/>
  <c r="AC36" i="18"/>
  <c r="AD38" i="18"/>
  <c r="AD19" i="18"/>
  <c r="AF14" i="18"/>
  <c r="AB10" i="18"/>
  <c r="AD53" i="18"/>
  <c r="AF3" i="18"/>
  <c r="AE10" i="18"/>
  <c r="AD50" i="18"/>
  <c r="AF10" i="18"/>
  <c r="AE36" i="18"/>
  <c r="AC3" i="18"/>
  <c r="I69" i="1"/>
  <c r="AF5" i="18"/>
  <c r="AD26" i="18"/>
  <c r="AE12" i="18"/>
  <c r="AB45" i="18"/>
  <c r="AD40" i="18"/>
  <c r="P5" i="14"/>
  <c r="AE53" i="18"/>
  <c r="AF24" i="18"/>
  <c r="AF33" i="18"/>
  <c r="AF31" i="18"/>
  <c r="AB19" i="18"/>
  <c r="AC8" i="18"/>
  <c r="AC46" i="18"/>
  <c r="AD35" i="18"/>
  <c r="AF51" i="18"/>
  <c r="AF21" i="18"/>
  <c r="AC17" i="18"/>
  <c r="AE26" i="18"/>
  <c r="AA62" i="19"/>
  <c r="X62" i="19"/>
  <c r="Y62" i="19"/>
  <c r="Z62" i="19"/>
  <c r="AB62" i="19"/>
  <c r="Z71" i="19"/>
  <c r="AB71" i="19"/>
  <c r="AA71" i="19"/>
  <c r="Y71" i="19"/>
  <c r="X71" i="19"/>
  <c r="Y7" i="19"/>
  <c r="AA7" i="19"/>
  <c r="X7" i="19"/>
  <c r="AB7" i="19"/>
  <c r="Z7" i="19"/>
  <c r="X50" i="19"/>
  <c r="Z50" i="19"/>
  <c r="Y50" i="19"/>
  <c r="AA50" i="19"/>
  <c r="AB50" i="19"/>
  <c r="AF43" i="18"/>
  <c r="AB31" i="18"/>
  <c r="X3" i="14" a="1"/>
  <c r="AE51" i="18"/>
  <c r="AC10" i="18"/>
  <c r="AD7" i="18"/>
  <c r="AF50" i="18"/>
  <c r="AD16" i="18"/>
  <c r="AC29" i="18"/>
  <c r="AE22" i="18"/>
  <c r="AB28" i="18"/>
  <c r="T5" i="14"/>
  <c r="C83" i="1"/>
  <c r="AF7" i="18"/>
  <c r="AB44" i="19"/>
  <c r="AA44" i="19"/>
  <c r="Z44" i="19"/>
  <c r="Y44" i="19"/>
  <c r="X44" i="19"/>
  <c r="Y66" i="19"/>
  <c r="AB66" i="19"/>
  <c r="AA66" i="19"/>
  <c r="Z66" i="19"/>
  <c r="X66" i="19"/>
  <c r="Z59" i="19"/>
  <c r="Y59" i="19"/>
  <c r="AA59" i="19"/>
  <c r="AB59" i="19"/>
  <c r="X59" i="19"/>
  <c r="AB50" i="18"/>
  <c r="AF9" i="18"/>
  <c r="AE11" i="18"/>
  <c r="AB38" i="18"/>
  <c r="AB13" i="18"/>
  <c r="AF8" i="18"/>
  <c r="AD43" i="18"/>
  <c r="AF35" i="18"/>
  <c r="AB12" i="19"/>
  <c r="AA12" i="19"/>
  <c r="X12" i="19"/>
  <c r="Z12" i="19"/>
  <c r="Y12" i="19"/>
  <c r="Z13" i="19"/>
  <c r="AB13" i="19"/>
  <c r="Y13" i="19"/>
  <c r="AA13" i="19"/>
  <c r="X13" i="19"/>
  <c r="X56" i="19"/>
  <c r="Z56" i="19"/>
  <c r="Y56" i="19"/>
  <c r="AB56" i="19"/>
  <c r="AA56" i="19"/>
  <c r="Y51" i="19"/>
  <c r="X51" i="19"/>
  <c r="Z51" i="19"/>
  <c r="AA51" i="19"/>
  <c r="AB51" i="19"/>
  <c r="AD4" i="18"/>
  <c r="AF47" i="18"/>
  <c r="AB18" i="18"/>
  <c r="AD49" i="18"/>
  <c r="AF17" i="18"/>
  <c r="AC14" i="18"/>
  <c r="AE18" i="18"/>
  <c r="AC43" i="18"/>
  <c r="C84" i="1"/>
  <c r="X40" i="19"/>
  <c r="Z40" i="19"/>
  <c r="AA40" i="19"/>
  <c r="Y40" i="19"/>
  <c r="AB40" i="19"/>
  <c r="X68" i="19"/>
  <c r="Z68" i="19"/>
  <c r="AB68" i="19"/>
  <c r="Y68" i="19"/>
  <c r="AA68" i="19"/>
  <c r="Z38" i="19"/>
  <c r="X38" i="19"/>
  <c r="Y38" i="19"/>
  <c r="AB38" i="19"/>
  <c r="AA38" i="19"/>
  <c r="AE23" i="18"/>
  <c r="AC41" i="18"/>
  <c r="I75" i="1"/>
  <c r="H83" i="1" s="1"/>
  <c r="AC13" i="18"/>
  <c r="AB8" i="18"/>
  <c r="AE41" i="18"/>
  <c r="AF26" i="18"/>
  <c r="AF36" i="18"/>
  <c r="AB16" i="19"/>
  <c r="Y16" i="19"/>
  <c r="X16" i="19"/>
  <c r="AA16" i="19"/>
  <c r="Z16" i="19"/>
  <c r="AB43" i="19"/>
  <c r="Z43" i="19"/>
  <c r="X43" i="19"/>
  <c r="Y43" i="19"/>
  <c r="AA43" i="19"/>
  <c r="I68" i="1"/>
  <c r="AB53" i="18"/>
  <c r="AF40" i="18"/>
  <c r="AF19" i="18"/>
  <c r="AE50" i="18"/>
  <c r="AD13" i="18"/>
  <c r="AC27" i="18"/>
  <c r="AF32" i="18"/>
  <c r="AC33" i="18"/>
  <c r="AB6" i="19"/>
  <c r="X6" i="19"/>
  <c r="Z6" i="19"/>
  <c r="Y6" i="19"/>
  <c r="AA6" i="19"/>
  <c r="AA5" i="19"/>
  <c r="X5" i="19"/>
  <c r="Y5" i="19"/>
  <c r="Z5" i="19"/>
  <c r="AB5" i="19"/>
  <c r="AB54" i="19"/>
  <c r="X54" i="19"/>
  <c r="Y54" i="19"/>
  <c r="Z54" i="19"/>
  <c r="AA54" i="19"/>
  <c r="Z20" i="19"/>
  <c r="AA20" i="19"/>
  <c r="X20" i="19"/>
  <c r="Y20" i="19"/>
  <c r="AB20" i="19"/>
  <c r="Z34" i="19"/>
  <c r="AB34" i="19"/>
  <c r="Y34" i="19"/>
  <c r="X34" i="19"/>
  <c r="AA34" i="19"/>
  <c r="X30" i="19"/>
  <c r="Z30" i="19"/>
  <c r="AB30" i="19"/>
  <c r="Y30" i="19"/>
  <c r="AA30" i="19"/>
  <c r="AB48" i="19"/>
  <c r="AA48" i="19"/>
  <c r="Z48" i="19"/>
  <c r="Y48" i="19"/>
  <c r="X48" i="19"/>
  <c r="AB63" i="19"/>
  <c r="X63" i="19"/>
  <c r="AA63" i="19"/>
  <c r="Y63" i="19"/>
  <c r="Z63" i="19"/>
  <c r="AB41" i="19"/>
  <c r="X41" i="19"/>
  <c r="Y41" i="19"/>
  <c r="AA41" i="19"/>
  <c r="Z41" i="19"/>
  <c r="AB27" i="18"/>
  <c r="AB11" i="18"/>
  <c r="AC21" i="18"/>
  <c r="AD27" i="18"/>
  <c r="AB24" i="18"/>
  <c r="AC39" i="18"/>
  <c r="Z72" i="19"/>
  <c r="AA72" i="19"/>
  <c r="AB72" i="19"/>
  <c r="X72" i="19"/>
  <c r="Y72" i="19"/>
  <c r="AD14" i="18"/>
  <c r="AD45" i="18"/>
  <c r="AE14" i="18"/>
  <c r="AA8" i="19"/>
  <c r="X8" i="19"/>
  <c r="Y8" i="19"/>
  <c r="Z8" i="19"/>
  <c r="AB8" i="19"/>
  <c r="AC35" i="18"/>
  <c r="AD33" i="18"/>
  <c r="AC37" i="18"/>
  <c r="AE44" i="18"/>
  <c r="AB49" i="18"/>
  <c r="AC51" i="18"/>
  <c r="AF22" i="18"/>
  <c r="AE46" i="18"/>
  <c r="F7" i="15"/>
  <c r="X3" i="19"/>
  <c r="Z3" i="19"/>
  <c r="AA3" i="19"/>
  <c r="Y3" i="19"/>
  <c r="AB3" i="19"/>
  <c r="AB49" i="19"/>
  <c r="Y49" i="19"/>
  <c r="AA49" i="19"/>
  <c r="X49" i="19"/>
  <c r="Z49" i="19"/>
  <c r="AF49" i="18"/>
  <c r="AE20" i="18"/>
  <c r="AC42" i="18"/>
  <c r="AB48" i="18"/>
  <c r="AB25" i="18"/>
  <c r="AD51" i="18"/>
  <c r="AE42" i="18"/>
  <c r="AB51" i="18"/>
  <c r="AD3" i="18"/>
  <c r="AE39" i="18"/>
  <c r="AB58" i="19"/>
  <c r="X58" i="19"/>
  <c r="AA58" i="19"/>
  <c r="Y58" i="19"/>
  <c r="Z58" i="19"/>
  <c r="AB37" i="19"/>
  <c r="AA37" i="19"/>
  <c r="Y37" i="19"/>
  <c r="X37" i="19"/>
  <c r="Z37" i="19"/>
  <c r="AD39" i="18"/>
  <c r="AB42" i="18"/>
  <c r="AD15" i="18"/>
  <c r="AE45" i="18"/>
  <c r="AC52" i="18"/>
  <c r="AE7" i="18"/>
  <c r="AB52" i="18"/>
  <c r="AB30" i="18"/>
  <c r="AE3" i="18"/>
  <c r="AE17" i="18"/>
  <c r="D91" i="1"/>
  <c r="AB64" i="19"/>
  <c r="Y64" i="19"/>
  <c r="AA64" i="19"/>
  <c r="X64" i="19"/>
  <c r="Z64" i="19"/>
  <c r="Z55" i="19"/>
  <c r="X55" i="19"/>
  <c r="Y55" i="19"/>
  <c r="AA55" i="19"/>
  <c r="AB55" i="19"/>
  <c r="AA52" i="19"/>
  <c r="AB52" i="19"/>
  <c r="Y52" i="19"/>
  <c r="Z52" i="19"/>
  <c r="X52" i="19"/>
  <c r="AC9" i="18"/>
  <c r="AF29" i="18"/>
  <c r="AB26" i="18"/>
  <c r="AB17" i="18"/>
  <c r="AB34" i="18"/>
  <c r="AD20" i="18"/>
  <c r="AD48" i="18"/>
  <c r="AD25" i="18"/>
  <c r="D85" i="1"/>
  <c r="AB44" i="18"/>
  <c r="AF39" i="18"/>
  <c r="AD6" i="18"/>
  <c r="AC38" i="18"/>
  <c r="AC18" i="18"/>
  <c r="AE52" i="18"/>
  <c r="AC12" i="18"/>
  <c r="AC47" i="18"/>
  <c r="I85" i="1"/>
  <c r="Y21" i="19"/>
  <c r="X21" i="19"/>
  <c r="AA21" i="19"/>
  <c r="AB21" i="19"/>
  <c r="Z21" i="19"/>
  <c r="D68" i="1"/>
  <c r="AB32" i="18"/>
  <c r="AE13" i="18"/>
  <c r="H84" i="1"/>
  <c r="AC48" i="18"/>
  <c r="Z45" i="19"/>
  <c r="AA45" i="19"/>
  <c r="X45" i="19"/>
  <c r="AB45" i="19"/>
  <c r="Y45" i="19"/>
  <c r="AD34" i="18"/>
  <c r="AC16" i="18"/>
  <c r="AB35" i="18"/>
  <c r="AC45" i="18"/>
  <c r="AD31" i="18"/>
  <c r="X15" i="19"/>
  <c r="AB15" i="19"/>
  <c r="Z15" i="19"/>
  <c r="AA15" i="19"/>
  <c r="Y15" i="19"/>
  <c r="U5" i="14"/>
  <c r="AE33" i="18"/>
  <c r="AD37" i="18"/>
  <c r="AF38" i="18"/>
  <c r="AD28" i="18"/>
  <c r="AE35" i="18"/>
  <c r="AF4" i="18"/>
  <c r="AC23" i="18"/>
  <c r="AB9" i="18"/>
  <c r="AD12" i="18"/>
  <c r="V15" i="19" l="1"/>
  <c r="V45" i="19"/>
  <c r="V21" i="19"/>
  <c r="V52" i="19"/>
  <c r="V55" i="19"/>
  <c r="V64" i="19"/>
  <c r="V37" i="19"/>
  <c r="V58" i="19"/>
  <c r="V49" i="19"/>
  <c r="V3" i="19"/>
  <c r="V8" i="19"/>
  <c r="V72" i="19"/>
  <c r="V41" i="19"/>
  <c r="V63" i="19"/>
  <c r="V48" i="19"/>
  <c r="V30" i="19"/>
  <c r="V34" i="19"/>
  <c r="V20" i="19"/>
  <c r="V54" i="19"/>
  <c r="V5" i="19"/>
  <c r="V6" i="19"/>
  <c r="V43" i="19"/>
  <c r="V16" i="19"/>
  <c r="V38" i="19"/>
  <c r="V68" i="19"/>
  <c r="V40" i="19"/>
  <c r="V51" i="19"/>
  <c r="V56" i="19"/>
  <c r="V13" i="19"/>
  <c r="V12" i="19"/>
  <c r="V59" i="19"/>
  <c r="V66" i="19"/>
  <c r="V44" i="19"/>
  <c r="V50" i="19"/>
  <c r="V7" i="19"/>
  <c r="V71" i="19"/>
  <c r="V62" i="19"/>
  <c r="V61" i="19"/>
  <c r="V22" i="19"/>
  <c r="V23" i="19"/>
  <c r="V31" i="19"/>
  <c r="V57" i="19"/>
  <c r="V24" i="19"/>
  <c r="V4" i="19"/>
  <c r="V32" i="19"/>
  <c r="V26" i="19"/>
  <c r="V60" i="19"/>
  <c r="V69" i="19"/>
  <c r="V67" i="19"/>
  <c r="V53" i="19"/>
  <c r="V35" i="19"/>
  <c r="V17" i="19"/>
  <c r="V14" i="19"/>
  <c r="V65" i="19"/>
  <c r="V11" i="19"/>
  <c r="V70" i="19"/>
  <c r="V19" i="19"/>
  <c r="V10" i="19"/>
  <c r="V39" i="19"/>
  <c r="V33" i="19"/>
  <c r="V46" i="19"/>
  <c r="V28" i="19"/>
  <c r="V27" i="19"/>
  <c r="V47" i="19"/>
  <c r="V42" i="19"/>
  <c r="V36" i="19"/>
  <c r="V18" i="19"/>
  <c r="V25" i="19"/>
  <c r="V9" i="19"/>
  <c r="V29" i="19"/>
  <c r="H8" i="15"/>
  <c r="I8" i="15"/>
  <c r="Y6" i="18"/>
  <c r="Y52" i="18"/>
  <c r="Y51" i="18"/>
  <c r="Y15" i="18"/>
  <c r="Y16" i="18"/>
  <c r="Y33" i="18"/>
  <c r="Y4" i="18"/>
  <c r="Y11" i="18"/>
  <c r="Y25" i="18"/>
  <c r="Y8" i="18"/>
  <c r="Y50" i="18"/>
  <c r="Y14" i="18"/>
  <c r="Y49" i="18"/>
  <c r="Y21" i="18"/>
  <c r="Y34" i="18"/>
  <c r="Y45" i="18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Y7" i="18"/>
  <c r="Y13" i="18"/>
  <c r="Y48" i="18"/>
  <c r="Y35" i="18"/>
  <c r="Y27" i="18"/>
  <c r="Y18" i="18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AA30" i="14"/>
  <c r="Z62" i="14"/>
  <c r="AA56" i="14"/>
  <c r="AC54" i="14"/>
  <c r="AA48" i="14"/>
  <c r="AA22" i="14"/>
  <c r="AC35" i="14"/>
  <c r="Y57" i="14"/>
  <c r="AC77" i="14"/>
  <c r="AB39" i="14"/>
  <c r="AB63" i="14"/>
  <c r="AA77" i="14"/>
  <c r="AA40" i="14"/>
  <c r="Z23" i="14"/>
  <c r="AC29" i="14"/>
  <c r="AC67" i="14"/>
  <c r="Y5" i="14"/>
  <c r="AA41" i="14"/>
  <c r="Y12" i="14"/>
  <c r="AC71" i="14"/>
  <c r="C9" i="15"/>
  <c r="Y75" i="14"/>
  <c r="Y68" i="14"/>
  <c r="AB25" i="14"/>
  <c r="Z19" i="14"/>
  <c r="Y7" i="14"/>
  <c r="AA13" i="14"/>
  <c r="Y14" i="14"/>
  <c r="Z58" i="14"/>
  <c r="AG2" i="18" a="1"/>
  <c r="Y41" i="14"/>
  <c r="AB8" i="14"/>
  <c r="Z45" i="14"/>
  <c r="Y10" i="14"/>
  <c r="AC23" i="14"/>
  <c r="Y71" i="14"/>
  <c r="AA66" i="14"/>
  <c r="AC74" i="14"/>
  <c r="Z26" i="14"/>
  <c r="Y16" i="14"/>
  <c r="Y23" i="14"/>
  <c r="Y76" i="14"/>
  <c r="AC3" i="14"/>
  <c r="AB44" i="14"/>
  <c r="Y55" i="14"/>
  <c r="AB72" i="14"/>
  <c r="Z4" i="14"/>
  <c r="AC60" i="14"/>
  <c r="Z48" i="14"/>
  <c r="Z40" i="14"/>
  <c r="AC15" i="14"/>
  <c r="AA6" i="14"/>
  <c r="AB12" i="14"/>
  <c r="AB30" i="14"/>
  <c r="AA39" i="14"/>
  <c r="AC38" i="14"/>
  <c r="AC22" i="14"/>
  <c r="AC24" i="14"/>
  <c r="Z59" i="14"/>
  <c r="Z3" i="14"/>
  <c r="Y62" i="14"/>
  <c r="Z8" i="14"/>
  <c r="Z75" i="14"/>
  <c r="AB19" i="14"/>
  <c r="Z28" i="14"/>
  <c r="AA32" i="14"/>
  <c r="Y28" i="14"/>
  <c r="Y53" i="14"/>
  <c r="Y3" i="14"/>
  <c r="AC56" i="14"/>
  <c r="Z20" i="14"/>
  <c r="I83" i="1"/>
  <c r="AB53" i="14"/>
  <c r="AC76" i="14"/>
  <c r="I45" i="1"/>
  <c r="H53" i="1" s="1"/>
  <c r="AB34" i="14"/>
  <c r="AC69" i="14"/>
  <c r="AB5" i="14"/>
  <c r="H54" i="1"/>
  <c r="Z21" i="14"/>
  <c r="Y67" i="14"/>
  <c r="Z34" i="14"/>
  <c r="Y63" i="14"/>
  <c r="AC16" i="14"/>
  <c r="AA25" i="14"/>
  <c r="AC46" i="14"/>
  <c r="Z29" i="14"/>
  <c r="Y17" i="14"/>
  <c r="Y27" i="14"/>
  <c r="AC50" i="14"/>
  <c r="AC64" i="14"/>
  <c r="Z10" i="14"/>
  <c r="AA47" i="14"/>
  <c r="AA18" i="14"/>
  <c r="Z17" i="14"/>
  <c r="Z25" i="14"/>
  <c r="AA11" i="14"/>
  <c r="AB54" i="14"/>
  <c r="Z55" i="14"/>
  <c r="Y36" i="14"/>
  <c r="AH2" i="18" a="1"/>
  <c r="AB46" i="14"/>
  <c r="AA9" i="14"/>
  <c r="Y9" i="14"/>
  <c r="AC8" i="14"/>
  <c r="Y21" i="14"/>
  <c r="Y43" i="14"/>
  <c r="Z12" i="14"/>
  <c r="AC57" i="14"/>
  <c r="AC9" i="14"/>
  <c r="Z52" i="14"/>
  <c r="AB65" i="14"/>
  <c r="Y65" i="14"/>
  <c r="AC40" i="14"/>
  <c r="AC30" i="14"/>
  <c r="Z9" i="14"/>
  <c r="AB47" i="14"/>
  <c r="AB50" i="14"/>
  <c r="Y38" i="14"/>
  <c r="Z42" i="14"/>
  <c r="AA50" i="14"/>
  <c r="Y48" i="14"/>
  <c r="AB27" i="14"/>
  <c r="AA14" i="14"/>
  <c r="AB6" i="14"/>
  <c r="AA27" i="14"/>
  <c r="Z43" i="14"/>
  <c r="AC58" i="14"/>
  <c r="AA69" i="14"/>
  <c r="AC43" i="14"/>
  <c r="AB66" i="14"/>
  <c r="AC65" i="14"/>
  <c r="AB61" i="14"/>
  <c r="AB52" i="14"/>
  <c r="AC6" i="14"/>
  <c r="AB73" i="14"/>
  <c r="Z6" i="14"/>
  <c r="Y74" i="14"/>
  <c r="AC49" i="14"/>
  <c r="Z41" i="14"/>
  <c r="AA53" i="14"/>
  <c r="AB28" i="14"/>
  <c r="AB17" i="14"/>
  <c r="AC63" i="14"/>
  <c r="Y8" i="14"/>
  <c r="AB33" i="14"/>
  <c r="Y54" i="14"/>
  <c r="Y52" i="14"/>
  <c r="Z39" i="14"/>
  <c r="AC20" i="14"/>
  <c r="AC33" i="14"/>
  <c r="AC18" i="14"/>
  <c r="AC26" i="14"/>
  <c r="AC28" i="14"/>
  <c r="Y77" i="14"/>
  <c r="AB58" i="14"/>
  <c r="AB3" i="14"/>
  <c r="AB74" i="14"/>
  <c r="AC52" i="14"/>
  <c r="AC37" i="14"/>
  <c r="AA45" i="14"/>
  <c r="Z16" i="14"/>
  <c r="AB43" i="14"/>
  <c r="Y30" i="14"/>
  <c r="Z27" i="14"/>
  <c r="AB14" i="14"/>
  <c r="AC25" i="14"/>
  <c r="AC42" i="14"/>
  <c r="AB4" i="14"/>
  <c r="Z67" i="14"/>
  <c r="AB64" i="14"/>
  <c r="AB67" i="14"/>
  <c r="AC11" i="14"/>
  <c r="AB15" i="14"/>
  <c r="AC39" i="14"/>
  <c r="AB35" i="14"/>
  <c r="Z36" i="14"/>
  <c r="Y44" i="14"/>
  <c r="Z64" i="14"/>
  <c r="Y15" i="14"/>
  <c r="Z11" i="14"/>
  <c r="Y45" i="14"/>
  <c r="AC51" i="14"/>
  <c r="AB57" i="14"/>
  <c r="AB7" i="14"/>
  <c r="AA64" i="14"/>
  <c r="Z60" i="14"/>
  <c r="AC47" i="14"/>
  <c r="AA16" i="14"/>
  <c r="Y60" i="14"/>
  <c r="AA31" i="14"/>
  <c r="AA29" i="14"/>
  <c r="Z76" i="14"/>
  <c r="Y31" i="14"/>
  <c r="Z13" i="14"/>
  <c r="Z33" i="14"/>
  <c r="AC12" i="14"/>
  <c r="Z77" i="14"/>
  <c r="Y34" i="14"/>
  <c r="Y73" i="14"/>
  <c r="Y39" i="14"/>
  <c r="I15" i="1"/>
  <c r="AB37" i="14"/>
  <c r="AA59" i="14"/>
  <c r="Y46" i="14"/>
  <c r="Z70" i="14"/>
  <c r="Y13" i="14"/>
  <c r="AA46" i="14"/>
  <c r="AA15" i="14"/>
  <c r="Y20" i="14"/>
  <c r="AA72" i="14"/>
  <c r="AC59" i="14"/>
  <c r="AA70" i="14"/>
  <c r="AA24" i="14"/>
  <c r="Z65" i="14"/>
  <c r="Y19" i="14"/>
  <c r="AC55" i="14"/>
  <c r="Z44" i="14"/>
  <c r="Y40" i="14"/>
  <c r="AA60" i="14"/>
  <c r="AA58" i="14"/>
  <c r="AA75" i="14"/>
  <c r="AB11" i="14"/>
  <c r="AA4" i="14"/>
  <c r="Y66" i="14"/>
  <c r="AB70" i="14"/>
  <c r="AA21" i="14"/>
  <c r="AA51" i="14"/>
  <c r="AC4" i="14"/>
  <c r="AC36" i="14"/>
  <c r="D84" i="1"/>
  <c r="Z7" i="14"/>
  <c r="AA8" i="14"/>
  <c r="AA19" i="14"/>
  <c r="Z35" i="14"/>
  <c r="AB42" i="14"/>
  <c r="AC61" i="14"/>
  <c r="D15" i="1"/>
  <c r="AA62" i="14"/>
  <c r="Y42" i="14"/>
  <c r="D25" i="1"/>
  <c r="AB60" i="14"/>
  <c r="AC5" i="14"/>
  <c r="AA34" i="14"/>
  <c r="Y6" i="14"/>
  <c r="AA63" i="14"/>
  <c r="AB49" i="14"/>
  <c r="AC72" i="14"/>
  <c r="AC31" i="14"/>
  <c r="Y47" i="14"/>
  <c r="AA74" i="14"/>
  <c r="AA68" i="14"/>
  <c r="Z18" i="14"/>
  <c r="AC73" i="14"/>
  <c r="AB24" i="14"/>
  <c r="AC53" i="14"/>
  <c r="Y4" i="14"/>
  <c r="AB56" i="14"/>
  <c r="Z49" i="14"/>
  <c r="Z31" i="14"/>
  <c r="Z15" i="14"/>
  <c r="Z46" i="14"/>
  <c r="AA23" i="14"/>
  <c r="AC19" i="14"/>
  <c r="AA52" i="14"/>
  <c r="AB18" i="14"/>
  <c r="AB31" i="14"/>
  <c r="AA7" i="14"/>
  <c r="AC21" i="14"/>
  <c r="AC34" i="14"/>
  <c r="Y37" i="14"/>
  <c r="AC62" i="14"/>
  <c r="Y32" i="14"/>
  <c r="AA38" i="14"/>
  <c r="I84" i="1"/>
  <c r="D16" i="1"/>
  <c r="AA12" i="14"/>
  <c r="Y50" i="14"/>
  <c r="AB13" i="14"/>
  <c r="AC48" i="14"/>
  <c r="Z14" i="14"/>
  <c r="AA35" i="14"/>
  <c r="AB16" i="14"/>
  <c r="Z37" i="14"/>
  <c r="Y61" i="14"/>
  <c r="Y26" i="14"/>
  <c r="AA71" i="14"/>
  <c r="Z63" i="14"/>
  <c r="AB23" i="14"/>
  <c r="Y25" i="14"/>
  <c r="AB38" i="14"/>
  <c r="AA33" i="14"/>
  <c r="AA3" i="14"/>
  <c r="AB77" i="14"/>
  <c r="AC13" i="14"/>
  <c r="AC41" i="14"/>
  <c r="Z61" i="14"/>
  <c r="E9" i="15"/>
  <c r="Z66" i="14"/>
  <c r="AC70" i="14"/>
  <c r="AA49" i="14"/>
  <c r="AB36" i="14"/>
  <c r="I46" i="1"/>
  <c r="Z32" i="14"/>
  <c r="Z57" i="14"/>
  <c r="Y11" i="14"/>
  <c r="AB71" i="14"/>
  <c r="AC45" i="14"/>
  <c r="AC32" i="14"/>
  <c r="AB41" i="14"/>
  <c r="AA20" i="14"/>
  <c r="AC14" i="14"/>
  <c r="Y64" i="14"/>
  <c r="Y49" i="14"/>
  <c r="Z69" i="14"/>
  <c r="AB32" i="14"/>
  <c r="AB26" i="14"/>
  <c r="AB55" i="14"/>
  <c r="AC44" i="14"/>
  <c r="AA42" i="14"/>
  <c r="AA36" i="14"/>
  <c r="AA26" i="14"/>
  <c r="Z56" i="14"/>
  <c r="AB51" i="14"/>
  <c r="Y58" i="14"/>
  <c r="Z5" i="14"/>
  <c r="Z71" i="14"/>
  <c r="Z53" i="14"/>
  <c r="AA67" i="14"/>
  <c r="AB68" i="14"/>
  <c r="AB76" i="14"/>
  <c r="Z68" i="14"/>
  <c r="Z47" i="14"/>
  <c r="AB29" i="14"/>
  <c r="AA28" i="14"/>
  <c r="AC75" i="14"/>
  <c r="Y33" i="14"/>
  <c r="Y72" i="14"/>
  <c r="AB59" i="14"/>
  <c r="Z30" i="14"/>
  <c r="Y59" i="14"/>
  <c r="AA17" i="14"/>
  <c r="Y70" i="14"/>
  <c r="Z74" i="14"/>
  <c r="C10" i="15"/>
  <c r="E10" i="15" s="1"/>
  <c r="AA76" i="14"/>
  <c r="Z22" i="14"/>
  <c r="AB9" i="14"/>
  <c r="AB10" i="14"/>
  <c r="C11" i="15"/>
  <c r="AA43" i="14"/>
  <c r="D83" i="1"/>
  <c r="AA57" i="14"/>
  <c r="Y29" i="14"/>
  <c r="AA5" i="14"/>
  <c r="AB62" i="14"/>
  <c r="J7" i="15"/>
  <c r="AA10" i="14"/>
  <c r="Y69" i="14"/>
  <c r="Z54" i="14"/>
  <c r="Y51" i="14"/>
  <c r="Y35" i="14"/>
  <c r="AB22" i="14"/>
  <c r="AB48" i="14"/>
  <c r="AA61" i="14"/>
  <c r="AC68" i="14"/>
  <c r="Y56" i="14"/>
  <c r="Z50" i="14"/>
  <c r="Z72" i="14"/>
  <c r="E8" i="15"/>
  <c r="F8" i="15" s="1"/>
  <c r="AB45" i="14"/>
  <c r="AC10" i="14"/>
  <c r="AA54" i="14"/>
  <c r="AB69" i="14"/>
  <c r="Y24" i="14"/>
  <c r="AB20" i="14"/>
  <c r="Z24" i="14"/>
  <c r="AA65" i="14"/>
  <c r="AC66" i="14"/>
  <c r="Z51" i="14"/>
  <c r="Z73" i="14"/>
  <c r="Y22" i="14"/>
  <c r="AB75" i="14"/>
  <c r="I76" i="1"/>
  <c r="AB40" i="14"/>
  <c r="AA73" i="14"/>
  <c r="AB21" i="14"/>
  <c r="AA44" i="14"/>
  <c r="Y18" i="14"/>
  <c r="Z38" i="14"/>
  <c r="AC17" i="14"/>
  <c r="AC7" i="14"/>
  <c r="AA37" i="14"/>
  <c r="AA55" i="14"/>
  <c r="AC27" i="14"/>
  <c r="C23" i="1"/>
  <c r="C24" i="1"/>
  <c r="AD2" i="14" a="1"/>
  <c r="C12" i="15"/>
  <c r="E11" i="15"/>
  <c r="E12" i="15"/>
  <c r="C13" i="15"/>
  <c r="C14" i="15"/>
  <c r="E13" i="15"/>
  <c r="E14" i="15"/>
  <c r="C15" i="15"/>
  <c r="E15" i="15"/>
  <c r="C16" i="15"/>
  <c r="E16" i="15"/>
  <c r="C17" i="15"/>
  <c r="E17" i="15"/>
  <c r="C18" i="15"/>
  <c r="E18" i="15"/>
  <c r="C19" i="15"/>
  <c r="C20" i="15"/>
  <c r="E19" i="15"/>
  <c r="E20" i="15"/>
  <c r="C21" i="15"/>
  <c r="C22" i="15"/>
  <c r="E21" i="15"/>
  <c r="C23" i="15"/>
  <c r="E22" i="15"/>
  <c r="E23" i="15"/>
  <c r="C24" i="15"/>
  <c r="E24" i="15"/>
  <c r="C25" i="15"/>
  <c r="C26" i="15"/>
  <c r="E25" i="15"/>
  <c r="E26" i="15"/>
  <c r="C27" i="15"/>
  <c r="E27" i="15"/>
  <c r="C28" i="15"/>
  <c r="E28" i="15"/>
  <c r="C29" i="15"/>
  <c r="H9" i="15" l="1"/>
  <c r="I9" i="15"/>
  <c r="H29" i="15"/>
  <c r="I29" i="15"/>
  <c r="I28" i="15"/>
  <c r="H28" i="15"/>
  <c r="H27" i="15"/>
  <c r="I27" i="15"/>
  <c r="I26" i="15"/>
  <c r="H26" i="15"/>
  <c r="I25" i="15"/>
  <c r="H25" i="15"/>
  <c r="I24" i="15"/>
  <c r="H24" i="15"/>
  <c r="I23" i="15"/>
  <c r="H23" i="15"/>
  <c r="H22" i="15"/>
  <c r="I22" i="15"/>
  <c r="H21" i="15"/>
  <c r="I21" i="15"/>
  <c r="I20" i="15"/>
  <c r="H20" i="15"/>
  <c r="I19" i="15"/>
  <c r="H19" i="15"/>
  <c r="I18" i="15"/>
  <c r="H18" i="15"/>
  <c r="H17" i="15"/>
  <c r="I17" i="15"/>
  <c r="H16" i="15"/>
  <c r="I16" i="15"/>
  <c r="I15" i="15"/>
  <c r="H15" i="15"/>
  <c r="H14" i="15"/>
  <c r="I14" i="15"/>
  <c r="H13" i="15"/>
  <c r="I13" i="15"/>
  <c r="I12" i="15"/>
  <c r="H12" i="15"/>
  <c r="I11" i="15"/>
  <c r="H11" i="15"/>
  <c r="I10" i="15"/>
  <c r="H10" i="15"/>
  <c r="K7" i="15"/>
  <c r="O5" i="15" s="1"/>
  <c r="N5" i="15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I55" i="1"/>
  <c r="J8" i="15"/>
  <c r="D24" i="1"/>
  <c r="F11" i="15"/>
  <c r="I25" i="1"/>
  <c r="F17" i="15"/>
  <c r="F24" i="15"/>
  <c r="Q5" i="15"/>
  <c r="AJ2" i="16" a="1"/>
  <c r="U5" i="15"/>
  <c r="F12" i="15"/>
  <c r="H24" i="1"/>
  <c r="I53" i="1"/>
  <c r="H23" i="1"/>
  <c r="F13" i="15"/>
  <c r="F27" i="15"/>
  <c r="F20" i="15"/>
  <c r="F22" i="15"/>
  <c r="I54" i="1"/>
  <c r="F23" i="15"/>
  <c r="F28" i="15"/>
  <c r="F9" i="15"/>
  <c r="J9" i="15" s="1"/>
  <c r="F10" i="15"/>
  <c r="J10" i="15" s="1"/>
  <c r="AE2" i="14" a="1"/>
  <c r="P5" i="15"/>
  <c r="E29" i="15"/>
  <c r="F16" i="15"/>
  <c r="F19" i="15"/>
  <c r="F14" i="15"/>
  <c r="F21" i="15"/>
  <c r="D23" i="1"/>
  <c r="F18" i="15"/>
  <c r="F26" i="15"/>
  <c r="V5" i="15"/>
  <c r="F15" i="15"/>
  <c r="F25" i="15"/>
  <c r="K10" i="15" l="1"/>
  <c r="O8" i="15" s="1"/>
  <c r="N8" i="15"/>
  <c r="N7" i="15"/>
  <c r="K9" i="15"/>
  <c r="O7" i="15" s="1"/>
  <c r="K8" i="15"/>
  <c r="O6" i="15" s="1"/>
  <c r="N6" i="15"/>
  <c r="AJ19" i="16"/>
  <c r="AO19" i="16" s="1"/>
  <c r="AJ58" i="16"/>
  <c r="AO58" i="16" s="1"/>
  <c r="AJ22" i="16"/>
  <c r="AO22" i="16" s="1"/>
  <c r="AJ13" i="16"/>
  <c r="AO13" i="16" s="1"/>
  <c r="AJ54" i="16"/>
  <c r="AO54" i="16" s="1"/>
  <c r="AJ4" i="16"/>
  <c r="AO4" i="16" s="1"/>
  <c r="AJ8" i="16"/>
  <c r="AO8" i="16" s="1"/>
  <c r="AJ50" i="16"/>
  <c r="AO50" i="16" s="1"/>
  <c r="AJ25" i="16"/>
  <c r="AO25" i="16" s="1"/>
  <c r="AJ14" i="16"/>
  <c r="AO14" i="16" s="1"/>
  <c r="AJ34" i="16"/>
  <c r="AO34" i="16" s="1"/>
  <c r="AJ40" i="16"/>
  <c r="AO40" i="16" s="1"/>
  <c r="AJ33" i="16"/>
  <c r="AO33" i="16" s="1"/>
  <c r="AJ55" i="16"/>
  <c r="AO55" i="16" s="1"/>
  <c r="AJ37" i="16"/>
  <c r="AO37" i="16" s="1"/>
  <c r="AJ36" i="16"/>
  <c r="AO36" i="16" s="1"/>
  <c r="AJ7" i="16"/>
  <c r="AO7" i="16" s="1"/>
  <c r="AJ56" i="16"/>
  <c r="AO56" i="16" s="1"/>
  <c r="AJ39" i="16"/>
  <c r="AO39" i="16" s="1"/>
  <c r="AJ43" i="16"/>
  <c r="AO43" i="16" s="1"/>
  <c r="AJ30" i="16"/>
  <c r="AO30" i="16" s="1"/>
  <c r="AJ5" i="16"/>
  <c r="AO5" i="16" s="1"/>
  <c r="AJ21" i="16"/>
  <c r="AO21" i="16" s="1"/>
  <c r="AJ20" i="16"/>
  <c r="AO20" i="16" s="1"/>
  <c r="AJ15" i="16"/>
  <c r="AO15" i="16" s="1"/>
  <c r="AJ42" i="16"/>
  <c r="AO42" i="16" s="1"/>
  <c r="AJ49" i="16"/>
  <c r="AO49" i="16" s="1"/>
  <c r="AJ17" i="16"/>
  <c r="AO17" i="16" s="1"/>
  <c r="AJ32" i="16"/>
  <c r="AO32" i="16" s="1"/>
  <c r="AJ41" i="16"/>
  <c r="AO41" i="16" s="1"/>
  <c r="AJ3" i="16"/>
  <c r="AO3" i="16" s="1"/>
  <c r="AJ9" i="16"/>
  <c r="AO9" i="16" s="1"/>
  <c r="AJ6" i="16"/>
  <c r="AO6" i="16" s="1"/>
  <c r="AJ10" i="16"/>
  <c r="AO10" i="16" s="1"/>
  <c r="AJ18" i="16"/>
  <c r="AO18" i="16" s="1"/>
  <c r="AJ53" i="16"/>
  <c r="AO53" i="16" s="1"/>
  <c r="AJ48" i="16"/>
  <c r="AO48" i="16" s="1"/>
  <c r="AJ12" i="16"/>
  <c r="AO12" i="16" s="1"/>
  <c r="AJ29" i="16"/>
  <c r="AO29" i="16" s="1"/>
  <c r="AJ16" i="16"/>
  <c r="AO16" i="16" s="1"/>
  <c r="AJ38" i="16"/>
  <c r="AO38" i="16" s="1"/>
  <c r="AJ24" i="16"/>
  <c r="AO24" i="16" s="1"/>
  <c r="AJ35" i="16"/>
  <c r="AO35" i="16" s="1"/>
  <c r="AJ11" i="16"/>
  <c r="AO11" i="16" s="1"/>
  <c r="AJ57" i="16"/>
  <c r="AO57" i="16" s="1"/>
  <c r="AJ52" i="16"/>
  <c r="AO52" i="16" s="1"/>
  <c r="AJ51" i="16"/>
  <c r="AO51" i="16" s="1"/>
  <c r="AJ23" i="16"/>
  <c r="AO23" i="16" s="1"/>
  <c r="AJ47" i="16"/>
  <c r="AO47" i="16" s="1"/>
  <c r="AJ28" i="16"/>
  <c r="AO28" i="16" s="1"/>
  <c r="AJ46" i="16"/>
  <c r="AO46" i="16" s="1"/>
  <c r="AJ59" i="16"/>
  <c r="AO59" i="16" s="1"/>
  <c r="AJ31" i="16"/>
  <c r="AO31" i="16" s="1"/>
  <c r="AJ27" i="16"/>
  <c r="AO27" i="16" s="1"/>
  <c r="AJ45" i="16"/>
  <c r="AO45" i="16" s="1"/>
  <c r="AJ26" i="16"/>
  <c r="AO26" i="16" s="1"/>
  <c r="AJ2" i="16"/>
  <c r="AJ44" i="16"/>
  <c r="AO44" i="16" s="1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J25" i="15"/>
  <c r="V8" i="15"/>
  <c r="I23" i="1"/>
  <c r="J14" i="15"/>
  <c r="J18" i="15"/>
  <c r="Q7" i="15"/>
  <c r="Q6" i="15"/>
  <c r="P8" i="15"/>
  <c r="J28" i="15"/>
  <c r="F29" i="15"/>
  <c r="J13" i="15"/>
  <c r="J19" i="15"/>
  <c r="J23" i="15"/>
  <c r="U7" i="15"/>
  <c r="J20" i="15"/>
  <c r="U8" i="15"/>
  <c r="P6" i="15"/>
  <c r="J12" i="15"/>
  <c r="J15" i="15"/>
  <c r="J16" i="15"/>
  <c r="J26" i="15"/>
  <c r="J27" i="15"/>
  <c r="Q8" i="15"/>
  <c r="J17" i="15"/>
  <c r="J22" i="15"/>
  <c r="I24" i="1"/>
  <c r="V6" i="15"/>
  <c r="J24" i="15"/>
  <c r="J21" i="15"/>
  <c r="U6" i="15"/>
  <c r="J11" i="15"/>
  <c r="P7" i="15"/>
  <c r="V7" i="15"/>
  <c r="K11" i="15" l="1"/>
  <c r="O9" i="15" s="1"/>
  <c r="N9" i="15"/>
  <c r="N22" i="15"/>
  <c r="K24" i="15"/>
  <c r="O22" i="15" s="1"/>
  <c r="K17" i="15"/>
  <c r="O15" i="15" s="1"/>
  <c r="N15" i="15"/>
  <c r="N10" i="15"/>
  <c r="K12" i="15"/>
  <c r="O10" i="15" s="1"/>
  <c r="N18" i="15"/>
  <c r="K20" i="15"/>
  <c r="O18" i="15" s="1"/>
  <c r="K28" i="15"/>
  <c r="O26" i="15" s="1"/>
  <c r="N26" i="15"/>
  <c r="N12" i="15"/>
  <c r="K14" i="15"/>
  <c r="O12" i="15" s="1"/>
  <c r="K25" i="15"/>
  <c r="O23" i="15" s="1"/>
  <c r="N23" i="15"/>
  <c r="N24" i="15"/>
  <c r="K26" i="15"/>
  <c r="O24" i="15" s="1"/>
  <c r="N21" i="15"/>
  <c r="K23" i="15"/>
  <c r="O21" i="15" s="1"/>
  <c r="N20" i="15"/>
  <c r="K22" i="15"/>
  <c r="O20" i="15" s="1"/>
  <c r="N17" i="15"/>
  <c r="K19" i="15"/>
  <c r="O17" i="15" s="1"/>
  <c r="N11" i="15"/>
  <c r="K13" i="15"/>
  <c r="O11" i="15" s="1"/>
  <c r="N16" i="15"/>
  <c r="K18" i="15"/>
  <c r="O16" i="15" s="1"/>
  <c r="N19" i="15"/>
  <c r="K21" i="15"/>
  <c r="O19" i="15" s="1"/>
  <c r="N14" i="15"/>
  <c r="K16" i="15"/>
  <c r="O14" i="15" s="1"/>
  <c r="N25" i="15"/>
  <c r="K27" i="15"/>
  <c r="O25" i="15" s="1"/>
  <c r="N13" i="15"/>
  <c r="K15" i="15"/>
  <c r="O13" i="15" s="1"/>
  <c r="U18" i="15"/>
  <c r="V18" i="15"/>
  <c r="P18" i="15"/>
  <c r="Q18" i="15"/>
  <c r="U11" i="15"/>
  <c r="U21" i="15"/>
  <c r="V16" i="15"/>
  <c r="V20" i="15"/>
  <c r="P17" i="15"/>
  <c r="Q9" i="15"/>
  <c r="V9" i="15"/>
  <c r="U9" i="15"/>
  <c r="P9" i="15"/>
  <c r="V11" i="15"/>
  <c r="Q21" i="15"/>
  <c r="V13" i="15"/>
  <c r="U19" i="15"/>
  <c r="V14" i="15"/>
  <c r="P22" i="15"/>
  <c r="V22" i="15"/>
  <c r="Q22" i="15"/>
  <c r="U22" i="15"/>
  <c r="P11" i="15"/>
  <c r="P21" i="15"/>
  <c r="Q13" i="15"/>
  <c r="P19" i="15"/>
  <c r="Q14" i="15"/>
  <c r="Q26" i="15"/>
  <c r="V26" i="15"/>
  <c r="P26" i="15"/>
  <c r="U26" i="15"/>
  <c r="Q11" i="15"/>
  <c r="V21" i="15"/>
  <c r="P13" i="15"/>
  <c r="Q19" i="15"/>
  <c r="U14" i="15"/>
  <c r="V12" i="15"/>
  <c r="P12" i="15"/>
  <c r="U12" i="15"/>
  <c r="Q12" i="15"/>
  <c r="P24" i="15"/>
  <c r="Q25" i="15"/>
  <c r="J29" i="15"/>
  <c r="U13" i="15"/>
  <c r="V19" i="15"/>
  <c r="P14" i="15"/>
  <c r="U15" i="15"/>
  <c r="Q15" i="15"/>
  <c r="P15" i="15"/>
  <c r="V15" i="15"/>
  <c r="V24" i="15"/>
  <c r="U25" i="15"/>
  <c r="P16" i="15"/>
  <c r="Q20" i="15"/>
  <c r="Q17" i="15"/>
  <c r="V10" i="15"/>
  <c r="U10" i="15"/>
  <c r="Q10" i="15"/>
  <c r="P10" i="15"/>
  <c r="Q24" i="15"/>
  <c r="V25" i="15"/>
  <c r="U16" i="15"/>
  <c r="P20" i="15"/>
  <c r="U17" i="15"/>
  <c r="V23" i="15"/>
  <c r="Q23" i="15"/>
  <c r="P23" i="15"/>
  <c r="U23" i="15"/>
  <c r="U24" i="15"/>
  <c r="P25" i="15"/>
  <c r="Q16" i="15"/>
  <c r="U20" i="15"/>
  <c r="V17" i="15"/>
  <c r="N27" i="15" l="1"/>
  <c r="K29" i="15"/>
  <c r="O27" i="15" s="1"/>
  <c r="Q27" i="15"/>
  <c r="U27" i="15"/>
  <c r="P27" i="15"/>
  <c r="Y3" i="15" a="1"/>
  <c r="V27" i="15"/>
  <c r="Z3" i="15" a="1"/>
  <c r="Z14" i="15" l="1"/>
  <c r="Z4" i="15"/>
  <c r="Z9" i="15"/>
  <c r="Z25" i="15"/>
  <c r="Z33" i="15"/>
  <c r="Z54" i="15"/>
  <c r="Z24" i="15"/>
  <c r="Z49" i="15"/>
  <c r="Z58" i="15"/>
  <c r="Z17" i="15"/>
  <c r="Z44" i="15"/>
  <c r="Z27" i="15"/>
  <c r="Z5" i="15"/>
  <c r="Z48" i="15"/>
  <c r="Z34" i="15"/>
  <c r="Z13" i="15"/>
  <c r="Z22" i="15"/>
  <c r="Z11" i="15"/>
  <c r="Z63" i="15"/>
  <c r="Z38" i="15"/>
  <c r="Z55" i="15"/>
  <c r="Z30" i="15"/>
  <c r="Z60" i="15"/>
  <c r="Z64" i="15"/>
  <c r="Z8" i="15"/>
  <c r="Z57" i="15"/>
  <c r="Z40" i="15"/>
  <c r="Z56" i="15"/>
  <c r="Z62" i="15"/>
  <c r="Z3" i="15"/>
  <c r="Z45" i="15"/>
  <c r="Z21" i="15"/>
  <c r="Z31" i="15"/>
  <c r="Z18" i="15"/>
  <c r="Z36" i="15"/>
  <c r="Z59" i="15"/>
  <c r="Z28" i="15"/>
  <c r="Z10" i="15"/>
  <c r="Z51" i="15"/>
  <c r="Z12" i="15"/>
  <c r="Z43" i="15"/>
  <c r="Z46" i="15"/>
  <c r="Z6" i="15"/>
  <c r="Z23" i="15"/>
  <c r="Z50" i="15"/>
  <c r="Z37" i="15"/>
  <c r="Z65" i="15"/>
  <c r="Z52" i="15"/>
  <c r="Z19" i="15"/>
  <c r="Z15" i="15"/>
  <c r="Z32" i="15"/>
  <c r="Z47" i="15"/>
  <c r="Z35" i="15"/>
  <c r="Z29" i="15"/>
  <c r="Z16" i="15"/>
  <c r="Z53" i="15"/>
  <c r="Z61" i="15"/>
  <c r="Z42" i="15"/>
  <c r="Z39" i="15"/>
  <c r="Z20" i="15"/>
  <c r="Z26" i="15"/>
  <c r="Z41" i="15"/>
  <c r="Z7" i="15"/>
  <c r="Y9" i="15"/>
  <c r="Y54" i="15"/>
  <c r="Y3" i="15"/>
  <c r="Y10" i="15"/>
  <c r="Y35" i="15"/>
  <c r="Y29" i="15"/>
  <c r="Y52" i="15"/>
  <c r="Y24" i="15"/>
  <c r="Y48" i="15"/>
  <c r="Y33" i="15"/>
  <c r="Y22" i="15"/>
  <c r="Y19" i="15"/>
  <c r="Y32" i="15"/>
  <c r="Y50" i="15"/>
  <c r="Y25" i="15"/>
  <c r="Y57" i="15"/>
  <c r="Y59" i="15"/>
  <c r="Y5" i="15"/>
  <c r="Y18" i="15"/>
  <c r="Y63" i="15"/>
  <c r="Y61" i="15"/>
  <c r="Y4" i="15"/>
  <c r="Y14" i="15"/>
  <c r="Y44" i="15"/>
  <c r="Y21" i="15"/>
  <c r="Y56" i="15"/>
  <c r="Y64" i="15"/>
  <c r="Y11" i="15"/>
  <c r="Y62" i="15"/>
  <c r="Y42" i="15"/>
  <c r="Y36" i="15"/>
  <c r="Y15" i="15"/>
  <c r="Y47" i="15"/>
  <c r="Y23" i="15"/>
  <c r="Y55" i="15"/>
  <c r="Y60" i="15"/>
  <c r="Y8" i="15"/>
  <c r="Y6" i="15"/>
  <c r="Y16" i="15"/>
  <c r="Y12" i="15"/>
  <c r="Y28" i="15"/>
  <c r="Y30" i="15"/>
  <c r="Y37" i="15"/>
  <c r="Y65" i="15"/>
  <c r="Y7" i="15"/>
  <c r="Y39" i="15"/>
  <c r="Y34" i="15"/>
  <c r="Y40" i="15"/>
  <c r="Y27" i="15"/>
  <c r="Y45" i="15"/>
  <c r="Y41" i="15"/>
  <c r="Y26" i="15"/>
  <c r="Y43" i="15"/>
  <c r="Y17" i="15"/>
  <c r="Y58" i="15"/>
  <c r="Y46" i="15"/>
  <c r="Y53" i="15"/>
  <c r="Y49" i="15"/>
  <c r="Y20" i="15"/>
  <c r="Y31" i="15"/>
  <c r="Y38" i="15"/>
  <c r="Y51" i="15"/>
  <c r="Y13" i="15"/>
  <c r="AC3" i="15"/>
  <c r="AA18" i="15"/>
  <c r="AB64" i="15"/>
  <c r="AD37" i="15"/>
  <c r="AC41" i="15"/>
  <c r="AC10" i="15"/>
  <c r="AE63" i="15"/>
  <c r="AE11" i="15"/>
  <c r="AA65" i="15"/>
  <c r="AB26" i="15"/>
  <c r="AD35" i="15"/>
  <c r="AB61" i="15"/>
  <c r="AE62" i="15"/>
  <c r="AA7" i="15"/>
  <c r="AE43" i="15"/>
  <c r="AB29" i="15"/>
  <c r="AE4" i="15"/>
  <c r="AD42" i="15"/>
  <c r="AD39" i="15"/>
  <c r="AB17" i="15"/>
  <c r="AB52" i="15"/>
  <c r="AC14" i="15"/>
  <c r="AA36" i="15"/>
  <c r="AC34" i="15"/>
  <c r="AD58" i="15"/>
  <c r="AA24" i="15"/>
  <c r="AB44" i="15"/>
  <c r="AC15" i="15"/>
  <c r="AA40" i="15"/>
  <c r="AB46" i="15"/>
  <c r="AC48" i="15"/>
  <c r="AC21" i="15"/>
  <c r="AE47" i="15"/>
  <c r="AD27" i="15"/>
  <c r="AB53" i="15"/>
  <c r="AB33" i="15"/>
  <c r="AC56" i="15"/>
  <c r="AA23" i="15"/>
  <c r="AE45" i="15"/>
  <c r="AA49" i="15"/>
  <c r="AE3" i="15"/>
  <c r="AD18" i="15"/>
  <c r="AE64" i="15"/>
  <c r="AA37" i="15"/>
  <c r="AE20" i="15"/>
  <c r="AE10" i="15"/>
  <c r="AA63" i="15"/>
  <c r="AB11" i="15"/>
  <c r="AD65" i="15"/>
  <c r="AB31" i="15"/>
  <c r="AB35" i="15"/>
  <c r="AC61" i="15"/>
  <c r="AB62" i="15"/>
  <c r="AE7" i="15"/>
  <c r="AC38" i="15"/>
  <c r="AE29" i="15"/>
  <c r="AC4" i="15"/>
  <c r="AB42" i="15"/>
  <c r="AA39" i="15"/>
  <c r="AE51" i="15"/>
  <c r="AC52" i="15"/>
  <c r="AA14" i="15"/>
  <c r="AC36" i="15"/>
  <c r="AB34" i="15"/>
  <c r="AD13" i="15"/>
  <c r="AE44" i="15"/>
  <c r="AD15" i="15"/>
  <c r="AB40" i="15"/>
  <c r="AB9" i="15"/>
  <c r="AA48" i="15"/>
  <c r="AE21" i="15"/>
  <c r="AA47" i="15"/>
  <c r="AC27" i="15"/>
  <c r="AA54" i="15"/>
  <c r="AC33" i="15"/>
  <c r="AE56" i="15"/>
  <c r="AE23" i="15"/>
  <c r="AB45" i="15"/>
  <c r="AB3" i="15"/>
  <c r="AB18" i="15"/>
  <c r="AC55" i="15"/>
  <c r="AB37" i="15"/>
  <c r="AC20" i="15"/>
  <c r="AC63" i="15"/>
  <c r="AB60" i="15"/>
  <c r="AC65" i="15"/>
  <c r="AA31" i="15"/>
  <c r="AE61" i="15"/>
  <c r="AD7" i="15"/>
  <c r="AC29" i="15"/>
  <c r="AE6" i="15"/>
  <c r="AB51" i="15"/>
  <c r="AE14" i="15"/>
  <c r="AE34" i="15"/>
  <c r="AD24" i="15"/>
  <c r="AD12" i="15"/>
  <c r="AC9" i="15"/>
  <c r="AB21" i="15"/>
  <c r="AB27" i="15"/>
  <c r="AE33" i="15"/>
  <c r="AE30" i="15"/>
  <c r="AC18" i="15"/>
  <c r="AE55" i="15"/>
  <c r="AC37" i="15"/>
  <c r="AA19" i="15"/>
  <c r="AA60" i="15"/>
  <c r="AE31" i="15"/>
  <c r="AD61" i="15"/>
  <c r="AC7" i="15"/>
  <c r="AD38" i="15"/>
  <c r="AD4" i="15"/>
  <c r="AB39" i="15"/>
  <c r="AE25" i="15"/>
  <c r="AC16" i="15"/>
  <c r="AA57" i="15"/>
  <c r="AB12" i="15"/>
  <c r="AA9" i="15"/>
  <c r="AA21" i="15"/>
  <c r="AE27" i="15"/>
  <c r="AC54" i="15"/>
  <c r="AB56" i="15"/>
  <c r="AC45" i="15"/>
  <c r="AE18" i="15"/>
  <c r="AD20" i="15"/>
  <c r="AD63" i="15"/>
  <c r="AE26" i="15"/>
  <c r="AA32" i="15"/>
  <c r="AA61" i="15"/>
  <c r="AD43" i="15"/>
  <c r="AA50" i="15"/>
  <c r="AE17" i="15"/>
  <c r="AA25" i="15"/>
  <c r="AE16" i="15"/>
  <c r="AC13" i="15"/>
  <c r="AC44" i="15"/>
  <c r="AE12" i="15"/>
  <c r="AE9" i="15"/>
  <c r="AD21" i="15"/>
  <c r="AE54" i="15"/>
  <c r="AA56" i="15"/>
  <c r="AB49" i="15"/>
  <c r="AD22" i="15"/>
  <c r="AB41" i="15"/>
  <c r="AB19" i="15"/>
  <c r="AC60" i="15"/>
  <c r="AC31" i="15"/>
  <c r="AC62" i="15"/>
  <c r="AA43" i="15"/>
  <c r="AE50" i="15"/>
  <c r="AC6" i="15"/>
  <c r="AC25" i="15"/>
  <c r="AD16" i="15"/>
  <c r="AE13" i="15"/>
  <c r="AC12" i="15"/>
  <c r="AD9" i="15"/>
  <c r="AC53" i="15"/>
  <c r="AB23" i="15"/>
  <c r="AA22" i="15"/>
  <c r="AE41" i="15"/>
  <c r="AD11" i="15"/>
  <c r="AC35" i="15"/>
  <c r="AD62" i="15"/>
  <c r="AA29" i="15"/>
  <c r="AA6" i="15"/>
  <c r="AB25" i="15"/>
  <c r="AE58" i="15"/>
  <c r="AA15" i="15"/>
  <c r="AD48" i="15"/>
  <c r="AC47" i="15"/>
  <c r="AD33" i="15"/>
  <c r="AD30" i="15"/>
  <c r="AA64" i="15"/>
  <c r="AD10" i="15"/>
  <c r="AB65" i="15"/>
  <c r="AD32" i="15"/>
  <c r="AB43" i="15"/>
  <c r="AC50" i="15"/>
  <c r="AA17" i="15"/>
  <c r="AB36" i="15"/>
  <c r="AC24" i="15"/>
  <c r="AE40" i="15"/>
  <c r="AB47" i="15"/>
  <c r="AA33" i="15"/>
  <c r="AA45" i="15"/>
  <c r="AE24" i="15"/>
  <c r="AB10" i="15"/>
  <c r="AE35" i="15"/>
  <c r="AB8" i="15"/>
  <c r="AA38" i="15"/>
  <c r="AB4" i="15"/>
  <c r="AE39" i="15"/>
  <c r="AE52" i="15"/>
  <c r="AB16" i="15"/>
  <c r="AA13" i="15"/>
  <c r="AA44" i="15"/>
  <c r="AD40" i="15"/>
  <c r="AE48" i="15"/>
  <c r="AD28" i="15"/>
  <c r="AB54" i="15"/>
  <c r="AD56" i="15"/>
  <c r="AD45" i="15"/>
  <c r="AE22" i="15"/>
  <c r="AA20" i="15"/>
  <c r="AB63" i="15"/>
  <c r="AE65" i="15"/>
  <c r="AE32" i="15"/>
  <c r="AE8" i="15"/>
  <c r="AD50" i="15"/>
  <c r="AD6" i="15"/>
  <c r="AC51" i="15"/>
  <c r="AB14" i="15"/>
  <c r="AA34" i="15"/>
  <c r="AB13" i="15"/>
  <c r="AD44" i="15"/>
  <c r="AC40" i="15"/>
  <c r="AA59" i="15"/>
  <c r="AA28" i="15"/>
  <c r="AE5" i="15"/>
  <c r="AB30" i="15"/>
  <c r="AC22" i="15"/>
  <c r="AB55" i="15"/>
  <c r="AA41" i="15"/>
  <c r="AE19" i="15"/>
  <c r="AD60" i="15"/>
  <c r="AD31" i="15"/>
  <c r="AA8" i="15"/>
  <c r="AB38" i="15"/>
  <c r="AA4" i="15"/>
  <c r="AB6" i="15"/>
  <c r="AD51" i="15"/>
  <c r="AD14" i="15"/>
  <c r="AA58" i="15"/>
  <c r="AB57" i="15"/>
  <c r="AA46" i="15"/>
  <c r="AD59" i="15"/>
  <c r="AC28" i="15"/>
  <c r="AE53" i="15"/>
  <c r="AA5" i="15"/>
  <c r="AC30" i="15"/>
  <c r="AC64" i="15"/>
  <c r="AB20" i="15"/>
  <c r="AA11" i="15"/>
  <c r="AD26" i="15"/>
  <c r="AB32" i="15"/>
  <c r="AC8" i="15"/>
  <c r="AE38" i="15"/>
  <c r="AA42" i="15"/>
  <c r="AC17" i="15"/>
  <c r="AE36" i="15"/>
  <c r="AB58" i="15"/>
  <c r="AB15" i="15"/>
  <c r="AE59" i="15"/>
  <c r="AB28" i="15"/>
  <c r="AD5" i="15"/>
  <c r="AD49" i="15"/>
  <c r="AA3" i="15"/>
  <c r="AA55" i="15"/>
  <c r="AD19" i="15"/>
  <c r="AA26" i="15"/>
  <c r="AD8" i="15"/>
  <c r="AB50" i="15"/>
  <c r="AD17" i="15"/>
  <c r="AD36" i="15"/>
  <c r="AB24" i="15"/>
  <c r="AA12" i="15"/>
  <c r="AC59" i="15"/>
  <c r="AA53" i="15"/>
  <c r="AC23" i="15"/>
  <c r="AE37" i="15"/>
  <c r="AC11" i="15"/>
  <c r="AA35" i="15"/>
  <c r="AB7" i="15"/>
  <c r="AC42" i="15"/>
  <c r="AD25" i="15"/>
  <c r="AC58" i="15"/>
  <c r="AE15" i="15"/>
  <c r="AB48" i="15"/>
  <c r="AA27" i="15"/>
  <c r="AC5" i="15"/>
  <c r="AE49" i="15"/>
  <c r="AD55" i="15"/>
  <c r="AA51" i="15"/>
  <c r="AC57" i="15"/>
  <c r="AE46" i="15"/>
  <c r="AD47" i="15"/>
  <c r="AD54" i="15"/>
  <c r="AA30" i="15"/>
  <c r="AD64" i="15"/>
  <c r="AA10" i="15"/>
  <c r="AE60" i="15"/>
  <c r="AC32" i="15"/>
  <c r="AC43" i="15"/>
  <c r="AE42" i="15"/>
  <c r="AA52" i="15"/>
  <c r="AA16" i="15"/>
  <c r="AE57" i="15"/>
  <c r="AD46" i="15"/>
  <c r="AE28" i="15"/>
  <c r="AB5" i="15"/>
  <c r="AC49" i="15"/>
  <c r="AD3" i="15"/>
  <c r="AB22" i="15"/>
  <c r="AD41" i="15"/>
  <c r="AC19" i="15"/>
  <c r="AC26" i="15"/>
  <c r="AA62" i="15"/>
  <c r="AD29" i="15"/>
  <c r="AC39" i="15"/>
  <c r="AD52" i="15"/>
  <c r="AD34" i="15"/>
  <c r="AD57" i="15"/>
  <c r="AC46" i="15"/>
  <c r="AB59" i="15"/>
  <c r="AD53" i="15"/>
  <c r="AD23" i="15"/>
  <c r="X49" i="15" l="1"/>
  <c r="X45" i="15"/>
  <c r="X30" i="15"/>
  <c r="X23" i="15"/>
  <c r="X56" i="15"/>
  <c r="X5" i="15"/>
  <c r="X33" i="15"/>
  <c r="X54" i="15"/>
  <c r="X53" i="15"/>
  <c r="X27" i="15"/>
  <c r="X28" i="15"/>
  <c r="X47" i="15"/>
  <c r="X21" i="15"/>
  <c r="X59" i="15"/>
  <c r="X48" i="15"/>
  <c r="X9" i="15"/>
  <c r="X46" i="15"/>
  <c r="X40" i="15"/>
  <c r="X12" i="15"/>
  <c r="X15" i="15"/>
  <c r="X44" i="15"/>
  <c r="X57" i="15"/>
  <c r="X24" i="15"/>
  <c r="X13" i="15"/>
  <c r="X58" i="15"/>
  <c r="X34" i="15"/>
  <c r="X16" i="15"/>
  <c r="X36" i="15"/>
  <c r="X14" i="15"/>
  <c r="X25" i="15"/>
  <c r="X52" i="15"/>
  <c r="X51" i="15"/>
  <c r="X17" i="15"/>
  <c r="X39" i="15"/>
  <c r="X6" i="15"/>
  <c r="X42" i="15"/>
  <c r="X4" i="15"/>
  <c r="X50" i="15"/>
  <c r="X29" i="15"/>
  <c r="X38" i="15"/>
  <c r="X43" i="15"/>
  <c r="X7" i="15"/>
  <c r="X8" i="15"/>
  <c r="X62" i="15"/>
  <c r="X61" i="15"/>
  <c r="X32" i="15"/>
  <c r="X35" i="15"/>
  <c r="X31" i="15"/>
  <c r="X26" i="15"/>
  <c r="X65" i="15"/>
  <c r="X60" i="15"/>
  <c r="X11" i="15"/>
  <c r="X63" i="15"/>
  <c r="X19" i="15"/>
  <c r="X10" i="15"/>
  <c r="X20" i="15"/>
  <c r="X41" i="15"/>
  <c r="X37" i="15"/>
  <c r="X55" i="15"/>
  <c r="X64" i="15"/>
  <c r="X18" i="15"/>
  <c r="X22" i="15"/>
  <c r="X3" i="15"/>
  <c r="I30" i="1"/>
  <c r="D30" i="1"/>
  <c r="D31" i="1"/>
  <c r="C38" i="1"/>
  <c r="I31" i="1"/>
  <c r="H38" i="1"/>
  <c r="AG2" i="15" a="1"/>
  <c r="I40" i="1"/>
  <c r="H39" i="1"/>
  <c r="I39" i="1" s="1"/>
  <c r="D40" i="1"/>
  <c r="C39" i="1"/>
  <c r="AF2" i="15" a="1"/>
  <c r="D38" i="1"/>
  <c r="AF36" i="15" l="1"/>
  <c r="AJ36" i="15" s="1"/>
  <c r="AF33" i="15"/>
  <c r="AJ33" i="15" s="1"/>
  <c r="AF54" i="15"/>
  <c r="AJ54" i="15" s="1"/>
  <c r="AF37" i="15"/>
  <c r="AJ37" i="15" s="1"/>
  <c r="AF4" i="15"/>
  <c r="AJ4" i="15" s="1"/>
  <c r="AF25" i="15"/>
  <c r="AJ25" i="15" s="1"/>
  <c r="AF59" i="15"/>
  <c r="AJ59" i="15" s="1"/>
  <c r="AF19" i="15"/>
  <c r="AJ19" i="15" s="1"/>
  <c r="AF46" i="15"/>
  <c r="AJ46" i="15" s="1"/>
  <c r="AF26" i="15"/>
  <c r="AJ26" i="15" s="1"/>
  <c r="AF42" i="15"/>
  <c r="AJ42" i="15" s="1"/>
  <c r="AF35" i="15"/>
  <c r="AJ35" i="15" s="1"/>
  <c r="AF52" i="15"/>
  <c r="AJ52" i="15" s="1"/>
  <c r="AF64" i="15"/>
  <c r="AJ64" i="15" s="1"/>
  <c r="AF15" i="15"/>
  <c r="AJ15" i="15" s="1"/>
  <c r="AF40" i="15"/>
  <c r="AJ40" i="15" s="1"/>
  <c r="AF56" i="15"/>
  <c r="AJ56" i="15" s="1"/>
  <c r="AF30" i="15"/>
  <c r="AJ30" i="15" s="1"/>
  <c r="AF7" i="15"/>
  <c r="AJ7" i="15" s="1"/>
  <c r="AF8" i="15"/>
  <c r="AJ8" i="15" s="1"/>
  <c r="AF61" i="15"/>
  <c r="AJ61" i="15" s="1"/>
  <c r="AF34" i="15"/>
  <c r="AJ34" i="15" s="1"/>
  <c r="AF3" i="15"/>
  <c r="AJ3" i="15" s="1"/>
  <c r="AF28" i="15"/>
  <c r="AJ28" i="15" s="1"/>
  <c r="AF43" i="15"/>
  <c r="AJ43" i="15" s="1"/>
  <c r="AF50" i="15"/>
  <c r="AJ50" i="15" s="1"/>
  <c r="AF38" i="15"/>
  <c r="AJ38" i="15" s="1"/>
  <c r="AF55" i="15"/>
  <c r="AJ55" i="15" s="1"/>
  <c r="AF39" i="15"/>
  <c r="AJ39" i="15" s="1"/>
  <c r="AF22" i="15"/>
  <c r="AJ22" i="15" s="1"/>
  <c r="AF49" i="15"/>
  <c r="AJ49" i="15" s="1"/>
  <c r="AF23" i="15"/>
  <c r="AJ23" i="15" s="1"/>
  <c r="AF10" i="15"/>
  <c r="AJ10" i="15" s="1"/>
  <c r="AF60" i="15"/>
  <c r="AJ60" i="15" s="1"/>
  <c r="AF58" i="15"/>
  <c r="AJ58" i="15" s="1"/>
  <c r="AF18" i="15"/>
  <c r="AJ18" i="15" s="1"/>
  <c r="AF31" i="15"/>
  <c r="AJ31" i="15" s="1"/>
  <c r="AF17" i="15"/>
  <c r="AJ17" i="15" s="1"/>
  <c r="AF24" i="15"/>
  <c r="AJ24" i="15" s="1"/>
  <c r="AF14" i="15"/>
  <c r="AJ14" i="15" s="1"/>
  <c r="AF32" i="15"/>
  <c r="AJ32" i="15" s="1"/>
  <c r="AF20" i="15"/>
  <c r="AJ20" i="15" s="1"/>
  <c r="AF53" i="15"/>
  <c r="AJ53" i="15" s="1"/>
  <c r="AF51" i="15"/>
  <c r="AJ51" i="15" s="1"/>
  <c r="AF47" i="15"/>
  <c r="AJ47" i="15" s="1"/>
  <c r="AF11" i="15"/>
  <c r="AJ11" i="15" s="1"/>
  <c r="AF21" i="15"/>
  <c r="AJ21" i="15" s="1"/>
  <c r="AF65" i="15"/>
  <c r="AJ65" i="15" s="1"/>
  <c r="AF6" i="15"/>
  <c r="AJ6" i="15" s="1"/>
  <c r="AF57" i="15"/>
  <c r="AJ57" i="15" s="1"/>
  <c r="AF63" i="15"/>
  <c r="AJ63" i="15" s="1"/>
  <c r="AF16" i="15"/>
  <c r="AJ16" i="15" s="1"/>
  <c r="AF9" i="15"/>
  <c r="AJ9" i="15" s="1"/>
  <c r="AF2" i="15"/>
  <c r="AF12" i="15"/>
  <c r="AJ12" i="15" s="1"/>
  <c r="AF27" i="15"/>
  <c r="AJ27" i="15" s="1"/>
  <c r="AF48" i="15"/>
  <c r="AJ48" i="15" s="1"/>
  <c r="AF45" i="15"/>
  <c r="AJ45" i="15" s="1"/>
  <c r="AF41" i="15"/>
  <c r="AJ41" i="15" s="1"/>
  <c r="AF44" i="15"/>
  <c r="AJ44" i="15" s="1"/>
  <c r="AF13" i="15"/>
  <c r="AJ13" i="15" s="1"/>
  <c r="AF5" i="15"/>
  <c r="AJ5" i="15" s="1"/>
  <c r="AF29" i="15"/>
  <c r="AJ29" i="15" s="1"/>
  <c r="AF62" i="15"/>
  <c r="AJ62" i="15" s="1"/>
  <c r="AG31" i="15"/>
  <c r="AL31" i="15" s="1"/>
  <c r="AG34" i="15"/>
  <c r="AL34" i="15" s="1"/>
  <c r="AG59" i="15"/>
  <c r="AL59" i="15" s="1"/>
  <c r="AG65" i="15"/>
  <c r="AL65" i="15" s="1"/>
  <c r="AG10" i="15"/>
  <c r="AL10" i="15" s="1"/>
  <c r="AG6" i="15"/>
  <c r="AL6" i="15" s="1"/>
  <c r="AG63" i="15"/>
  <c r="AL63" i="15" s="1"/>
  <c r="AG60" i="15"/>
  <c r="AL60" i="15" s="1"/>
  <c r="AG55" i="15"/>
  <c r="AL55" i="15" s="1"/>
  <c r="AG30" i="15"/>
  <c r="AL30" i="15" s="1"/>
  <c r="AG26" i="15"/>
  <c r="AL26" i="15" s="1"/>
  <c r="AG41" i="15"/>
  <c r="AL41" i="15" s="1"/>
  <c r="AG48" i="15"/>
  <c r="AL48" i="15" s="1"/>
  <c r="AG49" i="15"/>
  <c r="AL49" i="15" s="1"/>
  <c r="AG44" i="15"/>
  <c r="AL44" i="15" s="1"/>
  <c r="AG9" i="15"/>
  <c r="AL9" i="15" s="1"/>
  <c r="AG28" i="15"/>
  <c r="AL28" i="15" s="1"/>
  <c r="AG61" i="15"/>
  <c r="AL61" i="15" s="1"/>
  <c r="AG35" i="15"/>
  <c r="AL35" i="15" s="1"/>
  <c r="AG64" i="15"/>
  <c r="AL64" i="15" s="1"/>
  <c r="AG57" i="15"/>
  <c r="AL57" i="15" s="1"/>
  <c r="AG39" i="15"/>
  <c r="AL39" i="15" s="1"/>
  <c r="AG8" i="15"/>
  <c r="AL8" i="15" s="1"/>
  <c r="AG33" i="15"/>
  <c r="AL33" i="15" s="1"/>
  <c r="AG37" i="15"/>
  <c r="AL37" i="15" s="1"/>
  <c r="AG2" i="15"/>
  <c r="AG38" i="15"/>
  <c r="AL38" i="15" s="1"/>
  <c r="AG52" i="15"/>
  <c r="AL52" i="15" s="1"/>
  <c r="AG40" i="15"/>
  <c r="AL40" i="15" s="1"/>
  <c r="AG53" i="15"/>
  <c r="AL53" i="15" s="1"/>
  <c r="AG58" i="15"/>
  <c r="AL58" i="15" s="1"/>
  <c r="AG32" i="15"/>
  <c r="AL32" i="15" s="1"/>
  <c r="AG18" i="15"/>
  <c r="AL18" i="15" s="1"/>
  <c r="AG29" i="15"/>
  <c r="AL29" i="15" s="1"/>
  <c r="AG62" i="15"/>
  <c r="AL62" i="15" s="1"/>
  <c r="AG54" i="15"/>
  <c r="AL54" i="15" s="1"/>
  <c r="AG46" i="15"/>
  <c r="AL46" i="15" s="1"/>
  <c r="AG42" i="15"/>
  <c r="AL42" i="15" s="1"/>
  <c r="AG19" i="15"/>
  <c r="AL19" i="15" s="1"/>
  <c r="AG21" i="15"/>
  <c r="AL21" i="15" s="1"/>
  <c r="AG27" i="15"/>
  <c r="AL27" i="15" s="1"/>
  <c r="AG24" i="15"/>
  <c r="AL24" i="15" s="1"/>
  <c r="AG14" i="15"/>
  <c r="AL14" i="15" s="1"/>
  <c r="AG15" i="15"/>
  <c r="AL15" i="15" s="1"/>
  <c r="AG11" i="15"/>
  <c r="AL11" i="15" s="1"/>
  <c r="AG4" i="15"/>
  <c r="AL4" i="15" s="1"/>
  <c r="AG45" i="15"/>
  <c r="AL45" i="15" s="1"/>
  <c r="AG25" i="15"/>
  <c r="AL25" i="15" s="1"/>
  <c r="AG20" i="15"/>
  <c r="AL20" i="15" s="1"/>
  <c r="AG13" i="15"/>
  <c r="AL13" i="15" s="1"/>
  <c r="AG16" i="15"/>
  <c r="AL16" i="15" s="1"/>
  <c r="AG5" i="15"/>
  <c r="AL5" i="15" s="1"/>
  <c r="AG23" i="15"/>
  <c r="AL23" i="15" s="1"/>
  <c r="AG22" i="15"/>
  <c r="AL22" i="15" s="1"/>
  <c r="AG3" i="15"/>
  <c r="AL3" i="15" s="1"/>
  <c r="AG43" i="15"/>
  <c r="AL43" i="15" s="1"/>
  <c r="AG36" i="15"/>
  <c r="AL36" i="15" s="1"/>
  <c r="AG12" i="15"/>
  <c r="AL12" i="15" s="1"/>
  <c r="AG50" i="15"/>
  <c r="AL50" i="15" s="1"/>
  <c r="AG7" i="15"/>
  <c r="AL7" i="15" s="1"/>
  <c r="AG51" i="15"/>
  <c r="AL51" i="15" s="1"/>
  <c r="AG17" i="15"/>
  <c r="AL17" i="15" s="1"/>
  <c r="AG47" i="15"/>
  <c r="AL47" i="15" s="1"/>
  <c r="AG56" i="15"/>
  <c r="AL56" i="15" s="1"/>
  <c r="D39" i="1"/>
  <c r="I38" i="1"/>
  <c r="D90" i="1" l="1"/>
  <c r="AC2" i="19" a="1"/>
  <c r="D100" i="1"/>
  <c r="C99" i="1"/>
  <c r="AF7" i="19"/>
  <c r="AF40" i="19"/>
  <c r="AF10" i="19"/>
  <c r="AF5" i="19"/>
  <c r="AF41" i="19"/>
  <c r="AF43" i="19"/>
  <c r="AF14" i="19"/>
  <c r="AF24" i="19"/>
  <c r="AF71" i="19"/>
  <c r="AF53" i="19"/>
  <c r="AF39" i="19"/>
  <c r="AF42" i="19"/>
  <c r="AF19" i="19"/>
  <c r="AF8" i="19"/>
  <c r="AF59" i="19"/>
  <c r="AF72" i="19"/>
  <c r="AF60" i="19"/>
  <c r="AF20" i="19"/>
  <c r="AF35" i="19"/>
  <c r="AF30" i="19"/>
  <c r="AF38" i="19"/>
  <c r="AF33" i="19"/>
  <c r="AF26" i="19"/>
  <c r="AF64" i="19"/>
  <c r="AF12" i="19"/>
  <c r="AF49" i="19"/>
  <c r="AF47" i="19"/>
  <c r="AF48" i="19"/>
  <c r="AF18" i="19"/>
  <c r="AF56" i="19"/>
  <c r="AF36" i="19"/>
  <c r="AF3" i="19"/>
  <c r="AF11" i="19"/>
  <c r="AF15" i="19"/>
  <c r="AF25" i="19"/>
  <c r="AF23" i="19"/>
  <c r="AF22" i="19"/>
  <c r="AF51" i="19"/>
  <c r="AF31" i="19"/>
  <c r="AF67" i="19"/>
  <c r="AF63" i="19"/>
  <c r="AF34" i="19"/>
  <c r="AF62" i="19"/>
  <c r="AF68" i="19"/>
  <c r="AF29" i="19"/>
  <c r="AF65" i="19"/>
  <c r="AF44" i="19"/>
  <c r="AF13" i="19"/>
  <c r="AF46" i="19"/>
  <c r="AF4" i="19"/>
  <c r="AF28" i="19"/>
  <c r="AF17" i="19"/>
  <c r="AF54" i="19"/>
  <c r="AF9" i="19"/>
  <c r="AF16" i="19"/>
  <c r="AF37" i="19"/>
  <c r="AF55" i="19"/>
  <c r="AF52" i="19"/>
  <c r="AF69" i="19"/>
  <c r="AF61" i="19"/>
  <c r="AF66" i="19"/>
  <c r="AF57" i="19"/>
  <c r="AF27" i="19"/>
  <c r="AF50" i="19"/>
  <c r="AF6" i="19"/>
  <c r="AF58" i="19"/>
  <c r="AF45" i="19"/>
  <c r="AF32" i="19"/>
  <c r="AF70" i="19"/>
  <c r="AF21" i="19"/>
  <c r="AC39" i="19"/>
  <c r="AC38" i="19"/>
  <c r="AC53" i="19"/>
  <c r="AC19" i="19"/>
  <c r="AC50" i="19"/>
  <c r="AC42" i="19"/>
  <c r="AC65" i="19"/>
  <c r="AC13" i="19"/>
  <c r="AC3" i="19"/>
  <c r="AC54" i="19"/>
  <c r="AC10" i="19"/>
  <c r="AC29" i="19"/>
  <c r="AC23" i="19"/>
  <c r="AC58" i="19"/>
  <c r="AC12" i="19"/>
  <c r="AC64" i="19"/>
  <c r="AC70" i="19"/>
  <c r="AC45" i="19"/>
  <c r="AC24" i="19"/>
  <c r="AC7" i="19"/>
  <c r="AC22" i="19"/>
  <c r="AC62" i="19"/>
  <c r="AC6" i="19"/>
  <c r="AC41" i="19"/>
  <c r="AC57" i="19"/>
  <c r="AC71" i="19"/>
  <c r="AC27" i="19"/>
  <c r="AC5" i="19"/>
  <c r="AC14" i="19"/>
  <c r="AC16" i="19"/>
  <c r="AC63" i="19"/>
  <c r="AC43" i="19"/>
  <c r="AC9" i="19"/>
  <c r="AC15" i="19"/>
  <c r="AC32" i="19"/>
  <c r="AC56" i="19"/>
  <c r="AC11" i="19"/>
  <c r="AC34" i="19"/>
  <c r="AC8" i="19"/>
  <c r="AC61" i="19"/>
  <c r="AC18" i="19"/>
  <c r="AC60" i="19"/>
  <c r="AC35" i="19"/>
  <c r="AC17" i="19"/>
  <c r="AC2" i="19"/>
  <c r="AC68" i="19"/>
  <c r="AC44" i="19"/>
  <c r="AC51" i="19"/>
  <c r="AC26" i="19"/>
  <c r="AC21" i="19"/>
  <c r="AC55" i="19"/>
  <c r="AC52" i="19"/>
  <c r="AC59" i="19"/>
  <c r="AC30" i="19"/>
  <c r="AC49" i="19"/>
  <c r="AC36" i="19"/>
  <c r="AC4" i="19"/>
  <c r="AC72" i="19"/>
  <c r="AC33" i="19"/>
  <c r="AC69" i="19"/>
  <c r="AC46" i="19"/>
  <c r="AC20" i="19"/>
  <c r="AC47" i="19"/>
  <c r="AC48" i="19"/>
  <c r="AC31" i="19"/>
  <c r="AC25" i="19"/>
  <c r="AC40" i="19"/>
  <c r="AC67" i="19"/>
  <c r="AC37" i="19"/>
  <c r="AC28" i="19"/>
  <c r="AC66" i="19"/>
  <c r="C98" i="1"/>
  <c r="D99" i="1"/>
  <c r="D9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R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<sst xmlns="http://schemas.openxmlformats.org/spreadsheetml/2006/main" count="2090" uniqueCount="172">
  <si>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</si>
  <si>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</si>
  <si>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</si>
  <si>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</si>
  <si>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</si>
  <si>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</si>
  <si>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</si>
  <si>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</si>
  <si>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</si>
  <si>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</si>
  <si>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</si>
  <si>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</si>
  <si>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</si>
  <si>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</si>
  <si>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</si>
  <si>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</si>
  <si>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</si>
  <si>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</si>
  <si>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</si>
  <si>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</si>
  <si>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</si>
  <si>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</si>
  <si>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</si>
  <si>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</si>
  <si>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</si>
  <si>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</si>
  <si>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</si>
  <si>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</si>
  <si>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</si>
  <si>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</si>
  <si>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</si>
  <si>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</si>
  <si>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</si>
  <si>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</si>
  <si>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</si>
  <si>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</si>
  <si>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</si>
  <si>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</si>
  <si>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</si>
  <si>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</si>
  <si>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</si>
  <si>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</si>
  <si>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</si>
  <si>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</si>
  <si>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</si>
  <si>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</si>
  <si>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</si>
  <si>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</si>
  <si>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</si>
  <si>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</si>
  <si>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</si>
  <si>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</si>
  <si>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</si>
  <si>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</si>
  <si>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</si>
  <si>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</si>
  <si>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</si>
  <si>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</si>
  <si>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</si>
  <si>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</si>
  <si>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</si>
  <si>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</si>
  <si>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</si>
  <si>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</si>
  <si>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</si>
  <si>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</si>
  <si>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</si>
  <si>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</si>
  <si>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</si>
  <si>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</si>
  <si>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</si>
  <si>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</si>
  <si>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</si>
  <si>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</si>
  <si>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</si>
  <si>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</si>
  <si>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</si>
  <si>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</si>
  <si>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</si>
  <si>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</si>
  <si>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</si>
  <si>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</si>
  <si>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</si>
  <si>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</si>
  <si>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</si>
  <si>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</si>
  <si>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</si>
  <si>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</si>
  <si>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</si>
  <si>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</si>
  <si>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</si>
  <si>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</si>
  <si>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</si>
  <si>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</si>
  <si>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</si>
  <si>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</si>
  <si>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</si>
  <si>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</si>
  <si>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</si>
  <si>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</si>
  <si>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</si>
  <si>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</si>
  <si>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</si>
  <si>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</si>
  <si>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</si>
  <si>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</si>
  <si>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</si>
  <si>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</si>
  <si>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</si>
  <si>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</si>
  <si>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</si>
  <si>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</si>
  <si>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</si>
  <si>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</si>
  <si>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</si>
  <si>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</si>
  <si>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</si>
  <si>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</si>
  <si>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</si>
  <si>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</si>
  <si>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</si>
  <si>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</si>
  <si>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</si>
  <si>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</si>
  <si>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</si>
  <si>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</si>
  <si>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</si>
  <si>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</si>
  <si>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</si>
  <si>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</si>
  <si>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</si>
  <si>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</si>
  <si>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</si>
  <si>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</si>
  <si>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</si>
  <si>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</si>
  <si>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</si>
  <si>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</si>
  <si>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</si>
  <si>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</si>
  <si>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</si>
  <si>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</si>
  <si>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</si>
  <si>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</si>
  <si>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</si>
  <si>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</si>
  <si>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</si>
  <si>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</si>
  <si>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</si>
  <si>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</si>
  <si>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</si>
  <si>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</si>
  <si>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</si>
  <si>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</si>
  <si>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</si>
  <si>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</si>
  <si>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</si>
  <si>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</si>
  <si>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</si>
  <si>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</si>
  <si>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</si>
  <si>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</si>
  <si>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</si>
  <si>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</si>
  <si>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</si>
  <si>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</si>
  <si>
    <t>Instruments 1</t>
  </si>
  <si>
    <t>Instruments 2</t>
  </si>
  <si>
    <t>Quote Value 1</t>
  </si>
  <si>
    <t>Quote Value 2</t>
  </si>
  <si>
    <t>ED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</si>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</sst>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8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173" fontId="3" fillId="9" borderId="2" xfId="1" applyNumberFormat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42361</v>
          </cell>
          <cell r="E2">
            <v>1.99994520748366E-2</v>
          </cell>
        </row>
        <row r="3">
          <cell r="A3" t="str">
            <v>AUD_AONIA_EOD</v>
          </cell>
          <cell r="C3">
            <v>42368</v>
          </cell>
          <cell r="E3">
            <v>1.9959402946012499E-2</v>
          </cell>
        </row>
        <row r="4">
          <cell r="A4" t="str">
            <v>AUD_AONIA_EOD</v>
          </cell>
          <cell r="C4">
            <v>42394</v>
          </cell>
          <cell r="E4">
            <v>1.99708286071969E-2</v>
          </cell>
        </row>
        <row r="5">
          <cell r="A5" t="str">
            <v>AUD_AONIA_EOD</v>
          </cell>
          <cell r="C5">
            <v>42423</v>
          </cell>
          <cell r="E5">
            <v>1.9880813281148099E-2</v>
          </cell>
        </row>
        <row r="6">
          <cell r="A6" t="str">
            <v>AUD_AONIA_EOD</v>
          </cell>
          <cell r="C6">
            <v>42452</v>
          </cell>
          <cell r="E6">
            <v>1.97480812838393E-2</v>
          </cell>
        </row>
        <row r="7">
          <cell r="A7" t="str">
            <v>AUD_AONIA_EOD</v>
          </cell>
          <cell r="C7">
            <v>42486</v>
          </cell>
          <cell r="E7">
            <v>1.9599463490629701E-2</v>
          </cell>
        </row>
        <row r="8">
          <cell r="A8" t="str">
            <v>AUD_AONIA_EOD</v>
          </cell>
          <cell r="C8">
            <v>42513</v>
          </cell>
          <cell r="E8">
            <v>1.9425029789265299E-2</v>
          </cell>
        </row>
        <row r="9">
          <cell r="A9" t="str">
            <v>AUD_AONIA_EOD</v>
          </cell>
          <cell r="C9">
            <v>42544</v>
          </cell>
          <cell r="E9">
            <v>1.9327428246624201E-2</v>
          </cell>
        </row>
        <row r="10">
          <cell r="A10" t="str">
            <v>AUD_AONIA_EOD</v>
          </cell>
          <cell r="C10">
            <v>42636</v>
          </cell>
          <cell r="E10">
            <v>1.90167392147912E-2</v>
          </cell>
        </row>
        <row r="11">
          <cell r="A11" t="str">
            <v>AUD_AONIA_EOD</v>
          </cell>
          <cell r="C11">
            <v>42727</v>
          </cell>
          <cell r="E11">
            <v>1.8864931532717798E-2</v>
          </cell>
        </row>
        <row r="12">
          <cell r="A12" t="str">
            <v>AUD_AONIA_EOD</v>
          </cell>
          <cell r="C12">
            <v>42909</v>
          </cell>
          <cell r="E12">
            <v>1.8716485776915599E-2</v>
          </cell>
        </row>
        <row r="13">
          <cell r="A13" t="str">
            <v>AUD_AONIA_EOD</v>
          </cell>
          <cell r="C13">
            <v>43096</v>
          </cell>
          <cell r="E13">
            <v>1.8927275037137401E-2</v>
          </cell>
        </row>
        <row r="14">
          <cell r="A14" t="str">
            <v>AUD_AONIA_EOD</v>
          </cell>
          <cell r="C14">
            <v>43458</v>
          </cell>
          <cell r="E14">
            <v>1.9779417736828099E-2</v>
          </cell>
        </row>
        <row r="15">
          <cell r="A15" t="str">
            <v>AUD_AONIA_EOD</v>
          </cell>
          <cell r="C15">
            <v>43822</v>
          </cell>
          <cell r="E15">
            <v>2.08805948236633E-2</v>
          </cell>
        </row>
        <row r="16">
          <cell r="A16" t="str">
            <v>AUD_AONIA_EOD</v>
          </cell>
          <cell r="C16">
            <v>44188</v>
          </cell>
          <cell r="E16">
            <v>2.2247337836298502E-2</v>
          </cell>
        </row>
        <row r="17">
          <cell r="A17" t="str">
            <v>AUD_AONIA_EOD</v>
          </cell>
          <cell r="C17">
            <v>44918</v>
          </cell>
          <cell r="E17">
            <v>2.47270618360967E-2</v>
          </cell>
        </row>
        <row r="18">
          <cell r="A18" t="str">
            <v>AUD_AONIA_EOD</v>
          </cell>
          <cell r="C18">
            <v>46014</v>
          </cell>
          <cell r="E18">
            <v>2.7272494451209901E-2</v>
          </cell>
        </row>
        <row r="19">
          <cell r="A19" t="str">
            <v>AUD_AONIA_EOD</v>
          </cell>
          <cell r="C19">
            <v>46744</v>
          </cell>
          <cell r="E19">
            <v>2.87528246152743E-2</v>
          </cell>
        </row>
        <row r="20">
          <cell r="A20" t="str">
            <v>AUD_AONIA_EOD</v>
          </cell>
          <cell r="C20">
            <v>47840</v>
          </cell>
          <cell r="E20">
            <v>3.0400918145370399E-2</v>
          </cell>
        </row>
        <row r="21">
          <cell r="A21" t="str">
            <v>AUD_AONIA_EOD</v>
          </cell>
          <cell r="C21">
            <v>49667</v>
          </cell>
          <cell r="E21">
            <v>3.2168841363547002E-2</v>
          </cell>
        </row>
        <row r="22">
          <cell r="A22" t="str">
            <v>AUD_AONIA_EOD</v>
          </cell>
          <cell r="C22">
            <v>51494</v>
          </cell>
          <cell r="E22">
            <v>3.2838144437702298E-2</v>
          </cell>
        </row>
        <row r="23">
          <cell r="A23" t="str">
            <v>AUD_AONIA_EOD</v>
          </cell>
          <cell r="C23">
            <v>53323</v>
          </cell>
          <cell r="E23">
            <v>3.2333629687679999E-2</v>
          </cell>
        </row>
        <row r="24">
          <cell r="A24" t="str">
            <v>AUD_AONIA_EOD</v>
          </cell>
          <cell r="C24">
            <v>56971</v>
          </cell>
          <cell r="E24">
            <v>3.1210375123107099E-2</v>
          </cell>
        </row>
        <row r="25">
          <cell r="A25" t="str">
            <v>AUD_BBSW_3M_EOD</v>
          </cell>
          <cell r="C25">
            <v>42451</v>
          </cell>
          <cell r="E25">
            <v>2.3481134046707E-2</v>
          </cell>
        </row>
        <row r="26">
          <cell r="A26" t="str">
            <v>AUD_BBSW_3M_EOD</v>
          </cell>
          <cell r="C26">
            <v>42530</v>
          </cell>
          <cell r="E26">
            <v>2.2812454444079502E-2</v>
          </cell>
        </row>
        <row r="27">
          <cell r="A27" t="str">
            <v>AUD_BBSW_3M_EOD</v>
          </cell>
          <cell r="C27">
            <v>42621</v>
          </cell>
          <cell r="E27">
            <v>2.2397481641784799E-2</v>
          </cell>
        </row>
        <row r="28">
          <cell r="A28" t="str">
            <v>AUD_BBSW_3M_EOD</v>
          </cell>
          <cell r="C28">
            <v>42712</v>
          </cell>
          <cell r="E28">
            <v>2.2089832408619201E-2</v>
          </cell>
        </row>
        <row r="29">
          <cell r="A29" t="str">
            <v>AUD_BBSW_3M_EOD</v>
          </cell>
          <cell r="C29">
            <v>42803</v>
          </cell>
          <cell r="E29">
            <v>2.18834413482079E-2</v>
          </cell>
        </row>
        <row r="30">
          <cell r="A30" t="str">
            <v>AUD_BBSW_3M_EOD</v>
          </cell>
          <cell r="C30">
            <v>42894</v>
          </cell>
          <cell r="E30">
            <v>2.1776721082283498E-2</v>
          </cell>
        </row>
        <row r="31">
          <cell r="A31" t="str">
            <v>AUD_BBSW_3M_EOD</v>
          </cell>
          <cell r="C31">
            <v>42985</v>
          </cell>
          <cell r="E31">
            <v>2.1754376043313099E-2</v>
          </cell>
        </row>
        <row r="32">
          <cell r="A32" t="str">
            <v>AUD_BBSW_3M_EOD</v>
          </cell>
          <cell r="C32">
            <v>43091</v>
          </cell>
          <cell r="E32">
            <v>2.1806782084762302E-2</v>
          </cell>
        </row>
        <row r="33">
          <cell r="A33" t="str">
            <v>AUD_BBSW_3M_EOD</v>
          </cell>
          <cell r="C33">
            <v>43458</v>
          </cell>
          <cell r="E33">
            <v>2.26355459973589E-2</v>
          </cell>
        </row>
        <row r="34">
          <cell r="A34" t="str">
            <v>AUD_BBSW_3M_EOD</v>
          </cell>
          <cell r="C34">
            <v>43822</v>
          </cell>
          <cell r="E34">
            <v>2.35570175882664E-2</v>
          </cell>
        </row>
        <row r="35">
          <cell r="A35" t="str">
            <v>AUD_BBSW_3M_EOD</v>
          </cell>
          <cell r="C35">
            <v>44187</v>
          </cell>
          <cell r="E35">
            <v>2.4794969151312199E-2</v>
          </cell>
        </row>
        <row r="36">
          <cell r="A36" t="str">
            <v>AUD_BBSW_3M_EOD</v>
          </cell>
          <cell r="C36">
            <v>44917</v>
          </cell>
          <cell r="E36">
            <v>2.7064940398977499E-2</v>
          </cell>
        </row>
        <row r="37">
          <cell r="A37" t="str">
            <v>AUD_BBSW_3M_EOD</v>
          </cell>
          <cell r="C37">
            <v>46013</v>
          </cell>
          <cell r="E37">
            <v>2.9615785171607699E-2</v>
          </cell>
        </row>
        <row r="38">
          <cell r="A38" t="str">
            <v>AUD_BBSW_3M_EOD</v>
          </cell>
          <cell r="C38">
            <v>46743</v>
          </cell>
          <cell r="E38">
            <v>3.11271409962759E-2</v>
          </cell>
        </row>
        <row r="39">
          <cell r="A39" t="str">
            <v>AUD_BBSW_3M_EOD</v>
          </cell>
          <cell r="C39">
            <v>47840</v>
          </cell>
          <cell r="E39">
            <v>3.2836938647153098E-2</v>
          </cell>
        </row>
        <row r="40">
          <cell r="A40" t="str">
            <v>AUD_BBSW_3M_EOD</v>
          </cell>
          <cell r="C40">
            <v>49667</v>
          </cell>
          <cell r="E40">
            <v>3.46686036934385E-2</v>
          </cell>
        </row>
        <row r="41">
          <cell r="A41" t="str">
            <v>AUD_BBSW_3M_EOD</v>
          </cell>
          <cell r="C41">
            <v>51494</v>
          </cell>
          <cell r="E41">
            <v>3.5260217414564803E-2</v>
          </cell>
        </row>
        <row r="42">
          <cell r="A42" t="str">
            <v>AUD_BBSW_3M_EOD</v>
          </cell>
          <cell r="C42">
            <v>53318</v>
          </cell>
          <cell r="E42">
            <v>3.4757599294679697E-2</v>
          </cell>
        </row>
        <row r="43">
          <cell r="A43" t="str">
            <v>AUD_BBSW_3M_EOD</v>
          </cell>
          <cell r="C43">
            <v>56970</v>
          </cell>
          <cell r="E43">
            <v>3.3636135787852198E-2</v>
          </cell>
        </row>
        <row r="44">
          <cell r="A44" t="str">
            <v>AUD_BBSW_6M_EOD</v>
          </cell>
          <cell r="C44">
            <v>42543</v>
          </cell>
          <cell r="E44">
            <v>2.4449531465889601E-2</v>
          </cell>
        </row>
        <row r="45">
          <cell r="A45" t="str">
            <v>AUD_BBSW_6M_EOD</v>
          </cell>
          <cell r="C45">
            <v>42726</v>
          </cell>
          <cell r="E45">
            <v>2.35725306306011E-2</v>
          </cell>
        </row>
        <row r="46">
          <cell r="A46" t="str">
            <v>AUD_BBSW_6M_EOD</v>
          </cell>
          <cell r="C46">
            <v>43091</v>
          </cell>
          <cell r="E46">
            <v>2.32285125081572E-2</v>
          </cell>
        </row>
        <row r="47">
          <cell r="A47" t="str">
            <v>AUD_BBSW_6M_EOD</v>
          </cell>
          <cell r="C47">
            <v>43458</v>
          </cell>
          <cell r="E47">
            <v>2.3976951385215401E-2</v>
          </cell>
        </row>
        <row r="48">
          <cell r="A48" t="str">
            <v>AUD_BBSW_6M_EOD</v>
          </cell>
          <cell r="C48">
            <v>43822</v>
          </cell>
          <cell r="E48">
            <v>2.4739833974778799E-2</v>
          </cell>
        </row>
        <row r="49">
          <cell r="A49" t="str">
            <v>AUD_BBSW_6M_EOD</v>
          </cell>
          <cell r="C49">
            <v>44187</v>
          </cell>
          <cell r="E49">
            <v>2.5841648997343199E-2</v>
          </cell>
        </row>
        <row r="50">
          <cell r="A50" t="str">
            <v>AUD_BBSW_6M_EOD</v>
          </cell>
          <cell r="C50">
            <v>44917</v>
          </cell>
          <cell r="E50">
            <v>2.7914748473767698E-2</v>
          </cell>
        </row>
        <row r="51">
          <cell r="A51" t="str">
            <v>AUD_BBSW_6M_EOD</v>
          </cell>
          <cell r="C51">
            <v>46013</v>
          </cell>
          <cell r="E51">
            <v>3.0306642358531199E-2</v>
          </cell>
        </row>
        <row r="52">
          <cell r="A52" t="str">
            <v>AUD_BBSW_6M_EOD</v>
          </cell>
          <cell r="C52">
            <v>46743</v>
          </cell>
          <cell r="E52">
            <v>3.1697741498458602E-2</v>
          </cell>
        </row>
        <row r="53">
          <cell r="A53" t="str">
            <v>AUD_BBSW_6M_EOD</v>
          </cell>
          <cell r="C53">
            <v>47840</v>
          </cell>
          <cell r="E53">
            <v>3.3278607373226798E-2</v>
          </cell>
        </row>
        <row r="54">
          <cell r="A54" t="str">
            <v>AUD_BBSW_6M_EOD</v>
          </cell>
          <cell r="C54">
            <v>49667</v>
          </cell>
          <cell r="E54">
            <v>3.50081066168723E-2</v>
          </cell>
        </row>
        <row r="55">
          <cell r="A55" t="str">
            <v>AUD_BBSW_6M_EOD</v>
          </cell>
          <cell r="C55">
            <v>51494</v>
          </cell>
          <cell r="E55">
            <v>3.5535393895376702E-2</v>
          </cell>
        </row>
        <row r="56">
          <cell r="A56" t="str">
            <v>AUD_BBSW_6M_EOD</v>
          </cell>
          <cell r="C56">
            <v>53318</v>
          </cell>
          <cell r="E56">
            <v>3.5006928944538503E-2</v>
          </cell>
        </row>
        <row r="57">
          <cell r="A57" t="str">
            <v>AUD_BBSW_6M_EOD</v>
          </cell>
          <cell r="C57">
            <v>56970</v>
          </cell>
          <cell r="E57">
            <v>3.3915363661186297E-2</v>
          </cell>
        </row>
        <row r="58">
          <cell r="A58" t="str">
            <v>AUD_BBSW_EOD</v>
          </cell>
          <cell r="C58">
            <v>42361</v>
          </cell>
          <cell r="E58">
            <v>1.99994520748366E-2</v>
          </cell>
        </row>
        <row r="59">
          <cell r="A59" t="str">
            <v>AUD_BBSW_EOD</v>
          </cell>
          <cell r="C59">
            <v>42367</v>
          </cell>
          <cell r="E59">
            <v>2.0116119216348299E-2</v>
          </cell>
        </row>
        <row r="60">
          <cell r="A60" t="str">
            <v>AUD_BBSW_EOD</v>
          </cell>
          <cell r="C60">
            <v>42391</v>
          </cell>
          <cell r="E60">
            <v>2.05820002246252E-2</v>
          </cell>
        </row>
        <row r="61">
          <cell r="A61" t="str">
            <v>AUD_BBSW_EOD</v>
          </cell>
          <cell r="C61">
            <v>42422</v>
          </cell>
          <cell r="E61">
            <v>2.2208059238073299E-2</v>
          </cell>
        </row>
        <row r="62">
          <cell r="A62" t="str">
            <v>AUD_BBSW_EOD</v>
          </cell>
          <cell r="C62">
            <v>42530</v>
          </cell>
          <cell r="E62">
            <v>2.2221858480890699E-2</v>
          </cell>
        </row>
        <row r="63">
          <cell r="A63" t="str">
            <v>AUD_BBSW_EOD</v>
          </cell>
          <cell r="C63">
            <v>42621</v>
          </cell>
          <cell r="E63">
            <v>2.20128022787986E-2</v>
          </cell>
        </row>
        <row r="64">
          <cell r="A64" t="str">
            <v>AUD_BBSW_EOD</v>
          </cell>
          <cell r="C64">
            <v>42712</v>
          </cell>
          <cell r="E64">
            <v>2.1804601403713101E-2</v>
          </cell>
        </row>
        <row r="65">
          <cell r="A65" t="str">
            <v>AUD_BBSW_EOD</v>
          </cell>
          <cell r="C65">
            <v>42803</v>
          </cell>
          <cell r="E65">
            <v>2.1656801813849699E-2</v>
          </cell>
        </row>
        <row r="66">
          <cell r="A66" t="str">
            <v>AUD_BBSW_EOD</v>
          </cell>
          <cell r="C66">
            <v>42894</v>
          </cell>
          <cell r="E66">
            <v>2.1588703640826601E-2</v>
          </cell>
        </row>
        <row r="67">
          <cell r="A67" t="str">
            <v>AUD_BBSW_EOD</v>
          </cell>
          <cell r="C67">
            <v>42985</v>
          </cell>
          <cell r="E67">
            <v>2.15937339413254E-2</v>
          </cell>
        </row>
        <row r="68">
          <cell r="A68" t="str">
            <v>AUD_BBSW_EOD</v>
          </cell>
          <cell r="C68">
            <v>43091</v>
          </cell>
          <cell r="E68">
            <v>2.18116100787915E-2</v>
          </cell>
        </row>
        <row r="69">
          <cell r="A69" t="str">
            <v>AUD_BBSW_EOD</v>
          </cell>
          <cell r="C69">
            <v>43458</v>
          </cell>
          <cell r="E69">
            <v>2.2641306988208001E-2</v>
          </cell>
        </row>
        <row r="70">
          <cell r="A70" t="str">
            <v>AUD_BBSW_EOD</v>
          </cell>
          <cell r="C70">
            <v>43822</v>
          </cell>
          <cell r="E70">
            <v>2.4805719710886499E-2</v>
          </cell>
        </row>
        <row r="71">
          <cell r="A71" t="str">
            <v>AUD_BBSW_EOD</v>
          </cell>
          <cell r="C71">
            <v>44187</v>
          </cell>
          <cell r="E71">
            <v>2.5904393630659699E-2</v>
          </cell>
        </row>
        <row r="72">
          <cell r="A72" t="str">
            <v>AUD_BBSW_EOD</v>
          </cell>
          <cell r="C72">
            <v>44917</v>
          </cell>
          <cell r="E72">
            <v>2.7978597867852398E-2</v>
          </cell>
        </row>
        <row r="73">
          <cell r="A73" t="str">
            <v>AUD_BBSW_EOD</v>
          </cell>
          <cell r="C73">
            <v>46013</v>
          </cell>
          <cell r="E73">
            <v>3.03798926622149E-2</v>
          </cell>
        </row>
        <row r="74">
          <cell r="A74" t="str">
            <v>AUD_BBSW_EOD</v>
          </cell>
          <cell r="C74">
            <v>46743</v>
          </cell>
          <cell r="E74">
            <v>3.1781566397684598E-2</v>
          </cell>
        </row>
        <row r="75">
          <cell r="A75" t="str">
            <v>AUD_BBSW_EOD</v>
          </cell>
          <cell r="C75">
            <v>47840</v>
          </cell>
          <cell r="E75">
            <v>3.3377386206512698E-2</v>
          </cell>
        </row>
        <row r="76">
          <cell r="A76" t="str">
            <v>AUD_BBSW_EOD</v>
          </cell>
          <cell r="C76">
            <v>49667</v>
          </cell>
          <cell r="E76">
            <v>3.51303835702809E-2</v>
          </cell>
        </row>
        <row r="77">
          <cell r="A77" t="str">
            <v>AUD_BBSW_EOD</v>
          </cell>
          <cell r="C77">
            <v>51494</v>
          </cell>
          <cell r="E77">
            <v>3.5657529973716899E-2</v>
          </cell>
        </row>
        <row r="78">
          <cell r="A78" t="str">
            <v>AUD_BBSW_EOD</v>
          </cell>
          <cell r="C78">
            <v>53318</v>
          </cell>
          <cell r="E78">
            <v>3.5094372905857402E-2</v>
          </cell>
        </row>
        <row r="79">
          <cell r="A79" t="str">
            <v>AUD_BBSW_EOD</v>
          </cell>
          <cell r="C79">
            <v>56970</v>
          </cell>
          <cell r="E79">
            <v>3.3933094298708999E-2</v>
          </cell>
        </row>
        <row r="80">
          <cell r="A80" t="str">
            <v>CAD_CDOR_1M_EOD</v>
          </cell>
          <cell r="C80">
            <v>42391</v>
          </cell>
          <cell r="E80">
            <v>8.6168461468868994E-3</v>
          </cell>
        </row>
        <row r="81">
          <cell r="A81" t="str">
            <v>CAD_CDOR_1M_EOD</v>
          </cell>
          <cell r="C81">
            <v>42422</v>
          </cell>
          <cell r="E81">
            <v>8.41398439709788E-3</v>
          </cell>
        </row>
        <row r="82">
          <cell r="A82" t="str">
            <v>CAD_CDOR_1M_EOD</v>
          </cell>
          <cell r="C82">
            <v>42451</v>
          </cell>
          <cell r="E82">
            <v>8.3213621081724108E-3</v>
          </cell>
        </row>
        <row r="83">
          <cell r="A83" t="str">
            <v>CAD_CDOR_1M_EOD</v>
          </cell>
          <cell r="C83">
            <v>42543</v>
          </cell>
          <cell r="E83">
            <v>7.8500334432816399E-3</v>
          </cell>
        </row>
        <row r="84">
          <cell r="A84" t="str">
            <v>CAD_CDOR_1M_EOD</v>
          </cell>
          <cell r="C84">
            <v>42635</v>
          </cell>
          <cell r="E84">
            <v>7.6745646407363104E-3</v>
          </cell>
        </row>
        <row r="85">
          <cell r="A85" t="str">
            <v>CAD_CDOR_1M_EOD</v>
          </cell>
          <cell r="C85">
            <v>42726</v>
          </cell>
          <cell r="E85">
            <v>8.0866615216223896E-3</v>
          </cell>
        </row>
        <row r="86">
          <cell r="A86" t="str">
            <v>CAD_CDOR_1M_EOD</v>
          </cell>
          <cell r="C86">
            <v>43091</v>
          </cell>
          <cell r="E86">
            <v>7.9973494840514699E-3</v>
          </cell>
        </row>
        <row r="87">
          <cell r="A87" t="str">
            <v>CAD_CDOR_1M_EOD</v>
          </cell>
          <cell r="C87">
            <v>43458</v>
          </cell>
          <cell r="E87">
            <v>8.8494590833418808E-3</v>
          </cell>
        </row>
        <row r="88">
          <cell r="A88" t="str">
            <v>CAD_CDOR_1M_EOD</v>
          </cell>
          <cell r="C88">
            <v>43822</v>
          </cell>
          <cell r="E88">
            <v>9.8782233282345196E-3</v>
          </cell>
        </row>
        <row r="89">
          <cell r="A89" t="str">
            <v>CAD_CDOR_1M_EOD</v>
          </cell>
          <cell r="C89">
            <v>44187</v>
          </cell>
          <cell r="E89">
            <v>1.1027871969034099E-2</v>
          </cell>
        </row>
        <row r="90">
          <cell r="A90" t="str">
            <v>CAD_CDOR_1M_EOD</v>
          </cell>
          <cell r="C90">
            <v>44552</v>
          </cell>
          <cell r="E90">
            <v>1.24140281179894E-2</v>
          </cell>
        </row>
        <row r="91">
          <cell r="A91" t="str">
            <v>CAD_CDOR_1M_EOD</v>
          </cell>
          <cell r="C91">
            <v>44917</v>
          </cell>
          <cell r="E91">
            <v>1.39167171452336E-2</v>
          </cell>
        </row>
        <row r="92">
          <cell r="A92" t="str">
            <v>CAD_CDOR_1M_EOD</v>
          </cell>
          <cell r="C92">
            <v>45282</v>
          </cell>
          <cell r="E92">
            <v>1.55111216231747E-2</v>
          </cell>
        </row>
        <row r="93">
          <cell r="A93" t="str">
            <v>CAD_CDOR_1M_EOD</v>
          </cell>
          <cell r="C93">
            <v>45649</v>
          </cell>
          <cell r="E93">
            <v>1.70131044423836E-2</v>
          </cell>
        </row>
        <row r="94">
          <cell r="A94" t="str">
            <v>CAD_CDOR_1M_EOD</v>
          </cell>
          <cell r="C94">
            <v>46013</v>
          </cell>
          <cell r="E94">
            <v>1.8301721190629099E-2</v>
          </cell>
        </row>
        <row r="95">
          <cell r="A95" t="str">
            <v>CAD_CDOR_1M_EOD</v>
          </cell>
          <cell r="C95">
            <v>46743</v>
          </cell>
          <cell r="E95">
            <v>2.0687248548899102E-2</v>
          </cell>
        </row>
        <row r="96">
          <cell r="A96" t="str">
            <v>CAD_CDOR_1M_EOD</v>
          </cell>
          <cell r="C96">
            <v>47840</v>
          </cell>
          <cell r="E96">
            <v>2.3240354729249599E-2</v>
          </cell>
        </row>
        <row r="97">
          <cell r="A97" t="str">
            <v>CAD_CDOR_1M_EOD</v>
          </cell>
          <cell r="C97">
            <v>49667</v>
          </cell>
          <cell r="E97">
            <v>2.49485359496068E-2</v>
          </cell>
        </row>
        <row r="98">
          <cell r="A98" t="str">
            <v>CAD_CDOR_1M_EOD</v>
          </cell>
          <cell r="C98">
            <v>51494</v>
          </cell>
          <cell r="E98">
            <v>2.5017122815274101E-2</v>
          </cell>
        </row>
        <row r="99">
          <cell r="A99" t="str">
            <v>CAD_CDOR_1M_EOD</v>
          </cell>
          <cell r="C99">
            <v>53318</v>
          </cell>
          <cell r="E99">
            <v>2.4955136061467501E-2</v>
          </cell>
        </row>
        <row r="100">
          <cell r="A100" t="str">
            <v>CAD_CDOR_3M_EOD</v>
          </cell>
          <cell r="C100">
            <v>42451</v>
          </cell>
          <cell r="E100">
            <v>8.5907934862679194E-3</v>
          </cell>
        </row>
        <row r="101">
          <cell r="A101" t="str">
            <v>CAD_CDOR_3M_EOD</v>
          </cell>
          <cell r="C101">
            <v>42534</v>
          </cell>
          <cell r="E101">
            <v>8.3543256424096508E-3</v>
          </cell>
        </row>
        <row r="102">
          <cell r="A102" t="str">
            <v>CAD_CDOR_3M_EOD</v>
          </cell>
          <cell r="C102">
            <v>42632</v>
          </cell>
          <cell r="E102">
            <v>8.1313404205397202E-3</v>
          </cell>
        </row>
        <row r="103">
          <cell r="A103" t="str">
            <v>CAD_CDOR_3M_EOD</v>
          </cell>
          <cell r="C103">
            <v>42723</v>
          </cell>
          <cell r="E103">
            <v>8.0178548670521797E-3</v>
          </cell>
        </row>
        <row r="104">
          <cell r="A104" t="str">
            <v>CAD_CDOR_3M_EOD</v>
          </cell>
          <cell r="C104">
            <v>42807</v>
          </cell>
          <cell r="E104">
            <v>8.0090802255573905E-3</v>
          </cell>
        </row>
        <row r="105">
          <cell r="A105" t="str">
            <v>CAD_CDOR_3M_EOD</v>
          </cell>
          <cell r="C105">
            <v>43091</v>
          </cell>
          <cell r="E105">
            <v>8.36092849160993E-3</v>
          </cell>
        </row>
        <row r="106">
          <cell r="A106" t="str">
            <v>CAD_CDOR_3M_EOD</v>
          </cell>
          <cell r="C106">
            <v>43458</v>
          </cell>
          <cell r="E106">
            <v>9.3178186253967694E-3</v>
          </cell>
        </row>
        <row r="107">
          <cell r="A107" t="str">
            <v>CAD_CDOR_3M_EOD</v>
          </cell>
          <cell r="C107">
            <v>43822</v>
          </cell>
          <cell r="E107">
            <v>1.0451209394680999E-2</v>
          </cell>
        </row>
        <row r="108">
          <cell r="A108" t="str">
            <v>CAD_CDOR_3M_EOD</v>
          </cell>
          <cell r="C108">
            <v>44187</v>
          </cell>
          <cell r="E108">
            <v>1.17129189872664E-2</v>
          </cell>
        </row>
        <row r="109">
          <cell r="A109" t="str">
            <v>CAD_CDOR_3M_EOD</v>
          </cell>
          <cell r="C109">
            <v>44552</v>
          </cell>
          <cell r="E109">
            <v>1.31271946144066E-2</v>
          </cell>
        </row>
        <row r="110">
          <cell r="A110" t="str">
            <v>CAD_CDOR_3M_EOD</v>
          </cell>
          <cell r="C110">
            <v>44917</v>
          </cell>
          <cell r="E110">
            <v>1.4641854429592101E-2</v>
          </cell>
        </row>
        <row r="111">
          <cell r="A111" t="str">
            <v>CAD_CDOR_3M_EOD</v>
          </cell>
          <cell r="C111">
            <v>45282</v>
          </cell>
          <cell r="E111">
            <v>1.61743127723286E-2</v>
          </cell>
        </row>
        <row r="112">
          <cell r="A112" t="str">
            <v>CAD_CDOR_3M_EOD</v>
          </cell>
          <cell r="C112">
            <v>45649</v>
          </cell>
          <cell r="E112">
            <v>1.7631325352691001E-2</v>
          </cell>
        </row>
        <row r="113">
          <cell r="A113" t="str">
            <v>CAD_CDOR_3M_EOD</v>
          </cell>
          <cell r="C113">
            <v>46013</v>
          </cell>
          <cell r="E113">
            <v>1.88948351264576E-2</v>
          </cell>
        </row>
        <row r="114">
          <cell r="A114" t="str">
            <v>CAD_CDOR_3M_EOD</v>
          </cell>
          <cell r="C114">
            <v>46743</v>
          </cell>
          <cell r="E114">
            <v>2.1227882909073799E-2</v>
          </cell>
        </row>
        <row r="115">
          <cell r="A115" t="str">
            <v>CAD_CDOR_3M_EOD</v>
          </cell>
          <cell r="C115">
            <v>47840</v>
          </cell>
          <cell r="E115">
            <v>2.3677775836250199E-2</v>
          </cell>
        </row>
        <row r="116">
          <cell r="A116" t="str">
            <v>CAD_CDOR_3M_EOD</v>
          </cell>
          <cell r="C116">
            <v>49667</v>
          </cell>
          <cell r="E116">
            <v>2.5284895705081401E-2</v>
          </cell>
        </row>
        <row r="117">
          <cell r="A117" t="str">
            <v>CAD_CDOR_3M_EOD</v>
          </cell>
          <cell r="C117">
            <v>51494</v>
          </cell>
          <cell r="E117">
            <v>2.5324952488898499E-2</v>
          </cell>
        </row>
        <row r="118">
          <cell r="A118" t="str">
            <v>CAD_CDOR_3M_EOD</v>
          </cell>
          <cell r="C118">
            <v>53318</v>
          </cell>
          <cell r="E118">
            <v>2.5162924541286099E-2</v>
          </cell>
        </row>
        <row r="119">
          <cell r="A119" t="str">
            <v>CAD_CDOR_EOD</v>
          </cell>
          <cell r="C119">
            <v>42361</v>
          </cell>
          <cell r="E119">
            <v>5.3899602030196298E-3</v>
          </cell>
        </row>
        <row r="120">
          <cell r="A120" t="str">
            <v>CAD_CDOR_EOD</v>
          </cell>
          <cell r="C120">
            <v>42367</v>
          </cell>
          <cell r="E120">
            <v>6.0356506665888597E-3</v>
          </cell>
        </row>
        <row r="121">
          <cell r="A121" t="str">
            <v>CAD_CDOR_EOD</v>
          </cell>
          <cell r="C121">
            <v>42391</v>
          </cell>
          <cell r="E121">
            <v>8.6168461468884901E-3</v>
          </cell>
        </row>
        <row r="122">
          <cell r="A122" t="str">
            <v>CAD_CDOR_EOD</v>
          </cell>
          <cell r="C122">
            <v>42422</v>
          </cell>
          <cell r="E122">
            <v>8.5937245765277791E-3</v>
          </cell>
        </row>
        <row r="123">
          <cell r="A123" t="str">
            <v>CAD_CDOR_EOD</v>
          </cell>
          <cell r="C123">
            <v>42534</v>
          </cell>
          <cell r="E123">
            <v>8.3323462156908897E-3</v>
          </cell>
        </row>
        <row r="124">
          <cell r="A124" t="str">
            <v>CAD_CDOR_EOD</v>
          </cell>
          <cell r="C124">
            <v>42632</v>
          </cell>
          <cell r="E124">
            <v>8.1172800519782196E-3</v>
          </cell>
        </row>
        <row r="125">
          <cell r="A125" t="str">
            <v>CAD_CDOR_EOD</v>
          </cell>
          <cell r="C125">
            <v>42723</v>
          </cell>
          <cell r="E125">
            <v>8.0073192740808506E-3</v>
          </cell>
        </row>
        <row r="126">
          <cell r="A126" t="str">
            <v>CAD_CDOR_EOD</v>
          </cell>
          <cell r="C126">
            <v>42807</v>
          </cell>
          <cell r="E126">
            <v>8.0005244755596699E-3</v>
          </cell>
        </row>
        <row r="127">
          <cell r="A127" t="str">
            <v>CAD_CDOR_EOD</v>
          </cell>
          <cell r="C127">
            <v>43091</v>
          </cell>
          <cell r="E127">
            <v>8.3614985519782706E-3</v>
          </cell>
        </row>
        <row r="128">
          <cell r="A128" t="str">
            <v>CAD_CDOR_EOD</v>
          </cell>
          <cell r="C128">
            <v>43458</v>
          </cell>
          <cell r="E128">
            <v>9.3211696836952296E-3</v>
          </cell>
        </row>
        <row r="129">
          <cell r="A129" t="str">
            <v>CAD_CDOR_EOD</v>
          </cell>
          <cell r="C129">
            <v>43822</v>
          </cell>
          <cell r="E129">
            <v>1.0459746612252799E-2</v>
          </cell>
        </row>
        <row r="130">
          <cell r="A130" t="str">
            <v>CAD_CDOR_EOD</v>
          </cell>
          <cell r="C130">
            <v>44187</v>
          </cell>
          <cell r="E130">
            <v>1.1727626605574699E-2</v>
          </cell>
        </row>
        <row r="131">
          <cell r="A131" t="str">
            <v>CAD_CDOR_EOD</v>
          </cell>
          <cell r="C131">
            <v>44552</v>
          </cell>
          <cell r="E131">
            <v>1.31499292304705E-2</v>
          </cell>
        </row>
        <row r="132">
          <cell r="A132" t="str">
            <v>CAD_CDOR_EOD</v>
          </cell>
          <cell r="C132">
            <v>44917</v>
          </cell>
          <cell r="E132">
            <v>1.46750903980603E-2</v>
          </cell>
        </row>
        <row r="133">
          <cell r="A133" t="str">
            <v>CAD_CDOR_EOD</v>
          </cell>
          <cell r="C133">
            <v>45282</v>
          </cell>
          <cell r="E133">
            <v>1.6220843758609299E-2</v>
          </cell>
        </row>
        <row r="134">
          <cell r="A134" t="str">
            <v>CAD_CDOR_EOD</v>
          </cell>
          <cell r="C134">
            <v>45649</v>
          </cell>
          <cell r="E134">
            <v>1.76924847572307E-2</v>
          </cell>
        </row>
        <row r="135">
          <cell r="A135" t="str">
            <v>CAD_CDOR_EOD</v>
          </cell>
          <cell r="C135">
            <v>46013</v>
          </cell>
          <cell r="E135">
            <v>1.89681978581311E-2</v>
          </cell>
        </row>
        <row r="136">
          <cell r="A136" t="str">
            <v>CAD_CDOR_EOD</v>
          </cell>
          <cell r="C136">
            <v>46743</v>
          </cell>
          <cell r="E136">
            <v>2.1325442218804801E-2</v>
          </cell>
        </row>
        <row r="137">
          <cell r="A137" t="str">
            <v>CAD_CDOR_EOD</v>
          </cell>
          <cell r="C137">
            <v>47840</v>
          </cell>
          <cell r="E137">
            <v>2.38033373356729E-2</v>
          </cell>
        </row>
        <row r="138">
          <cell r="A138" t="str">
            <v>CAD_CDOR_EOD</v>
          </cell>
          <cell r="C138">
            <v>49667</v>
          </cell>
          <cell r="E138">
            <v>2.54235925204877E-2</v>
          </cell>
        </row>
        <row r="139">
          <cell r="A139" t="str">
            <v>CAD_CDOR_EOD</v>
          </cell>
          <cell r="C139">
            <v>51494</v>
          </cell>
          <cell r="E139">
            <v>2.54438365247001E-2</v>
          </cell>
        </row>
        <row r="140">
          <cell r="A140" t="str">
            <v>CAD_CDOR_EOD</v>
          </cell>
          <cell r="C140">
            <v>53318</v>
          </cell>
          <cell r="E140">
            <v>2.52609202211358E-2</v>
          </cell>
        </row>
        <row r="141">
          <cell r="A141" t="str">
            <v>CAD_CORRA_EOD</v>
          </cell>
          <cell r="C141">
            <v>42361</v>
          </cell>
          <cell r="E141">
            <v>5.3899602030196298E-3</v>
          </cell>
        </row>
        <row r="142">
          <cell r="A142" t="str">
            <v>CAD_CORRA_EOD</v>
          </cell>
          <cell r="C142">
            <v>42368</v>
          </cell>
          <cell r="E142">
            <v>5.1797725053562699E-3</v>
          </cell>
        </row>
        <row r="143">
          <cell r="A143" t="str">
            <v>CAD_CORRA_EOD</v>
          </cell>
          <cell r="C143">
            <v>42394</v>
          </cell>
          <cell r="E143">
            <v>4.9133574447176604E-3</v>
          </cell>
        </row>
        <row r="144">
          <cell r="A144" t="str">
            <v>CAD_CORRA_EOD</v>
          </cell>
          <cell r="C144">
            <v>42423</v>
          </cell>
          <cell r="E144">
            <v>4.8402171444582396E-3</v>
          </cell>
        </row>
        <row r="145">
          <cell r="A145" t="str">
            <v>CAD_CORRA_EOD</v>
          </cell>
          <cell r="C145">
            <v>42452</v>
          </cell>
          <cell r="E145">
            <v>4.7607626703744599E-3</v>
          </cell>
        </row>
        <row r="146">
          <cell r="A146" t="str">
            <v>CAD_CORRA_EOD</v>
          </cell>
          <cell r="C146">
            <v>42485</v>
          </cell>
          <cell r="E146">
            <v>4.6819929444364998E-3</v>
          </cell>
        </row>
        <row r="147">
          <cell r="A147" t="str">
            <v>CAD_CORRA_EOD</v>
          </cell>
          <cell r="C147">
            <v>42514</v>
          </cell>
          <cell r="E147">
            <v>4.63543471423107E-3</v>
          </cell>
        </row>
        <row r="148">
          <cell r="A148" t="str">
            <v>CAD_CORRA_EOD</v>
          </cell>
          <cell r="C148">
            <v>42544</v>
          </cell>
          <cell r="E148">
            <v>4.5363094308078101E-3</v>
          </cell>
        </row>
        <row r="149">
          <cell r="A149" t="str">
            <v>CAD_CORRA_EOD</v>
          </cell>
          <cell r="C149">
            <v>42576</v>
          </cell>
          <cell r="E149">
            <v>4.4783393306339001E-3</v>
          </cell>
        </row>
        <row r="150">
          <cell r="A150" t="str">
            <v>CAD_CORRA_EOD</v>
          </cell>
          <cell r="C150">
            <v>42605</v>
          </cell>
          <cell r="E150">
            <v>4.4273982919726196E-3</v>
          </cell>
        </row>
        <row r="151">
          <cell r="A151" t="str">
            <v>CAD_CORRA_EOD</v>
          </cell>
          <cell r="C151">
            <v>42636</v>
          </cell>
          <cell r="E151">
            <v>4.3963361060766802E-3</v>
          </cell>
        </row>
        <row r="152">
          <cell r="A152" t="str">
            <v>CAD_CORRA_EOD</v>
          </cell>
          <cell r="C152">
            <v>42667</v>
          </cell>
          <cell r="E152">
            <v>4.3653628533733098E-3</v>
          </cell>
        </row>
        <row r="153">
          <cell r="A153" t="str">
            <v>CAD_CORRA_EOD</v>
          </cell>
          <cell r="C153">
            <v>42697</v>
          </cell>
          <cell r="E153">
            <v>4.3543558729835698E-3</v>
          </cell>
        </row>
        <row r="154">
          <cell r="A154" t="str">
            <v>CAD_CORRA_EOD</v>
          </cell>
          <cell r="C154">
            <v>42727</v>
          </cell>
          <cell r="E154">
            <v>4.3533291727779304E-3</v>
          </cell>
        </row>
        <row r="155">
          <cell r="A155" t="str">
            <v>CAD_CORRA_EOD</v>
          </cell>
          <cell r="C155">
            <v>42909</v>
          </cell>
          <cell r="E155">
            <v>4.5466724655179799E-3</v>
          </cell>
        </row>
        <row r="156">
          <cell r="A156" t="str">
            <v>CAD_CORRA_EOD</v>
          </cell>
          <cell r="C156">
            <v>43096</v>
          </cell>
          <cell r="E156">
            <v>5.0962116074590403E-3</v>
          </cell>
        </row>
        <row r="157">
          <cell r="A157" t="str">
            <v>CAD_CORRA_EOD</v>
          </cell>
          <cell r="C157">
            <v>43458</v>
          </cell>
          <cell r="E157">
            <v>6.1435276486809503E-3</v>
          </cell>
        </row>
        <row r="158">
          <cell r="A158" t="str">
            <v>CAD_CORRA_EOD</v>
          </cell>
          <cell r="C158">
            <v>43822</v>
          </cell>
          <cell r="E158">
            <v>7.3330651858965704E-3</v>
          </cell>
        </row>
        <row r="159">
          <cell r="A159" t="str">
            <v>CAD_CORRA_EOD</v>
          </cell>
          <cell r="C159">
            <v>44188</v>
          </cell>
          <cell r="E159">
            <v>8.63820707630409E-3</v>
          </cell>
        </row>
        <row r="160">
          <cell r="A160" t="str">
            <v>CAD_CORRA_EOD</v>
          </cell>
          <cell r="C160">
            <v>44918</v>
          </cell>
          <cell r="E160">
            <v>1.1637817802121499E-2</v>
          </cell>
        </row>
        <row r="161">
          <cell r="A161" t="str">
            <v>CAD_CORRA_EOD</v>
          </cell>
          <cell r="C161">
            <v>46014</v>
          </cell>
          <cell r="E161">
            <v>1.5950544698170199E-2</v>
          </cell>
        </row>
        <row r="162">
          <cell r="A162" t="str">
            <v>CAD_CORRA_EOD</v>
          </cell>
          <cell r="C162">
            <v>46744</v>
          </cell>
          <cell r="E162">
            <v>1.8372873001744301E-2</v>
          </cell>
        </row>
        <row r="163">
          <cell r="A163" t="str">
            <v>CAD_CORRA_EOD</v>
          </cell>
          <cell r="C163">
            <v>47840</v>
          </cell>
          <cell r="E163">
            <v>2.0880695759541702E-2</v>
          </cell>
        </row>
        <row r="164">
          <cell r="A164" t="str">
            <v>CAD_CORRA_EOD</v>
          </cell>
          <cell r="C164">
            <v>49667</v>
          </cell>
          <cell r="E164">
            <v>2.2474286386131598E-2</v>
          </cell>
        </row>
        <row r="165">
          <cell r="A165" t="str">
            <v>CAD_CORRA_EOD</v>
          </cell>
          <cell r="C165">
            <v>53323</v>
          </cell>
          <cell r="E165">
            <v>2.2389571405979199E-2</v>
          </cell>
        </row>
        <row r="166">
          <cell r="A166" t="str">
            <v>CHF_LIBOR_12M_EOD</v>
          </cell>
          <cell r="C166">
            <v>42731</v>
          </cell>
          <cell r="E166">
            <v>-6.2714781723237E-3</v>
          </cell>
        </row>
        <row r="167">
          <cell r="A167" t="str">
            <v>CHF_LIBOR_12M_EOD</v>
          </cell>
          <cell r="C167">
            <v>43096</v>
          </cell>
          <cell r="E167">
            <v>-6.0044504444815997E-3</v>
          </cell>
        </row>
        <row r="168">
          <cell r="A168" t="str">
            <v>CHF_LIBOR_12M_EOD</v>
          </cell>
          <cell r="C168">
            <v>43458</v>
          </cell>
          <cell r="E168">
            <v>-5.2695607670850903E-3</v>
          </cell>
        </row>
        <row r="169">
          <cell r="A169" t="str">
            <v>CHF_LIBOR_12M_EOD</v>
          </cell>
          <cell r="C169">
            <v>43823</v>
          </cell>
          <cell r="E169">
            <v>-4.1974602644363496E-3</v>
          </cell>
        </row>
        <row r="170">
          <cell r="A170" t="str">
            <v>CHF_LIBOR_12M_EOD</v>
          </cell>
          <cell r="C170">
            <v>44189</v>
          </cell>
          <cell r="E170">
            <v>-2.76971273314848E-3</v>
          </cell>
        </row>
        <row r="171">
          <cell r="A171" t="str">
            <v>CHF_LIBOR_12M_EOD</v>
          </cell>
          <cell r="C171">
            <v>44554</v>
          </cell>
          <cell r="E171">
            <v>-1.3999827387249999E-3</v>
          </cell>
        </row>
        <row r="172">
          <cell r="A172" t="str">
            <v>CHF_LIBOR_12M_EOD</v>
          </cell>
          <cell r="C172">
            <v>44922</v>
          </cell>
          <cell r="E172">
            <v>-1.5371440775792001E-4</v>
          </cell>
        </row>
        <row r="173">
          <cell r="A173" t="str">
            <v>CHF_LIBOR_12M_EOD</v>
          </cell>
          <cell r="C173">
            <v>45287</v>
          </cell>
          <cell r="E173">
            <v>1.0394147057474E-3</v>
          </cell>
        </row>
        <row r="174">
          <cell r="A174" t="str">
            <v>CHF_LIBOR_12M_EOD</v>
          </cell>
          <cell r="C174">
            <v>45650</v>
          </cell>
          <cell r="E174">
            <v>2.0464920567211499E-3</v>
          </cell>
        </row>
        <row r="175">
          <cell r="A175" t="str">
            <v>CHF_LIBOR_12M_EOD</v>
          </cell>
          <cell r="C175">
            <v>46015</v>
          </cell>
          <cell r="E175">
            <v>2.9444434518328699E-3</v>
          </cell>
        </row>
        <row r="176">
          <cell r="A176" t="str">
            <v>CHF_LIBOR_12M_EOD</v>
          </cell>
          <cell r="C176">
            <v>46745</v>
          </cell>
          <cell r="E176">
            <v>4.4357494392144002E-3</v>
          </cell>
        </row>
        <row r="177">
          <cell r="A177" t="str">
            <v>CHF_LIBOR_12M_EOD</v>
          </cell>
          <cell r="C177">
            <v>47841</v>
          </cell>
          <cell r="E177">
            <v>6.1622089145121897E-3</v>
          </cell>
        </row>
        <row r="178">
          <cell r="A178" t="str">
            <v>CHF_LIBOR_12M_EOD</v>
          </cell>
          <cell r="C178">
            <v>49667</v>
          </cell>
          <cell r="E178">
            <v>8.0502196566875298E-3</v>
          </cell>
        </row>
        <row r="179">
          <cell r="A179" t="str">
            <v>CHF_LIBOR_12M_EOD</v>
          </cell>
          <cell r="C179">
            <v>51494</v>
          </cell>
          <cell r="E179">
            <v>8.9995055276085797E-3</v>
          </cell>
        </row>
        <row r="180">
          <cell r="A180" t="str">
            <v>CHF_LIBOR_12M_EOD</v>
          </cell>
          <cell r="C180">
            <v>53323</v>
          </cell>
          <cell r="E180">
            <v>9.4941245579659994E-3</v>
          </cell>
        </row>
        <row r="181">
          <cell r="A181" t="str">
            <v>CHF_LIBOR_12M_EOD</v>
          </cell>
          <cell r="C181">
            <v>56972</v>
          </cell>
          <cell r="E181">
            <v>1.04544916125139E-2</v>
          </cell>
        </row>
        <row r="182">
          <cell r="A182" t="str">
            <v>CHF_LIBOR_3M_EOD</v>
          </cell>
          <cell r="C182">
            <v>42453</v>
          </cell>
          <cell r="E182">
            <v>-7.8348693671545008E-3</v>
          </cell>
        </row>
        <row r="183">
          <cell r="A183" t="str">
            <v>CHF_LIBOR_3M_EOD</v>
          </cell>
          <cell r="C183">
            <v>42536</v>
          </cell>
          <cell r="E183">
            <v>-7.9299876670674996E-3</v>
          </cell>
        </row>
        <row r="184">
          <cell r="A184" t="str">
            <v>CHF_LIBOR_3M_EOD</v>
          </cell>
          <cell r="C184">
            <v>42634</v>
          </cell>
          <cell r="E184">
            <v>-8.0715055949764601E-3</v>
          </cell>
        </row>
        <row r="185">
          <cell r="A185" t="str">
            <v>CHF_LIBOR_3M_EOD</v>
          </cell>
          <cell r="C185">
            <v>42725</v>
          </cell>
          <cell r="E185">
            <v>-8.1609370386826301E-3</v>
          </cell>
        </row>
        <row r="186">
          <cell r="A186" t="str">
            <v>CHF_LIBOR_3M_EOD</v>
          </cell>
          <cell r="C186">
            <v>42809</v>
          </cell>
          <cell r="E186">
            <v>-8.2118660460527692E-3</v>
          </cell>
        </row>
        <row r="187">
          <cell r="A187" t="str">
            <v>CHF_LIBOR_3M_EOD</v>
          </cell>
          <cell r="C187">
            <v>43096</v>
          </cell>
          <cell r="E187">
            <v>-8.1853515480385993E-3</v>
          </cell>
        </row>
        <row r="188">
          <cell r="A188" t="str">
            <v>CHF_LIBOR_3M_EOD</v>
          </cell>
          <cell r="C188">
            <v>43458</v>
          </cell>
          <cell r="E188">
            <v>-7.62180668692654E-3</v>
          </cell>
        </row>
        <row r="189">
          <cell r="A189" t="str">
            <v>CHF_LIBOR_3M_EOD</v>
          </cell>
          <cell r="C189">
            <v>43823</v>
          </cell>
          <cell r="E189">
            <v>-6.6497658350100396E-3</v>
          </cell>
        </row>
        <row r="190">
          <cell r="A190" t="str">
            <v>CHF_LIBOR_3M_EOD</v>
          </cell>
          <cell r="C190">
            <v>44189</v>
          </cell>
          <cell r="E190">
            <v>-5.2937593173902099E-3</v>
          </cell>
        </row>
        <row r="191">
          <cell r="A191" t="str">
            <v>CHF_LIBOR_3M_EOD</v>
          </cell>
          <cell r="C191">
            <v>44554</v>
          </cell>
          <cell r="E191">
            <v>-3.94693519304981E-3</v>
          </cell>
        </row>
        <row r="192">
          <cell r="A192" t="str">
            <v>CHF_LIBOR_3M_EOD</v>
          </cell>
          <cell r="C192">
            <v>44922</v>
          </cell>
          <cell r="E192">
            <v>-2.6982943162443102E-3</v>
          </cell>
        </row>
        <row r="193">
          <cell r="A193" t="str">
            <v>CHF_LIBOR_3M_EOD</v>
          </cell>
          <cell r="C193">
            <v>45287</v>
          </cell>
          <cell r="E193">
            <v>-1.50322189441793E-3</v>
          </cell>
        </row>
        <row r="194">
          <cell r="A194" t="str">
            <v>CHF_LIBOR_3M_EOD</v>
          </cell>
          <cell r="C194">
            <v>45650</v>
          </cell>
          <cell r="E194">
            <v>-4.6863321808798998E-4</v>
          </cell>
        </row>
        <row r="195">
          <cell r="A195" t="str">
            <v>CHF_LIBOR_3M_EOD</v>
          </cell>
          <cell r="C195">
            <v>46015</v>
          </cell>
          <cell r="E195">
            <v>4.5626235425694E-4</v>
          </cell>
        </row>
        <row r="196">
          <cell r="A196" t="str">
            <v>CHF_LIBOR_3M_EOD</v>
          </cell>
          <cell r="C196">
            <v>46745</v>
          </cell>
          <cell r="E196">
            <v>2.0516118212563499E-3</v>
          </cell>
        </row>
        <row r="197">
          <cell r="A197" t="str">
            <v>CHF_LIBOR_3M_EOD</v>
          </cell>
          <cell r="C197">
            <v>47841</v>
          </cell>
          <cell r="E197">
            <v>3.9364447169059702E-3</v>
          </cell>
        </row>
        <row r="198">
          <cell r="A198" t="str">
            <v>CHF_LIBOR_3M_EOD</v>
          </cell>
          <cell r="C198">
            <v>49667</v>
          </cell>
          <cell r="E198">
            <v>6.0364444162694202E-3</v>
          </cell>
        </row>
        <row r="199">
          <cell r="A199" t="str">
            <v>CHF_LIBOR_3M_EOD</v>
          </cell>
          <cell r="C199">
            <v>51494</v>
          </cell>
          <cell r="E199">
            <v>7.1199804134636996E-3</v>
          </cell>
        </row>
        <row r="200">
          <cell r="A200" t="str">
            <v>CHF_LIBOR_3M_EOD</v>
          </cell>
          <cell r="C200">
            <v>53323</v>
          </cell>
          <cell r="E200">
            <v>7.6958229151926896E-3</v>
          </cell>
        </row>
        <row r="201">
          <cell r="A201" t="str">
            <v>CHF_LIBOR_3M_EOD</v>
          </cell>
          <cell r="C201">
            <v>56972</v>
          </cell>
          <cell r="E201">
            <v>7.7069501202444296E-3</v>
          </cell>
        </row>
        <row r="202">
          <cell r="A202" t="str">
            <v>CHF_LIBOR_6M_EOD</v>
          </cell>
          <cell r="C202">
            <v>42545</v>
          </cell>
          <cell r="E202">
            <v>-7.1973871369159798E-3</v>
          </cell>
        </row>
        <row r="203">
          <cell r="A203" t="str">
            <v>CHF_LIBOR_6M_EOD</v>
          </cell>
          <cell r="C203">
            <v>42731</v>
          </cell>
          <cell r="E203">
            <v>-7.2174921283764404E-3</v>
          </cell>
        </row>
        <row r="204">
          <cell r="A204" t="str">
            <v>CHF_LIBOR_6M_EOD</v>
          </cell>
          <cell r="C204">
            <v>42912</v>
          </cell>
          <cell r="E204">
            <v>-7.16913947697141E-3</v>
          </cell>
        </row>
        <row r="205">
          <cell r="A205" t="str">
            <v>CHF_LIBOR_6M_EOD</v>
          </cell>
          <cell r="C205">
            <v>43096</v>
          </cell>
          <cell r="E205">
            <v>-7.0088005131623702E-3</v>
          </cell>
        </row>
        <row r="206">
          <cell r="A206" t="str">
            <v>CHF_LIBOR_6M_EOD</v>
          </cell>
          <cell r="C206">
            <v>43458</v>
          </cell>
          <cell r="E206">
            <v>-6.224336976802E-3</v>
          </cell>
        </row>
        <row r="207">
          <cell r="A207" t="str">
            <v>CHF_LIBOR_6M_EOD</v>
          </cell>
          <cell r="C207">
            <v>43823</v>
          </cell>
          <cell r="E207">
            <v>-5.1267689976296198E-3</v>
          </cell>
        </row>
        <row r="208">
          <cell r="A208" t="str">
            <v>CHF_LIBOR_6M_EOD</v>
          </cell>
          <cell r="C208">
            <v>44189</v>
          </cell>
          <cell r="E208">
            <v>-3.6474944111811198E-3</v>
          </cell>
        </row>
        <row r="209">
          <cell r="A209" t="str">
            <v>CHF_LIBOR_6M_EOD</v>
          </cell>
          <cell r="C209">
            <v>44554</v>
          </cell>
          <cell r="E209">
            <v>-2.30074826594789E-3</v>
          </cell>
        </row>
        <row r="210">
          <cell r="A210" t="str">
            <v>CHF_LIBOR_6M_EOD</v>
          </cell>
          <cell r="C210">
            <v>44922</v>
          </cell>
          <cell r="E210">
            <v>-1.0276213061293799E-3</v>
          </cell>
        </row>
        <row r="211">
          <cell r="A211" t="str">
            <v>CHF_LIBOR_6M_EOD</v>
          </cell>
          <cell r="C211">
            <v>45287</v>
          </cell>
          <cell r="E211">
            <v>1.1686412148543E-4</v>
          </cell>
        </row>
        <row r="212">
          <cell r="A212" t="str">
            <v>CHF_LIBOR_6M_EOD</v>
          </cell>
          <cell r="C212">
            <v>45650</v>
          </cell>
          <cell r="E212">
            <v>1.12499568442815E-3</v>
          </cell>
        </row>
        <row r="213">
          <cell r="A213" t="str">
            <v>CHF_LIBOR_6M_EOD</v>
          </cell>
          <cell r="C213">
            <v>46015</v>
          </cell>
          <cell r="E213">
            <v>2.02412495740528E-3</v>
          </cell>
        </row>
        <row r="214">
          <cell r="A214" t="str">
            <v>CHF_LIBOR_6M_EOD</v>
          </cell>
          <cell r="C214">
            <v>46745</v>
          </cell>
          <cell r="E214">
            <v>3.4913841455042698E-3</v>
          </cell>
        </row>
        <row r="215">
          <cell r="A215" t="str">
            <v>CHF_LIBOR_6M_EOD</v>
          </cell>
          <cell r="C215">
            <v>47841</v>
          </cell>
          <cell r="E215">
            <v>5.1425449509751699E-3</v>
          </cell>
        </row>
        <row r="216">
          <cell r="A216" t="str">
            <v>CHF_LIBOR_6M_EOD</v>
          </cell>
          <cell r="C216">
            <v>49667</v>
          </cell>
          <cell r="E216">
            <v>7.0067710213381302E-3</v>
          </cell>
        </row>
        <row r="217">
          <cell r="A217" t="str">
            <v>CHF_LIBOR_6M_EOD</v>
          </cell>
          <cell r="C217">
            <v>51494</v>
          </cell>
          <cell r="E217">
            <v>7.9851350751617492E-3</v>
          </cell>
        </row>
        <row r="218">
          <cell r="A218" t="str">
            <v>CHF_LIBOR_6M_EOD</v>
          </cell>
          <cell r="C218">
            <v>53323</v>
          </cell>
          <cell r="E218">
            <v>8.4806259959808398E-3</v>
          </cell>
        </row>
        <row r="219">
          <cell r="A219" t="str">
            <v>CHF_LIBOR_6M_EOD</v>
          </cell>
          <cell r="C219">
            <v>56972</v>
          </cell>
          <cell r="E219">
            <v>8.5002184864948396E-3</v>
          </cell>
        </row>
        <row r="220">
          <cell r="A220" t="str">
            <v>CHF_LIBOR_EOD</v>
          </cell>
          <cell r="C220">
            <v>42361</v>
          </cell>
          <cell r="E220">
            <v>-7.9692536646888707E-3</v>
          </cell>
        </row>
        <row r="221">
          <cell r="A221" t="str">
            <v>CHF_LIBOR_EOD</v>
          </cell>
          <cell r="C221">
            <v>42362</v>
          </cell>
          <cell r="E221">
            <v>-7.9692536646573595E-3</v>
          </cell>
        </row>
        <row r="222">
          <cell r="A222" t="str">
            <v>CHF_LIBOR_EOD</v>
          </cell>
          <cell r="C222">
            <v>42369</v>
          </cell>
          <cell r="E222">
            <v>-8.2851412384582195E-3</v>
          </cell>
        </row>
        <row r="223">
          <cell r="A223" t="str">
            <v>CHF_LIBOR_EOD</v>
          </cell>
          <cell r="C223">
            <v>42394</v>
          </cell>
          <cell r="E223">
            <v>-8.1627779478005008E-3</v>
          </cell>
        </row>
        <row r="224">
          <cell r="A224" t="str">
            <v>CHF_LIBOR_EOD</v>
          </cell>
          <cell r="C224">
            <v>42424</v>
          </cell>
          <cell r="E224">
            <v>-8.0334118268917294E-3</v>
          </cell>
        </row>
        <row r="225">
          <cell r="A225" t="str">
            <v>CHF_LIBOR_EOD</v>
          </cell>
          <cell r="C225">
            <v>42536</v>
          </cell>
          <cell r="E225">
            <v>-8.0251241701861098E-3</v>
          </cell>
        </row>
        <row r="226">
          <cell r="A226" t="str">
            <v>CHF_LIBOR_EOD</v>
          </cell>
          <cell r="C226">
            <v>42634</v>
          </cell>
          <cell r="E226">
            <v>-8.1326151736220501E-3</v>
          </cell>
        </row>
        <row r="227">
          <cell r="A227" t="str">
            <v>CHF_LIBOR_EOD</v>
          </cell>
          <cell r="C227">
            <v>42725</v>
          </cell>
          <cell r="E227">
            <v>-8.2068110785425592E-3</v>
          </cell>
        </row>
        <row r="228">
          <cell r="A228" t="str">
            <v>CHF_LIBOR_EOD</v>
          </cell>
          <cell r="C228">
            <v>42809</v>
          </cell>
          <cell r="E228">
            <v>-8.2491578601930002E-3</v>
          </cell>
        </row>
        <row r="229">
          <cell r="A229" t="str">
            <v>CHF_LIBOR_EOD</v>
          </cell>
          <cell r="C229">
            <v>43096</v>
          </cell>
          <cell r="E229">
            <v>-7.0124027341524602E-3</v>
          </cell>
        </row>
        <row r="230">
          <cell r="A230" t="str">
            <v>CHF_LIBOR_EOD</v>
          </cell>
          <cell r="C230">
            <v>43458</v>
          </cell>
          <cell r="E230">
            <v>-6.2205886331636699E-3</v>
          </cell>
        </row>
        <row r="231">
          <cell r="A231" t="str">
            <v>CHF_LIBOR_EOD</v>
          </cell>
          <cell r="C231">
            <v>43823</v>
          </cell>
          <cell r="E231">
            <v>-5.12153397630505E-3</v>
          </cell>
        </row>
        <row r="232">
          <cell r="A232" t="str">
            <v>CHF_LIBOR_EOD</v>
          </cell>
          <cell r="C232">
            <v>44189</v>
          </cell>
          <cell r="E232">
            <v>-3.63802776507762E-3</v>
          </cell>
        </row>
        <row r="233">
          <cell r="A233" t="str">
            <v>CHF_LIBOR_EOD</v>
          </cell>
          <cell r="C233">
            <v>44554</v>
          </cell>
          <cell r="E233">
            <v>-2.2853985523752299E-3</v>
          </cell>
        </row>
        <row r="234">
          <cell r="A234" t="str">
            <v>CHF_LIBOR_EOD</v>
          </cell>
          <cell r="C234">
            <v>44922</v>
          </cell>
          <cell r="E234">
            <v>-1.00545576941533E-3</v>
          </cell>
        </row>
        <row r="235">
          <cell r="A235" t="str">
            <v>CHF_LIBOR_EOD</v>
          </cell>
          <cell r="C235">
            <v>45287</v>
          </cell>
          <cell r="E235">
            <v>1.4631474935667999E-4</v>
          </cell>
        </row>
        <row r="236">
          <cell r="A236" t="str">
            <v>CHF_LIBOR_EOD</v>
          </cell>
          <cell r="C236">
            <v>45650</v>
          </cell>
          <cell r="E236">
            <v>1.16094811573571E-3</v>
          </cell>
        </row>
        <row r="237">
          <cell r="A237" t="str">
            <v>CHF_LIBOR_EOD</v>
          </cell>
          <cell r="C237">
            <v>46015</v>
          </cell>
          <cell r="E237">
            <v>2.0657249599304998E-3</v>
          </cell>
        </row>
        <row r="238">
          <cell r="A238" t="str">
            <v>CHF_LIBOR_EOD</v>
          </cell>
          <cell r="C238">
            <v>46745</v>
          </cell>
          <cell r="E238">
            <v>3.5409422466413701E-3</v>
          </cell>
        </row>
        <row r="239">
          <cell r="A239" t="str">
            <v>CHF_LIBOR_EOD</v>
          </cell>
          <cell r="C239">
            <v>47841</v>
          </cell>
          <cell r="E239">
            <v>5.1992450375656397E-3</v>
          </cell>
        </row>
        <row r="240">
          <cell r="A240" t="str">
            <v>CHF_LIBOR_EOD</v>
          </cell>
          <cell r="C240">
            <v>49667</v>
          </cell>
          <cell r="E240">
            <v>7.0675485515644797E-3</v>
          </cell>
        </row>
        <row r="241">
          <cell r="A241" t="str">
            <v>CHF_LIBOR_EOD</v>
          </cell>
          <cell r="C241">
            <v>51494</v>
          </cell>
          <cell r="E241">
            <v>8.0444817009192107E-3</v>
          </cell>
        </row>
        <row r="242">
          <cell r="A242" t="str">
            <v>CHF_LIBOR_EOD</v>
          </cell>
          <cell r="C242">
            <v>53323</v>
          </cell>
          <cell r="E242">
            <v>8.5373545307591298E-3</v>
          </cell>
        </row>
        <row r="243">
          <cell r="A243" t="str">
            <v>CHF_LIBOR_EOD</v>
          </cell>
          <cell r="C243">
            <v>56972</v>
          </cell>
          <cell r="E243">
            <v>8.5435690510492004E-3</v>
          </cell>
        </row>
        <row r="244">
          <cell r="A244" t="str">
            <v>CHF_TOIS_EOD</v>
          </cell>
          <cell r="C244">
            <v>42361</v>
          </cell>
          <cell r="E244">
            <v>-5.3483030727374302E-3</v>
          </cell>
        </row>
        <row r="245">
          <cell r="A245" t="str">
            <v>CHF_TOIS_EOD</v>
          </cell>
          <cell r="C245">
            <v>42362</v>
          </cell>
          <cell r="E245">
            <v>-5.3483030727432997E-3</v>
          </cell>
        </row>
        <row r="246">
          <cell r="A246" t="str">
            <v>CHF_TOIS_EOD</v>
          </cell>
          <cell r="C246">
            <v>42394</v>
          </cell>
          <cell r="E246">
            <v>-5.5976705094374201E-3</v>
          </cell>
        </row>
        <row r="247">
          <cell r="A247" t="str">
            <v>CHF_TOIS_EOD</v>
          </cell>
          <cell r="C247">
            <v>42424</v>
          </cell>
          <cell r="E247">
            <v>-5.7684519427226204E-3</v>
          </cell>
        </row>
        <row r="248">
          <cell r="A248" t="str">
            <v>CHF_TOIS_EOD</v>
          </cell>
          <cell r="C248">
            <v>42453</v>
          </cell>
          <cell r="E248">
            <v>-5.9561274544426297E-3</v>
          </cell>
        </row>
        <row r="249">
          <cell r="A249" t="str">
            <v>CHF_TOIS_EOD</v>
          </cell>
          <cell r="C249">
            <v>42485</v>
          </cell>
          <cell r="E249">
            <v>-6.1310355771053296E-3</v>
          </cell>
        </row>
        <row r="250">
          <cell r="A250" t="str">
            <v>CHF_TOIS_EOD</v>
          </cell>
          <cell r="C250">
            <v>42514</v>
          </cell>
          <cell r="E250">
            <v>-6.2168502270538196E-3</v>
          </cell>
        </row>
        <row r="251">
          <cell r="A251" t="str">
            <v>CHF_TOIS_EOD</v>
          </cell>
          <cell r="C251">
            <v>42545</v>
          </cell>
          <cell r="E251">
            <v>-6.3272940686028602E-3</v>
          </cell>
        </row>
        <row r="252">
          <cell r="A252" t="str">
            <v>CHF_TOIS_EOD</v>
          </cell>
          <cell r="C252">
            <v>42576</v>
          </cell>
          <cell r="E252">
            <v>-6.3914377881141302E-3</v>
          </cell>
        </row>
        <row r="253">
          <cell r="A253" t="str">
            <v>CHF_TOIS_EOD</v>
          </cell>
          <cell r="C253">
            <v>42606</v>
          </cell>
          <cell r="E253">
            <v>-6.5003491202448097E-3</v>
          </cell>
        </row>
        <row r="254">
          <cell r="A254" t="str">
            <v>CHF_TOIS_EOD</v>
          </cell>
          <cell r="C254">
            <v>42639</v>
          </cell>
          <cell r="E254">
            <v>-6.5902040441639899E-3</v>
          </cell>
        </row>
        <row r="255">
          <cell r="A255" t="str">
            <v>CHF_TOIS_EOD</v>
          </cell>
          <cell r="C255">
            <v>42667</v>
          </cell>
          <cell r="E255">
            <v>-6.6078776143402001E-3</v>
          </cell>
        </row>
        <row r="256">
          <cell r="A256" t="str">
            <v>CHF_TOIS_EOD</v>
          </cell>
          <cell r="C256">
            <v>42698</v>
          </cell>
          <cell r="E256">
            <v>-6.65696533561712E-3</v>
          </cell>
        </row>
        <row r="257">
          <cell r="A257" t="str">
            <v>CHF_TOIS_EOD</v>
          </cell>
          <cell r="C257">
            <v>42731</v>
          </cell>
          <cell r="E257">
            <v>-6.81771241942262E-3</v>
          </cell>
        </row>
        <row r="258">
          <cell r="A258" t="str">
            <v>CHF_TOIS_EOD</v>
          </cell>
          <cell r="C258">
            <v>42818</v>
          </cell>
          <cell r="E258">
            <v>-6.8771313459561898E-3</v>
          </cell>
        </row>
        <row r="259">
          <cell r="A259" t="str">
            <v>CHF_TOIS_EOD</v>
          </cell>
          <cell r="C259">
            <v>42912</v>
          </cell>
          <cell r="E259">
            <v>-6.9487059569831996E-3</v>
          </cell>
        </row>
        <row r="260">
          <cell r="A260" t="str">
            <v>CHF_TOIS_EOD</v>
          </cell>
          <cell r="C260">
            <v>43003</v>
          </cell>
          <cell r="E260">
            <v>-6.93557071237227E-3</v>
          </cell>
        </row>
        <row r="261">
          <cell r="A261" t="str">
            <v>CHF_TOIS_EOD</v>
          </cell>
          <cell r="C261">
            <v>43096</v>
          </cell>
          <cell r="E261">
            <v>-7.0153194153238499E-3</v>
          </cell>
        </row>
        <row r="262">
          <cell r="A262" t="str">
            <v>CHF_TOIS_EOD</v>
          </cell>
          <cell r="C262">
            <v>43458</v>
          </cell>
          <cell r="E262">
            <v>-6.7133090194840504E-3</v>
          </cell>
        </row>
        <row r="263">
          <cell r="A263" t="str">
            <v>CHF_TOIS_EOD</v>
          </cell>
          <cell r="C263">
            <v>43823</v>
          </cell>
          <cell r="E263">
            <v>-5.8043190512985796E-3</v>
          </cell>
        </row>
        <row r="264">
          <cell r="A264" t="str">
            <v>CHF_TOIS_EOD</v>
          </cell>
          <cell r="C264">
            <v>44189</v>
          </cell>
          <cell r="E264">
            <v>-4.71202363098535E-3</v>
          </cell>
        </row>
        <row r="265">
          <cell r="A265" t="str">
            <v>CHF_TOIS_EOD</v>
          </cell>
          <cell r="C265">
            <v>44554</v>
          </cell>
          <cell r="E265">
            <v>-3.7541609747118601E-3</v>
          </cell>
        </row>
        <row r="266">
          <cell r="A266" t="str">
            <v>CHF_TOIS_EOD</v>
          </cell>
          <cell r="C266">
            <v>44922</v>
          </cell>
          <cell r="E266">
            <v>-2.6877250900872499E-3</v>
          </cell>
        </row>
        <row r="267">
          <cell r="A267" t="str">
            <v>CHF_TOIS_EOD</v>
          </cell>
          <cell r="C267">
            <v>45287</v>
          </cell>
          <cell r="E267">
            <v>-1.6175933443087201E-3</v>
          </cell>
        </row>
        <row r="268">
          <cell r="A268" t="str">
            <v>CHF_TOIS_EOD</v>
          </cell>
          <cell r="C268">
            <v>45650</v>
          </cell>
          <cell r="E268">
            <v>-6.4520412057234998E-4</v>
          </cell>
        </row>
        <row r="269">
          <cell r="A269" t="str">
            <v>CHF_TOIS_EOD</v>
          </cell>
          <cell r="C269">
            <v>46015</v>
          </cell>
          <cell r="E269">
            <v>2.0294036112646999E-4</v>
          </cell>
        </row>
        <row r="270">
          <cell r="A270" t="str">
            <v>CHF_TOIS_EOD</v>
          </cell>
          <cell r="C270">
            <v>46745</v>
          </cell>
          <cell r="E270">
            <v>1.8336561630803701E-3</v>
          </cell>
        </row>
        <row r="271">
          <cell r="A271" t="str">
            <v>CHF_TOIS_EOD</v>
          </cell>
          <cell r="C271">
            <v>47841</v>
          </cell>
          <cell r="E271">
            <v>3.6404122264270698E-3</v>
          </cell>
        </row>
        <row r="272">
          <cell r="A272" t="str">
            <v>CHF_TOIS_EOD</v>
          </cell>
          <cell r="C272">
            <v>49667</v>
          </cell>
          <cell r="E272">
            <v>5.7174342063028996E-3</v>
          </cell>
        </row>
        <row r="273">
          <cell r="A273" t="str">
            <v>CHF_TOIS_EOD</v>
          </cell>
          <cell r="C273">
            <v>51494</v>
          </cell>
          <cell r="E273">
            <v>6.8182131928868801E-3</v>
          </cell>
        </row>
        <row r="274">
          <cell r="A274" t="str">
            <v>CHF_TOIS_EOD</v>
          </cell>
          <cell r="C274">
            <v>53323</v>
          </cell>
          <cell r="E274">
            <v>7.2879058265825601E-3</v>
          </cell>
        </row>
        <row r="275">
          <cell r="A275" t="str">
            <v>CHF_TOIS_EOD</v>
          </cell>
          <cell r="C275">
            <v>56972</v>
          </cell>
          <cell r="E275">
            <v>7.0869982481046902E-3</v>
          </cell>
        </row>
        <row r="276">
          <cell r="A276" t="str">
            <v>CZK_PRIBOR_3M_EOD</v>
          </cell>
          <cell r="C276">
            <v>42458</v>
          </cell>
          <cell r="E276">
            <v>2.9391887795252999E-3</v>
          </cell>
        </row>
        <row r="277">
          <cell r="A277" t="str">
            <v>CZK_PRIBOR_3M_EOD</v>
          </cell>
          <cell r="C277">
            <v>42549</v>
          </cell>
          <cell r="E277">
            <v>2.9403317942793602E-3</v>
          </cell>
        </row>
        <row r="278">
          <cell r="A278" t="str">
            <v>CZK_PRIBOR_3M_EOD</v>
          </cell>
          <cell r="C278">
            <v>42642</v>
          </cell>
          <cell r="E278">
            <v>2.8340314221365001E-3</v>
          </cell>
        </row>
        <row r="279">
          <cell r="A279" t="str">
            <v>CZK_PRIBOR_3M_EOD</v>
          </cell>
          <cell r="C279">
            <v>42732</v>
          </cell>
          <cell r="E279">
            <v>2.80455657597127E-3</v>
          </cell>
        </row>
        <row r="280">
          <cell r="A280" t="str">
            <v>CZK_PRIBOR_3M_EOD</v>
          </cell>
          <cell r="C280">
            <v>43097</v>
          </cell>
          <cell r="E280">
            <v>3.0883205653115201E-3</v>
          </cell>
        </row>
        <row r="281">
          <cell r="A281" t="str">
            <v>CZK_PRIBOR_3M_EOD</v>
          </cell>
          <cell r="C281">
            <v>43462</v>
          </cell>
          <cell r="E281">
            <v>3.56684236886103E-3</v>
          </cell>
        </row>
        <row r="282">
          <cell r="A282" t="str">
            <v>CZK_PRIBOR_3M_EOD</v>
          </cell>
          <cell r="C282">
            <v>43829</v>
          </cell>
          <cell r="E282">
            <v>4.2929716967801297E-3</v>
          </cell>
        </row>
        <row r="283">
          <cell r="A283" t="str">
            <v>CZK_PRIBOR_3M_EOD</v>
          </cell>
          <cell r="C283">
            <v>44193</v>
          </cell>
          <cell r="E283">
            <v>5.1616305093417697E-3</v>
          </cell>
        </row>
        <row r="284">
          <cell r="A284" t="str">
            <v>CZK_PRIBOR_3M_EOD</v>
          </cell>
          <cell r="C284">
            <v>44558</v>
          </cell>
          <cell r="E284">
            <v>5.8862924680172296E-3</v>
          </cell>
        </row>
        <row r="285">
          <cell r="A285" t="str">
            <v>CZK_PRIBOR_3M_EOD</v>
          </cell>
          <cell r="C285">
            <v>44923</v>
          </cell>
          <cell r="E285">
            <v>6.4641565422231704E-3</v>
          </cell>
        </row>
        <row r="286">
          <cell r="A286" t="str">
            <v>CZK_PRIBOR_3M_EOD</v>
          </cell>
          <cell r="C286">
            <v>45288</v>
          </cell>
          <cell r="E286">
            <v>7.0953899699268902E-3</v>
          </cell>
        </row>
        <row r="287">
          <cell r="A287" t="str">
            <v>CZK_PRIBOR_3M_EOD</v>
          </cell>
          <cell r="C287">
            <v>45656</v>
          </cell>
          <cell r="E287">
            <v>7.6462987187477299E-3</v>
          </cell>
        </row>
        <row r="288">
          <cell r="A288" t="str">
            <v>CZK_PRIBOR_3M_EOD</v>
          </cell>
          <cell r="C288">
            <v>46020</v>
          </cell>
          <cell r="E288">
            <v>8.3024395414088292E-3</v>
          </cell>
        </row>
        <row r="289">
          <cell r="A289" t="str">
            <v>CZK_PRIBOR_3M_EOD</v>
          </cell>
          <cell r="C289">
            <v>46749</v>
          </cell>
          <cell r="E289">
            <v>9.5455283465344602E-3</v>
          </cell>
        </row>
        <row r="290">
          <cell r="A290" t="str">
            <v>CZK_PRIBOR_3M_EOD</v>
          </cell>
          <cell r="C290">
            <v>47847</v>
          </cell>
          <cell r="E290">
            <v>1.17495393264816E-2</v>
          </cell>
        </row>
        <row r="291">
          <cell r="A291" t="str">
            <v>CZK_PRIBOR_3M_EOD</v>
          </cell>
          <cell r="C291">
            <v>49671</v>
          </cell>
          <cell r="E291">
            <v>1.36603876628208E-2</v>
          </cell>
        </row>
        <row r="292">
          <cell r="A292" t="str">
            <v>CZK_PRIBOR_3M_EOD</v>
          </cell>
          <cell r="C292">
            <v>51498</v>
          </cell>
          <cell r="E292">
            <v>1.3513574632075E-2</v>
          </cell>
        </row>
        <row r="293">
          <cell r="A293" t="str">
            <v>CZK_PRIBOR_3M_EOD</v>
          </cell>
          <cell r="C293">
            <v>53324</v>
          </cell>
          <cell r="E293">
            <v>1.35728772141387E-2</v>
          </cell>
        </row>
        <row r="294">
          <cell r="A294" t="str">
            <v>CZK_PRIBOR_6M_EOD</v>
          </cell>
          <cell r="C294">
            <v>42549</v>
          </cell>
          <cell r="E294">
            <v>3.74786543757896E-3</v>
          </cell>
        </row>
        <row r="295">
          <cell r="A295" t="str">
            <v>CZK_PRIBOR_6M_EOD</v>
          </cell>
          <cell r="C295">
            <v>42732</v>
          </cell>
          <cell r="E295">
            <v>3.59549225081307E-3</v>
          </cell>
        </row>
        <row r="296">
          <cell r="A296" t="str">
            <v>CZK_PRIBOR_6M_EOD</v>
          </cell>
          <cell r="C296">
            <v>42914</v>
          </cell>
          <cell r="E296">
            <v>3.6954234100299E-3</v>
          </cell>
        </row>
        <row r="297">
          <cell r="A297" t="str">
            <v>CZK_PRIBOR_6M_EOD</v>
          </cell>
          <cell r="C297">
            <v>43097</v>
          </cell>
          <cell r="E297">
            <v>3.9287254071743404E-3</v>
          </cell>
        </row>
        <row r="298">
          <cell r="A298" t="str">
            <v>CZK_PRIBOR_6M_EOD</v>
          </cell>
          <cell r="C298">
            <v>43462</v>
          </cell>
          <cell r="E298">
            <v>4.4166824805974602E-3</v>
          </cell>
        </row>
        <row r="299">
          <cell r="A299" t="str">
            <v>CZK_PRIBOR_6M_EOD</v>
          </cell>
          <cell r="C299">
            <v>43829</v>
          </cell>
          <cell r="E299">
            <v>5.1769531737352898E-3</v>
          </cell>
        </row>
        <row r="300">
          <cell r="A300" t="str">
            <v>CZK_PRIBOR_6M_EOD</v>
          </cell>
          <cell r="C300">
            <v>44193</v>
          </cell>
          <cell r="E300">
            <v>6.0591614057471004E-3</v>
          </cell>
        </row>
        <row r="301">
          <cell r="A301" t="str">
            <v>CZK_PRIBOR_6M_EOD</v>
          </cell>
          <cell r="C301">
            <v>44558</v>
          </cell>
          <cell r="E301">
            <v>6.81736120606491E-3</v>
          </cell>
        </row>
        <row r="302">
          <cell r="A302" t="str">
            <v>CZK_PRIBOR_6M_EOD</v>
          </cell>
          <cell r="C302">
            <v>44923</v>
          </cell>
          <cell r="E302">
            <v>7.5707008002109397E-3</v>
          </cell>
        </row>
        <row r="303">
          <cell r="A303" t="str">
            <v>CZK_PRIBOR_6M_EOD</v>
          </cell>
          <cell r="C303">
            <v>45288</v>
          </cell>
          <cell r="E303">
            <v>8.3109256263494205E-3</v>
          </cell>
        </row>
        <row r="304">
          <cell r="A304" t="str">
            <v>CZK_PRIBOR_6M_EOD</v>
          </cell>
          <cell r="C304">
            <v>45656</v>
          </cell>
          <cell r="E304">
            <v>8.94193102823072E-3</v>
          </cell>
        </row>
        <row r="305">
          <cell r="A305" t="str">
            <v>CZK_PRIBOR_6M_EOD</v>
          </cell>
          <cell r="C305">
            <v>46020</v>
          </cell>
          <cell r="E305">
            <v>9.6568425088273194E-3</v>
          </cell>
        </row>
        <row r="306">
          <cell r="A306" t="str">
            <v>CZK_PRIBOR_6M_EOD</v>
          </cell>
          <cell r="C306">
            <v>46749</v>
          </cell>
          <cell r="E306">
            <v>1.0959860659994001E-2</v>
          </cell>
        </row>
        <row r="307">
          <cell r="A307" t="str">
            <v>CZK_PRIBOR_6M_EOD</v>
          </cell>
          <cell r="C307">
            <v>47847</v>
          </cell>
          <cell r="E307">
            <v>1.3070821319881E-2</v>
          </cell>
        </row>
        <row r="308">
          <cell r="A308" t="str">
            <v>CZK_PRIBOR_6M_EOD</v>
          </cell>
          <cell r="C308">
            <v>49671</v>
          </cell>
          <cell r="E308">
            <v>1.48238896351457E-2</v>
          </cell>
        </row>
        <row r="309">
          <cell r="A309" t="str">
            <v>CZK_PRIBOR_6M_EOD</v>
          </cell>
          <cell r="C309">
            <v>51498</v>
          </cell>
          <cell r="E309">
            <v>1.45482150875526E-2</v>
          </cell>
        </row>
        <row r="310">
          <cell r="A310" t="str">
            <v>CZK_PRIBOR_6M_EOD</v>
          </cell>
          <cell r="C310">
            <v>53324</v>
          </cell>
          <cell r="E310">
            <v>1.4489194747228699E-2</v>
          </cell>
        </row>
        <row r="311">
          <cell r="A311" t="str">
            <v>CZK_PRIBOR_EOD</v>
          </cell>
          <cell r="C311">
            <v>42361</v>
          </cell>
          <cell r="E311">
            <v>1.31805317577322E-3</v>
          </cell>
        </row>
        <row r="312">
          <cell r="A312" t="str">
            <v>CZK_PRIBOR_EOD</v>
          </cell>
          <cell r="C312">
            <v>42366</v>
          </cell>
          <cell r="E312">
            <v>1.31804524311228E-3</v>
          </cell>
        </row>
        <row r="313">
          <cell r="A313" t="str">
            <v>CZK_PRIBOR_EOD</v>
          </cell>
          <cell r="C313">
            <v>42373</v>
          </cell>
          <cell r="E313">
            <v>1.3726344100558601E-3</v>
          </cell>
        </row>
        <row r="314">
          <cell r="A314" t="str">
            <v>CZK_PRIBOR_EOD</v>
          </cell>
          <cell r="C314">
            <v>42397</v>
          </cell>
          <cell r="E314">
            <v>1.9125397338123299E-3</v>
          </cell>
        </row>
        <row r="315">
          <cell r="A315" t="str">
            <v>CZK_PRIBOR_EOD</v>
          </cell>
          <cell r="C315">
            <v>42429</v>
          </cell>
          <cell r="E315">
            <v>2.2433509166556701E-3</v>
          </cell>
        </row>
        <row r="316">
          <cell r="A316" t="str">
            <v>CZK_PRIBOR_EOD</v>
          </cell>
          <cell r="C316">
            <v>42458</v>
          </cell>
          <cell r="E316">
            <v>2.8399350936221001E-3</v>
          </cell>
        </row>
        <row r="317">
          <cell r="A317" t="str">
            <v>CZK_PRIBOR_EOD</v>
          </cell>
          <cell r="C317">
            <v>42549</v>
          </cell>
          <cell r="E317">
            <v>2.8889556027895001E-3</v>
          </cell>
        </row>
        <row r="318">
          <cell r="A318" t="str">
            <v>CZK_PRIBOR_EOD</v>
          </cell>
          <cell r="C318">
            <v>42642</v>
          </cell>
          <cell r="E318">
            <v>2.7995984427335E-3</v>
          </cell>
        </row>
        <row r="319">
          <cell r="A319" t="str">
            <v>CZK_PRIBOR_EOD</v>
          </cell>
          <cell r="C319">
            <v>42732</v>
          </cell>
          <cell r="E319">
            <v>2.7761939315732601E-3</v>
          </cell>
        </row>
        <row r="320">
          <cell r="A320" t="str">
            <v>CZK_PRIBOR_EOD</v>
          </cell>
          <cell r="C320">
            <v>43097</v>
          </cell>
          <cell r="E320">
            <v>3.9104824561064597E-3</v>
          </cell>
        </row>
        <row r="321">
          <cell r="A321" t="str">
            <v>CZK_PRIBOR_EOD</v>
          </cell>
          <cell r="C321">
            <v>43462</v>
          </cell>
          <cell r="E321">
            <v>4.4044831731962896E-3</v>
          </cell>
        </row>
        <row r="322">
          <cell r="A322" t="str">
            <v>CZK_PRIBOR_EOD</v>
          </cell>
          <cell r="C322">
            <v>43829</v>
          </cell>
          <cell r="E322">
            <v>5.1678022888586601E-3</v>
          </cell>
        </row>
        <row r="323">
          <cell r="A323" t="str">
            <v>CZK_PRIBOR_EOD</v>
          </cell>
          <cell r="C323">
            <v>44193</v>
          </cell>
          <cell r="E323">
            <v>6.0519907473386503E-3</v>
          </cell>
        </row>
        <row r="324">
          <cell r="A324" t="str">
            <v>CZK_PRIBOR_EOD</v>
          </cell>
          <cell r="C324">
            <v>44558</v>
          </cell>
          <cell r="E324">
            <v>6.8113815601662502E-3</v>
          </cell>
        </row>
        <row r="325">
          <cell r="A325" t="str">
            <v>CZK_PRIBOR_EOD</v>
          </cell>
          <cell r="C325">
            <v>44923</v>
          </cell>
          <cell r="E325">
            <v>7.5655729004395402E-3</v>
          </cell>
        </row>
        <row r="326">
          <cell r="A326" t="str">
            <v>CZK_PRIBOR_EOD</v>
          </cell>
          <cell r="C326">
            <v>45288</v>
          </cell>
          <cell r="E326">
            <v>8.3064370932460392E-3</v>
          </cell>
        </row>
        <row r="327">
          <cell r="A327" t="str">
            <v>CZK_PRIBOR_EOD</v>
          </cell>
          <cell r="C327">
            <v>45656</v>
          </cell>
          <cell r="E327">
            <v>8.9379437377430909E-3</v>
          </cell>
        </row>
        <row r="328">
          <cell r="A328" t="str">
            <v>CZK_PRIBOR_EOD</v>
          </cell>
          <cell r="C328">
            <v>46020</v>
          </cell>
          <cell r="E328">
            <v>9.6531924779366292E-3</v>
          </cell>
        </row>
        <row r="329">
          <cell r="A329" t="str">
            <v>CZK_PRIBOR_EOD</v>
          </cell>
          <cell r="C329">
            <v>46749</v>
          </cell>
          <cell r="E329">
            <v>1.0956908741949E-2</v>
          </cell>
        </row>
        <row r="330">
          <cell r="A330" t="str">
            <v>CZK_PRIBOR_EOD</v>
          </cell>
          <cell r="C330">
            <v>47847</v>
          </cell>
          <cell r="E330">
            <v>1.30684613284186E-2</v>
          </cell>
        </row>
        <row r="331">
          <cell r="A331" t="str">
            <v>CZK_PRIBOR_EOD</v>
          </cell>
          <cell r="C331">
            <v>49671</v>
          </cell>
          <cell r="E331">
            <v>1.4822195835574099E-2</v>
          </cell>
        </row>
        <row r="332">
          <cell r="A332" t="str">
            <v>CZK_PRIBOR_EOD</v>
          </cell>
          <cell r="C332">
            <v>51498</v>
          </cell>
          <cell r="E332">
            <v>1.4546864802782399E-2</v>
          </cell>
        </row>
        <row r="333">
          <cell r="A333" t="str">
            <v>CZK_PRIBOR_EOD</v>
          </cell>
          <cell r="C333">
            <v>53324</v>
          </cell>
          <cell r="E333">
            <v>1.4488077903806899E-2</v>
          </cell>
        </row>
        <row r="334">
          <cell r="A334" t="str">
            <v>DKK_CIBOR_3M_EOD</v>
          </cell>
          <cell r="C334">
            <v>42458</v>
          </cell>
          <cell r="E334">
            <v>-9.8866484294430007E-4</v>
          </cell>
        </row>
        <row r="335">
          <cell r="A335" t="str">
            <v>DKK_CIBOR_3M_EOD</v>
          </cell>
          <cell r="C335">
            <v>42536</v>
          </cell>
          <cell r="E335">
            <v>-6.2426883417545005E-4</v>
          </cell>
        </row>
        <row r="336">
          <cell r="A336" t="str">
            <v>DKK_CIBOR_3M_EOD</v>
          </cell>
          <cell r="C336">
            <v>42634</v>
          </cell>
          <cell r="E336">
            <v>-4.3181425902497002E-4</v>
          </cell>
        </row>
        <row r="337">
          <cell r="A337" t="str">
            <v>DKK_CIBOR_3M_EOD</v>
          </cell>
          <cell r="C337">
            <v>42725</v>
          </cell>
          <cell r="E337">
            <v>-2.6601925857055E-4</v>
          </cell>
        </row>
        <row r="338">
          <cell r="A338" t="str">
            <v>DKK_CIBOR_3M_EOD</v>
          </cell>
          <cell r="C338">
            <v>42809</v>
          </cell>
          <cell r="E338">
            <v>-1.0245123840631999E-4</v>
          </cell>
        </row>
        <row r="339">
          <cell r="A339" t="str">
            <v>DKK_CIBOR_3M_EOD</v>
          </cell>
          <cell r="C339">
            <v>42907</v>
          </cell>
          <cell r="E339">
            <v>8.3906493736120001E-5</v>
          </cell>
        </row>
        <row r="340">
          <cell r="A340" t="str">
            <v>DKK_CIBOR_3M_EOD</v>
          </cell>
          <cell r="C340">
            <v>42998</v>
          </cell>
          <cell r="E340">
            <v>2.7942245382956001E-4</v>
          </cell>
        </row>
        <row r="341">
          <cell r="A341" t="str">
            <v>DKK_CIBOR_3M_EOD</v>
          </cell>
          <cell r="C341">
            <v>43097</v>
          </cell>
          <cell r="E341">
            <v>4.7341541821392999E-4</v>
          </cell>
        </row>
        <row r="342">
          <cell r="A342" t="str">
            <v>DKK_CIBOR_3M_EOD</v>
          </cell>
          <cell r="C342">
            <v>43462</v>
          </cell>
          <cell r="E342">
            <v>1.65422644951543E-3</v>
          </cell>
        </row>
        <row r="343">
          <cell r="A343" t="str">
            <v>DKK_CIBOR_3M_EOD</v>
          </cell>
          <cell r="C343">
            <v>43829</v>
          </cell>
          <cell r="E343">
            <v>3.2106561789693698E-3</v>
          </cell>
        </row>
        <row r="344">
          <cell r="A344" t="str">
            <v>DKK_CIBOR_3M_EOD</v>
          </cell>
          <cell r="C344">
            <v>44193</v>
          </cell>
          <cell r="E344">
            <v>4.8619015886544603E-3</v>
          </cell>
        </row>
        <row r="345">
          <cell r="A345" t="str">
            <v>DKK_CIBOR_3M_EOD</v>
          </cell>
          <cell r="C345">
            <v>44558</v>
          </cell>
          <cell r="E345">
            <v>6.4159854231755301E-3</v>
          </cell>
        </row>
        <row r="346">
          <cell r="A346" t="str">
            <v>DKK_CIBOR_3M_EOD</v>
          </cell>
          <cell r="C346">
            <v>44923</v>
          </cell>
          <cell r="E346">
            <v>7.9223715319420695E-3</v>
          </cell>
        </row>
        <row r="347">
          <cell r="A347" t="str">
            <v>DKK_CIBOR_3M_EOD</v>
          </cell>
          <cell r="C347">
            <v>45288</v>
          </cell>
          <cell r="E347">
            <v>9.4104512844840893E-3</v>
          </cell>
        </row>
        <row r="348">
          <cell r="A348" t="str">
            <v>DKK_CIBOR_3M_EOD</v>
          </cell>
          <cell r="C348">
            <v>45656</v>
          </cell>
          <cell r="E348">
            <v>1.07344264131267E-2</v>
          </cell>
        </row>
        <row r="349">
          <cell r="A349" t="str">
            <v>DKK_CIBOR_3M_EOD</v>
          </cell>
          <cell r="C349">
            <v>46020</v>
          </cell>
          <cell r="E349">
            <v>1.1942131498954201E-2</v>
          </cell>
        </row>
        <row r="350">
          <cell r="A350" t="str">
            <v>DKK_CIBOR_3M_EOD</v>
          </cell>
          <cell r="C350">
            <v>46749</v>
          </cell>
          <cell r="E350">
            <v>1.41076227148098E-2</v>
          </cell>
        </row>
        <row r="351">
          <cell r="A351" t="str">
            <v>DKK_CIBOR_3M_EOD</v>
          </cell>
          <cell r="C351">
            <v>47847</v>
          </cell>
          <cell r="E351">
            <v>1.6434855335901499E-2</v>
          </cell>
        </row>
        <row r="352">
          <cell r="A352" t="str">
            <v>DKK_CIBOR_3M_EOD</v>
          </cell>
          <cell r="C352">
            <v>49671</v>
          </cell>
          <cell r="E352">
            <v>1.83589737802578E-2</v>
          </cell>
        </row>
        <row r="353">
          <cell r="A353" t="str">
            <v>DKK_CIBOR_3M_EOD</v>
          </cell>
          <cell r="C353">
            <v>51498</v>
          </cell>
          <cell r="E353">
            <v>1.86183300242833E-2</v>
          </cell>
        </row>
        <row r="354">
          <cell r="A354" t="str">
            <v>DKK_CIBOR_3M_EOD</v>
          </cell>
          <cell r="C354">
            <v>53324</v>
          </cell>
          <cell r="E354">
            <v>1.8405402368768201E-2</v>
          </cell>
        </row>
        <row r="355">
          <cell r="A355" t="str">
            <v>DKK_CIBOR_6M_EOD</v>
          </cell>
          <cell r="C355">
            <v>42549</v>
          </cell>
          <cell r="E355">
            <v>7.8560915041222005E-4</v>
          </cell>
        </row>
        <row r="356">
          <cell r="A356" t="str">
            <v>DKK_CIBOR_6M_EOD</v>
          </cell>
          <cell r="C356">
            <v>42732</v>
          </cell>
          <cell r="E356">
            <v>1.1888625686886499E-3</v>
          </cell>
        </row>
        <row r="357">
          <cell r="A357" t="str">
            <v>DKK_CIBOR_6M_EOD</v>
          </cell>
          <cell r="C357">
            <v>43097</v>
          </cell>
          <cell r="E357">
            <v>1.9707502844493398E-3</v>
          </cell>
        </row>
        <row r="358">
          <cell r="A358" t="str">
            <v>DKK_CIBOR_6M_EOD</v>
          </cell>
          <cell r="C358">
            <v>43462</v>
          </cell>
          <cell r="E358">
            <v>3.11657788087495E-3</v>
          </cell>
        </row>
        <row r="359">
          <cell r="A359" t="str">
            <v>DKK_CIBOR_6M_EOD</v>
          </cell>
          <cell r="C359">
            <v>43829</v>
          </cell>
          <cell r="E359">
            <v>4.6275450123842302E-3</v>
          </cell>
        </row>
        <row r="360">
          <cell r="A360" t="str">
            <v>DKK_CIBOR_6M_EOD</v>
          </cell>
          <cell r="C360">
            <v>44193</v>
          </cell>
          <cell r="E360">
            <v>6.2280636138758198E-3</v>
          </cell>
        </row>
        <row r="361">
          <cell r="A361" t="str">
            <v>DKK_CIBOR_6M_EOD</v>
          </cell>
          <cell r="C361">
            <v>44558</v>
          </cell>
          <cell r="E361">
            <v>7.7315108163117296E-3</v>
          </cell>
        </row>
        <row r="362">
          <cell r="A362" t="str">
            <v>DKK_CIBOR_6M_EOD</v>
          </cell>
          <cell r="C362">
            <v>44923</v>
          </cell>
          <cell r="E362">
            <v>9.2000251888392903E-3</v>
          </cell>
        </row>
        <row r="363">
          <cell r="A363" t="str">
            <v>DKK_CIBOR_6M_EOD</v>
          </cell>
          <cell r="C363">
            <v>45288</v>
          </cell>
          <cell r="E363">
            <v>1.0645755029264899E-2</v>
          </cell>
        </row>
        <row r="364">
          <cell r="A364" t="str">
            <v>DKK_CIBOR_6M_EOD</v>
          </cell>
          <cell r="C364">
            <v>45656</v>
          </cell>
          <cell r="E364">
            <v>1.1924520310291099E-2</v>
          </cell>
        </row>
        <row r="365">
          <cell r="A365" t="str">
            <v>DKK_CIBOR_6M_EOD</v>
          </cell>
          <cell r="C365">
            <v>46020</v>
          </cell>
          <cell r="E365">
            <v>1.30867548364951E-2</v>
          </cell>
        </row>
        <row r="366">
          <cell r="A366" t="str">
            <v>DKK_CIBOR_6M_EOD</v>
          </cell>
          <cell r="C366">
            <v>46749</v>
          </cell>
          <cell r="E366">
            <v>1.50968904887055E-2</v>
          </cell>
        </row>
        <row r="367">
          <cell r="A367" t="str">
            <v>DKK_CIBOR_6M_EOD</v>
          </cell>
          <cell r="C367">
            <v>47847</v>
          </cell>
          <cell r="E367">
            <v>1.7223177510359199E-2</v>
          </cell>
        </row>
        <row r="368">
          <cell r="A368" t="str">
            <v>DKK_CIBOR_6M_EOD</v>
          </cell>
          <cell r="C368">
            <v>49671</v>
          </cell>
          <cell r="E368">
            <v>1.8943049689571102E-2</v>
          </cell>
        </row>
        <row r="369">
          <cell r="A369" t="str">
            <v>DKK_CIBOR_6M_EOD</v>
          </cell>
          <cell r="C369">
            <v>51498</v>
          </cell>
          <cell r="E369">
            <v>1.90727418968718E-2</v>
          </cell>
        </row>
        <row r="370">
          <cell r="A370" t="str">
            <v>DKK_CIBOR_6M_EOD</v>
          </cell>
          <cell r="C370">
            <v>53324</v>
          </cell>
          <cell r="E370">
            <v>1.8776855511929601E-2</v>
          </cell>
        </row>
        <row r="371">
          <cell r="A371" t="str">
            <v>DKK_CIBOR_EOD</v>
          </cell>
          <cell r="C371">
            <v>42361</v>
          </cell>
          <cell r="E371">
            <v>4.0251366694149E-4</v>
          </cell>
        </row>
        <row r="372">
          <cell r="A372" t="str">
            <v>DKK_CIBOR_EOD</v>
          </cell>
          <cell r="C372">
            <v>42366</v>
          </cell>
          <cell r="E372">
            <v>4.0251292713590001E-4</v>
          </cell>
        </row>
        <row r="373">
          <cell r="A373" t="str">
            <v>DKK_CIBOR_EOD</v>
          </cell>
          <cell r="C373">
            <v>42373</v>
          </cell>
          <cell r="E373">
            <v>-1.79332767296887E-3</v>
          </cell>
        </row>
        <row r="374">
          <cell r="A374" t="str">
            <v>DKK_CIBOR_EOD</v>
          </cell>
          <cell r="C374">
            <v>42397</v>
          </cell>
          <cell r="E374">
            <v>-2.07988390119548E-3</v>
          </cell>
        </row>
        <row r="375">
          <cell r="A375" t="str">
            <v>DKK_CIBOR_EOD</v>
          </cell>
          <cell r="C375">
            <v>42429</v>
          </cell>
          <cell r="E375">
            <v>-1.40006670418021E-3</v>
          </cell>
        </row>
        <row r="376">
          <cell r="A376" t="str">
            <v>DKK_CIBOR_EOD</v>
          </cell>
          <cell r="C376">
            <v>42536</v>
          </cell>
          <cell r="E376">
            <v>-7.7803570830166997E-4</v>
          </cell>
        </row>
        <row r="377">
          <cell r="A377" t="str">
            <v>DKK_CIBOR_EOD</v>
          </cell>
          <cell r="C377">
            <v>42634</v>
          </cell>
          <cell r="E377">
            <v>-5.3058422196728002E-4</v>
          </cell>
        </row>
        <row r="378">
          <cell r="A378" t="str">
            <v>DKK_CIBOR_EOD</v>
          </cell>
          <cell r="C378">
            <v>42725</v>
          </cell>
          <cell r="E378">
            <v>-3.4016438143695001E-4</v>
          </cell>
        </row>
        <row r="379">
          <cell r="A379" t="str">
            <v>DKK_CIBOR_EOD</v>
          </cell>
          <cell r="C379">
            <v>42809</v>
          </cell>
          <cell r="E379">
            <v>-1.6272511334223001E-4</v>
          </cell>
        </row>
        <row r="380">
          <cell r="A380" t="str">
            <v>DKK_CIBOR_EOD</v>
          </cell>
          <cell r="C380">
            <v>42907</v>
          </cell>
          <cell r="E380">
            <v>3.4431228934930003E-5</v>
          </cell>
        </row>
        <row r="381">
          <cell r="A381" t="str">
            <v>DKK_CIBOR_EOD</v>
          </cell>
          <cell r="C381">
            <v>42998</v>
          </cell>
          <cell r="E381">
            <v>2.3700400579464999E-4</v>
          </cell>
        </row>
        <row r="382">
          <cell r="A382" t="str">
            <v>DKK_CIBOR_EOD</v>
          </cell>
          <cell r="C382">
            <v>43097</v>
          </cell>
          <cell r="E382">
            <v>1.9697592526073302E-3</v>
          </cell>
        </row>
        <row r="383">
          <cell r="A383" t="str">
            <v>DKK_CIBOR_EOD</v>
          </cell>
          <cell r="C383">
            <v>43462</v>
          </cell>
          <cell r="E383">
            <v>3.1159151604283502E-3</v>
          </cell>
        </row>
        <row r="384">
          <cell r="A384" t="str">
            <v>DKK_CIBOR_EOD</v>
          </cell>
          <cell r="C384">
            <v>43829</v>
          </cell>
          <cell r="E384">
            <v>4.6270479026019502E-3</v>
          </cell>
        </row>
        <row r="385">
          <cell r="A385" t="str">
            <v>DKK_CIBOR_EOD</v>
          </cell>
          <cell r="C385">
            <v>44193</v>
          </cell>
          <cell r="E385">
            <v>6.2283066735607301E-3</v>
          </cell>
        </row>
        <row r="386">
          <cell r="A386" t="str">
            <v>DKK_CIBOR_EOD</v>
          </cell>
          <cell r="C386">
            <v>44558</v>
          </cell>
          <cell r="E386">
            <v>7.7317135013499601E-3</v>
          </cell>
        </row>
        <row r="387">
          <cell r="A387" t="str">
            <v>DKK_CIBOR_EOD</v>
          </cell>
          <cell r="C387">
            <v>44923</v>
          </cell>
          <cell r="E387">
            <v>9.2001990003792809E-3</v>
          </cell>
        </row>
        <row r="388">
          <cell r="A388" t="str">
            <v>DKK_CIBOR_EOD</v>
          </cell>
          <cell r="C388">
            <v>45288</v>
          </cell>
          <cell r="E388">
            <v>1.0645907166963601E-2</v>
          </cell>
        </row>
        <row r="389">
          <cell r="A389" t="str">
            <v>DKK_CIBOR_EOD</v>
          </cell>
          <cell r="C389">
            <v>45656</v>
          </cell>
          <cell r="E389">
            <v>1.1924655456639901E-2</v>
          </cell>
        </row>
        <row r="390">
          <cell r="A390" t="str">
            <v>DKK_CIBOR_EOD</v>
          </cell>
          <cell r="C390">
            <v>46020</v>
          </cell>
          <cell r="E390">
            <v>1.3086642981804401E-2</v>
          </cell>
        </row>
        <row r="391">
          <cell r="A391" t="str">
            <v>DKK_CIBOR_EOD</v>
          </cell>
          <cell r="C391">
            <v>46749</v>
          </cell>
          <cell r="E391">
            <v>1.5096947194390401E-2</v>
          </cell>
        </row>
        <row r="392">
          <cell r="A392" t="str">
            <v>DKK_CIBOR_EOD</v>
          </cell>
          <cell r="C392">
            <v>47847</v>
          </cell>
          <cell r="E392">
            <v>1.72232228405865E-2</v>
          </cell>
        </row>
        <row r="393">
          <cell r="A393" t="str">
            <v>DKK_CIBOR_EOD</v>
          </cell>
          <cell r="C393">
            <v>49671</v>
          </cell>
          <cell r="E393">
            <v>1.8943170216712501E-2</v>
          </cell>
        </row>
        <row r="394">
          <cell r="A394" t="str">
            <v>DKK_CIBOR_EOD</v>
          </cell>
          <cell r="C394">
            <v>51498</v>
          </cell>
          <cell r="E394">
            <v>1.90728624677317E-2</v>
          </cell>
        </row>
        <row r="395">
          <cell r="A395" t="str">
            <v>DKK_CIBOR_EOD</v>
          </cell>
          <cell r="C395">
            <v>53324</v>
          </cell>
          <cell r="E395">
            <v>1.8776964240230301E-2</v>
          </cell>
        </row>
        <row r="396">
          <cell r="A396" t="str">
            <v>EUR_EONIA_EOD</v>
          </cell>
          <cell r="C396">
            <v>42361</v>
          </cell>
          <cell r="E396">
            <v>-2.3420908475526902E-3</v>
          </cell>
        </row>
        <row r="397">
          <cell r="A397" t="str">
            <v>EUR_EONIA_EOD</v>
          </cell>
          <cell r="C397">
            <v>42362</v>
          </cell>
          <cell r="E397">
            <v>-2.3420908475435898E-3</v>
          </cell>
        </row>
        <row r="398">
          <cell r="A398" t="str">
            <v>EUR_EONIA_EOD</v>
          </cell>
          <cell r="C398">
            <v>42369</v>
          </cell>
          <cell r="E398">
            <v>-2.3342397590199299E-3</v>
          </cell>
        </row>
        <row r="399">
          <cell r="A399" t="str">
            <v>EUR_EONIA_EOD</v>
          </cell>
          <cell r="C399">
            <v>42376</v>
          </cell>
          <cell r="E399">
            <v>-2.2342299608139101E-3</v>
          </cell>
        </row>
        <row r="400">
          <cell r="A400" t="str">
            <v>EUR_EONIA_EOD</v>
          </cell>
          <cell r="C400">
            <v>42383</v>
          </cell>
          <cell r="E400">
            <v>-2.2481003347800798E-3</v>
          </cell>
        </row>
        <row r="401">
          <cell r="A401" t="str">
            <v>EUR_EONIA_EOD</v>
          </cell>
          <cell r="C401">
            <v>42394</v>
          </cell>
          <cell r="E401">
            <v>-2.2929972728863201E-3</v>
          </cell>
        </row>
        <row r="402">
          <cell r="A402" t="str">
            <v>EUR_EONIA_EOD</v>
          </cell>
          <cell r="C402">
            <v>42424</v>
          </cell>
          <cell r="E402">
            <v>-2.3572739641696898E-3</v>
          </cell>
        </row>
        <row r="403">
          <cell r="A403" t="str">
            <v>EUR_EONIA_EOD</v>
          </cell>
          <cell r="C403">
            <v>42453</v>
          </cell>
          <cell r="E403">
            <v>-2.3725328878574899E-3</v>
          </cell>
        </row>
        <row r="404">
          <cell r="A404" t="str">
            <v>EUR_EONIA_EOD</v>
          </cell>
          <cell r="C404">
            <v>42485</v>
          </cell>
          <cell r="E404">
            <v>-2.4515773562866698E-3</v>
          </cell>
        </row>
        <row r="405">
          <cell r="A405" t="str">
            <v>EUR_EONIA_EOD</v>
          </cell>
          <cell r="C405">
            <v>42514</v>
          </cell>
          <cell r="E405">
            <v>-2.4997320445114498E-3</v>
          </cell>
        </row>
        <row r="406">
          <cell r="A406" t="str">
            <v>EUR_EONIA_EOD</v>
          </cell>
          <cell r="C406">
            <v>42545</v>
          </cell>
          <cell r="E406">
            <v>-2.5505526489265E-3</v>
          </cell>
        </row>
        <row r="407">
          <cell r="A407" t="str">
            <v>EUR_EONIA_EOD</v>
          </cell>
          <cell r="C407">
            <v>42576</v>
          </cell>
          <cell r="E407">
            <v>-2.59893991458806E-3</v>
          </cell>
        </row>
        <row r="408">
          <cell r="A408" t="str">
            <v>EUR_EONIA_EOD</v>
          </cell>
          <cell r="C408">
            <v>42606</v>
          </cell>
          <cell r="E408">
            <v>-2.62217525890737E-3</v>
          </cell>
        </row>
        <row r="409">
          <cell r="A409" t="str">
            <v>EUR_EONIA_EOD</v>
          </cell>
          <cell r="C409">
            <v>42639</v>
          </cell>
          <cell r="E409">
            <v>-2.65931944476529E-3</v>
          </cell>
        </row>
        <row r="410">
          <cell r="A410" t="str">
            <v>EUR_EONIA_EOD</v>
          </cell>
          <cell r="C410">
            <v>42667</v>
          </cell>
          <cell r="E410">
            <v>-2.6875608264938298E-3</v>
          </cell>
        </row>
        <row r="411">
          <cell r="A411" t="str">
            <v>EUR_EONIA_EOD</v>
          </cell>
          <cell r="C411">
            <v>42698</v>
          </cell>
          <cell r="E411">
            <v>-2.72849060129621E-3</v>
          </cell>
        </row>
        <row r="412">
          <cell r="A412" t="str">
            <v>EUR_EONIA_EOD</v>
          </cell>
          <cell r="C412">
            <v>42731</v>
          </cell>
          <cell r="E412">
            <v>-2.7425137165272102E-3</v>
          </cell>
        </row>
        <row r="413">
          <cell r="A413" t="str">
            <v>EUR_EONIA_EOD</v>
          </cell>
          <cell r="C413">
            <v>42818</v>
          </cell>
          <cell r="E413">
            <v>-2.7759958251409099E-3</v>
          </cell>
        </row>
        <row r="414">
          <cell r="A414" t="str">
            <v>EUR_EONIA_EOD</v>
          </cell>
          <cell r="C414">
            <v>42912</v>
          </cell>
          <cell r="E414">
            <v>-2.7155010542464302E-3</v>
          </cell>
        </row>
        <row r="415">
          <cell r="A415" t="str">
            <v>EUR_EONIA_EOD</v>
          </cell>
          <cell r="C415">
            <v>43003</v>
          </cell>
          <cell r="E415">
            <v>-2.6180736528617298E-3</v>
          </cell>
        </row>
        <row r="416">
          <cell r="A416" t="str">
            <v>EUR_EONIA_EOD</v>
          </cell>
          <cell r="C416">
            <v>43096</v>
          </cell>
          <cell r="E416">
            <v>-2.5516132874349598E-3</v>
          </cell>
        </row>
        <row r="417">
          <cell r="A417" t="str">
            <v>EUR_EONIA_EOD</v>
          </cell>
          <cell r="C417">
            <v>43458</v>
          </cell>
          <cell r="E417">
            <v>-1.8483055897301E-3</v>
          </cell>
        </row>
        <row r="418">
          <cell r="A418" t="str">
            <v>EUR_EONIA_EOD</v>
          </cell>
          <cell r="C418">
            <v>43823</v>
          </cell>
          <cell r="E418">
            <v>-6.7282837292912995E-4</v>
          </cell>
        </row>
        <row r="419">
          <cell r="A419" t="str">
            <v>EUR_EONIA_EOD</v>
          </cell>
          <cell r="C419">
            <v>44189</v>
          </cell>
          <cell r="E419">
            <v>6.9416347089815004E-4</v>
          </cell>
        </row>
        <row r="420">
          <cell r="A420" t="str">
            <v>EUR_EONIA_EOD</v>
          </cell>
          <cell r="C420">
            <v>44554</v>
          </cell>
          <cell r="E420">
            <v>2.12504447440846E-3</v>
          </cell>
        </row>
        <row r="421">
          <cell r="A421" t="str">
            <v>EUR_EONIA_EOD</v>
          </cell>
          <cell r="C421">
            <v>44922</v>
          </cell>
          <cell r="E421">
            <v>3.5882786445995099E-3</v>
          </cell>
        </row>
        <row r="422">
          <cell r="A422" t="str">
            <v>EUR_EONIA_EOD</v>
          </cell>
          <cell r="C422">
            <v>45287</v>
          </cell>
          <cell r="E422">
            <v>5.03966883066604E-3</v>
          </cell>
        </row>
        <row r="423">
          <cell r="A423" t="str">
            <v>EUR_EONIA_EOD</v>
          </cell>
          <cell r="C423">
            <v>45650</v>
          </cell>
          <cell r="E423">
            <v>6.4027865508327697E-3</v>
          </cell>
        </row>
        <row r="424">
          <cell r="A424" t="str">
            <v>EUR_EONIA_EOD</v>
          </cell>
          <cell r="C424">
            <v>46015</v>
          </cell>
          <cell r="E424">
            <v>7.6254658177694803E-3</v>
          </cell>
        </row>
        <row r="425">
          <cell r="A425" t="str">
            <v>EUR_EONIA_EOD</v>
          </cell>
          <cell r="C425">
            <v>46745</v>
          </cell>
          <cell r="E425">
            <v>9.7660264543661494E-3</v>
          </cell>
        </row>
        <row r="426">
          <cell r="A426" t="str">
            <v>EUR_EONIA_EOD</v>
          </cell>
          <cell r="C426">
            <v>47841</v>
          </cell>
          <cell r="E426">
            <v>1.21525408456569E-2</v>
          </cell>
        </row>
        <row r="427">
          <cell r="A427" t="str">
            <v>EUR_EONIA_EOD</v>
          </cell>
          <cell r="C427">
            <v>49667</v>
          </cell>
          <cell r="E427">
            <v>1.4249738869155201E-2</v>
          </cell>
        </row>
        <row r="428">
          <cell r="A428" t="str">
            <v>EUR_EONIA_EOD</v>
          </cell>
          <cell r="C428">
            <v>51494</v>
          </cell>
          <cell r="E428">
            <v>1.47449227565542E-2</v>
          </cell>
        </row>
        <row r="429">
          <cell r="A429" t="str">
            <v>EUR_EONIA_EOD</v>
          </cell>
          <cell r="C429">
            <v>53323</v>
          </cell>
          <cell r="E429">
            <v>1.48064942296355E-2</v>
          </cell>
        </row>
        <row r="430">
          <cell r="A430" t="str">
            <v>EUR_EONIA_EOD</v>
          </cell>
          <cell r="C430">
            <v>56972</v>
          </cell>
          <cell r="E430">
            <v>1.4812623978131099E-2</v>
          </cell>
        </row>
        <row r="431">
          <cell r="A431" t="str">
            <v>EUR_EONIA_EOD</v>
          </cell>
          <cell r="C431">
            <v>60625</v>
          </cell>
          <cell r="E431">
            <v>1.4296402744926299E-2</v>
          </cell>
        </row>
        <row r="432">
          <cell r="A432" t="str">
            <v>EUR_EONIA_EOD</v>
          </cell>
          <cell r="C432">
            <v>64277</v>
          </cell>
          <cell r="E432">
            <v>1.38880166345725E-2</v>
          </cell>
        </row>
        <row r="433">
          <cell r="A433" t="str">
            <v>EUR_EURIBOR_12M_EOD</v>
          </cell>
          <cell r="C433">
            <v>42731</v>
          </cell>
          <cell r="E433">
            <v>6.0814634749369002E-4</v>
          </cell>
        </row>
        <row r="434">
          <cell r="A434" t="str">
            <v>EUR_EURIBOR_12M_EOD</v>
          </cell>
          <cell r="C434">
            <v>42759</v>
          </cell>
          <cell r="E434">
            <v>6.4646886385610999E-4</v>
          </cell>
        </row>
        <row r="435">
          <cell r="A435" t="str">
            <v>EUR_EURIBOR_12M_EOD</v>
          </cell>
          <cell r="C435">
            <v>42790</v>
          </cell>
          <cell r="E435">
            <v>6.0814764091395002E-4</v>
          </cell>
        </row>
        <row r="436">
          <cell r="A436" t="str">
            <v>EUR_EURIBOR_12M_EOD</v>
          </cell>
          <cell r="C436">
            <v>42818</v>
          </cell>
          <cell r="E436">
            <v>5.9603506046181998E-4</v>
          </cell>
        </row>
        <row r="437">
          <cell r="A437" t="str">
            <v>EUR_EURIBOR_12M_EOD</v>
          </cell>
          <cell r="C437">
            <v>42849</v>
          </cell>
          <cell r="E437">
            <v>6.2985182192197998E-4</v>
          </cell>
        </row>
        <row r="438">
          <cell r="A438" t="str">
            <v>EUR_EURIBOR_12M_EOD</v>
          </cell>
          <cell r="C438">
            <v>42879</v>
          </cell>
          <cell r="E438">
            <v>6.5802868532622997E-4</v>
          </cell>
        </row>
        <row r="439">
          <cell r="A439" t="str">
            <v>EUR_EURIBOR_12M_EOD</v>
          </cell>
          <cell r="C439">
            <v>42912</v>
          </cell>
          <cell r="E439">
            <v>6.3846179583608995E-4</v>
          </cell>
        </row>
        <row r="440">
          <cell r="A440" t="str">
            <v>EUR_EURIBOR_12M_EOD</v>
          </cell>
          <cell r="C440">
            <v>42940</v>
          </cell>
          <cell r="E440">
            <v>7.0914783980863001E-4</v>
          </cell>
        </row>
        <row r="441">
          <cell r="A441" t="str">
            <v>EUR_EURIBOR_12M_EOD</v>
          </cell>
          <cell r="C441">
            <v>42971</v>
          </cell>
          <cell r="E441">
            <v>7.3524915126373005E-4</v>
          </cell>
        </row>
        <row r="442">
          <cell r="A442" t="str">
            <v>EUR_EURIBOR_12M_EOD</v>
          </cell>
          <cell r="C442">
            <v>43003</v>
          </cell>
          <cell r="E442">
            <v>7.1110094040557003E-4</v>
          </cell>
        </row>
        <row r="443">
          <cell r="A443" t="str">
            <v>EUR_EURIBOR_12M_EOD</v>
          </cell>
          <cell r="C443">
            <v>43032</v>
          </cell>
          <cell r="E443">
            <v>8.0624227829046E-4</v>
          </cell>
        </row>
        <row r="444">
          <cell r="A444" t="str">
            <v>EUR_EURIBOR_12M_EOD</v>
          </cell>
          <cell r="C444">
            <v>43063</v>
          </cell>
          <cell r="E444">
            <v>8.5009450197226001E-4</v>
          </cell>
        </row>
        <row r="445">
          <cell r="A445" t="str">
            <v>EUR_EURIBOR_12M_EOD</v>
          </cell>
          <cell r="C445">
            <v>43096</v>
          </cell>
          <cell r="E445">
            <v>9.1066145895898995E-4</v>
          </cell>
        </row>
        <row r="446">
          <cell r="A446" t="str">
            <v>EUR_EURIBOR_12M_EOD</v>
          </cell>
          <cell r="C446">
            <v>43458</v>
          </cell>
          <cell r="E446">
            <v>1.7603117364172901E-3</v>
          </cell>
        </row>
        <row r="447">
          <cell r="A447" t="str">
            <v>EUR_EURIBOR_12M_EOD</v>
          </cell>
          <cell r="C447">
            <v>43823</v>
          </cell>
          <cell r="E447">
            <v>3.0009303574237301E-3</v>
          </cell>
        </row>
        <row r="448">
          <cell r="A448" t="str">
            <v>EUR_EURIBOR_12M_EOD</v>
          </cell>
          <cell r="C448">
            <v>44189</v>
          </cell>
          <cell r="E448">
            <v>4.3918787332235098E-3</v>
          </cell>
        </row>
        <row r="449">
          <cell r="A449" t="str">
            <v>EUR_EURIBOR_12M_EOD</v>
          </cell>
          <cell r="C449">
            <v>44554</v>
          </cell>
          <cell r="E449">
            <v>5.7832413797025304E-3</v>
          </cell>
        </row>
        <row r="450">
          <cell r="A450" t="str">
            <v>EUR_EURIBOR_12M_EOD</v>
          </cell>
          <cell r="C450">
            <v>44922</v>
          </cell>
          <cell r="E450">
            <v>7.1578264179833397E-3</v>
          </cell>
        </row>
        <row r="451">
          <cell r="A451" t="str">
            <v>EUR_EURIBOR_12M_EOD</v>
          </cell>
          <cell r="C451">
            <v>45287</v>
          </cell>
          <cell r="E451">
            <v>8.5014273187273004E-3</v>
          </cell>
        </row>
        <row r="452">
          <cell r="A452" t="str">
            <v>EUR_EURIBOR_12M_EOD</v>
          </cell>
          <cell r="C452">
            <v>45650</v>
          </cell>
          <cell r="E452">
            <v>9.7412558142214202E-3</v>
          </cell>
        </row>
        <row r="453">
          <cell r="A453" t="str">
            <v>EUR_EURIBOR_12M_EOD</v>
          </cell>
          <cell r="C453">
            <v>46015</v>
          </cell>
          <cell r="E453">
            <v>1.08277119019176E-2</v>
          </cell>
        </row>
        <row r="454">
          <cell r="A454" t="str">
            <v>EUR_EURIBOR_12M_EOD</v>
          </cell>
          <cell r="C454">
            <v>46745</v>
          </cell>
          <cell r="E454">
            <v>1.26784138481303E-2</v>
          </cell>
        </row>
        <row r="455">
          <cell r="A455" t="str">
            <v>EUR_EURIBOR_12M_EOD</v>
          </cell>
          <cell r="C455">
            <v>47841</v>
          </cell>
          <cell r="E455">
            <v>1.46845863113426E-2</v>
          </cell>
        </row>
        <row r="456">
          <cell r="A456" t="str">
            <v>EUR_EURIBOR_12M_EOD</v>
          </cell>
          <cell r="C456">
            <v>49667</v>
          </cell>
          <cell r="E456">
            <v>1.6301746667263702E-2</v>
          </cell>
        </row>
        <row r="457">
          <cell r="A457" t="str">
            <v>EUR_EURIBOR_12M_EOD</v>
          </cell>
          <cell r="C457">
            <v>51494</v>
          </cell>
          <cell r="E457">
            <v>1.6506371100799899E-2</v>
          </cell>
        </row>
        <row r="458">
          <cell r="A458" t="str">
            <v>EUR_EURIBOR_12M_EOD</v>
          </cell>
          <cell r="C458">
            <v>53323</v>
          </cell>
          <cell r="E458">
            <v>1.6370264707806101E-2</v>
          </cell>
        </row>
        <row r="459">
          <cell r="A459" t="str">
            <v>EUR_EURIBOR_12M_EOD</v>
          </cell>
          <cell r="C459">
            <v>56972</v>
          </cell>
          <cell r="E459">
            <v>1.61560966323855E-2</v>
          </cell>
        </row>
        <row r="460">
          <cell r="A460" t="str">
            <v>EUR_EURIBOR_12M_EOD</v>
          </cell>
          <cell r="C460">
            <v>60625</v>
          </cell>
          <cell r="E460">
            <v>1.54206050874272E-2</v>
          </cell>
        </row>
        <row r="461">
          <cell r="A461" t="str">
            <v>EUR_EURIBOR_12M_EOD</v>
          </cell>
          <cell r="C461">
            <v>64277</v>
          </cell>
          <cell r="E461">
            <v>1.4945622265484E-2</v>
          </cell>
        </row>
        <row r="462">
          <cell r="A462" t="str">
            <v>EUR_EURIBOR_1M_EOD</v>
          </cell>
          <cell r="C462">
            <v>42394</v>
          </cell>
          <cell r="E462">
            <v>-2.0380987422431202E-3</v>
          </cell>
        </row>
        <row r="463">
          <cell r="A463" t="str">
            <v>EUR_EURIBOR_1M_EOD</v>
          </cell>
          <cell r="C463">
            <v>42424</v>
          </cell>
          <cell r="E463">
            <v>-2.1246061320720701E-3</v>
          </cell>
        </row>
        <row r="464">
          <cell r="A464" t="str">
            <v>EUR_EURIBOR_1M_EOD</v>
          </cell>
          <cell r="C464">
            <v>42453</v>
          </cell>
          <cell r="E464">
            <v>-2.2305437068641299E-3</v>
          </cell>
        </row>
        <row r="465">
          <cell r="A465" t="str">
            <v>EUR_EURIBOR_1M_EOD</v>
          </cell>
          <cell r="C465">
            <v>42545</v>
          </cell>
          <cell r="E465">
            <v>-2.4234900959223E-3</v>
          </cell>
        </row>
        <row r="466">
          <cell r="A466" t="str">
            <v>EUR_EURIBOR_1M_EOD</v>
          </cell>
          <cell r="C466">
            <v>42639</v>
          </cell>
          <cell r="E466">
            <v>-2.5127289031327202E-3</v>
          </cell>
        </row>
        <row r="467">
          <cell r="A467" t="str">
            <v>EUR_EURIBOR_1M_EOD</v>
          </cell>
          <cell r="C467">
            <v>42731</v>
          </cell>
          <cell r="E467">
            <v>-2.6205498245605199E-3</v>
          </cell>
        </row>
        <row r="468">
          <cell r="A468" t="str">
            <v>EUR_EURIBOR_1M_EOD</v>
          </cell>
          <cell r="C468">
            <v>43096</v>
          </cell>
          <cell r="E468">
            <v>-2.54537092090968E-3</v>
          </cell>
        </row>
        <row r="469">
          <cell r="A469" t="str">
            <v>EUR_EURIBOR_1M_EOD</v>
          </cell>
          <cell r="C469">
            <v>43458</v>
          </cell>
          <cell r="E469">
            <v>-1.83607533930434E-3</v>
          </cell>
        </row>
        <row r="470">
          <cell r="A470" t="str">
            <v>EUR_EURIBOR_1M_EOD</v>
          </cell>
          <cell r="C470">
            <v>43823</v>
          </cell>
          <cell r="E470">
            <v>-6.7091788748544E-4</v>
          </cell>
        </row>
        <row r="471">
          <cell r="A471" t="str">
            <v>EUR_EURIBOR_1M_EOD</v>
          </cell>
          <cell r="C471">
            <v>44189</v>
          </cell>
          <cell r="E471">
            <v>7.1899143488990999E-4</v>
          </cell>
        </row>
        <row r="472">
          <cell r="A472" t="str">
            <v>EUR_EURIBOR_1M_EOD</v>
          </cell>
          <cell r="C472">
            <v>44554</v>
          </cell>
          <cell r="E472">
            <v>2.14950721126141E-3</v>
          </cell>
        </row>
        <row r="473">
          <cell r="A473" t="str">
            <v>EUR_EURIBOR_1M_EOD</v>
          </cell>
          <cell r="C473">
            <v>44922</v>
          </cell>
          <cell r="E473">
            <v>3.5992242393578602E-3</v>
          </cell>
        </row>
        <row r="474">
          <cell r="A474" t="str">
            <v>EUR_EURIBOR_1M_EOD</v>
          </cell>
          <cell r="C474">
            <v>45287</v>
          </cell>
          <cell r="E474">
            <v>5.0335303599216997E-3</v>
          </cell>
        </row>
        <row r="475">
          <cell r="A475" t="str">
            <v>EUR_EURIBOR_1M_EOD</v>
          </cell>
          <cell r="C475">
            <v>45650</v>
          </cell>
          <cell r="E475">
            <v>6.3872499209235503E-3</v>
          </cell>
        </row>
        <row r="476">
          <cell r="A476" t="str">
            <v>EUR_EURIBOR_1M_EOD</v>
          </cell>
          <cell r="C476">
            <v>46015</v>
          </cell>
          <cell r="E476">
            <v>7.6230996635833102E-3</v>
          </cell>
        </row>
        <row r="477">
          <cell r="A477" t="str">
            <v>EUR_EURIBOR_1M_EOD</v>
          </cell>
          <cell r="C477">
            <v>46745</v>
          </cell>
          <cell r="E477">
            <v>9.7643042723475192E-3</v>
          </cell>
        </row>
        <row r="478">
          <cell r="A478" t="str">
            <v>EUR_EURIBOR_1M_EOD</v>
          </cell>
          <cell r="C478">
            <v>47841</v>
          </cell>
          <cell r="E478">
            <v>1.21808025705248E-2</v>
          </cell>
        </row>
        <row r="479">
          <cell r="A479" t="str">
            <v>EUR_EURIBOR_1M_EOD</v>
          </cell>
          <cell r="C479">
            <v>49667</v>
          </cell>
          <cell r="E479">
            <v>1.4298656715043399E-2</v>
          </cell>
        </row>
        <row r="480">
          <cell r="A480" t="str">
            <v>EUR_EURIBOR_1M_EOD</v>
          </cell>
          <cell r="C480">
            <v>51494</v>
          </cell>
          <cell r="E480">
            <v>1.48111188667246E-2</v>
          </cell>
        </row>
        <row r="481">
          <cell r="A481" t="str">
            <v>EUR_EURIBOR_1M_EOD</v>
          </cell>
          <cell r="C481">
            <v>53323</v>
          </cell>
          <cell r="E481">
            <v>1.48963286151606E-2</v>
          </cell>
        </row>
        <row r="482">
          <cell r="A482" t="str">
            <v>EUR_EURIBOR_1M_EOD</v>
          </cell>
          <cell r="C482">
            <v>56972</v>
          </cell>
          <cell r="E482">
            <v>1.49238333892433E-2</v>
          </cell>
        </row>
        <row r="483">
          <cell r="A483" t="str">
            <v>EUR_EURIBOR_1M_EOD</v>
          </cell>
          <cell r="C483">
            <v>60625</v>
          </cell>
          <cell r="E483">
            <v>1.43833181771756E-2</v>
          </cell>
        </row>
        <row r="484">
          <cell r="A484" t="str">
            <v>EUR_EURIBOR_1M_EOD</v>
          </cell>
          <cell r="C484">
            <v>64277</v>
          </cell>
          <cell r="E484">
            <v>1.3861455928241799E-2</v>
          </cell>
        </row>
        <row r="485">
          <cell r="A485" t="str">
            <v>EUR_EURIBOR_3M_EOD</v>
          </cell>
          <cell r="C485">
            <v>42453</v>
          </cell>
          <cell r="E485">
            <v>-1.3284144014194699E-3</v>
          </cell>
        </row>
        <row r="486">
          <cell r="A486" t="str">
            <v>EUR_EURIBOR_3M_EOD</v>
          </cell>
          <cell r="C486">
            <v>42536</v>
          </cell>
          <cell r="E486">
            <v>-1.45899595522418E-3</v>
          </cell>
        </row>
        <row r="487">
          <cell r="A487" t="str">
            <v>EUR_EURIBOR_3M_EOD</v>
          </cell>
          <cell r="C487">
            <v>42634</v>
          </cell>
          <cell r="E487">
            <v>-1.58134554540237E-3</v>
          </cell>
        </row>
        <row r="488">
          <cell r="A488" t="str">
            <v>EUR_EURIBOR_3M_EOD</v>
          </cell>
          <cell r="C488">
            <v>42725</v>
          </cell>
          <cell r="E488">
            <v>-1.6543347465382101E-3</v>
          </cell>
        </row>
        <row r="489">
          <cell r="A489" t="str">
            <v>EUR_EURIBOR_3M_EOD</v>
          </cell>
          <cell r="C489">
            <v>42809</v>
          </cell>
          <cell r="E489">
            <v>-1.6814061521353699E-3</v>
          </cell>
        </row>
        <row r="490">
          <cell r="A490" t="str">
            <v>EUR_EURIBOR_3M_EOD</v>
          </cell>
          <cell r="C490">
            <v>42907</v>
          </cell>
          <cell r="E490">
            <v>-1.6724977475325001E-3</v>
          </cell>
        </row>
        <row r="491">
          <cell r="A491" t="str">
            <v>EUR_EURIBOR_3M_EOD</v>
          </cell>
          <cell r="C491">
            <v>42998</v>
          </cell>
          <cell r="E491">
            <v>-1.6218290865275299E-3</v>
          </cell>
        </row>
        <row r="492">
          <cell r="A492" t="str">
            <v>EUR_EURIBOR_3M_EOD</v>
          </cell>
          <cell r="C492">
            <v>43089</v>
          </cell>
          <cell r="E492">
            <v>-1.5325379907693E-3</v>
          </cell>
        </row>
        <row r="493">
          <cell r="A493" t="str">
            <v>EUR_EURIBOR_3M_EOD</v>
          </cell>
          <cell r="C493">
            <v>43180</v>
          </cell>
          <cell r="E493">
            <v>-1.40679750968927E-3</v>
          </cell>
        </row>
        <row r="494">
          <cell r="A494" t="str">
            <v>EUR_EURIBOR_3M_EOD</v>
          </cell>
          <cell r="C494">
            <v>43271</v>
          </cell>
          <cell r="E494">
            <v>-1.2484477263165301E-3</v>
          </cell>
        </row>
        <row r="495">
          <cell r="A495" t="str">
            <v>EUR_EURIBOR_3M_EOD</v>
          </cell>
          <cell r="C495">
            <v>43362</v>
          </cell>
          <cell r="E495">
            <v>-1.05073058559916E-3</v>
          </cell>
        </row>
        <row r="496">
          <cell r="A496" t="str">
            <v>EUR_EURIBOR_3M_EOD</v>
          </cell>
          <cell r="C496">
            <v>43453</v>
          </cell>
          <cell r="E496">
            <v>-8.2180285048447002E-4</v>
          </cell>
        </row>
        <row r="497">
          <cell r="A497" t="str">
            <v>EUR_EURIBOR_3M_EOD</v>
          </cell>
          <cell r="C497">
            <v>43544</v>
          </cell>
          <cell r="E497">
            <v>-5.6342027648275002E-4</v>
          </cell>
        </row>
        <row r="498">
          <cell r="A498" t="str">
            <v>EUR_EURIBOR_3M_EOD</v>
          </cell>
          <cell r="C498">
            <v>43823</v>
          </cell>
          <cell r="E498">
            <v>5.6399182515396004E-4</v>
          </cell>
        </row>
        <row r="499">
          <cell r="A499" t="str">
            <v>EUR_EURIBOR_3M_EOD</v>
          </cell>
          <cell r="C499">
            <v>44189</v>
          </cell>
          <cell r="E499">
            <v>1.9499226479491301E-3</v>
          </cell>
        </row>
        <row r="500">
          <cell r="A500" t="str">
            <v>EUR_EURIBOR_3M_EOD</v>
          </cell>
          <cell r="C500">
            <v>44554</v>
          </cell>
          <cell r="E500">
            <v>3.3594301474975398E-3</v>
          </cell>
        </row>
        <row r="501">
          <cell r="A501" t="str">
            <v>EUR_EURIBOR_3M_EOD</v>
          </cell>
          <cell r="C501">
            <v>44922</v>
          </cell>
          <cell r="E501">
            <v>4.7808199477272096E-3</v>
          </cell>
        </row>
        <row r="502">
          <cell r="A502" t="str">
            <v>EUR_EURIBOR_3M_EOD</v>
          </cell>
          <cell r="C502">
            <v>45287</v>
          </cell>
          <cell r="E502">
            <v>6.1797682627857901E-3</v>
          </cell>
        </row>
        <row r="503">
          <cell r="A503" t="str">
            <v>EUR_EURIBOR_3M_EOD</v>
          </cell>
          <cell r="C503">
            <v>45650</v>
          </cell>
          <cell r="E503">
            <v>7.49985196894169E-3</v>
          </cell>
        </row>
        <row r="504">
          <cell r="A504" t="str">
            <v>EUR_EURIBOR_3M_EOD</v>
          </cell>
          <cell r="C504">
            <v>46015</v>
          </cell>
          <cell r="E504">
            <v>8.6944925105239806E-3</v>
          </cell>
        </row>
        <row r="505">
          <cell r="A505" t="str">
            <v>EUR_EURIBOR_3M_EOD</v>
          </cell>
          <cell r="C505">
            <v>46745</v>
          </cell>
          <cell r="E505">
            <v>1.07726963494488E-2</v>
          </cell>
        </row>
        <row r="506">
          <cell r="A506" t="str">
            <v>EUR_EURIBOR_3M_EOD</v>
          </cell>
          <cell r="C506">
            <v>47841</v>
          </cell>
          <cell r="E506">
            <v>1.30578659215897E-2</v>
          </cell>
        </row>
        <row r="507">
          <cell r="A507" t="str">
            <v>EUR_EURIBOR_3M_EOD</v>
          </cell>
          <cell r="C507">
            <v>49667</v>
          </cell>
          <cell r="E507">
            <v>1.4966890981200701E-2</v>
          </cell>
        </row>
        <row r="508">
          <cell r="A508" t="str">
            <v>EUR_EURIBOR_3M_EOD</v>
          </cell>
          <cell r="C508">
            <v>51494</v>
          </cell>
          <cell r="E508">
            <v>1.5345232818933199E-2</v>
          </cell>
        </row>
        <row r="509">
          <cell r="A509" t="str">
            <v>EUR_EURIBOR_3M_EOD</v>
          </cell>
          <cell r="C509">
            <v>53323</v>
          </cell>
          <cell r="E509">
            <v>1.5335686061965E-2</v>
          </cell>
        </row>
        <row r="510">
          <cell r="A510" t="str">
            <v>EUR_EURIBOR_3M_EOD</v>
          </cell>
          <cell r="C510">
            <v>56972</v>
          </cell>
          <cell r="E510">
            <v>1.5248161400459899E-2</v>
          </cell>
        </row>
        <row r="511">
          <cell r="A511" t="str">
            <v>EUR_EURIBOR_3M_EOD</v>
          </cell>
          <cell r="C511">
            <v>60625</v>
          </cell>
          <cell r="E511">
            <v>1.4641002776440201E-2</v>
          </cell>
        </row>
        <row r="512">
          <cell r="A512" t="str">
            <v>EUR_EURIBOR_3M_EOD</v>
          </cell>
          <cell r="C512">
            <v>64277</v>
          </cell>
          <cell r="E512">
            <v>1.41721193870946E-2</v>
          </cell>
        </row>
        <row r="513">
          <cell r="A513" t="str">
            <v>EUR_EURIBOR_6M_EOD</v>
          </cell>
          <cell r="C513">
            <v>42545</v>
          </cell>
          <cell r="E513">
            <v>-4.1573776928979003E-4</v>
          </cell>
        </row>
        <row r="514">
          <cell r="A514" t="str">
            <v>EUR_EURIBOR_6M_EOD</v>
          </cell>
          <cell r="C514">
            <v>42576</v>
          </cell>
          <cell r="E514">
            <v>-4.0719286757736001E-4</v>
          </cell>
        </row>
        <row r="515">
          <cell r="A515" t="str">
            <v>EUR_EURIBOR_6M_EOD</v>
          </cell>
          <cell r="C515">
            <v>42606</v>
          </cell>
          <cell r="E515">
            <v>-5.2077889266773005E-4</v>
          </cell>
        </row>
        <row r="516">
          <cell r="A516" t="str">
            <v>EUR_EURIBOR_6M_EOD</v>
          </cell>
          <cell r="C516">
            <v>42639</v>
          </cell>
          <cell r="E516">
            <v>-5.7124338676843003E-4</v>
          </cell>
        </row>
        <row r="517">
          <cell r="A517" t="str">
            <v>EUR_EURIBOR_6M_EOD</v>
          </cell>
          <cell r="C517">
            <v>42667</v>
          </cell>
          <cell r="E517">
            <v>-5.5379540385464996E-4</v>
          </cell>
        </row>
        <row r="518">
          <cell r="A518" t="str">
            <v>EUR_EURIBOR_6M_EOD</v>
          </cell>
          <cell r="C518">
            <v>42698</v>
          </cell>
          <cell r="E518">
            <v>-5.7032441821425E-4</v>
          </cell>
        </row>
        <row r="519">
          <cell r="A519" t="str">
            <v>EUR_EURIBOR_6M_EOD</v>
          </cell>
          <cell r="C519">
            <v>42731</v>
          </cell>
          <cell r="E519">
            <v>-5.5238510574566002E-4</v>
          </cell>
        </row>
        <row r="520">
          <cell r="A520" t="str">
            <v>EUR_EURIBOR_6M_EOD</v>
          </cell>
          <cell r="C520">
            <v>42912</v>
          </cell>
          <cell r="E520">
            <v>-5.3284343573654002E-4</v>
          </cell>
        </row>
        <row r="521">
          <cell r="A521" t="str">
            <v>EUR_EURIBOR_6M_EOD</v>
          </cell>
          <cell r="C521">
            <v>43096</v>
          </cell>
          <cell r="E521">
            <v>-2.9055727737218998E-4</v>
          </cell>
        </row>
        <row r="522">
          <cell r="A522" t="str">
            <v>EUR_EURIBOR_6M_EOD</v>
          </cell>
          <cell r="C522">
            <v>43458</v>
          </cell>
          <cell r="E522">
            <v>5.2619420734372E-4</v>
          </cell>
        </row>
        <row r="523">
          <cell r="A523" t="str">
            <v>EUR_EURIBOR_6M_EOD</v>
          </cell>
          <cell r="C523">
            <v>43823</v>
          </cell>
          <cell r="E523">
            <v>1.76530488286909E-3</v>
          </cell>
        </row>
        <row r="524">
          <cell r="A524" t="str">
            <v>EUR_EURIBOR_6M_EOD</v>
          </cell>
          <cell r="C524">
            <v>44189</v>
          </cell>
          <cell r="E524">
            <v>3.1617979786131298E-3</v>
          </cell>
        </row>
        <row r="525">
          <cell r="A525" t="str">
            <v>EUR_EURIBOR_6M_EOD</v>
          </cell>
          <cell r="C525">
            <v>44554</v>
          </cell>
          <cell r="E525">
            <v>4.56986993037772E-3</v>
          </cell>
        </row>
        <row r="526">
          <cell r="A526" t="str">
            <v>EUR_EURIBOR_6M_EOD</v>
          </cell>
          <cell r="C526">
            <v>44922</v>
          </cell>
          <cell r="E526">
            <v>5.9767426975724297E-3</v>
          </cell>
        </row>
        <row r="527">
          <cell r="A527" t="str">
            <v>EUR_EURIBOR_6M_EOD</v>
          </cell>
          <cell r="C527">
            <v>45287</v>
          </cell>
          <cell r="E527">
            <v>7.3478233158384802E-3</v>
          </cell>
        </row>
        <row r="528">
          <cell r="A528" t="str">
            <v>EUR_EURIBOR_6M_EOD</v>
          </cell>
          <cell r="C528">
            <v>45650</v>
          </cell>
          <cell r="E528">
            <v>8.62531495689829E-3</v>
          </cell>
        </row>
        <row r="529">
          <cell r="A529" t="str">
            <v>EUR_EURIBOR_6M_EOD</v>
          </cell>
          <cell r="C529">
            <v>46015</v>
          </cell>
          <cell r="E529">
            <v>9.7695180521519404E-3</v>
          </cell>
        </row>
        <row r="530">
          <cell r="A530" t="str">
            <v>EUR_EURIBOR_6M_EOD</v>
          </cell>
          <cell r="C530">
            <v>46745</v>
          </cell>
          <cell r="E530">
            <v>1.17416864607602E-2</v>
          </cell>
        </row>
        <row r="531">
          <cell r="A531" t="str">
            <v>EUR_EURIBOR_6M_EOD</v>
          </cell>
          <cell r="C531">
            <v>47841</v>
          </cell>
          <cell r="E531">
            <v>1.3879355155946601E-2</v>
          </cell>
        </row>
        <row r="532">
          <cell r="A532" t="str">
            <v>EUR_EURIBOR_6M_EOD</v>
          </cell>
          <cell r="C532">
            <v>49667</v>
          </cell>
          <cell r="E532">
            <v>1.56210411333642E-2</v>
          </cell>
        </row>
        <row r="533">
          <cell r="A533" t="str">
            <v>EUR_EURIBOR_6M_EOD</v>
          </cell>
          <cell r="C533">
            <v>51494</v>
          </cell>
          <cell r="E533">
            <v>1.5899468217751098E-2</v>
          </cell>
        </row>
        <row r="534">
          <cell r="A534" t="str">
            <v>EUR_EURIBOR_6M_EOD</v>
          </cell>
          <cell r="C534">
            <v>53323</v>
          </cell>
          <cell r="E534">
            <v>1.5826422530569099E-2</v>
          </cell>
        </row>
        <row r="535">
          <cell r="A535" t="str">
            <v>EUR_EURIBOR_6M_EOD</v>
          </cell>
          <cell r="C535">
            <v>56972</v>
          </cell>
          <cell r="E535">
            <v>1.56507486968601E-2</v>
          </cell>
        </row>
        <row r="536">
          <cell r="A536" t="str">
            <v>EUR_EURIBOR_6M_EOD</v>
          </cell>
          <cell r="C536">
            <v>60625</v>
          </cell>
          <cell r="E536">
            <v>1.49808754624071E-2</v>
          </cell>
        </row>
        <row r="537">
          <cell r="A537" t="str">
            <v>EUR_EURIBOR_6M_EOD</v>
          </cell>
          <cell r="C537">
            <v>64277</v>
          </cell>
          <cell r="E537">
            <v>1.4495350373892201E-2</v>
          </cell>
        </row>
        <row r="538">
          <cell r="A538" t="str">
            <v>EUR_EURIBOR_EOD</v>
          </cell>
          <cell r="C538">
            <v>42361</v>
          </cell>
          <cell r="E538">
            <v>-2.3420908475526902E-3</v>
          </cell>
        </row>
        <row r="539">
          <cell r="A539" t="str">
            <v>EUR_EURIBOR_EOD</v>
          </cell>
          <cell r="C539">
            <v>42362</v>
          </cell>
          <cell r="E539">
            <v>-2.3420908475435499E-3</v>
          </cell>
        </row>
        <row r="540">
          <cell r="A540" t="str">
            <v>EUR_EURIBOR_EOD</v>
          </cell>
          <cell r="C540">
            <v>42369</v>
          </cell>
          <cell r="E540">
            <v>-2.5077355435496498E-3</v>
          </cell>
        </row>
        <row r="541">
          <cell r="A541" t="str">
            <v>EUR_EURIBOR_EOD</v>
          </cell>
          <cell r="C541">
            <v>42394</v>
          </cell>
          <cell r="E541">
            <v>-2.0559806307916301E-3</v>
          </cell>
        </row>
        <row r="542">
          <cell r="A542" t="str">
            <v>EUR_EURIBOR_EOD</v>
          </cell>
          <cell r="C542">
            <v>42424</v>
          </cell>
          <cell r="E542">
            <v>-1.6645842237569799E-3</v>
          </cell>
        </row>
        <row r="543">
          <cell r="A543" t="str">
            <v>EUR_EURIBOR_EOD</v>
          </cell>
          <cell r="C543">
            <v>42536</v>
          </cell>
          <cell r="E543">
            <v>-1.6170459161392601E-3</v>
          </cell>
        </row>
        <row r="544">
          <cell r="A544" t="str">
            <v>EUR_EURIBOR_EOD</v>
          </cell>
          <cell r="C544">
            <v>42634</v>
          </cell>
          <cell r="E544">
            <v>-1.68286668817992E-3</v>
          </cell>
        </row>
        <row r="545">
          <cell r="A545" t="str">
            <v>EUR_EURIBOR_EOD</v>
          </cell>
          <cell r="C545">
            <v>42725</v>
          </cell>
          <cell r="E545">
            <v>-1.7305451386506901E-3</v>
          </cell>
        </row>
        <row r="546">
          <cell r="A546" t="str">
            <v>EUR_EURIBOR_EOD</v>
          </cell>
          <cell r="C546">
            <v>42809</v>
          </cell>
          <cell r="E546">
            <v>-1.7433589207789099E-3</v>
          </cell>
        </row>
        <row r="547">
          <cell r="A547" t="str">
            <v>EUR_EURIBOR_EOD</v>
          </cell>
          <cell r="C547">
            <v>42907</v>
          </cell>
          <cell r="E547">
            <v>-1.72335111704079E-3</v>
          </cell>
        </row>
        <row r="548">
          <cell r="A548" t="str">
            <v>EUR_EURIBOR_EOD</v>
          </cell>
          <cell r="C548">
            <v>42998</v>
          </cell>
          <cell r="E548">
            <v>-1.66542907574545E-3</v>
          </cell>
        </row>
        <row r="549">
          <cell r="A549" t="str">
            <v>EUR_EURIBOR_EOD</v>
          </cell>
          <cell r="C549">
            <v>43089</v>
          </cell>
          <cell r="E549">
            <v>-1.57069545732761E-3</v>
          </cell>
        </row>
        <row r="550">
          <cell r="A550" t="str">
            <v>EUR_EURIBOR_EOD</v>
          </cell>
          <cell r="C550">
            <v>43180</v>
          </cell>
          <cell r="E550">
            <v>-1.4407204281295901E-3</v>
          </cell>
        </row>
        <row r="551">
          <cell r="A551" t="str">
            <v>EUR_EURIBOR_EOD</v>
          </cell>
          <cell r="C551">
            <v>43271</v>
          </cell>
          <cell r="E551">
            <v>-1.2789820766140501E-3</v>
          </cell>
        </row>
        <row r="552">
          <cell r="A552" t="str">
            <v>EUR_EURIBOR_EOD</v>
          </cell>
          <cell r="C552">
            <v>43362</v>
          </cell>
          <cell r="E552">
            <v>-1.0784918561790599E-3</v>
          </cell>
        </row>
        <row r="553">
          <cell r="A553" t="str">
            <v>EUR_EURIBOR_EOD</v>
          </cell>
          <cell r="C553">
            <v>43453</v>
          </cell>
          <cell r="E553">
            <v>-8.4725279844516995E-4</v>
          </cell>
        </row>
        <row r="554">
          <cell r="A554" t="str">
            <v>EUR_EURIBOR_EOD</v>
          </cell>
          <cell r="C554">
            <v>43544</v>
          </cell>
          <cell r="E554">
            <v>-5.8691418959170997E-4</v>
          </cell>
        </row>
        <row r="555">
          <cell r="A555" t="str">
            <v>EUR_EURIBOR_EOD</v>
          </cell>
          <cell r="C555">
            <v>43823</v>
          </cell>
          <cell r="E555">
            <v>1.77610531436986E-3</v>
          </cell>
        </row>
        <row r="556">
          <cell r="A556" t="str">
            <v>EUR_EURIBOR_EOD</v>
          </cell>
          <cell r="C556">
            <v>44189</v>
          </cell>
          <cell r="E556">
            <v>3.1788817358857201E-3</v>
          </cell>
        </row>
        <row r="557">
          <cell r="A557" t="str">
            <v>EUR_EURIBOR_EOD</v>
          </cell>
          <cell r="C557">
            <v>44554</v>
          </cell>
          <cell r="E557">
            <v>4.59386775189379E-3</v>
          </cell>
        </row>
        <row r="558">
          <cell r="A558" t="str">
            <v>EUR_EURIBOR_EOD</v>
          </cell>
          <cell r="C558">
            <v>44922</v>
          </cell>
          <cell r="E558">
            <v>6.0081826440688598E-3</v>
          </cell>
        </row>
        <row r="559">
          <cell r="A559" t="str">
            <v>EUR_EURIBOR_EOD</v>
          </cell>
          <cell r="C559">
            <v>45287</v>
          </cell>
          <cell r="E559">
            <v>7.3871661257781801E-3</v>
          </cell>
        </row>
        <row r="560">
          <cell r="A560" t="str">
            <v>EUR_EURIBOR_EOD</v>
          </cell>
          <cell r="C560">
            <v>45650</v>
          </cell>
          <cell r="E560">
            <v>8.6725210988145198E-3</v>
          </cell>
        </row>
        <row r="561">
          <cell r="A561" t="str">
            <v>EUR_EURIBOR_EOD</v>
          </cell>
          <cell r="C561">
            <v>46015</v>
          </cell>
          <cell r="E561">
            <v>9.8229384410190197E-3</v>
          </cell>
        </row>
        <row r="562">
          <cell r="A562" t="str">
            <v>EUR_EURIBOR_EOD</v>
          </cell>
          <cell r="C562">
            <v>46745</v>
          </cell>
          <cell r="E562">
            <v>1.1805546135647001E-2</v>
          </cell>
        </row>
        <row r="563">
          <cell r="A563" t="str">
            <v>EUR_EURIBOR_EOD</v>
          </cell>
          <cell r="C563">
            <v>47841</v>
          </cell>
          <cell r="E563">
            <v>1.39526997364134E-2</v>
          </cell>
        </row>
        <row r="564">
          <cell r="A564" t="str">
            <v>EUR_EURIBOR_EOD</v>
          </cell>
          <cell r="C564">
            <v>49667</v>
          </cell>
          <cell r="E564">
            <v>1.5691629087329999E-2</v>
          </cell>
        </row>
        <row r="565">
          <cell r="A565" t="str">
            <v>EUR_EURIBOR_EOD</v>
          </cell>
          <cell r="C565">
            <v>51494</v>
          </cell>
          <cell r="E565">
            <v>1.5958878560934298E-2</v>
          </cell>
        </row>
        <row r="566">
          <cell r="A566" t="str">
            <v>EUR_EURIBOR_EOD</v>
          </cell>
          <cell r="C566">
            <v>53323</v>
          </cell>
          <cell r="E566">
            <v>1.5875804630174802E-2</v>
          </cell>
        </row>
        <row r="567">
          <cell r="A567" t="str">
            <v>EUR_EURIBOR_EOD</v>
          </cell>
          <cell r="C567">
            <v>56972</v>
          </cell>
          <cell r="E567">
            <v>1.5686797539882801E-2</v>
          </cell>
        </row>
        <row r="568">
          <cell r="A568" t="str">
            <v>EUR_EURIBOR_EOD</v>
          </cell>
          <cell r="C568">
            <v>60625</v>
          </cell>
          <cell r="E568">
            <v>1.5003763321011301E-2</v>
          </cell>
        </row>
        <row r="569">
          <cell r="A569" t="str">
            <v>EUR_EURIBOR_EOD</v>
          </cell>
          <cell r="C569">
            <v>64277</v>
          </cell>
          <cell r="E569">
            <v>1.4509747645730899E-2</v>
          </cell>
        </row>
        <row r="570">
          <cell r="A570" t="str">
            <v>GBP_LIBOR_12M_EOD</v>
          </cell>
          <cell r="C570">
            <v>42726</v>
          </cell>
          <cell r="E570">
            <v>1.0503294588047199E-2</v>
          </cell>
        </row>
        <row r="571">
          <cell r="A571" t="str">
            <v>GBP_LIBOR_12M_EOD</v>
          </cell>
          <cell r="C571">
            <v>42758</v>
          </cell>
          <cell r="E571">
            <v>1.1088015247754599E-2</v>
          </cell>
        </row>
        <row r="572">
          <cell r="A572" t="str">
            <v>GBP_LIBOR_12M_EOD</v>
          </cell>
          <cell r="C572">
            <v>42788</v>
          </cell>
          <cell r="E572">
            <v>1.1299348538189201E-2</v>
          </cell>
        </row>
        <row r="573">
          <cell r="A573" t="str">
            <v>GBP_LIBOR_12M_EOD</v>
          </cell>
          <cell r="C573">
            <v>42816</v>
          </cell>
          <cell r="E573">
            <v>1.1485935651626001E-2</v>
          </cell>
        </row>
        <row r="574">
          <cell r="A574" t="str">
            <v>GBP_LIBOR_12M_EOD</v>
          </cell>
          <cell r="C574">
            <v>42849</v>
          </cell>
          <cell r="E574">
            <v>1.1720987071338999E-2</v>
          </cell>
        </row>
        <row r="575">
          <cell r="A575" t="str">
            <v>GBP_LIBOR_12M_EOD</v>
          </cell>
          <cell r="C575">
            <v>42877</v>
          </cell>
          <cell r="E575">
            <v>1.1886394614280401E-2</v>
          </cell>
        </row>
        <row r="576">
          <cell r="A576" t="str">
            <v>GBP_LIBOR_12M_EOD</v>
          </cell>
          <cell r="C576">
            <v>42908</v>
          </cell>
          <cell r="E576">
            <v>1.2011813404854899E-2</v>
          </cell>
        </row>
        <row r="577">
          <cell r="A577" t="str">
            <v>GBP_LIBOR_12M_EOD</v>
          </cell>
          <cell r="C577">
            <v>43000</v>
          </cell>
          <cell r="E577">
            <v>1.24702562183632E-2</v>
          </cell>
        </row>
        <row r="578">
          <cell r="A578" t="str">
            <v>GBP_LIBOR_12M_EOD</v>
          </cell>
          <cell r="C578">
            <v>43091</v>
          </cell>
          <cell r="E578">
            <v>1.24431791725575E-2</v>
          </cell>
        </row>
        <row r="579">
          <cell r="A579" t="str">
            <v>GBP_LIBOR_12M_EOD</v>
          </cell>
          <cell r="C579">
            <v>43458</v>
          </cell>
          <cell r="E579">
            <v>1.4186835554352101E-2</v>
          </cell>
        </row>
        <row r="580">
          <cell r="A580" t="str">
            <v>GBP_LIBOR_12M_EOD</v>
          </cell>
          <cell r="C580">
            <v>43822</v>
          </cell>
          <cell r="E580">
            <v>1.55630791131722E-2</v>
          </cell>
        </row>
        <row r="581">
          <cell r="A581" t="str">
            <v>GBP_LIBOR_12M_EOD</v>
          </cell>
          <cell r="C581">
            <v>44187</v>
          </cell>
          <cell r="E581">
            <v>1.6775501589539801E-2</v>
          </cell>
        </row>
        <row r="582">
          <cell r="A582" t="str">
            <v>GBP_LIBOR_12M_EOD</v>
          </cell>
          <cell r="C582">
            <v>44552</v>
          </cell>
          <cell r="E582">
            <v>1.7841754637622598E-2</v>
          </cell>
        </row>
        <row r="583">
          <cell r="A583" t="str">
            <v>GBP_LIBOR_12M_EOD</v>
          </cell>
          <cell r="C583">
            <v>44917</v>
          </cell>
          <cell r="E583">
            <v>1.8793586381628698E-2</v>
          </cell>
        </row>
        <row r="584">
          <cell r="A584" t="str">
            <v>GBP_LIBOR_12M_EOD</v>
          </cell>
          <cell r="C584">
            <v>45282</v>
          </cell>
          <cell r="E584">
            <v>1.9584439081014801E-2</v>
          </cell>
        </row>
        <row r="585">
          <cell r="A585" t="str">
            <v>GBP_LIBOR_12M_EOD</v>
          </cell>
          <cell r="C585">
            <v>45649</v>
          </cell>
          <cell r="E585">
            <v>2.02262087066543E-2</v>
          </cell>
        </row>
        <row r="586">
          <cell r="A586" t="str">
            <v>GBP_LIBOR_12M_EOD</v>
          </cell>
          <cell r="C586">
            <v>46013</v>
          </cell>
          <cell r="E586">
            <v>2.0774980519414999E-2</v>
          </cell>
        </row>
        <row r="587">
          <cell r="A587" t="str">
            <v>GBP_LIBOR_12M_EOD</v>
          </cell>
          <cell r="C587">
            <v>46743</v>
          </cell>
          <cell r="E587">
            <v>2.15607731665797E-2</v>
          </cell>
        </row>
        <row r="588">
          <cell r="A588" t="str">
            <v>GBP_LIBOR_12M_EOD</v>
          </cell>
          <cell r="C588">
            <v>47840</v>
          </cell>
          <cell r="E588">
            <v>2.2291023883651E-2</v>
          </cell>
        </row>
        <row r="589">
          <cell r="A589" t="str">
            <v>GBP_LIBOR_12M_EOD</v>
          </cell>
          <cell r="C589">
            <v>49667</v>
          </cell>
          <cell r="E589">
            <v>2.2586086396809601E-2</v>
          </cell>
        </row>
        <row r="590">
          <cell r="A590" t="str">
            <v>GBP_LIBOR_12M_EOD</v>
          </cell>
          <cell r="C590">
            <v>51494</v>
          </cell>
          <cell r="E590">
            <v>2.20949344756429E-2</v>
          </cell>
        </row>
        <row r="591">
          <cell r="A591" t="str">
            <v>GBP_LIBOR_12M_EOD</v>
          </cell>
          <cell r="C591">
            <v>53318</v>
          </cell>
          <cell r="E591">
            <v>2.16606629161691E-2</v>
          </cell>
        </row>
        <row r="592">
          <cell r="A592" t="str">
            <v>GBP_LIBOR_12M_EOD</v>
          </cell>
          <cell r="C592">
            <v>56970</v>
          </cell>
          <cell r="E592">
            <v>2.0717472048041301E-2</v>
          </cell>
        </row>
        <row r="593">
          <cell r="A593" t="str">
            <v>GBP_LIBOR_12M_EOD</v>
          </cell>
          <cell r="C593">
            <v>60623</v>
          </cell>
          <cell r="E593">
            <v>2.00584904898779E-2</v>
          </cell>
        </row>
        <row r="594">
          <cell r="A594" t="str">
            <v>GBP_LIBOR_12M_EOD</v>
          </cell>
          <cell r="C594">
            <v>64276</v>
          </cell>
          <cell r="E594">
            <v>1.9670373250448899E-2</v>
          </cell>
        </row>
        <row r="595">
          <cell r="A595" t="str">
            <v>GBP_LIBOR_1M_EOD</v>
          </cell>
          <cell r="C595">
            <v>42391</v>
          </cell>
          <cell r="E595">
            <v>5.0464183982208101E-3</v>
          </cell>
        </row>
        <row r="596">
          <cell r="A596" t="str">
            <v>GBP_LIBOR_1M_EOD</v>
          </cell>
          <cell r="C596">
            <v>42422</v>
          </cell>
          <cell r="E596">
            <v>5.0879013517545601E-3</v>
          </cell>
        </row>
        <row r="597">
          <cell r="A597" t="str">
            <v>GBP_LIBOR_1M_EOD</v>
          </cell>
          <cell r="C597">
            <v>42451</v>
          </cell>
          <cell r="E597">
            <v>5.1554134034244798E-3</v>
          </cell>
        </row>
        <row r="598">
          <cell r="A598" t="str">
            <v>GBP_LIBOR_1M_EOD</v>
          </cell>
          <cell r="C598">
            <v>42543</v>
          </cell>
          <cell r="E598">
            <v>5.3653029998109499E-3</v>
          </cell>
        </row>
        <row r="599">
          <cell r="A599" t="str">
            <v>GBP_LIBOR_1M_EOD</v>
          </cell>
          <cell r="C599">
            <v>42635</v>
          </cell>
          <cell r="E599">
            <v>5.7129177674257103E-3</v>
          </cell>
        </row>
        <row r="600">
          <cell r="A600" t="str">
            <v>GBP_LIBOR_1M_EOD</v>
          </cell>
          <cell r="C600">
            <v>42726</v>
          </cell>
          <cell r="E600">
            <v>6.1901803176254997E-3</v>
          </cell>
        </row>
        <row r="601">
          <cell r="A601" t="str">
            <v>GBP_LIBOR_1M_EOD</v>
          </cell>
          <cell r="C601">
            <v>43091</v>
          </cell>
          <cell r="E601">
            <v>8.3414972425558606E-3</v>
          </cell>
        </row>
        <row r="602">
          <cell r="A602" t="str">
            <v>GBP_LIBOR_1M_EOD</v>
          </cell>
          <cell r="C602">
            <v>43458</v>
          </cell>
          <cell r="E602">
            <v>1.02861501828805E-2</v>
          </cell>
        </row>
        <row r="603">
          <cell r="A603" t="str">
            <v>GBP_LIBOR_1M_EOD</v>
          </cell>
          <cell r="C603">
            <v>43822</v>
          </cell>
          <cell r="E603">
            <v>1.18130882977732E-2</v>
          </cell>
        </row>
        <row r="604">
          <cell r="A604" t="str">
            <v>GBP_LIBOR_1M_EOD</v>
          </cell>
          <cell r="C604">
            <v>44187</v>
          </cell>
          <cell r="E604">
            <v>1.30939213621095E-2</v>
          </cell>
        </row>
        <row r="605">
          <cell r="A605" t="str">
            <v>GBP_LIBOR_1M_EOD</v>
          </cell>
          <cell r="C605">
            <v>44552</v>
          </cell>
          <cell r="E605">
            <v>1.42658834290561E-2</v>
          </cell>
        </row>
        <row r="606">
          <cell r="A606" t="str">
            <v>GBP_LIBOR_1M_EOD</v>
          </cell>
          <cell r="C606">
            <v>44917</v>
          </cell>
          <cell r="E606">
            <v>1.52842987543504E-2</v>
          </cell>
        </row>
        <row r="607">
          <cell r="A607" t="str">
            <v>GBP_LIBOR_1M_EOD</v>
          </cell>
          <cell r="C607">
            <v>45282</v>
          </cell>
          <cell r="E607">
            <v>1.6167877051940099E-2</v>
          </cell>
        </row>
        <row r="608">
          <cell r="A608" t="str">
            <v>GBP_LIBOR_1M_EOD</v>
          </cell>
          <cell r="C608">
            <v>45649</v>
          </cell>
          <cell r="E608">
            <v>1.6916205870952099E-2</v>
          </cell>
        </row>
        <row r="609">
          <cell r="A609" t="str">
            <v>GBP_LIBOR_1M_EOD</v>
          </cell>
          <cell r="C609">
            <v>46013</v>
          </cell>
          <cell r="E609">
            <v>1.7572242598371399E-2</v>
          </cell>
        </row>
        <row r="610">
          <cell r="A610" t="str">
            <v>GBP_LIBOR_1M_EOD</v>
          </cell>
          <cell r="C610">
            <v>46743</v>
          </cell>
          <cell r="E610">
            <v>1.8654845959855299E-2</v>
          </cell>
        </row>
        <row r="611">
          <cell r="A611" t="str">
            <v>GBP_LIBOR_1M_EOD</v>
          </cell>
          <cell r="C611">
            <v>47840</v>
          </cell>
          <cell r="E611">
            <v>1.9768179988862399E-2</v>
          </cell>
        </row>
        <row r="612">
          <cell r="A612" t="str">
            <v>GBP_LIBOR_1M_EOD</v>
          </cell>
          <cell r="C612">
            <v>49667</v>
          </cell>
          <cell r="E612">
            <v>2.0406050274538502E-2</v>
          </cell>
        </row>
        <row r="613">
          <cell r="A613" t="str">
            <v>GBP_LIBOR_1M_EOD</v>
          </cell>
          <cell r="C613">
            <v>51494</v>
          </cell>
          <cell r="E613">
            <v>2.0274684729359699E-2</v>
          </cell>
        </row>
        <row r="614">
          <cell r="A614" t="str">
            <v>GBP_LIBOR_1M_EOD</v>
          </cell>
          <cell r="C614">
            <v>53318</v>
          </cell>
          <cell r="E614">
            <v>2.0020251309884701E-2</v>
          </cell>
        </row>
        <row r="615">
          <cell r="A615" t="str">
            <v>GBP_LIBOR_1M_EOD</v>
          </cell>
          <cell r="C615">
            <v>56970</v>
          </cell>
          <cell r="E615">
            <v>1.91949128226108E-2</v>
          </cell>
        </row>
        <row r="616">
          <cell r="A616" t="str">
            <v>GBP_LIBOR_1M_EOD</v>
          </cell>
          <cell r="C616">
            <v>60623</v>
          </cell>
          <cell r="E616">
            <v>1.8587114607930801E-2</v>
          </cell>
        </row>
        <row r="617">
          <cell r="A617" t="str">
            <v>GBP_LIBOR_1M_EOD</v>
          </cell>
          <cell r="C617">
            <v>64276</v>
          </cell>
          <cell r="E617">
            <v>1.8635143027586901E-2</v>
          </cell>
        </row>
        <row r="618">
          <cell r="A618" t="str">
            <v>GBP_LIBOR_3M_EOD</v>
          </cell>
          <cell r="C618">
            <v>42451</v>
          </cell>
          <cell r="E618">
            <v>5.8551243501951096E-3</v>
          </cell>
        </row>
        <row r="619">
          <cell r="A619" t="str">
            <v>GBP_LIBOR_3M_EOD</v>
          </cell>
          <cell r="C619">
            <v>42536</v>
          </cell>
          <cell r="E619">
            <v>6.0278410860984304E-3</v>
          </cell>
        </row>
        <row r="620">
          <cell r="A620" t="str">
            <v>GBP_LIBOR_3M_EOD</v>
          </cell>
          <cell r="C620">
            <v>42634</v>
          </cell>
          <cell r="E620">
            <v>6.40297499087369E-3</v>
          </cell>
        </row>
        <row r="621">
          <cell r="A621" t="str">
            <v>GBP_LIBOR_3M_EOD</v>
          </cell>
          <cell r="C621">
            <v>42725</v>
          </cell>
          <cell r="E621">
            <v>6.8409516589408104E-3</v>
          </cell>
        </row>
        <row r="622">
          <cell r="A622" t="str">
            <v>GBP_LIBOR_3M_EOD</v>
          </cell>
          <cell r="C622">
            <v>42809</v>
          </cell>
          <cell r="E622">
            <v>7.3273754291741299E-3</v>
          </cell>
        </row>
        <row r="623">
          <cell r="A623" t="str">
            <v>GBP_LIBOR_3M_EOD</v>
          </cell>
          <cell r="C623">
            <v>42907</v>
          </cell>
          <cell r="E623">
            <v>7.9342128345755505E-3</v>
          </cell>
        </row>
        <row r="624">
          <cell r="A624" t="str">
            <v>GBP_LIBOR_3M_EOD</v>
          </cell>
          <cell r="C624">
            <v>42998</v>
          </cell>
          <cell r="E624">
            <v>8.5119725026526396E-3</v>
          </cell>
        </row>
        <row r="625">
          <cell r="A625" t="str">
            <v>GBP_LIBOR_3M_EOD</v>
          </cell>
          <cell r="C625">
            <v>43089</v>
          </cell>
          <cell r="E625">
            <v>9.0787896626026692E-3</v>
          </cell>
        </row>
        <row r="626">
          <cell r="A626" t="str">
            <v>GBP_LIBOR_3M_EOD</v>
          </cell>
          <cell r="C626">
            <v>43180</v>
          </cell>
          <cell r="E626">
            <v>9.6267828032279498E-3</v>
          </cell>
        </row>
        <row r="627">
          <cell r="A627" t="str">
            <v>GBP_LIBOR_3M_EOD</v>
          </cell>
          <cell r="C627">
            <v>43458</v>
          </cell>
          <cell r="E627">
            <v>1.1053285332537299E-2</v>
          </cell>
        </row>
        <row r="628">
          <cell r="A628" t="str">
            <v>GBP_LIBOR_3M_EOD</v>
          </cell>
          <cell r="C628">
            <v>43822</v>
          </cell>
          <cell r="E628">
            <v>1.2559335870619401E-2</v>
          </cell>
        </row>
        <row r="629">
          <cell r="A629" t="str">
            <v>GBP_LIBOR_3M_EOD</v>
          </cell>
          <cell r="C629">
            <v>44187</v>
          </cell>
          <cell r="E629">
            <v>1.38264813852019E-2</v>
          </cell>
        </row>
        <row r="630">
          <cell r="A630" t="str">
            <v>GBP_LIBOR_3M_EOD</v>
          </cell>
          <cell r="C630">
            <v>44552</v>
          </cell>
          <cell r="E630">
            <v>1.4959334385920601E-2</v>
          </cell>
        </row>
        <row r="631">
          <cell r="A631" t="str">
            <v>GBP_LIBOR_3M_EOD</v>
          </cell>
          <cell r="C631">
            <v>44917</v>
          </cell>
          <cell r="E631">
            <v>1.5951656461674599E-2</v>
          </cell>
        </row>
        <row r="632">
          <cell r="A632" t="str">
            <v>GBP_LIBOR_3M_EOD</v>
          </cell>
          <cell r="C632">
            <v>45282</v>
          </cell>
          <cell r="E632">
            <v>1.6808987503253402E-2</v>
          </cell>
        </row>
        <row r="633">
          <cell r="A633" t="str">
            <v>GBP_LIBOR_3M_EOD</v>
          </cell>
          <cell r="C633">
            <v>45649</v>
          </cell>
          <cell r="E633">
            <v>1.7530677277292701E-2</v>
          </cell>
        </row>
        <row r="634">
          <cell r="A634" t="str">
            <v>GBP_LIBOR_3M_EOD</v>
          </cell>
          <cell r="C634">
            <v>46013</v>
          </cell>
          <cell r="E634">
            <v>1.8159331376342701E-2</v>
          </cell>
        </row>
        <row r="635">
          <cell r="A635" t="str">
            <v>GBP_LIBOR_3M_EOD</v>
          </cell>
          <cell r="C635">
            <v>46743</v>
          </cell>
          <cell r="E635">
            <v>1.9215484603322099E-2</v>
          </cell>
        </row>
        <row r="636">
          <cell r="A636" t="str">
            <v>GBP_LIBOR_3M_EOD</v>
          </cell>
          <cell r="C636">
            <v>47840</v>
          </cell>
          <cell r="E636">
            <v>2.0302122087842701E-2</v>
          </cell>
        </row>
        <row r="637">
          <cell r="A637" t="str">
            <v>GBP_LIBOR_3M_EOD</v>
          </cell>
          <cell r="C637">
            <v>49667</v>
          </cell>
          <cell r="E637">
            <v>2.0913260189347999E-2</v>
          </cell>
        </row>
        <row r="638">
          <cell r="A638" t="str">
            <v>GBP_LIBOR_3M_EOD</v>
          </cell>
          <cell r="C638">
            <v>51494</v>
          </cell>
          <cell r="E638">
            <v>2.07534740987864E-2</v>
          </cell>
        </row>
        <row r="639">
          <cell r="A639" t="str">
            <v>GBP_LIBOR_3M_EOD</v>
          </cell>
          <cell r="C639">
            <v>53318</v>
          </cell>
          <cell r="E639">
            <v>2.04855962545776E-2</v>
          </cell>
        </row>
        <row r="640">
          <cell r="A640" t="str">
            <v>GBP_LIBOR_3M_EOD</v>
          </cell>
          <cell r="C640">
            <v>56970</v>
          </cell>
          <cell r="E640">
            <v>1.96135588074287E-2</v>
          </cell>
        </row>
        <row r="641">
          <cell r="A641" t="str">
            <v>GBP_LIBOR_3M_EOD</v>
          </cell>
          <cell r="C641">
            <v>60623</v>
          </cell>
          <cell r="E641">
            <v>1.8993041825004501E-2</v>
          </cell>
        </row>
        <row r="642">
          <cell r="A642" t="str">
            <v>GBP_LIBOR_3M_EOD</v>
          </cell>
          <cell r="C642">
            <v>64276</v>
          </cell>
          <cell r="E642">
            <v>1.9004830069125699E-2</v>
          </cell>
        </row>
        <row r="643">
          <cell r="A643" t="str">
            <v>GBP_LIBOR_6M_EOD</v>
          </cell>
          <cell r="C643">
            <v>42543</v>
          </cell>
          <cell r="E643">
            <v>7.4380138383098298E-3</v>
          </cell>
        </row>
        <row r="644">
          <cell r="A644" t="str">
            <v>GBP_LIBOR_6M_EOD</v>
          </cell>
          <cell r="C644">
            <v>42726</v>
          </cell>
          <cell r="E644">
            <v>8.1690635054488293E-3</v>
          </cell>
        </row>
        <row r="645">
          <cell r="A645" t="str">
            <v>GBP_LIBOR_6M_EOD</v>
          </cell>
          <cell r="C645">
            <v>42908</v>
          </cell>
          <cell r="E645">
            <v>9.2198329665590904E-3</v>
          </cell>
        </row>
        <row r="646">
          <cell r="A646" t="str">
            <v>GBP_LIBOR_6M_EOD</v>
          </cell>
          <cell r="C646">
            <v>43091</v>
          </cell>
          <cell r="E646">
            <v>1.0345548424653401E-2</v>
          </cell>
        </row>
        <row r="647">
          <cell r="A647" t="str">
            <v>GBP_LIBOR_6M_EOD</v>
          </cell>
          <cell r="C647">
            <v>43458</v>
          </cell>
          <cell r="E647">
            <v>1.2280903335931201E-2</v>
          </cell>
        </row>
        <row r="648">
          <cell r="A648" t="str">
            <v>GBP_LIBOR_6M_EOD</v>
          </cell>
          <cell r="C648">
            <v>43822</v>
          </cell>
          <cell r="E648">
            <v>1.38118704154809E-2</v>
          </cell>
        </row>
        <row r="649">
          <cell r="A649" t="str">
            <v>GBP_LIBOR_6M_EOD</v>
          </cell>
          <cell r="C649">
            <v>44187</v>
          </cell>
          <cell r="E649">
            <v>1.51153661568467E-2</v>
          </cell>
        </row>
        <row r="650">
          <cell r="A650" t="str">
            <v>GBP_LIBOR_6M_EOD</v>
          </cell>
          <cell r="C650">
            <v>44552</v>
          </cell>
          <cell r="E650">
            <v>1.6259706141498499E-2</v>
          </cell>
        </row>
        <row r="651">
          <cell r="A651" t="str">
            <v>GBP_LIBOR_6M_EOD</v>
          </cell>
          <cell r="C651">
            <v>44917</v>
          </cell>
          <cell r="E651">
            <v>1.72639322397828E-2</v>
          </cell>
        </row>
        <row r="652">
          <cell r="A652" t="str">
            <v>GBP_LIBOR_6M_EOD</v>
          </cell>
          <cell r="C652">
            <v>45282</v>
          </cell>
          <cell r="E652">
            <v>1.81203219420592E-2</v>
          </cell>
        </row>
        <row r="653">
          <cell r="A653" t="str">
            <v>GBP_LIBOR_6M_EOD</v>
          </cell>
          <cell r="C653">
            <v>45649</v>
          </cell>
          <cell r="E653">
            <v>1.8828089626662201E-2</v>
          </cell>
        </row>
        <row r="654">
          <cell r="A654" t="str">
            <v>GBP_LIBOR_6M_EOD</v>
          </cell>
          <cell r="C654">
            <v>46013</v>
          </cell>
          <cell r="E654">
            <v>1.9429616420472001E-2</v>
          </cell>
        </row>
        <row r="655">
          <cell r="A655" t="str">
            <v>GBP_LIBOR_6M_EOD</v>
          </cell>
          <cell r="C655">
            <v>46743</v>
          </cell>
          <cell r="E655">
            <v>2.03621401892396E-2</v>
          </cell>
        </row>
        <row r="656">
          <cell r="A656" t="str">
            <v>GBP_LIBOR_6M_EOD</v>
          </cell>
          <cell r="C656">
            <v>47840</v>
          </cell>
          <cell r="E656">
            <v>2.1254095697264799E-2</v>
          </cell>
        </row>
        <row r="657">
          <cell r="A657" t="str">
            <v>GBP_LIBOR_6M_EOD</v>
          </cell>
          <cell r="C657">
            <v>49667</v>
          </cell>
          <cell r="E657">
            <v>2.16385626330916E-2</v>
          </cell>
        </row>
        <row r="658">
          <cell r="A658" t="str">
            <v>GBP_LIBOR_6M_EOD</v>
          </cell>
          <cell r="C658">
            <v>51494</v>
          </cell>
          <cell r="E658">
            <v>2.1336490752490399E-2</v>
          </cell>
        </row>
        <row r="659">
          <cell r="A659" t="str">
            <v>GBP_LIBOR_6M_EOD</v>
          </cell>
          <cell r="C659">
            <v>53318</v>
          </cell>
          <cell r="E659">
            <v>2.0984823919463599E-2</v>
          </cell>
        </row>
        <row r="660">
          <cell r="A660" t="str">
            <v>GBP_LIBOR_6M_EOD</v>
          </cell>
          <cell r="C660">
            <v>56970</v>
          </cell>
          <cell r="E660">
            <v>2.00168668187212E-2</v>
          </cell>
        </row>
        <row r="661">
          <cell r="A661" t="str">
            <v>GBP_LIBOR_6M_EOD</v>
          </cell>
          <cell r="C661">
            <v>60623</v>
          </cell>
          <cell r="E661">
            <v>1.9343001028873701E-2</v>
          </cell>
        </row>
        <row r="662">
          <cell r="A662" t="str">
            <v>GBP_LIBOR_6M_EOD</v>
          </cell>
          <cell r="C662">
            <v>64276</v>
          </cell>
          <cell r="E662">
            <v>1.9311455574881901E-2</v>
          </cell>
        </row>
        <row r="663">
          <cell r="A663" t="str">
            <v>GBP_LIBOR_EOD</v>
          </cell>
          <cell r="C663">
            <v>42361</v>
          </cell>
          <cell r="E663">
            <v>4.8062683557600697E-3</v>
          </cell>
        </row>
        <row r="664">
          <cell r="A664" t="str">
            <v>GBP_LIBOR_EOD</v>
          </cell>
          <cell r="C664">
            <v>42367</v>
          </cell>
          <cell r="E664">
            <v>4.8466747439875101E-3</v>
          </cell>
        </row>
        <row r="665">
          <cell r="A665" t="str">
            <v>GBP_LIBOR_EOD</v>
          </cell>
          <cell r="C665">
            <v>42391</v>
          </cell>
          <cell r="E665">
            <v>5.0464183982219697E-3</v>
          </cell>
        </row>
        <row r="666">
          <cell r="A666" t="str">
            <v>GBP_LIBOR_EOD</v>
          </cell>
          <cell r="C666">
            <v>42422</v>
          </cell>
          <cell r="E666">
            <v>5.4144093989738603E-3</v>
          </cell>
        </row>
        <row r="667">
          <cell r="A667" t="str">
            <v>GBP_LIBOR_EOD</v>
          </cell>
          <cell r="C667">
            <v>42536</v>
          </cell>
          <cell r="E667">
            <v>5.8582420508668902E-3</v>
          </cell>
        </row>
        <row r="668">
          <cell r="A668" t="str">
            <v>GBP_LIBOR_EOD</v>
          </cell>
          <cell r="C668">
            <v>42634</v>
          </cell>
          <cell r="E668">
            <v>6.2940354645934704E-3</v>
          </cell>
        </row>
        <row r="669">
          <cell r="A669" t="str">
            <v>GBP_LIBOR_EOD</v>
          </cell>
          <cell r="C669">
            <v>42725</v>
          </cell>
          <cell r="E669">
            <v>6.7591723981167999E-3</v>
          </cell>
        </row>
        <row r="670">
          <cell r="A670" t="str">
            <v>GBP_LIBOR_EOD</v>
          </cell>
          <cell r="C670">
            <v>42809</v>
          </cell>
          <cell r="E670">
            <v>7.2608956291725498E-3</v>
          </cell>
        </row>
        <row r="671">
          <cell r="A671" t="str">
            <v>GBP_LIBOR_EOD</v>
          </cell>
          <cell r="C671">
            <v>42907</v>
          </cell>
          <cell r="E671">
            <v>7.8796434923438605E-3</v>
          </cell>
        </row>
        <row r="672">
          <cell r="A672" t="str">
            <v>GBP_LIBOR_EOD</v>
          </cell>
          <cell r="C672">
            <v>42998</v>
          </cell>
          <cell r="E672">
            <v>8.4651865618991604E-3</v>
          </cell>
        </row>
        <row r="673">
          <cell r="A673" t="str">
            <v>GBP_LIBOR_EOD</v>
          </cell>
          <cell r="C673">
            <v>43089</v>
          </cell>
          <cell r="E673">
            <v>9.0378439421627804E-3</v>
          </cell>
        </row>
        <row r="674">
          <cell r="A674" t="str">
            <v>GBP_LIBOR_EOD</v>
          </cell>
          <cell r="C674">
            <v>43180</v>
          </cell>
          <cell r="E674">
            <v>9.5903810590807197E-3</v>
          </cell>
        </row>
        <row r="675">
          <cell r="A675" t="str">
            <v>GBP_LIBOR_EOD</v>
          </cell>
          <cell r="C675">
            <v>43458</v>
          </cell>
          <cell r="E675">
            <v>1.2308313558180401E-2</v>
          </cell>
        </row>
        <row r="676">
          <cell r="A676" t="str">
            <v>GBP_LIBOR_EOD</v>
          </cell>
          <cell r="C676">
            <v>43822</v>
          </cell>
          <cell r="E676">
            <v>1.38422862923652E-2</v>
          </cell>
        </row>
        <row r="677">
          <cell r="A677" t="str">
            <v>GBP_LIBOR_EOD</v>
          </cell>
          <cell r="C677">
            <v>44187</v>
          </cell>
          <cell r="E677">
            <v>1.51510967704967E-2</v>
          </cell>
        </row>
        <row r="678">
          <cell r="A678" t="str">
            <v>GBP_LIBOR_EOD</v>
          </cell>
          <cell r="C678">
            <v>44552</v>
          </cell>
          <cell r="E678">
            <v>1.63012434087344E-2</v>
          </cell>
        </row>
        <row r="679">
          <cell r="A679" t="str">
            <v>GBP_LIBOR_EOD</v>
          </cell>
          <cell r="C679">
            <v>44917</v>
          </cell>
          <cell r="E679">
            <v>1.7311526247339001E-2</v>
          </cell>
        </row>
        <row r="680">
          <cell r="A680" t="str">
            <v>GBP_LIBOR_EOD</v>
          </cell>
          <cell r="C680">
            <v>45282</v>
          </cell>
          <cell r="E680">
            <v>1.8173511772377401E-2</v>
          </cell>
        </row>
        <row r="681">
          <cell r="A681" t="str">
            <v>GBP_LIBOR_EOD</v>
          </cell>
          <cell r="C681">
            <v>45649</v>
          </cell>
          <cell r="E681">
            <v>1.88858573963228E-2</v>
          </cell>
        </row>
        <row r="682">
          <cell r="A682" t="str">
            <v>GBP_LIBOR_EOD</v>
          </cell>
          <cell r="C682">
            <v>46013</v>
          </cell>
          <cell r="E682">
            <v>1.9491232145646801E-2</v>
          </cell>
        </row>
        <row r="683">
          <cell r="A683" t="str">
            <v>GBP_LIBOR_EOD</v>
          </cell>
          <cell r="C683">
            <v>46743</v>
          </cell>
          <cell r="E683">
            <v>2.0429226248018201E-2</v>
          </cell>
        </row>
        <row r="684">
          <cell r="A684" t="str">
            <v>GBP_LIBOR_EOD</v>
          </cell>
          <cell r="C684">
            <v>47840</v>
          </cell>
          <cell r="E684">
            <v>2.13230436185117E-2</v>
          </cell>
        </row>
        <row r="685">
          <cell r="A685" t="str">
            <v>GBP_LIBOR_EOD</v>
          </cell>
          <cell r="C685">
            <v>49667</v>
          </cell>
          <cell r="E685">
            <v>2.1698135743016499E-2</v>
          </cell>
        </row>
        <row r="686">
          <cell r="A686" t="str">
            <v>GBP_LIBOR_EOD</v>
          </cell>
          <cell r="C686">
            <v>51494</v>
          </cell>
          <cell r="E686">
            <v>2.13801097849361E-2</v>
          </cell>
        </row>
        <row r="687">
          <cell r="A687" t="str">
            <v>GBP_LIBOR_EOD</v>
          </cell>
          <cell r="C687">
            <v>53318</v>
          </cell>
          <cell r="E687">
            <v>2.1015634751317E-2</v>
          </cell>
        </row>
        <row r="688">
          <cell r="A688" t="str">
            <v>GBP_LIBOR_EOD</v>
          </cell>
          <cell r="C688">
            <v>56970</v>
          </cell>
          <cell r="E688">
            <v>2.0022550971501601E-2</v>
          </cell>
        </row>
        <row r="689">
          <cell r="A689" t="str">
            <v>GBP_LIBOR_EOD</v>
          </cell>
          <cell r="C689">
            <v>60623</v>
          </cell>
          <cell r="E689">
            <v>1.9332799600232799E-2</v>
          </cell>
        </row>
        <row r="690">
          <cell r="A690" t="str">
            <v>GBP_LIBOR_EOD</v>
          </cell>
          <cell r="C690">
            <v>64276</v>
          </cell>
          <cell r="E690">
            <v>1.9300817212028198E-2</v>
          </cell>
        </row>
        <row r="691">
          <cell r="A691" t="str">
            <v>GBP_SONIA_EOD</v>
          </cell>
          <cell r="C691">
            <v>42361</v>
          </cell>
          <cell r="E691">
            <v>4.6169707993058296E-3</v>
          </cell>
        </row>
        <row r="692">
          <cell r="A692" t="str">
            <v>GBP_SONIA_EOD</v>
          </cell>
          <cell r="C692">
            <v>42367</v>
          </cell>
          <cell r="E692">
            <v>4.5797988682201403E-3</v>
          </cell>
        </row>
        <row r="693">
          <cell r="A693" t="str">
            <v>GBP_SONIA_EOD</v>
          </cell>
          <cell r="C693">
            <v>42374</v>
          </cell>
          <cell r="E693">
            <v>4.2696503661174903E-3</v>
          </cell>
        </row>
        <row r="694">
          <cell r="A694" t="str">
            <v>GBP_SONIA_EOD</v>
          </cell>
          <cell r="C694">
            <v>42391</v>
          </cell>
          <cell r="E694">
            <v>4.4541573936687298E-3</v>
          </cell>
        </row>
        <row r="695">
          <cell r="A695" t="str">
            <v>GBP_SONIA_EOD</v>
          </cell>
          <cell r="C695">
            <v>42422</v>
          </cell>
          <cell r="E695">
            <v>4.55723565353062E-3</v>
          </cell>
        </row>
        <row r="696">
          <cell r="A696" t="str">
            <v>GBP_SONIA_EOD</v>
          </cell>
          <cell r="C696">
            <v>42451</v>
          </cell>
          <cell r="E696">
            <v>4.6095169758158102E-3</v>
          </cell>
        </row>
        <row r="697">
          <cell r="A697" t="str">
            <v>GBP_SONIA_EOD</v>
          </cell>
          <cell r="C697">
            <v>42482</v>
          </cell>
          <cell r="E697">
            <v>4.6428955460413902E-3</v>
          </cell>
        </row>
        <row r="698">
          <cell r="A698" t="str">
            <v>GBP_SONIA_EOD</v>
          </cell>
          <cell r="C698">
            <v>42513</v>
          </cell>
          <cell r="E698">
            <v>4.6972059745224301E-3</v>
          </cell>
        </row>
        <row r="699">
          <cell r="A699" t="str">
            <v>GBP_SONIA_EOD</v>
          </cell>
          <cell r="C699">
            <v>42543</v>
          </cell>
          <cell r="E699">
            <v>4.7951063681635599E-3</v>
          </cell>
        </row>
        <row r="700">
          <cell r="A700" t="str">
            <v>GBP_SONIA_EOD</v>
          </cell>
          <cell r="C700">
            <v>42573</v>
          </cell>
          <cell r="E700">
            <v>4.8567360009085904E-3</v>
          </cell>
        </row>
        <row r="701">
          <cell r="A701" t="str">
            <v>GBP_SONIA_EOD</v>
          </cell>
          <cell r="C701">
            <v>42604</v>
          </cell>
          <cell r="E701">
            <v>4.95478521388762E-3</v>
          </cell>
        </row>
        <row r="702">
          <cell r="A702" t="str">
            <v>GBP_SONIA_EOD</v>
          </cell>
          <cell r="C702">
            <v>42635</v>
          </cell>
          <cell r="E702">
            <v>5.0798291514349298E-3</v>
          </cell>
        </row>
        <row r="703">
          <cell r="A703" t="str">
            <v>GBP_SONIA_EOD</v>
          </cell>
          <cell r="C703">
            <v>42667</v>
          </cell>
          <cell r="E703">
            <v>5.2384426576859702E-3</v>
          </cell>
        </row>
        <row r="704">
          <cell r="A704" t="str">
            <v>GBP_SONIA_EOD</v>
          </cell>
          <cell r="C704">
            <v>42696</v>
          </cell>
          <cell r="E704">
            <v>5.3143130842807302E-3</v>
          </cell>
        </row>
        <row r="705">
          <cell r="A705" t="str">
            <v>GBP_SONIA_EOD</v>
          </cell>
          <cell r="C705">
            <v>42726</v>
          </cell>
          <cell r="E705">
            <v>5.4553847094919597E-3</v>
          </cell>
        </row>
        <row r="706">
          <cell r="A706" t="str">
            <v>GBP_SONIA_EOD</v>
          </cell>
          <cell r="C706">
            <v>42816</v>
          </cell>
          <cell r="E706">
            <v>5.9115147622154701E-3</v>
          </cell>
        </row>
        <row r="707">
          <cell r="A707" t="str">
            <v>GBP_SONIA_EOD</v>
          </cell>
          <cell r="C707">
            <v>42908</v>
          </cell>
          <cell r="E707">
            <v>6.4379918756799102E-3</v>
          </cell>
        </row>
        <row r="708">
          <cell r="A708" t="str">
            <v>GBP_SONIA_EOD</v>
          </cell>
          <cell r="C708">
            <v>43000</v>
          </cell>
          <cell r="E708">
            <v>6.95534232643289E-3</v>
          </cell>
        </row>
        <row r="709">
          <cell r="A709" t="str">
            <v>GBP_SONIA_EOD</v>
          </cell>
          <cell r="C709">
            <v>43091</v>
          </cell>
          <cell r="E709">
            <v>7.4699369408381001E-3</v>
          </cell>
        </row>
        <row r="710">
          <cell r="A710" t="str">
            <v>GBP_SONIA_EOD</v>
          </cell>
          <cell r="C710">
            <v>43458</v>
          </cell>
          <cell r="E710">
            <v>9.2578908640860592E-3</v>
          </cell>
        </row>
        <row r="711">
          <cell r="A711" t="str">
            <v>GBP_SONIA_EOD</v>
          </cell>
          <cell r="C711">
            <v>43822</v>
          </cell>
          <cell r="E711">
            <v>1.0627118016987101E-2</v>
          </cell>
        </row>
        <row r="712">
          <cell r="A712" t="str">
            <v>GBP_SONIA_EOD</v>
          </cell>
          <cell r="C712">
            <v>44187</v>
          </cell>
          <cell r="E712">
            <v>1.1780901646042599E-2</v>
          </cell>
        </row>
        <row r="713">
          <cell r="A713" t="str">
            <v>GBP_SONIA_EOD</v>
          </cell>
          <cell r="C713">
            <v>44552</v>
          </cell>
          <cell r="E713">
            <v>1.28896705891711E-2</v>
          </cell>
        </row>
        <row r="714">
          <cell r="A714" t="str">
            <v>GBP_SONIA_EOD</v>
          </cell>
          <cell r="C714">
            <v>44917</v>
          </cell>
          <cell r="E714">
            <v>1.3909618671106299E-2</v>
          </cell>
        </row>
        <row r="715">
          <cell r="A715" t="str">
            <v>GBP_SONIA_EOD</v>
          </cell>
          <cell r="C715">
            <v>45282</v>
          </cell>
          <cell r="E715">
            <v>1.4807638979909299E-2</v>
          </cell>
        </row>
        <row r="716">
          <cell r="A716" t="str">
            <v>GBP_SONIA_EOD</v>
          </cell>
          <cell r="C716">
            <v>45649</v>
          </cell>
          <cell r="E716">
            <v>1.5556757610948499E-2</v>
          </cell>
        </row>
        <row r="717">
          <cell r="A717" t="str">
            <v>GBP_SONIA_EOD</v>
          </cell>
          <cell r="C717">
            <v>46013</v>
          </cell>
          <cell r="E717">
            <v>1.6226470453180802E-2</v>
          </cell>
        </row>
        <row r="718">
          <cell r="A718" t="str">
            <v>GBP_SONIA_EOD</v>
          </cell>
          <cell r="C718">
            <v>46743</v>
          </cell>
          <cell r="E718">
            <v>1.7392652898991799E-2</v>
          </cell>
        </row>
        <row r="719">
          <cell r="A719" t="str">
            <v>GBP_SONIA_EOD</v>
          </cell>
          <cell r="C719">
            <v>47840</v>
          </cell>
          <cell r="E719">
            <v>1.8618787147191999E-2</v>
          </cell>
        </row>
        <row r="720">
          <cell r="A720" t="str">
            <v>GBP_SONIA_EOD</v>
          </cell>
          <cell r="C720">
            <v>49667</v>
          </cell>
          <cell r="E720">
            <v>1.9444369488796898E-2</v>
          </cell>
        </row>
        <row r="721">
          <cell r="A721" t="str">
            <v>GBP_SONIA_EOD</v>
          </cell>
          <cell r="C721">
            <v>51494</v>
          </cell>
          <cell r="E721">
            <v>1.9460050853054502E-2</v>
          </cell>
        </row>
        <row r="722">
          <cell r="A722" t="str">
            <v>GBP_SONIA_EOD</v>
          </cell>
          <cell r="C722">
            <v>53318</v>
          </cell>
          <cell r="E722">
            <v>1.9308906667179201E-2</v>
          </cell>
        </row>
        <row r="723">
          <cell r="A723" t="str">
            <v>GBP_SONIA_EOD</v>
          </cell>
          <cell r="C723">
            <v>56970</v>
          </cell>
          <cell r="E723">
            <v>1.85995675102693E-2</v>
          </cell>
        </row>
        <row r="724">
          <cell r="A724" t="str">
            <v>GBP_SONIA_EOD</v>
          </cell>
          <cell r="C724">
            <v>60623</v>
          </cell>
          <cell r="E724">
            <v>1.80833396327722E-2</v>
          </cell>
        </row>
        <row r="725">
          <cell r="A725" t="str">
            <v>GBP_SONIA_EOD</v>
          </cell>
          <cell r="C725">
            <v>64276</v>
          </cell>
          <cell r="E725">
            <v>1.8193765809452901E-2</v>
          </cell>
        </row>
        <row r="726">
          <cell r="A726" t="str">
            <v>HKD_HIBOR_3M_EOD</v>
          </cell>
          <cell r="C726">
            <v>42451</v>
          </cell>
          <cell r="E726">
            <v>3.9063971159979498E-3</v>
          </cell>
        </row>
        <row r="727">
          <cell r="A727" t="str">
            <v>HKD_HIBOR_3M_EOD</v>
          </cell>
          <cell r="C727">
            <v>42543</v>
          </cell>
          <cell r="E727">
            <v>4.8562430470124396E-3</v>
          </cell>
        </row>
        <row r="728">
          <cell r="A728" t="str">
            <v>HKD_HIBOR_3M_EOD</v>
          </cell>
          <cell r="C728">
            <v>42635</v>
          </cell>
          <cell r="E728">
            <v>5.8051124604146E-3</v>
          </cell>
        </row>
        <row r="729">
          <cell r="A729" t="str">
            <v>HKD_HIBOR_3M_EOD</v>
          </cell>
          <cell r="C729">
            <v>42726</v>
          </cell>
          <cell r="E729">
            <v>6.6961889302186604E-3</v>
          </cell>
        </row>
        <row r="730">
          <cell r="A730" t="str">
            <v>HKD_HIBOR_3M_EOD</v>
          </cell>
          <cell r="C730">
            <v>43091</v>
          </cell>
          <cell r="E730">
            <v>9.5695474209683794E-3</v>
          </cell>
        </row>
        <row r="731">
          <cell r="A731" t="str">
            <v>HKD_HIBOR_3M_EOD</v>
          </cell>
          <cell r="C731">
            <v>43458</v>
          </cell>
          <cell r="E731">
            <v>1.18257664016976E-2</v>
          </cell>
        </row>
        <row r="732">
          <cell r="A732" t="str">
            <v>HKD_HIBOR_3M_EOD</v>
          </cell>
          <cell r="C732">
            <v>43822</v>
          </cell>
          <cell r="E732">
            <v>1.3549128555600099E-2</v>
          </cell>
        </row>
        <row r="733">
          <cell r="A733" t="str">
            <v>HKD_HIBOR_3M_EOD</v>
          </cell>
          <cell r="C733">
            <v>44187</v>
          </cell>
          <cell r="E733">
            <v>1.4772439870852101E-2</v>
          </cell>
        </row>
        <row r="734">
          <cell r="A734" t="str">
            <v>HKD_HIBOR_3M_EOD</v>
          </cell>
          <cell r="C734">
            <v>44917</v>
          </cell>
          <cell r="E734">
            <v>1.6915262802616401E-2</v>
          </cell>
        </row>
        <row r="735">
          <cell r="A735" t="str">
            <v>HKD_HIBOR_3M_EOD</v>
          </cell>
          <cell r="C735">
            <v>46013</v>
          </cell>
          <cell r="E735">
            <v>1.88434663081169E-2</v>
          </cell>
        </row>
        <row r="736">
          <cell r="A736" t="str">
            <v>HKD_HIBOR_3M_EOD</v>
          </cell>
          <cell r="C736">
            <v>46743</v>
          </cell>
          <cell r="E736">
            <v>1.9666527928305901E-2</v>
          </cell>
        </row>
        <row r="737">
          <cell r="A737" t="str">
            <v>HKD_HIBOR_3M_EOD</v>
          </cell>
          <cell r="C737">
            <v>47840</v>
          </cell>
          <cell r="E737">
            <v>2.1075937659484598E-2</v>
          </cell>
        </row>
        <row r="738">
          <cell r="A738" t="str">
            <v>HKD_HIBOR_6M_EOD</v>
          </cell>
          <cell r="C738">
            <v>42543</v>
          </cell>
          <cell r="E738">
            <v>5.48913976483571E-3</v>
          </cell>
        </row>
        <row r="739">
          <cell r="A739" t="str">
            <v>HKD_HIBOR_6M_EOD</v>
          </cell>
          <cell r="C739">
            <v>42726</v>
          </cell>
          <cell r="E739">
            <v>8.21969395862031E-3</v>
          </cell>
        </row>
        <row r="740">
          <cell r="A740" t="str">
            <v>HKD_HIBOR_6M_EOD</v>
          </cell>
          <cell r="C740">
            <v>43091</v>
          </cell>
          <cell r="E740">
            <v>1.09639041963997E-2</v>
          </cell>
        </row>
        <row r="741">
          <cell r="A741" t="str">
            <v>HKD_HIBOR_6M_EOD</v>
          </cell>
          <cell r="C741">
            <v>43458</v>
          </cell>
          <cell r="E741">
            <v>1.3118265854427E-2</v>
          </cell>
        </row>
        <row r="742">
          <cell r="A742" t="str">
            <v>HKD_HIBOR_6M_EOD</v>
          </cell>
          <cell r="C742">
            <v>43822</v>
          </cell>
          <cell r="E742">
            <v>1.4741478424530999E-2</v>
          </cell>
        </row>
        <row r="743">
          <cell r="A743" t="str">
            <v>HKD_HIBOR_6M_EOD</v>
          </cell>
          <cell r="C743">
            <v>44187</v>
          </cell>
          <cell r="E743">
            <v>1.5861562288081599E-2</v>
          </cell>
        </row>
        <row r="744">
          <cell r="A744" t="str">
            <v>HKD_HIBOR_6M_EOD</v>
          </cell>
          <cell r="C744">
            <v>44917</v>
          </cell>
          <cell r="E744">
            <v>1.7900737660310799E-2</v>
          </cell>
        </row>
        <row r="745">
          <cell r="A745" t="str">
            <v>HKD_HIBOR_6M_EOD</v>
          </cell>
          <cell r="C745">
            <v>46013</v>
          </cell>
          <cell r="E745">
            <v>1.9830568022526199E-2</v>
          </cell>
        </row>
        <row r="746">
          <cell r="A746" t="str">
            <v>HKD_HIBOR_6M_EOD</v>
          </cell>
          <cell r="C746">
            <v>46743</v>
          </cell>
          <cell r="E746">
            <v>2.0765354770444298E-2</v>
          </cell>
        </row>
        <row r="747">
          <cell r="A747" t="str">
            <v>HKD_HIBOR_6M_EOD</v>
          </cell>
          <cell r="C747">
            <v>47840</v>
          </cell>
          <cell r="E747">
            <v>2.2174049045109102E-2</v>
          </cell>
        </row>
        <row r="748">
          <cell r="A748" t="str">
            <v>HKD_HIBOR_EOD</v>
          </cell>
          <cell r="C748">
            <v>42361</v>
          </cell>
          <cell r="E748">
            <v>5.0709964778719E-4</v>
          </cell>
        </row>
        <row r="749">
          <cell r="A749" t="str">
            <v>HKD_HIBOR_EOD</v>
          </cell>
          <cell r="C749">
            <v>42367</v>
          </cell>
          <cell r="E749">
            <v>8.6709279043936996E-4</v>
          </cell>
        </row>
        <row r="750">
          <cell r="A750" t="str">
            <v>HKD_HIBOR_EOD</v>
          </cell>
          <cell r="C750">
            <v>42391</v>
          </cell>
          <cell r="E750">
            <v>2.2372874261167601E-3</v>
          </cell>
        </row>
        <row r="751">
          <cell r="A751" t="str">
            <v>HKD_HIBOR_EOD</v>
          </cell>
          <cell r="C751">
            <v>42422</v>
          </cell>
          <cell r="E751">
            <v>3.16744775268661E-3</v>
          </cell>
        </row>
        <row r="752">
          <cell r="A752" t="str">
            <v>HKD_HIBOR_EOD</v>
          </cell>
          <cell r="C752">
            <v>42451</v>
          </cell>
          <cell r="E752">
            <v>3.9063971159979498E-3</v>
          </cell>
        </row>
        <row r="753">
          <cell r="A753" t="str">
            <v>HKD_HIBOR_EOD</v>
          </cell>
          <cell r="C753">
            <v>42543</v>
          </cell>
          <cell r="E753">
            <v>5.48913976483571E-3</v>
          </cell>
        </row>
        <row r="754">
          <cell r="A754" t="str">
            <v>HKD_HIBOR_EOD</v>
          </cell>
          <cell r="C754">
            <v>42726</v>
          </cell>
          <cell r="E754">
            <v>6.7223366326787303E-3</v>
          </cell>
        </row>
        <row r="755">
          <cell r="A755" t="str">
            <v>HKD_HIBOR_EOD</v>
          </cell>
          <cell r="C755">
            <v>43091</v>
          </cell>
          <cell r="E755">
            <v>9.5689799537051999E-3</v>
          </cell>
        </row>
        <row r="756">
          <cell r="A756" t="str">
            <v>HKD_HIBOR_EOD</v>
          </cell>
          <cell r="C756">
            <v>43458</v>
          </cell>
          <cell r="E756">
            <v>1.1825388763652999E-2</v>
          </cell>
        </row>
        <row r="757">
          <cell r="A757" t="str">
            <v>HKD_HIBOR_EOD</v>
          </cell>
          <cell r="C757">
            <v>43822</v>
          </cell>
          <cell r="E757">
            <v>1.3550107686431299E-2</v>
          </cell>
        </row>
        <row r="758">
          <cell r="A758" t="str">
            <v>HKD_HIBOR_EOD</v>
          </cell>
          <cell r="C758">
            <v>44187</v>
          </cell>
          <cell r="E758">
            <v>1.47734163565617E-2</v>
          </cell>
        </row>
        <row r="759">
          <cell r="A759" t="str">
            <v>HKD_HIBOR_EOD</v>
          </cell>
          <cell r="C759">
            <v>44917</v>
          </cell>
          <cell r="E759">
            <v>1.6916087217551098E-2</v>
          </cell>
        </row>
        <row r="760">
          <cell r="A760" t="str">
            <v>HKD_HIBOR_EOD</v>
          </cell>
          <cell r="C760">
            <v>46013</v>
          </cell>
          <cell r="E760">
            <v>1.8844417896482699E-2</v>
          </cell>
        </row>
        <row r="761">
          <cell r="A761" t="str">
            <v>HKD_HIBOR_EOD</v>
          </cell>
          <cell r="C761">
            <v>46743</v>
          </cell>
          <cell r="E761">
            <v>1.9667360228640601E-2</v>
          </cell>
        </row>
        <row r="762">
          <cell r="A762" t="str">
            <v>HKD_HIBOR_EOD</v>
          </cell>
          <cell r="C762">
            <v>47840</v>
          </cell>
          <cell r="E762">
            <v>2.10767500726706E-2</v>
          </cell>
        </row>
        <row r="763">
          <cell r="A763" t="str">
            <v>HUF_BUBOR_3M_EOD</v>
          </cell>
          <cell r="C763">
            <v>42458</v>
          </cell>
          <cell r="E763">
            <v>1.36639432275289E-2</v>
          </cell>
        </row>
        <row r="764">
          <cell r="A764" t="str">
            <v>HUF_BUBOR_3M_EOD</v>
          </cell>
          <cell r="C764">
            <v>42549</v>
          </cell>
          <cell r="E764">
            <v>1.34686178067705E-2</v>
          </cell>
        </row>
        <row r="765">
          <cell r="A765" t="str">
            <v>HUF_BUBOR_3M_EOD</v>
          </cell>
          <cell r="C765">
            <v>42641</v>
          </cell>
          <cell r="E765">
            <v>1.34333215454348E-2</v>
          </cell>
        </row>
        <row r="766">
          <cell r="A766" t="str">
            <v>HUF_BUBOR_3M_EOD</v>
          </cell>
          <cell r="C766">
            <v>42732</v>
          </cell>
          <cell r="E766">
            <v>1.34897995586938E-2</v>
          </cell>
        </row>
        <row r="767">
          <cell r="A767" t="str">
            <v>HUF_BUBOR_3M_EOD</v>
          </cell>
          <cell r="C767">
            <v>43097</v>
          </cell>
          <cell r="E767">
            <v>1.4575147845348999E-2</v>
          </cell>
        </row>
        <row r="768">
          <cell r="A768" t="str">
            <v>HUF_BUBOR_3M_EOD</v>
          </cell>
          <cell r="C768">
            <v>43462</v>
          </cell>
          <cell r="E768">
            <v>1.6288065837094599E-2</v>
          </cell>
        </row>
        <row r="769">
          <cell r="A769" t="str">
            <v>HUF_BUBOR_3M_EOD</v>
          </cell>
          <cell r="C769">
            <v>43829</v>
          </cell>
          <cell r="E769">
            <v>1.8348741692813201E-2</v>
          </cell>
        </row>
        <row r="770">
          <cell r="A770" t="str">
            <v>HUF_BUBOR_3M_EOD</v>
          </cell>
          <cell r="C770">
            <v>44193</v>
          </cell>
          <cell r="E770">
            <v>2.0634921488368301E-2</v>
          </cell>
        </row>
        <row r="771">
          <cell r="A771" t="str">
            <v>HUF_BUBOR_3M_EOD</v>
          </cell>
          <cell r="C771">
            <v>44558</v>
          </cell>
          <cell r="E771">
            <v>2.2940532793730501E-2</v>
          </cell>
        </row>
        <row r="772">
          <cell r="A772" t="str">
            <v>HUF_BUBOR_3M_EOD</v>
          </cell>
          <cell r="C772">
            <v>44923</v>
          </cell>
          <cell r="E772">
            <v>2.5037465652015999E-2</v>
          </cell>
        </row>
        <row r="773">
          <cell r="A773" t="str">
            <v>HUF_BUBOR_3M_EOD</v>
          </cell>
          <cell r="C773">
            <v>45288</v>
          </cell>
          <cell r="E773">
            <v>2.6953662970129001E-2</v>
          </cell>
        </row>
        <row r="774">
          <cell r="A774" t="str">
            <v>HUF_BUBOR_3M_EOD</v>
          </cell>
          <cell r="C774">
            <v>45656</v>
          </cell>
          <cell r="E774">
            <v>2.8571196277152301E-2</v>
          </cell>
        </row>
        <row r="775">
          <cell r="A775" t="str">
            <v>HUF_BUBOR_3M_EOD</v>
          </cell>
          <cell r="C775">
            <v>46020</v>
          </cell>
          <cell r="E775">
            <v>2.97199567460858E-2</v>
          </cell>
        </row>
        <row r="776">
          <cell r="A776" t="str">
            <v>HUF_BUBOR_3M_EOD</v>
          </cell>
          <cell r="C776">
            <v>46749</v>
          </cell>
          <cell r="E776">
            <v>3.09745523601682E-2</v>
          </cell>
        </row>
        <row r="777">
          <cell r="A777" t="str">
            <v>HUF_BUBOR_3M_EOD</v>
          </cell>
          <cell r="C777">
            <v>47847</v>
          </cell>
          <cell r="E777">
            <v>3.1041477698428899E-2</v>
          </cell>
        </row>
        <row r="778">
          <cell r="A778" t="str">
            <v>HUF_BUBOR_3M_EOD</v>
          </cell>
          <cell r="C778">
            <v>49671</v>
          </cell>
          <cell r="E778">
            <v>3.15266932314507E-2</v>
          </cell>
        </row>
        <row r="779">
          <cell r="A779" t="str">
            <v>HUF_BUBOR_6M_EOD</v>
          </cell>
          <cell r="C779">
            <v>42549</v>
          </cell>
          <cell r="E779">
            <v>1.3640748531720899E-2</v>
          </cell>
        </row>
        <row r="780">
          <cell r="A780" t="str">
            <v>HUF_BUBOR_6M_EOD</v>
          </cell>
          <cell r="C780">
            <v>42732</v>
          </cell>
          <cell r="E780">
            <v>1.3640748531721E-2</v>
          </cell>
        </row>
        <row r="781">
          <cell r="A781" t="str">
            <v>HUF_BUBOR_6M_EOD</v>
          </cell>
          <cell r="C781">
            <v>42914</v>
          </cell>
          <cell r="E781">
            <v>1.3888903935553001E-2</v>
          </cell>
        </row>
        <row r="782">
          <cell r="A782" t="str">
            <v>HUF_BUBOR_6M_EOD</v>
          </cell>
          <cell r="C782">
            <v>43097</v>
          </cell>
          <cell r="E782">
            <v>1.42968718825722E-2</v>
          </cell>
        </row>
        <row r="783">
          <cell r="A783" t="str">
            <v>HUF_BUBOR_6M_EOD</v>
          </cell>
          <cell r="C783">
            <v>43462</v>
          </cell>
          <cell r="E783">
            <v>1.5890212835547E-2</v>
          </cell>
        </row>
        <row r="784">
          <cell r="A784" t="str">
            <v>HUF_BUBOR_6M_EOD</v>
          </cell>
          <cell r="C784">
            <v>43829</v>
          </cell>
          <cell r="E784">
            <v>1.7799919931137401E-2</v>
          </cell>
        </row>
        <row r="785">
          <cell r="A785" t="str">
            <v>HUF_BUBOR_6M_EOD</v>
          </cell>
          <cell r="C785">
            <v>44193</v>
          </cell>
          <cell r="E785">
            <v>2.00355691289088E-2</v>
          </cell>
        </row>
        <row r="786">
          <cell r="A786" t="str">
            <v>HUF_BUBOR_6M_EOD</v>
          </cell>
          <cell r="C786">
            <v>44558</v>
          </cell>
          <cell r="E786">
            <v>2.2354010264298101E-2</v>
          </cell>
        </row>
        <row r="787">
          <cell r="A787" t="str">
            <v>HUF_BUBOR_6M_EOD</v>
          </cell>
          <cell r="C787">
            <v>44923</v>
          </cell>
          <cell r="E787">
            <v>2.4495187052681801E-2</v>
          </cell>
        </row>
        <row r="788">
          <cell r="A788" t="str">
            <v>HUF_BUBOR_6M_EOD</v>
          </cell>
          <cell r="C788">
            <v>45288</v>
          </cell>
          <cell r="E788">
            <v>2.6455913931248101E-2</v>
          </cell>
        </row>
        <row r="789">
          <cell r="A789" t="str">
            <v>HUF_BUBOR_6M_EOD</v>
          </cell>
          <cell r="C789">
            <v>45656</v>
          </cell>
          <cell r="E789">
            <v>2.8118410411327201E-2</v>
          </cell>
        </row>
        <row r="790">
          <cell r="A790" t="str">
            <v>HUF_BUBOR_6M_EOD</v>
          </cell>
          <cell r="C790">
            <v>46020</v>
          </cell>
          <cell r="E790">
            <v>2.9302756520685001E-2</v>
          </cell>
        </row>
        <row r="791">
          <cell r="A791" t="str">
            <v>HUF_BUBOR_6M_EOD</v>
          </cell>
          <cell r="C791">
            <v>46749</v>
          </cell>
          <cell r="E791">
            <v>3.06261044472373E-2</v>
          </cell>
        </row>
        <row r="792">
          <cell r="A792" t="str">
            <v>HUF_BUBOR_6M_EOD</v>
          </cell>
          <cell r="C792">
            <v>47847</v>
          </cell>
          <cell r="E792">
            <v>3.0773903930064E-2</v>
          </cell>
        </row>
        <row r="793">
          <cell r="A793" t="str">
            <v>HUF_BUBOR_6M_EOD</v>
          </cell>
          <cell r="C793">
            <v>49671</v>
          </cell>
          <cell r="E793">
            <v>3.1340743427788399E-2</v>
          </cell>
        </row>
        <row r="794">
          <cell r="A794" t="str">
            <v>HUF_BUBOR_EOD</v>
          </cell>
          <cell r="C794">
            <v>42361</v>
          </cell>
          <cell r="E794">
            <v>2.16965773580663E-2</v>
          </cell>
        </row>
        <row r="795">
          <cell r="A795" t="str">
            <v>HUF_BUBOR_EOD</v>
          </cell>
          <cell r="C795">
            <v>42366</v>
          </cell>
          <cell r="E795">
            <v>2.16944282369332E-2</v>
          </cell>
        </row>
        <row r="796">
          <cell r="A796" t="str">
            <v>HUF_BUBOR_EOD</v>
          </cell>
          <cell r="C796">
            <v>42373</v>
          </cell>
          <cell r="E796">
            <v>1.81461434330434E-2</v>
          </cell>
        </row>
        <row r="797">
          <cell r="A797" t="str">
            <v>HUF_BUBOR_EOD</v>
          </cell>
          <cell r="C797">
            <v>42397</v>
          </cell>
          <cell r="E797">
            <v>1.5064108682402801E-2</v>
          </cell>
        </row>
        <row r="798">
          <cell r="A798" t="str">
            <v>HUF_BUBOR_EOD</v>
          </cell>
          <cell r="C798">
            <v>42429</v>
          </cell>
          <cell r="E798">
            <v>1.43690154239002E-2</v>
          </cell>
        </row>
        <row r="799">
          <cell r="A799" t="str">
            <v>HUF_BUBOR_EOD</v>
          </cell>
          <cell r="C799">
            <v>42458</v>
          </cell>
          <cell r="E799">
            <v>1.41556055750429E-2</v>
          </cell>
        </row>
        <row r="800">
          <cell r="A800" t="str">
            <v>HUF_BUBOR_EOD</v>
          </cell>
          <cell r="C800">
            <v>42549</v>
          </cell>
          <cell r="E800">
            <v>1.37231177640229E-2</v>
          </cell>
        </row>
        <row r="801">
          <cell r="A801" t="str">
            <v>HUF_BUBOR_EOD</v>
          </cell>
          <cell r="C801">
            <v>42641</v>
          </cell>
          <cell r="E801">
            <v>1.36044976732665E-2</v>
          </cell>
        </row>
        <row r="802">
          <cell r="A802" t="str">
            <v>HUF_BUBOR_EOD</v>
          </cell>
          <cell r="C802">
            <v>42732</v>
          </cell>
          <cell r="E802">
            <v>1.3619101956330501E-2</v>
          </cell>
        </row>
        <row r="803">
          <cell r="A803" t="str">
            <v>HUF_BUBOR_EOD</v>
          </cell>
          <cell r="C803">
            <v>43097</v>
          </cell>
          <cell r="E803">
            <v>1.4363200018327299E-2</v>
          </cell>
        </row>
        <row r="804">
          <cell r="A804" t="str">
            <v>HUF_BUBOR_EOD</v>
          </cell>
          <cell r="C804">
            <v>43462</v>
          </cell>
          <cell r="E804">
            <v>1.59345554138241E-2</v>
          </cell>
        </row>
        <row r="805">
          <cell r="A805" t="str">
            <v>HUF_BUBOR_EOD</v>
          </cell>
          <cell r="C805">
            <v>43829</v>
          </cell>
          <cell r="E805">
            <v>1.7833176618654099E-2</v>
          </cell>
        </row>
        <row r="806">
          <cell r="A806" t="str">
            <v>HUF_BUBOR_EOD</v>
          </cell>
          <cell r="C806">
            <v>44193</v>
          </cell>
          <cell r="E806">
            <v>2.0063874323205302E-2</v>
          </cell>
        </row>
        <row r="807">
          <cell r="A807" t="str">
            <v>HUF_BUBOR_EOD</v>
          </cell>
          <cell r="C807">
            <v>44558</v>
          </cell>
          <cell r="E807">
            <v>2.2377611899510898E-2</v>
          </cell>
        </row>
        <row r="808">
          <cell r="A808" t="str">
            <v>HUF_BUBOR_EOD</v>
          </cell>
          <cell r="C808">
            <v>44923</v>
          </cell>
          <cell r="E808">
            <v>2.4515425381536299E-2</v>
          </cell>
        </row>
        <row r="809">
          <cell r="A809" t="str">
            <v>HUF_BUBOR_EOD</v>
          </cell>
          <cell r="C809">
            <v>45288</v>
          </cell>
          <cell r="E809">
            <v>2.6473627841648799E-2</v>
          </cell>
        </row>
        <row r="810">
          <cell r="A810" t="str">
            <v>HUF_BUBOR_EOD</v>
          </cell>
          <cell r="C810">
            <v>45656</v>
          </cell>
          <cell r="E810">
            <v>2.8134145433159799E-2</v>
          </cell>
        </row>
        <row r="811">
          <cell r="A811" t="str">
            <v>HUF_BUBOR_EOD</v>
          </cell>
          <cell r="C811">
            <v>46020</v>
          </cell>
          <cell r="E811">
            <v>2.93157790525625E-2</v>
          </cell>
        </row>
        <row r="812">
          <cell r="A812" t="str">
            <v>HUF_BUBOR_EOD</v>
          </cell>
          <cell r="C812">
            <v>46749</v>
          </cell>
          <cell r="E812">
            <v>3.06371138482655E-2</v>
          </cell>
        </row>
        <row r="813">
          <cell r="A813" t="str">
            <v>HUF_BUBOR_EOD</v>
          </cell>
          <cell r="C813">
            <v>47847</v>
          </cell>
          <cell r="E813">
            <v>3.07827034969506E-2</v>
          </cell>
        </row>
        <row r="814">
          <cell r="A814" t="str">
            <v>HUF_BUBOR_EOD</v>
          </cell>
          <cell r="C814">
            <v>49671</v>
          </cell>
          <cell r="E814">
            <v>3.1347425655931502E-2</v>
          </cell>
        </row>
        <row r="815">
          <cell r="A815" t="str">
            <v>JPY_LIBOR_1M_EOD</v>
          </cell>
          <cell r="C815">
            <v>42394</v>
          </cell>
          <cell r="E815">
            <v>5.3015056441009002E-4</v>
          </cell>
        </row>
        <row r="816">
          <cell r="A816" t="str">
            <v>JPY_LIBOR_1M_EOD</v>
          </cell>
          <cell r="C816">
            <v>42425</v>
          </cell>
          <cell r="E816">
            <v>4.8706435048990999E-4</v>
          </cell>
        </row>
        <row r="817">
          <cell r="A817" t="str">
            <v>JPY_LIBOR_1M_EOD</v>
          </cell>
          <cell r="C817">
            <v>42454</v>
          </cell>
          <cell r="E817">
            <v>4.9278540071759998E-4</v>
          </cell>
        </row>
        <row r="818">
          <cell r="A818" t="str">
            <v>JPY_LIBOR_1M_EOD</v>
          </cell>
          <cell r="C818">
            <v>42548</v>
          </cell>
          <cell r="E818">
            <v>4.7185624375076002E-4</v>
          </cell>
        </row>
        <row r="819">
          <cell r="A819" t="str">
            <v>JPY_LIBOR_1M_EOD</v>
          </cell>
          <cell r="C819">
            <v>42639</v>
          </cell>
          <cell r="E819">
            <v>4.6459834931298998E-4</v>
          </cell>
        </row>
        <row r="820">
          <cell r="A820" t="str">
            <v>JPY_LIBOR_1M_EOD</v>
          </cell>
          <cell r="C820">
            <v>42730</v>
          </cell>
          <cell r="E820">
            <v>4.5142812357531998E-4</v>
          </cell>
        </row>
        <row r="821">
          <cell r="A821" t="str">
            <v>JPY_LIBOR_1M_EOD</v>
          </cell>
          <cell r="C821">
            <v>43094</v>
          </cell>
          <cell r="E821">
            <v>4.6538778877408998E-4</v>
          </cell>
        </row>
        <row r="822">
          <cell r="A822" t="str">
            <v>JPY_LIBOR_1M_EOD</v>
          </cell>
          <cell r="C822">
            <v>43459</v>
          </cell>
          <cell r="E822">
            <v>5.1423403479392005E-4</v>
          </cell>
        </row>
        <row r="823">
          <cell r="A823" t="str">
            <v>JPY_LIBOR_1M_EOD</v>
          </cell>
          <cell r="C823">
            <v>43824</v>
          </cell>
          <cell r="E823">
            <v>7.2570050656527998E-4</v>
          </cell>
        </row>
        <row r="824">
          <cell r="A824" t="str">
            <v>JPY_LIBOR_1M_EOD</v>
          </cell>
          <cell r="C824">
            <v>44190</v>
          </cell>
          <cell r="E824">
            <v>1.07764413302245E-3</v>
          </cell>
        </row>
        <row r="825">
          <cell r="A825" t="str">
            <v>JPY_LIBOR_1M_EOD</v>
          </cell>
          <cell r="C825">
            <v>44557</v>
          </cell>
          <cell r="E825">
            <v>1.49834652289229E-3</v>
          </cell>
        </row>
        <row r="826">
          <cell r="A826" t="str">
            <v>JPY_LIBOR_1M_EOD</v>
          </cell>
          <cell r="C826">
            <v>44921</v>
          </cell>
          <cell r="E826">
            <v>1.96265969993689E-3</v>
          </cell>
        </row>
        <row r="827">
          <cell r="A827" t="str">
            <v>JPY_LIBOR_1M_EOD</v>
          </cell>
          <cell r="C827">
            <v>45285</v>
          </cell>
          <cell r="E827">
            <v>2.4762658856913099E-3</v>
          </cell>
        </row>
        <row r="828">
          <cell r="A828" t="str">
            <v>JPY_LIBOR_1M_EOD</v>
          </cell>
          <cell r="C828">
            <v>45651</v>
          </cell>
          <cell r="E828">
            <v>3.00645592585697E-3</v>
          </cell>
        </row>
        <row r="829">
          <cell r="A829" t="str">
            <v>JPY_LIBOR_1M_EOD</v>
          </cell>
          <cell r="C829">
            <v>46016</v>
          </cell>
          <cell r="E829">
            <v>3.57661159554398E-3</v>
          </cell>
        </row>
        <row r="830">
          <cell r="A830" t="str">
            <v>JPY_LIBOR_1M_EOD</v>
          </cell>
          <cell r="C830">
            <v>46748</v>
          </cell>
          <cell r="E830">
            <v>4.8159369541703103E-3</v>
          </cell>
        </row>
        <row r="831">
          <cell r="A831" t="str">
            <v>JPY_LIBOR_1M_EOD</v>
          </cell>
          <cell r="C831">
            <v>47842</v>
          </cell>
          <cell r="E831">
            <v>6.9343840719408301E-3</v>
          </cell>
        </row>
        <row r="832">
          <cell r="A832" t="str">
            <v>JPY_LIBOR_1M_EOD</v>
          </cell>
          <cell r="C832">
            <v>49668</v>
          </cell>
          <cell r="E832">
            <v>9.7632763440421797E-3</v>
          </cell>
        </row>
        <row r="833">
          <cell r="A833" t="str">
            <v>JPY_LIBOR_1M_EOD</v>
          </cell>
          <cell r="C833">
            <v>51495</v>
          </cell>
          <cell r="E833">
            <v>1.1328358547257699E-2</v>
          </cell>
        </row>
        <row r="834">
          <cell r="A834" t="str">
            <v>JPY_LIBOR_1M_EOD</v>
          </cell>
          <cell r="C834">
            <v>53321</v>
          </cell>
          <cell r="E834">
            <v>1.2159735968325499E-2</v>
          </cell>
        </row>
        <row r="835">
          <cell r="A835" t="str">
            <v>JPY_LIBOR_1M_EOD</v>
          </cell>
          <cell r="C835">
            <v>56975</v>
          </cell>
          <cell r="E835">
            <v>1.34818793993385E-2</v>
          </cell>
        </row>
        <row r="836">
          <cell r="A836" t="str">
            <v>JPY_LIBOR_3M_EOD</v>
          </cell>
          <cell r="C836">
            <v>42454</v>
          </cell>
          <cell r="E836">
            <v>8.1102910982029999E-4</v>
          </cell>
        </row>
        <row r="837">
          <cell r="A837" t="str">
            <v>JPY_LIBOR_3M_EOD</v>
          </cell>
          <cell r="C837">
            <v>42485</v>
          </cell>
          <cell r="E837">
            <v>7.9258000456749003E-4</v>
          </cell>
        </row>
        <row r="838">
          <cell r="A838" t="str">
            <v>JPY_LIBOR_3M_EOD</v>
          </cell>
          <cell r="C838">
            <v>42515</v>
          </cell>
          <cell r="E838">
            <v>7.9631478802741004E-4</v>
          </cell>
        </row>
        <row r="839">
          <cell r="A839" t="str">
            <v>JPY_LIBOR_3M_EOD</v>
          </cell>
          <cell r="C839">
            <v>42548</v>
          </cell>
          <cell r="E839">
            <v>8.0143776457559999E-4</v>
          </cell>
        </row>
        <row r="840">
          <cell r="A840" t="str">
            <v>JPY_LIBOR_3M_EOD</v>
          </cell>
          <cell r="C840">
            <v>42576</v>
          </cell>
          <cell r="E840">
            <v>7.8967597874088997E-4</v>
          </cell>
        </row>
        <row r="841">
          <cell r="A841" t="str">
            <v>JPY_LIBOR_3M_EOD</v>
          </cell>
          <cell r="C841">
            <v>42607</v>
          </cell>
          <cell r="E841">
            <v>7.8763631141396003E-4</v>
          </cell>
        </row>
        <row r="842">
          <cell r="A842" t="str">
            <v>JPY_LIBOR_3M_EOD</v>
          </cell>
          <cell r="C842">
            <v>42639</v>
          </cell>
          <cell r="E842">
            <v>7.9380587681132002E-4</v>
          </cell>
        </row>
        <row r="843">
          <cell r="A843" t="str">
            <v>JPY_LIBOR_3M_EOD</v>
          </cell>
          <cell r="C843">
            <v>42668</v>
          </cell>
          <cell r="E843">
            <v>7.8454791681038002E-4</v>
          </cell>
        </row>
        <row r="844">
          <cell r="A844" t="str">
            <v>JPY_LIBOR_3M_EOD</v>
          </cell>
          <cell r="C844">
            <v>42699</v>
          </cell>
          <cell r="E844">
            <v>7.8022949489314005E-4</v>
          </cell>
        </row>
        <row r="845">
          <cell r="A845" t="str">
            <v>JPY_LIBOR_3M_EOD</v>
          </cell>
          <cell r="C845">
            <v>42730</v>
          </cell>
          <cell r="E845">
            <v>7.8261609270282001E-4</v>
          </cell>
        </row>
        <row r="846">
          <cell r="A846" t="str">
            <v>JPY_LIBOR_3M_EOD</v>
          </cell>
          <cell r="C846">
            <v>43094</v>
          </cell>
          <cell r="E846">
            <v>7.2774521197424005E-4</v>
          </cell>
        </row>
        <row r="847">
          <cell r="A847" t="str">
            <v>JPY_LIBOR_3M_EOD</v>
          </cell>
          <cell r="C847">
            <v>43459</v>
          </cell>
          <cell r="E847">
            <v>7.7662932873863997E-4</v>
          </cell>
        </row>
        <row r="848">
          <cell r="A848" t="str">
            <v>JPY_LIBOR_3M_EOD</v>
          </cell>
          <cell r="C848">
            <v>43824</v>
          </cell>
          <cell r="E848">
            <v>9.7542547095434999E-4</v>
          </cell>
        </row>
        <row r="849">
          <cell r="A849" t="str">
            <v>JPY_LIBOR_3M_EOD</v>
          </cell>
          <cell r="C849">
            <v>44190</v>
          </cell>
          <cell r="E849">
            <v>1.3396413282520999E-3</v>
          </cell>
        </row>
        <row r="850">
          <cell r="A850" t="str">
            <v>JPY_LIBOR_3M_EOD</v>
          </cell>
          <cell r="C850">
            <v>44557</v>
          </cell>
          <cell r="E850">
            <v>1.7727269772616001E-3</v>
          </cell>
        </row>
        <row r="851">
          <cell r="A851" t="str">
            <v>JPY_LIBOR_3M_EOD</v>
          </cell>
          <cell r="C851">
            <v>44921</v>
          </cell>
          <cell r="E851">
            <v>2.2243278530468501E-3</v>
          </cell>
        </row>
        <row r="852">
          <cell r="A852" t="str">
            <v>JPY_LIBOR_3M_EOD</v>
          </cell>
          <cell r="C852">
            <v>45285</v>
          </cell>
          <cell r="E852">
            <v>2.7124662026110401E-3</v>
          </cell>
        </row>
        <row r="853">
          <cell r="A853" t="str">
            <v>JPY_LIBOR_3M_EOD</v>
          </cell>
          <cell r="C853">
            <v>45651</v>
          </cell>
          <cell r="E853">
            <v>3.24260127013801E-3</v>
          </cell>
        </row>
        <row r="854">
          <cell r="A854" t="str">
            <v>JPY_LIBOR_3M_EOD</v>
          </cell>
          <cell r="C854">
            <v>46016</v>
          </cell>
          <cell r="E854">
            <v>3.8253324932553201E-3</v>
          </cell>
        </row>
        <row r="855">
          <cell r="A855" t="str">
            <v>JPY_LIBOR_3M_EOD</v>
          </cell>
          <cell r="C855">
            <v>46748</v>
          </cell>
          <cell r="E855">
            <v>5.0846625054137701E-3</v>
          </cell>
        </row>
        <row r="856">
          <cell r="A856" t="str">
            <v>JPY_LIBOR_3M_EOD</v>
          </cell>
          <cell r="C856">
            <v>47842</v>
          </cell>
          <cell r="E856">
            <v>7.1686632227424604E-3</v>
          </cell>
        </row>
        <row r="857">
          <cell r="A857" t="str">
            <v>JPY_LIBOR_3M_EOD</v>
          </cell>
          <cell r="C857">
            <v>49668</v>
          </cell>
          <cell r="E857">
            <v>9.9701433004622305E-3</v>
          </cell>
        </row>
        <row r="858">
          <cell r="A858" t="str">
            <v>JPY_LIBOR_3M_EOD</v>
          </cell>
          <cell r="C858">
            <v>51495</v>
          </cell>
          <cell r="E858">
            <v>1.1521321149123799E-2</v>
          </cell>
        </row>
        <row r="859">
          <cell r="A859" t="str">
            <v>JPY_LIBOR_3M_EOD</v>
          </cell>
          <cell r="C859">
            <v>53321</v>
          </cell>
          <cell r="E859">
            <v>1.23383189767058E-2</v>
          </cell>
        </row>
        <row r="860">
          <cell r="A860" t="str">
            <v>JPY_LIBOR_3M_EOD</v>
          </cell>
          <cell r="C860">
            <v>56975</v>
          </cell>
          <cell r="E860">
            <v>1.3662008946730499E-2</v>
          </cell>
        </row>
        <row r="861">
          <cell r="A861" t="str">
            <v>JPY_LIBOR_6M_EOD</v>
          </cell>
          <cell r="C861">
            <v>42548</v>
          </cell>
          <cell r="E861">
            <v>1.15985206749153E-3</v>
          </cell>
        </row>
        <row r="862">
          <cell r="A862" t="str">
            <v>JPY_LIBOR_6M_EOD</v>
          </cell>
          <cell r="C862">
            <v>42576</v>
          </cell>
          <cell r="E862">
            <v>1.15960058442138E-3</v>
          </cell>
        </row>
        <row r="863">
          <cell r="A863" t="str">
            <v>JPY_LIBOR_6M_EOD</v>
          </cell>
          <cell r="C863">
            <v>42607</v>
          </cell>
          <cell r="E863">
            <v>1.14992574062737E-3</v>
          </cell>
        </row>
        <row r="864">
          <cell r="A864" t="str">
            <v>JPY_LIBOR_6M_EOD</v>
          </cell>
          <cell r="C864">
            <v>42639</v>
          </cell>
          <cell r="E864">
            <v>1.14337004184347E-3</v>
          </cell>
        </row>
        <row r="865">
          <cell r="A865" t="str">
            <v>JPY_LIBOR_6M_EOD</v>
          </cell>
          <cell r="C865">
            <v>42668</v>
          </cell>
          <cell r="E865">
            <v>1.1410096979387E-3</v>
          </cell>
        </row>
        <row r="866">
          <cell r="A866" t="str">
            <v>JPY_LIBOR_6M_EOD</v>
          </cell>
          <cell r="C866">
            <v>42699</v>
          </cell>
          <cell r="E866">
            <v>1.1354882479695E-3</v>
          </cell>
        </row>
        <row r="867">
          <cell r="A867" t="str">
            <v>JPY_LIBOR_6M_EOD</v>
          </cell>
          <cell r="C867">
            <v>42730</v>
          </cell>
          <cell r="E867">
            <v>1.1296254798333701E-3</v>
          </cell>
        </row>
        <row r="868">
          <cell r="A868" t="str">
            <v>JPY_LIBOR_6M_EOD</v>
          </cell>
          <cell r="C868">
            <v>43094</v>
          </cell>
          <cell r="E868">
            <v>1.07726071864237E-3</v>
          </cell>
        </row>
        <row r="869">
          <cell r="A869" t="str">
            <v>JPY_LIBOR_6M_EOD</v>
          </cell>
          <cell r="C869">
            <v>43459</v>
          </cell>
          <cell r="E869">
            <v>1.12601622983837E-3</v>
          </cell>
        </row>
        <row r="870">
          <cell r="A870" t="str">
            <v>JPY_LIBOR_6M_EOD</v>
          </cell>
          <cell r="C870">
            <v>43824</v>
          </cell>
          <cell r="E870">
            <v>1.3496879106347499E-3</v>
          </cell>
        </row>
        <row r="871">
          <cell r="A871" t="str">
            <v>JPY_LIBOR_6M_EOD</v>
          </cell>
          <cell r="C871">
            <v>44190</v>
          </cell>
          <cell r="E871">
            <v>1.7132717026687001E-3</v>
          </cell>
        </row>
        <row r="872">
          <cell r="A872" t="str">
            <v>JPY_LIBOR_6M_EOD</v>
          </cell>
          <cell r="C872">
            <v>44557</v>
          </cell>
          <cell r="E872">
            <v>2.14575052118062E-3</v>
          </cell>
        </row>
        <row r="873">
          <cell r="A873" t="str">
            <v>JPY_LIBOR_6M_EOD</v>
          </cell>
          <cell r="C873">
            <v>44921</v>
          </cell>
          <cell r="E873">
            <v>2.6223325536487E-3</v>
          </cell>
        </row>
        <row r="874">
          <cell r="A874" t="str">
            <v>JPY_LIBOR_6M_EOD</v>
          </cell>
          <cell r="C874">
            <v>45285</v>
          </cell>
          <cell r="E874">
            <v>3.13539518255645E-3</v>
          </cell>
        </row>
        <row r="875">
          <cell r="A875" t="str">
            <v>JPY_LIBOR_6M_EOD</v>
          </cell>
          <cell r="C875">
            <v>45651</v>
          </cell>
          <cell r="E875">
            <v>3.6905850745280501E-3</v>
          </cell>
        </row>
        <row r="876">
          <cell r="A876" t="str">
            <v>JPY_LIBOR_6M_EOD</v>
          </cell>
          <cell r="C876">
            <v>46016</v>
          </cell>
          <cell r="E876">
            <v>4.2729172464509996E-3</v>
          </cell>
        </row>
        <row r="877">
          <cell r="A877" t="str">
            <v>JPY_LIBOR_6M_EOD</v>
          </cell>
          <cell r="C877">
            <v>46748</v>
          </cell>
          <cell r="E877">
            <v>5.5107406006035401E-3</v>
          </cell>
        </row>
        <row r="878">
          <cell r="A878" t="str">
            <v>JPY_LIBOR_6M_EOD</v>
          </cell>
          <cell r="C878">
            <v>47842</v>
          </cell>
          <cell r="E878">
            <v>7.5625548412896898E-3</v>
          </cell>
        </row>
        <row r="879">
          <cell r="A879" t="str">
            <v>JPY_LIBOR_6M_EOD</v>
          </cell>
          <cell r="C879">
            <v>49668</v>
          </cell>
          <cell r="E879">
            <v>1.0309323888975401E-2</v>
          </cell>
        </row>
        <row r="880">
          <cell r="A880" t="str">
            <v>JPY_LIBOR_6M_EOD</v>
          </cell>
          <cell r="C880">
            <v>51495</v>
          </cell>
          <cell r="E880">
            <v>1.18183153826842E-2</v>
          </cell>
        </row>
        <row r="881">
          <cell r="A881" t="str">
            <v>JPY_LIBOR_6M_EOD</v>
          </cell>
          <cell r="C881">
            <v>53321</v>
          </cell>
          <cell r="E881">
            <v>1.2592013468400399E-2</v>
          </cell>
        </row>
        <row r="882">
          <cell r="A882" t="str">
            <v>JPY_LIBOR_6M_EOD</v>
          </cell>
          <cell r="C882">
            <v>56975</v>
          </cell>
          <cell r="E882">
            <v>1.39196258620572E-2</v>
          </cell>
        </row>
        <row r="883">
          <cell r="A883" t="str">
            <v>JPY_LIBOR_EOD</v>
          </cell>
          <cell r="C883">
            <v>42362</v>
          </cell>
          <cell r="E883">
            <v>4.7794659636671001E-4</v>
          </cell>
        </row>
        <row r="884">
          <cell r="A884" t="str">
            <v>JPY_LIBOR_EOD</v>
          </cell>
          <cell r="C884">
            <v>42363</v>
          </cell>
          <cell r="E884">
            <v>4.7794670066536002E-4</v>
          </cell>
        </row>
        <row r="885">
          <cell r="A885" t="str">
            <v>JPY_LIBOR_EOD</v>
          </cell>
          <cell r="C885">
            <v>42373</v>
          </cell>
          <cell r="E885">
            <v>3.9995415472207001E-4</v>
          </cell>
        </row>
        <row r="886">
          <cell r="A886" t="str">
            <v>JPY_LIBOR_EOD</v>
          </cell>
          <cell r="C886">
            <v>42394</v>
          </cell>
          <cell r="E886">
            <v>5.2554434113966E-4</v>
          </cell>
        </row>
        <row r="887">
          <cell r="A887" t="str">
            <v>JPY_LIBOR_EOD</v>
          </cell>
          <cell r="C887">
            <v>42425</v>
          </cell>
          <cell r="E887">
            <v>7.1416561306893004E-4</v>
          </cell>
        </row>
        <row r="888">
          <cell r="A888" t="str">
            <v>JPY_LIBOR_EOD</v>
          </cell>
          <cell r="C888">
            <v>42454</v>
          </cell>
          <cell r="E888">
            <v>8.0039882016656001E-4</v>
          </cell>
        </row>
        <row r="889">
          <cell r="A889" t="str">
            <v>JPY_LIBOR_EOD</v>
          </cell>
          <cell r="C889">
            <v>42548</v>
          </cell>
          <cell r="E889">
            <v>1.14897059887243E-3</v>
          </cell>
        </row>
        <row r="890">
          <cell r="A890" t="str">
            <v>JPY_LIBOR_EOD</v>
          </cell>
          <cell r="C890">
            <v>42730</v>
          </cell>
          <cell r="E890">
            <v>1.1318232221773699E-3</v>
          </cell>
        </row>
        <row r="891">
          <cell r="A891" t="str">
            <v>JPY_LIBOR_EOD</v>
          </cell>
          <cell r="C891">
            <v>43094</v>
          </cell>
          <cell r="E891">
            <v>1.07472078762262E-3</v>
          </cell>
        </row>
        <row r="892">
          <cell r="A892" t="str">
            <v>JPY_LIBOR_EOD</v>
          </cell>
          <cell r="C892">
            <v>43459</v>
          </cell>
          <cell r="E892">
            <v>1.12544093342627E-3</v>
          </cell>
        </row>
        <row r="893">
          <cell r="A893" t="str">
            <v>JPY_LIBOR_EOD</v>
          </cell>
          <cell r="C893">
            <v>43824</v>
          </cell>
          <cell r="E893">
            <v>1.35074535019361E-3</v>
          </cell>
        </row>
        <row r="894">
          <cell r="A894" t="str">
            <v>JPY_LIBOR_EOD</v>
          </cell>
          <cell r="C894">
            <v>44190</v>
          </cell>
          <cell r="E894">
            <v>1.7165043403838201E-3</v>
          </cell>
        </row>
        <row r="895">
          <cell r="A895" t="str">
            <v>JPY_LIBOR_EOD</v>
          </cell>
          <cell r="C895">
            <v>44557</v>
          </cell>
          <cell r="E895">
            <v>2.1507645197861099E-3</v>
          </cell>
        </row>
        <row r="896">
          <cell r="A896" t="str">
            <v>JPY_LIBOR_EOD</v>
          </cell>
          <cell r="C896">
            <v>44921</v>
          </cell>
          <cell r="E896">
            <v>2.6289638929565301E-3</v>
          </cell>
        </row>
        <row r="897">
          <cell r="A897" t="str">
            <v>JPY_LIBOR_EOD</v>
          </cell>
          <cell r="C897">
            <v>45285</v>
          </cell>
          <cell r="E897">
            <v>3.1440897213541302E-3</v>
          </cell>
        </row>
        <row r="898">
          <cell r="A898" t="str">
            <v>JPY_LIBOR_EOD</v>
          </cell>
          <cell r="C898">
            <v>45651</v>
          </cell>
          <cell r="E898">
            <v>3.7018705796963698E-3</v>
          </cell>
        </row>
        <row r="899">
          <cell r="A899" t="str">
            <v>JPY_LIBOR_EOD</v>
          </cell>
          <cell r="C899">
            <v>46016</v>
          </cell>
          <cell r="E899">
            <v>4.2878158561889604E-3</v>
          </cell>
        </row>
        <row r="900">
          <cell r="A900" t="str">
            <v>JPY_LIBOR_EOD</v>
          </cell>
          <cell r="C900">
            <v>46748</v>
          </cell>
          <cell r="E900">
            <v>5.5344613818325396E-3</v>
          </cell>
        </row>
        <row r="901">
          <cell r="A901" t="str">
            <v>JPY_LIBOR_EOD</v>
          </cell>
          <cell r="C901">
            <v>47842</v>
          </cell>
          <cell r="E901">
            <v>7.6012296090002497E-3</v>
          </cell>
        </row>
        <row r="902">
          <cell r="A902" t="str">
            <v>JPY_LIBOR_EOD</v>
          </cell>
          <cell r="C902">
            <v>49668</v>
          </cell>
          <cell r="E902">
            <v>1.0370688821329899E-2</v>
          </cell>
        </row>
        <row r="903">
          <cell r="A903" t="str">
            <v>JPY_LIBOR_EOD</v>
          </cell>
          <cell r="C903">
            <v>51495</v>
          </cell>
          <cell r="E903">
            <v>1.18916828903654E-2</v>
          </cell>
        </row>
        <row r="904">
          <cell r="A904" t="str">
            <v>JPY_LIBOR_EOD</v>
          </cell>
          <cell r="C904">
            <v>53321</v>
          </cell>
          <cell r="E904">
            <v>1.2669922651268499E-2</v>
          </cell>
        </row>
        <row r="905">
          <cell r="A905" t="str">
            <v>JPY_LIBOR_EOD</v>
          </cell>
          <cell r="C905">
            <v>56975</v>
          </cell>
          <cell r="E905">
            <v>1.40141022528836E-2</v>
          </cell>
        </row>
        <row r="906">
          <cell r="A906" t="str">
            <v>JPY_TONA_EOD</v>
          </cell>
          <cell r="C906">
            <v>42362</v>
          </cell>
          <cell r="E906">
            <v>7.3999849973803997E-4</v>
          </cell>
        </row>
        <row r="907">
          <cell r="A907" t="str">
            <v>JPY_TONA_EOD</v>
          </cell>
          <cell r="C907">
            <v>42363</v>
          </cell>
          <cell r="E907">
            <v>7.3999874977896999E-4</v>
          </cell>
        </row>
        <row r="908">
          <cell r="A908" t="str">
            <v>JPY_TONA_EOD</v>
          </cell>
          <cell r="C908">
            <v>42373</v>
          </cell>
          <cell r="E908">
            <v>7.1636364118754005E-4</v>
          </cell>
        </row>
        <row r="909">
          <cell r="A909" t="str">
            <v>JPY_TONA_EOD</v>
          </cell>
          <cell r="C909">
            <v>42377</v>
          </cell>
          <cell r="E909">
            <v>7.1223072442375005E-4</v>
          </cell>
        </row>
        <row r="910">
          <cell r="A910" t="str">
            <v>JPY_TONA_EOD</v>
          </cell>
          <cell r="C910">
            <v>42384</v>
          </cell>
          <cell r="E910">
            <v>7.0831675070452996E-4</v>
          </cell>
        </row>
        <row r="911">
          <cell r="A911" t="str">
            <v>JPY_TONA_EOD</v>
          </cell>
          <cell r="C911">
            <v>42394</v>
          </cell>
          <cell r="E911">
            <v>7.0551609292261004E-4</v>
          </cell>
        </row>
        <row r="912">
          <cell r="A912" t="str">
            <v>JPY_TONA_EOD</v>
          </cell>
          <cell r="C912">
            <v>42425</v>
          </cell>
          <cell r="E912">
            <v>6.9539731586564001E-4</v>
          </cell>
        </row>
        <row r="913">
          <cell r="A913" t="str">
            <v>JPY_TONA_EOD</v>
          </cell>
          <cell r="C913">
            <v>42454</v>
          </cell>
          <cell r="E913">
            <v>7.1089657974988995E-4</v>
          </cell>
        </row>
        <row r="914">
          <cell r="A914" t="str">
            <v>JPY_TONA_EOD</v>
          </cell>
          <cell r="C914">
            <v>42485</v>
          </cell>
          <cell r="E914">
            <v>6.7160675980073995E-4</v>
          </cell>
        </row>
        <row r="915">
          <cell r="A915" t="str">
            <v>JPY_TONA_EOD</v>
          </cell>
          <cell r="C915">
            <v>42515</v>
          </cell>
          <cell r="E915">
            <v>6.7616502407685005E-4</v>
          </cell>
        </row>
        <row r="916">
          <cell r="A916" t="str">
            <v>JPY_TONA_EOD</v>
          </cell>
          <cell r="C916">
            <v>42548</v>
          </cell>
          <cell r="E916">
            <v>6.5920054184630001E-4</v>
          </cell>
        </row>
        <row r="917">
          <cell r="A917" t="str">
            <v>JPY_TONA_EOD</v>
          </cell>
          <cell r="C917">
            <v>42576</v>
          </cell>
          <cell r="E917">
            <v>6.5112844815702002E-4</v>
          </cell>
        </row>
        <row r="918">
          <cell r="A918" t="str">
            <v>JPY_TONA_EOD</v>
          </cell>
          <cell r="C918">
            <v>42607</v>
          </cell>
          <cell r="E918">
            <v>6.3120500280618998E-4</v>
          </cell>
        </row>
        <row r="919">
          <cell r="A919" t="str">
            <v>JPY_TONA_EOD</v>
          </cell>
          <cell r="C919">
            <v>42639</v>
          </cell>
          <cell r="E919">
            <v>6.1274189314435999E-4</v>
          </cell>
        </row>
        <row r="920">
          <cell r="A920" t="str">
            <v>JPY_TONA_EOD</v>
          </cell>
          <cell r="C920">
            <v>42668</v>
          </cell>
          <cell r="E920">
            <v>6.0181683566240996E-4</v>
          </cell>
        </row>
        <row r="921">
          <cell r="A921" t="str">
            <v>JPY_TONA_EOD</v>
          </cell>
          <cell r="C921">
            <v>42699</v>
          </cell>
          <cell r="E921">
            <v>6.0602776029345003E-4</v>
          </cell>
        </row>
        <row r="922">
          <cell r="A922" t="str">
            <v>JPY_TONA_EOD</v>
          </cell>
          <cell r="C922">
            <v>42730</v>
          </cell>
          <cell r="E922">
            <v>5.7825478781436002E-4</v>
          </cell>
        </row>
        <row r="923">
          <cell r="A923" t="str">
            <v>JPY_TONA_EOD</v>
          </cell>
          <cell r="C923">
            <v>42912</v>
          </cell>
          <cell r="E923">
            <v>5.1120291725920001E-4</v>
          </cell>
        </row>
        <row r="924">
          <cell r="A924" t="str">
            <v>JPY_TONA_EOD</v>
          </cell>
          <cell r="C924">
            <v>43094</v>
          </cell>
          <cell r="E924">
            <v>4.7079389417253002E-4</v>
          </cell>
        </row>
        <row r="925">
          <cell r="A925" t="str">
            <v>JPY_TONA_EOD</v>
          </cell>
          <cell r="C925">
            <v>43459</v>
          </cell>
          <cell r="E925">
            <v>4.5621250277282002E-4</v>
          </cell>
        </row>
        <row r="926">
          <cell r="A926" t="str">
            <v>JPY_TONA_EOD</v>
          </cell>
          <cell r="C926">
            <v>43824</v>
          </cell>
          <cell r="E926">
            <v>6.2330616705507996E-4</v>
          </cell>
        </row>
        <row r="927">
          <cell r="A927" t="str">
            <v>JPY_TONA_EOD</v>
          </cell>
          <cell r="C927">
            <v>44190</v>
          </cell>
          <cell r="E927">
            <v>9.2224289198465995E-4</v>
          </cell>
        </row>
        <row r="928">
          <cell r="A928" t="str">
            <v>JPY_TONA_EOD</v>
          </cell>
          <cell r="C928">
            <v>44557</v>
          </cell>
          <cell r="E928">
            <v>1.28811116041006E-3</v>
          </cell>
        </row>
        <row r="929">
          <cell r="A929" t="str">
            <v>JPY_TONA_EOD</v>
          </cell>
          <cell r="C929">
            <v>44921</v>
          </cell>
          <cell r="E929">
            <v>1.69308555325892E-3</v>
          </cell>
        </row>
        <row r="930">
          <cell r="A930" t="str">
            <v>JPY_TONA_EOD</v>
          </cell>
          <cell r="C930">
            <v>45285</v>
          </cell>
          <cell r="E930">
            <v>2.1384143895659402E-3</v>
          </cell>
        </row>
        <row r="931">
          <cell r="A931" t="str">
            <v>JPY_TONA_EOD</v>
          </cell>
          <cell r="C931">
            <v>45651</v>
          </cell>
          <cell r="E931">
            <v>2.6189961236520302E-3</v>
          </cell>
        </row>
        <row r="932">
          <cell r="A932" t="str">
            <v>JPY_TONA_EOD</v>
          </cell>
          <cell r="C932">
            <v>46016</v>
          </cell>
          <cell r="E932">
            <v>3.12653279338315E-3</v>
          </cell>
        </row>
        <row r="933">
          <cell r="A933" t="str">
            <v>JPY_TONA_EOD</v>
          </cell>
          <cell r="C933">
            <v>46748</v>
          </cell>
          <cell r="E933">
            <v>4.2870642186901E-3</v>
          </cell>
        </row>
        <row r="934">
          <cell r="A934" t="str">
            <v>JPY_TONA_EOD</v>
          </cell>
          <cell r="C934">
            <v>47842</v>
          </cell>
          <cell r="E934">
            <v>6.3080473193029103E-3</v>
          </cell>
        </row>
        <row r="935">
          <cell r="A935" t="str">
            <v>JPY_TONA_EOD</v>
          </cell>
          <cell r="C935">
            <v>49668</v>
          </cell>
          <cell r="E935">
            <v>9.0695245692678592E-3</v>
          </cell>
        </row>
        <row r="936">
          <cell r="A936" t="str">
            <v>JPY_TONA_EOD</v>
          </cell>
          <cell r="C936">
            <v>51495</v>
          </cell>
          <cell r="E936">
            <v>1.05616916726209E-2</v>
          </cell>
        </row>
        <row r="937">
          <cell r="A937" t="str">
            <v>JPY_TONA_EOD</v>
          </cell>
          <cell r="C937">
            <v>53321</v>
          </cell>
          <cell r="E937">
            <v>1.13336258932636E-2</v>
          </cell>
        </row>
        <row r="938">
          <cell r="A938" t="str">
            <v>JPY_TONA_EOD</v>
          </cell>
          <cell r="C938">
            <v>56975</v>
          </cell>
          <cell r="E938">
            <v>1.2636190585737599E-2</v>
          </cell>
        </row>
        <row r="939">
          <cell r="A939" t="str">
            <v>MXN_TIIE_EOD</v>
          </cell>
          <cell r="C939">
            <v>42445</v>
          </cell>
          <cell r="E939">
            <v>3.6272058848838898E-2</v>
          </cell>
        </row>
        <row r="940">
          <cell r="A940" t="str">
            <v>MXN_TIIE_EOD</v>
          </cell>
          <cell r="C940">
            <v>42529</v>
          </cell>
          <cell r="E940">
            <v>3.74574602005932E-2</v>
          </cell>
        </row>
        <row r="941">
          <cell r="A941" t="str">
            <v>MXN_TIIE_EOD</v>
          </cell>
          <cell r="C941">
            <v>42613</v>
          </cell>
          <cell r="E941">
            <v>3.857413494142E-2</v>
          </cell>
        </row>
        <row r="942">
          <cell r="A942" t="str">
            <v>MXN_TIIE_EOD</v>
          </cell>
          <cell r="C942">
            <v>42725</v>
          </cell>
          <cell r="E942">
            <v>3.96955367841237E-2</v>
          </cell>
        </row>
        <row r="943">
          <cell r="A943" t="str">
            <v>MXN_TIIE_EOD</v>
          </cell>
          <cell r="C943">
            <v>43089</v>
          </cell>
          <cell r="E943">
            <v>4.41253512924768E-2</v>
          </cell>
        </row>
        <row r="944">
          <cell r="A944" t="str">
            <v>MXN_TIIE_EOD</v>
          </cell>
          <cell r="C944">
            <v>43453</v>
          </cell>
          <cell r="E944">
            <v>4.7995352703712801E-2</v>
          </cell>
        </row>
        <row r="945">
          <cell r="A945" t="str">
            <v>MXN_TIIE_EOD</v>
          </cell>
          <cell r="C945">
            <v>43817</v>
          </cell>
          <cell r="E945">
            <v>5.1835345474354699E-2</v>
          </cell>
        </row>
        <row r="946">
          <cell r="A946" t="str">
            <v>MXN_TIIE_EOD</v>
          </cell>
          <cell r="C946">
            <v>44181</v>
          </cell>
          <cell r="E946">
            <v>5.5204518236143599E-2</v>
          </cell>
        </row>
        <row r="947">
          <cell r="A947" t="str">
            <v>MXN_TIIE_EOD</v>
          </cell>
          <cell r="C947">
            <v>44909</v>
          </cell>
          <cell r="E947">
            <v>6.0515210947630203E-2</v>
          </cell>
        </row>
        <row r="948">
          <cell r="A948" t="str">
            <v>MXN_TIIE_EOD</v>
          </cell>
          <cell r="C948">
            <v>46001</v>
          </cell>
          <cell r="E948">
            <v>6.4964381762432299E-2</v>
          </cell>
        </row>
        <row r="949">
          <cell r="A949" t="str">
            <v>MXN_TIIE_EOD</v>
          </cell>
          <cell r="C949">
            <v>47821</v>
          </cell>
          <cell r="E949">
            <v>7.0197352974130406E-2</v>
          </cell>
        </row>
        <row r="950">
          <cell r="A950" t="str">
            <v>MXN_TIIE_EOD</v>
          </cell>
          <cell r="C950">
            <v>49641</v>
          </cell>
          <cell r="E950">
            <v>7.3270594481988693E-2</v>
          </cell>
        </row>
        <row r="951">
          <cell r="A951" t="str">
            <v>MXN_TIIE_EOD</v>
          </cell>
          <cell r="C951">
            <v>53281</v>
          </cell>
          <cell r="E951">
            <v>7.6573307373936098E-2</v>
          </cell>
        </row>
        <row r="952">
          <cell r="A952" t="str">
            <v>MXN_USDMXNBASIS_EOD</v>
          </cell>
          <cell r="C952">
            <v>42366</v>
          </cell>
          <cell r="E952">
            <v>3.1202714848650101E-2</v>
          </cell>
        </row>
        <row r="953">
          <cell r="A953" t="str">
            <v>MXN_USDMXNBASIS_EOD</v>
          </cell>
          <cell r="C953">
            <v>42394</v>
          </cell>
          <cell r="E953">
            <v>2.5937910813464499E-2</v>
          </cell>
        </row>
        <row r="954">
          <cell r="A954" t="str">
            <v>MXN_USDMXNBASIS_EOD</v>
          </cell>
          <cell r="C954">
            <v>42424</v>
          </cell>
          <cell r="E954">
            <v>2.72875094792683E-2</v>
          </cell>
        </row>
        <row r="955">
          <cell r="A955" t="str">
            <v>MXN_USDMXNBASIS_EOD</v>
          </cell>
          <cell r="C955">
            <v>42457</v>
          </cell>
          <cell r="E955">
            <v>2.7523304530941199E-2</v>
          </cell>
        </row>
        <row r="956">
          <cell r="A956" t="str">
            <v>MXN_USDMXNBASIS_EOD</v>
          </cell>
          <cell r="C956">
            <v>42545</v>
          </cell>
          <cell r="E956">
            <v>2.8735591856166399E-2</v>
          </cell>
        </row>
        <row r="957">
          <cell r="A957" t="str">
            <v>MXN_USDMXNBASIS_EOD</v>
          </cell>
          <cell r="C957">
            <v>42639</v>
          </cell>
          <cell r="E957">
            <v>3.03615164444428E-2</v>
          </cell>
        </row>
        <row r="958">
          <cell r="A958" t="str">
            <v>MXN_USDMXNBASIS_EOD</v>
          </cell>
          <cell r="C958">
            <v>42731</v>
          </cell>
          <cell r="E958">
            <v>3.16888581453297E-2</v>
          </cell>
        </row>
        <row r="959">
          <cell r="A959" t="str">
            <v>MXN_USDMXNBASIS_EOD</v>
          </cell>
          <cell r="C959">
            <v>42912</v>
          </cell>
          <cell r="E959">
            <v>3.4464772764757602E-2</v>
          </cell>
        </row>
        <row r="960">
          <cell r="A960" t="str">
            <v>MXN_USDMXNBASIS_EOD</v>
          </cell>
          <cell r="C960">
            <v>43090</v>
          </cell>
          <cell r="E960">
            <v>3.6179480079326802E-2</v>
          </cell>
        </row>
        <row r="961">
          <cell r="A961" t="str">
            <v>MXN_USDMXNBASIS_EOD</v>
          </cell>
          <cell r="C961">
            <v>43454</v>
          </cell>
          <cell r="E961">
            <v>3.9325373716088297E-2</v>
          </cell>
        </row>
        <row r="962">
          <cell r="A962" t="str">
            <v>MXN_USDMXNBASIS_EOD</v>
          </cell>
          <cell r="C962">
            <v>43818</v>
          </cell>
          <cell r="E962">
            <v>4.2289401665373601E-2</v>
          </cell>
        </row>
        <row r="963">
          <cell r="A963" t="str">
            <v>MXN_USDMXNBASIS_EOD</v>
          </cell>
          <cell r="C963">
            <v>44182</v>
          </cell>
          <cell r="E963">
            <v>4.4745911802342803E-2</v>
          </cell>
        </row>
        <row r="964">
          <cell r="A964" t="str">
            <v>MXN_USDMXNBASIS_EOD</v>
          </cell>
          <cell r="C964">
            <v>44910</v>
          </cell>
          <cell r="E964">
            <v>4.8484590903353102E-2</v>
          </cell>
        </row>
        <row r="965">
          <cell r="A965" t="str">
            <v>MXN_USDMXNBASIS_EOD</v>
          </cell>
          <cell r="C965">
            <v>46002</v>
          </cell>
          <cell r="E965">
            <v>5.2299683571965301E-2</v>
          </cell>
        </row>
        <row r="966">
          <cell r="A966" t="str">
            <v>MXN_USDMXNBASIS_EOD</v>
          </cell>
          <cell r="C966">
            <v>47822</v>
          </cell>
          <cell r="E966">
            <v>5.6725514964266303E-2</v>
          </cell>
        </row>
        <row r="967">
          <cell r="A967" t="str">
            <v>MXN_USDMXNBASIS_EOD</v>
          </cell>
          <cell r="C967">
            <v>49642</v>
          </cell>
          <cell r="E967">
            <v>5.8619637097670499E-2</v>
          </cell>
        </row>
        <row r="968">
          <cell r="A968" t="str">
            <v>MXN_USDMXNBASIS_EOD</v>
          </cell>
          <cell r="C968">
            <v>53282</v>
          </cell>
          <cell r="E968">
            <v>5.8819254008864098E-2</v>
          </cell>
        </row>
        <row r="969">
          <cell r="A969" t="str">
            <v>NOK_NIBOR_3M_EOD</v>
          </cell>
          <cell r="C969">
            <v>42458</v>
          </cell>
          <cell r="E969">
            <v>1.24512743165656E-2</v>
          </cell>
        </row>
        <row r="970">
          <cell r="A970" t="str">
            <v>NOK_NIBOR_3M_EOD</v>
          </cell>
          <cell r="C970">
            <v>42536</v>
          </cell>
          <cell r="E970">
            <v>1.09091354333932E-2</v>
          </cell>
        </row>
        <row r="971">
          <cell r="A971" t="str">
            <v>NOK_NIBOR_3M_EOD</v>
          </cell>
          <cell r="C971">
            <v>42634</v>
          </cell>
          <cell r="E971">
            <v>9.7423882083209901E-3</v>
          </cell>
        </row>
        <row r="972">
          <cell r="A972" t="str">
            <v>NOK_NIBOR_3M_EOD</v>
          </cell>
          <cell r="C972">
            <v>42725</v>
          </cell>
          <cell r="E972">
            <v>9.1065776564236908E-3</v>
          </cell>
        </row>
        <row r="973">
          <cell r="A973" t="str">
            <v>NOK_NIBOR_3M_EOD</v>
          </cell>
          <cell r="C973">
            <v>42809</v>
          </cell>
          <cell r="E973">
            <v>8.7106420781711894E-3</v>
          </cell>
        </row>
        <row r="974">
          <cell r="A974" t="str">
            <v>NOK_NIBOR_3M_EOD</v>
          </cell>
          <cell r="C974">
            <v>43097</v>
          </cell>
          <cell r="E974">
            <v>8.2724314049684305E-3</v>
          </cell>
        </row>
        <row r="975">
          <cell r="A975" t="str">
            <v>NOK_NIBOR_3M_EOD</v>
          </cell>
          <cell r="C975">
            <v>43462</v>
          </cell>
          <cell r="E975">
            <v>8.8803719127325993E-3</v>
          </cell>
        </row>
        <row r="976">
          <cell r="A976" t="str">
            <v>NOK_NIBOR_3M_EOD</v>
          </cell>
          <cell r="C976">
            <v>43829</v>
          </cell>
          <cell r="E976">
            <v>1.01412113460636E-2</v>
          </cell>
        </row>
        <row r="977">
          <cell r="A977" t="str">
            <v>NOK_NIBOR_3M_EOD</v>
          </cell>
          <cell r="C977">
            <v>44193</v>
          </cell>
          <cell r="E977">
            <v>1.1683004443237501E-2</v>
          </cell>
        </row>
        <row r="978">
          <cell r="A978" t="str">
            <v>NOK_NIBOR_3M_EOD</v>
          </cell>
          <cell r="C978">
            <v>44558</v>
          </cell>
          <cell r="E978">
            <v>1.3214423619403301E-2</v>
          </cell>
        </row>
        <row r="979">
          <cell r="A979" t="str">
            <v>NOK_NIBOR_3M_EOD</v>
          </cell>
          <cell r="C979">
            <v>44923</v>
          </cell>
          <cell r="E979">
            <v>1.4609941215793801E-2</v>
          </cell>
        </row>
        <row r="980">
          <cell r="A980" t="str">
            <v>NOK_NIBOR_3M_EOD</v>
          </cell>
          <cell r="C980">
            <v>45288</v>
          </cell>
          <cell r="E980">
            <v>1.5937388462609E-2</v>
          </cell>
        </row>
        <row r="981">
          <cell r="A981" t="str">
            <v>NOK_NIBOR_3M_EOD</v>
          </cell>
          <cell r="C981">
            <v>45656</v>
          </cell>
          <cell r="E981">
            <v>1.7055231402389699E-2</v>
          </cell>
        </row>
        <row r="982">
          <cell r="A982" t="str">
            <v>NOK_NIBOR_3M_EOD</v>
          </cell>
          <cell r="C982">
            <v>46020</v>
          </cell>
          <cell r="E982">
            <v>1.80268537698327E-2</v>
          </cell>
        </row>
        <row r="983">
          <cell r="A983" t="str">
            <v>NOK_NIBOR_3M_EOD</v>
          </cell>
          <cell r="C983">
            <v>46749</v>
          </cell>
          <cell r="E983">
            <v>1.9412653586413201E-2</v>
          </cell>
        </row>
        <row r="984">
          <cell r="A984" t="str">
            <v>NOK_NIBOR_3M_EOD</v>
          </cell>
          <cell r="C984">
            <v>47847</v>
          </cell>
          <cell r="E984">
            <v>2.0436647777409001E-2</v>
          </cell>
        </row>
        <row r="985">
          <cell r="A985" t="str">
            <v>NOK_NIBOR_3M_EOD</v>
          </cell>
          <cell r="C985">
            <v>49671</v>
          </cell>
          <cell r="E985">
            <v>2.10283308768002E-2</v>
          </cell>
        </row>
        <row r="986">
          <cell r="A986" t="str">
            <v>NOK_NIBOR_3M_EOD</v>
          </cell>
          <cell r="C986">
            <v>51498</v>
          </cell>
          <cell r="E986">
            <v>2.1173680048267099E-2</v>
          </cell>
        </row>
        <row r="987">
          <cell r="A987" t="str">
            <v>NOK_NIBOR_3M_EOD</v>
          </cell>
          <cell r="C987">
            <v>53324</v>
          </cell>
          <cell r="E987">
            <v>2.11094944379096E-2</v>
          </cell>
        </row>
        <row r="988">
          <cell r="A988" t="str">
            <v>NOK_NIBOR_6M_EOD</v>
          </cell>
          <cell r="C988">
            <v>42549</v>
          </cell>
          <cell r="E988">
            <v>1.20289318411342E-2</v>
          </cell>
        </row>
        <row r="989">
          <cell r="A989" t="str">
            <v>NOK_NIBOR_6M_EOD</v>
          </cell>
          <cell r="C989">
            <v>42732</v>
          </cell>
          <cell r="E989">
            <v>1.01539586016229E-2</v>
          </cell>
        </row>
        <row r="990">
          <cell r="A990" t="str">
            <v>NOK_NIBOR_6M_EOD</v>
          </cell>
          <cell r="C990">
            <v>43097</v>
          </cell>
          <cell r="E990">
            <v>9.2607405589642203E-3</v>
          </cell>
        </row>
        <row r="991">
          <cell r="A991" t="str">
            <v>NOK_NIBOR_6M_EOD</v>
          </cell>
          <cell r="C991">
            <v>43462</v>
          </cell>
          <cell r="E991">
            <v>9.8062468124223597E-3</v>
          </cell>
        </row>
        <row r="992">
          <cell r="A992" t="str">
            <v>NOK_NIBOR_6M_EOD</v>
          </cell>
          <cell r="C992">
            <v>43829</v>
          </cell>
          <cell r="E992">
            <v>1.1032622342953199E-2</v>
          </cell>
        </row>
        <row r="993">
          <cell r="A993" t="str">
            <v>NOK_NIBOR_6M_EOD</v>
          </cell>
          <cell r="C993">
            <v>44193</v>
          </cell>
          <cell r="E993">
            <v>1.25386632122043E-2</v>
          </cell>
        </row>
        <row r="994">
          <cell r="A994" t="str">
            <v>NOK_NIBOR_6M_EOD</v>
          </cell>
          <cell r="C994">
            <v>44558</v>
          </cell>
          <cell r="E994">
            <v>1.4040489539314201E-2</v>
          </cell>
        </row>
        <row r="995">
          <cell r="A995" t="str">
            <v>NOK_NIBOR_6M_EOD</v>
          </cell>
          <cell r="C995">
            <v>44923</v>
          </cell>
          <cell r="E995">
            <v>1.5409813236148699E-2</v>
          </cell>
        </row>
        <row r="996">
          <cell r="A996" t="str">
            <v>NOK_NIBOR_6M_EOD</v>
          </cell>
          <cell r="C996">
            <v>45288</v>
          </cell>
          <cell r="E996">
            <v>1.6723824171439701E-2</v>
          </cell>
        </row>
        <row r="997">
          <cell r="A997" t="str">
            <v>NOK_NIBOR_6M_EOD</v>
          </cell>
          <cell r="C997">
            <v>45656</v>
          </cell>
          <cell r="E997">
            <v>1.78249846658401E-2</v>
          </cell>
        </row>
        <row r="998">
          <cell r="A998" t="str">
            <v>NOK_NIBOR_6M_EOD</v>
          </cell>
          <cell r="C998">
            <v>46020</v>
          </cell>
          <cell r="E998">
            <v>1.8785364985452802E-2</v>
          </cell>
        </row>
        <row r="999">
          <cell r="A999" t="str">
            <v>NOK_NIBOR_6M_EOD</v>
          </cell>
          <cell r="C999">
            <v>46749</v>
          </cell>
          <cell r="E999">
            <v>2.0153047061705301E-2</v>
          </cell>
        </row>
        <row r="1000">
          <cell r="A1000" t="str">
            <v>NOK_NIBOR_6M_EOD</v>
          </cell>
          <cell r="C1000">
            <v>47847</v>
          </cell>
          <cell r="E1000">
            <v>2.1155220319038E-2</v>
          </cell>
        </row>
        <row r="1001">
          <cell r="A1001" t="str">
            <v>NOK_NIBOR_6M_EOD</v>
          </cell>
          <cell r="C1001">
            <v>49671</v>
          </cell>
          <cell r="E1001">
            <v>2.17174202955254E-2</v>
          </cell>
        </row>
        <row r="1002">
          <cell r="A1002" t="str">
            <v>NOK_NIBOR_6M_EOD</v>
          </cell>
          <cell r="C1002">
            <v>51498</v>
          </cell>
          <cell r="E1002">
            <v>2.18404577236509E-2</v>
          </cell>
        </row>
        <row r="1003">
          <cell r="A1003" t="str">
            <v>NOK_NIBOR_6M_EOD</v>
          </cell>
          <cell r="C1003">
            <v>53324</v>
          </cell>
          <cell r="E1003">
            <v>2.1764855608075701E-2</v>
          </cell>
        </row>
        <row r="1004">
          <cell r="A1004" t="str">
            <v>NOK_NIBOR_EOD</v>
          </cell>
          <cell r="C1004">
            <v>42361</v>
          </cell>
          <cell r="E1004">
            <v>7.6040874577066398E-3</v>
          </cell>
        </row>
        <row r="1005">
          <cell r="A1005" t="str">
            <v>NOK_NIBOR_EOD</v>
          </cell>
          <cell r="C1005">
            <v>42366</v>
          </cell>
          <cell r="E1005">
            <v>7.60382344612919E-3</v>
          </cell>
        </row>
        <row r="1006">
          <cell r="A1006" t="str">
            <v>NOK_NIBOR_EOD</v>
          </cell>
          <cell r="C1006">
            <v>42373</v>
          </cell>
          <cell r="E1006">
            <v>1.21339869201875E-2</v>
          </cell>
        </row>
        <row r="1007">
          <cell r="A1007" t="str">
            <v>NOK_NIBOR_EOD</v>
          </cell>
          <cell r="C1007">
            <v>42397</v>
          </cell>
          <cell r="E1007">
            <v>1.14214830280676E-2</v>
          </cell>
        </row>
        <row r="1008">
          <cell r="A1008" t="str">
            <v>NOK_NIBOR_EOD</v>
          </cell>
          <cell r="C1008">
            <v>42429</v>
          </cell>
          <cell r="E1008">
            <v>1.1665870589028999E-2</v>
          </cell>
        </row>
        <row r="1009">
          <cell r="A1009" t="str">
            <v>NOK_NIBOR_EOD</v>
          </cell>
          <cell r="C1009">
            <v>42536</v>
          </cell>
          <cell r="E1009">
            <v>1.0441392375239901E-2</v>
          </cell>
        </row>
        <row r="1010">
          <cell r="A1010" t="str">
            <v>NOK_NIBOR_EOD</v>
          </cell>
          <cell r="C1010">
            <v>42634</v>
          </cell>
          <cell r="E1010">
            <v>9.4419401137402995E-3</v>
          </cell>
        </row>
        <row r="1011">
          <cell r="A1011" t="str">
            <v>NOK_NIBOR_EOD</v>
          </cell>
          <cell r="C1011">
            <v>42725</v>
          </cell>
          <cell r="E1011">
            <v>8.8810358002297599E-3</v>
          </cell>
        </row>
        <row r="1012">
          <cell r="A1012" t="str">
            <v>NOK_NIBOR_EOD</v>
          </cell>
          <cell r="C1012">
            <v>42809</v>
          </cell>
          <cell r="E1012">
            <v>8.5272951357923E-3</v>
          </cell>
        </row>
        <row r="1013">
          <cell r="A1013" t="str">
            <v>NOK_NIBOR_EOD</v>
          </cell>
          <cell r="C1013">
            <v>43097</v>
          </cell>
          <cell r="E1013">
            <v>9.2326636218970498E-3</v>
          </cell>
        </row>
        <row r="1014">
          <cell r="A1014" t="str">
            <v>NOK_NIBOR_EOD</v>
          </cell>
          <cell r="C1014">
            <v>43462</v>
          </cell>
          <cell r="E1014">
            <v>9.7874734902759098E-3</v>
          </cell>
        </row>
        <row r="1015">
          <cell r="A1015" t="str">
            <v>NOK_NIBOR_EOD</v>
          </cell>
          <cell r="C1015">
            <v>43829</v>
          </cell>
          <cell r="E1015">
            <v>1.10185412163186E-2</v>
          </cell>
        </row>
        <row r="1016">
          <cell r="A1016" t="str">
            <v>NOK_NIBOR_EOD</v>
          </cell>
          <cell r="C1016">
            <v>44193</v>
          </cell>
          <cell r="E1016">
            <v>1.2528273077905499E-2</v>
          </cell>
        </row>
        <row r="1017">
          <cell r="A1017" t="str">
            <v>NOK_NIBOR_EOD</v>
          </cell>
          <cell r="C1017">
            <v>44558</v>
          </cell>
          <cell r="E1017">
            <v>1.4031825535565E-2</v>
          </cell>
        </row>
        <row r="1018">
          <cell r="A1018" t="str">
            <v>NOK_NIBOR_EOD</v>
          </cell>
          <cell r="C1018">
            <v>44923</v>
          </cell>
          <cell r="E1018">
            <v>1.5402383587213801E-2</v>
          </cell>
        </row>
        <row r="1019">
          <cell r="A1019" t="str">
            <v>NOK_NIBOR_EOD</v>
          </cell>
          <cell r="C1019">
            <v>45288</v>
          </cell>
          <cell r="E1019">
            <v>1.6717321055323899E-2</v>
          </cell>
        </row>
        <row r="1020">
          <cell r="A1020" t="str">
            <v>NOK_NIBOR_EOD</v>
          </cell>
          <cell r="C1020">
            <v>45656</v>
          </cell>
          <cell r="E1020">
            <v>1.78192078904118E-2</v>
          </cell>
        </row>
        <row r="1021">
          <cell r="A1021" t="str">
            <v>NOK_NIBOR_EOD</v>
          </cell>
          <cell r="C1021">
            <v>46020</v>
          </cell>
          <cell r="E1021">
            <v>1.8779592421388699E-2</v>
          </cell>
        </row>
        <row r="1022">
          <cell r="A1022" t="str">
            <v>NOK_NIBOR_EOD</v>
          </cell>
          <cell r="C1022">
            <v>46749</v>
          </cell>
          <cell r="E1022">
            <v>2.01483536410547E-2</v>
          </cell>
        </row>
        <row r="1023">
          <cell r="A1023" t="str">
            <v>NOK_NIBOR_EOD</v>
          </cell>
          <cell r="C1023">
            <v>47847</v>
          </cell>
          <cell r="E1023">
            <v>2.1151468388977201E-2</v>
          </cell>
        </row>
        <row r="1024">
          <cell r="A1024" t="str">
            <v>NOK_NIBOR_EOD</v>
          </cell>
          <cell r="C1024">
            <v>49671</v>
          </cell>
          <cell r="E1024">
            <v>2.1714662512979099E-2</v>
          </cell>
        </row>
        <row r="1025">
          <cell r="A1025" t="str">
            <v>NOK_NIBOR_EOD</v>
          </cell>
          <cell r="C1025">
            <v>51498</v>
          </cell>
          <cell r="E1025">
            <v>2.1838283940656698E-2</v>
          </cell>
        </row>
        <row r="1026">
          <cell r="A1026" t="str">
            <v>NOK_NIBOR_EOD</v>
          </cell>
          <cell r="C1026">
            <v>53324</v>
          </cell>
          <cell r="E1026">
            <v>2.1763064445944901E-2</v>
          </cell>
        </row>
        <row r="1027">
          <cell r="A1027" t="str">
            <v>NZD_BKBM_EOD</v>
          </cell>
          <cell r="C1027">
            <v>42361</v>
          </cell>
          <cell r="E1027">
            <v>2.4999143874718899E-2</v>
          </cell>
        </row>
        <row r="1028">
          <cell r="A1028" t="str">
            <v>NZD_BKBM_EOD</v>
          </cell>
          <cell r="C1028">
            <v>42367</v>
          </cell>
          <cell r="E1028">
            <v>2.5243888359931601E-2</v>
          </cell>
        </row>
        <row r="1029">
          <cell r="A1029" t="str">
            <v>NZD_BKBM_EOD</v>
          </cell>
          <cell r="C1029">
            <v>42391</v>
          </cell>
          <cell r="E1029">
            <v>2.62207818606832E-2</v>
          </cell>
        </row>
        <row r="1030">
          <cell r="A1030" t="str">
            <v>NZD_BKBM_EOD</v>
          </cell>
          <cell r="C1030">
            <v>42422</v>
          </cell>
          <cell r="E1030">
            <v>2.6714296536295298E-2</v>
          </cell>
        </row>
        <row r="1031">
          <cell r="A1031" t="str">
            <v>NZD_BKBM_EOD</v>
          </cell>
          <cell r="C1031">
            <v>42451</v>
          </cell>
          <cell r="E1031">
            <v>2.7207513410201199E-2</v>
          </cell>
        </row>
        <row r="1032">
          <cell r="A1032" t="str">
            <v>NZD_BKBM_EOD</v>
          </cell>
          <cell r="C1032">
            <v>42543</v>
          </cell>
          <cell r="E1032">
            <v>2.7706665196086298E-2</v>
          </cell>
        </row>
        <row r="1033">
          <cell r="A1033" t="str">
            <v>NZD_BKBM_EOD</v>
          </cell>
          <cell r="C1033">
            <v>42726</v>
          </cell>
          <cell r="E1033">
            <v>2.74181692437084E-2</v>
          </cell>
        </row>
        <row r="1034">
          <cell r="A1034" t="str">
            <v>NZD_BKBM_EOD</v>
          </cell>
          <cell r="C1034">
            <v>43091</v>
          </cell>
          <cell r="E1034">
            <v>2.8341845023801701E-2</v>
          </cell>
        </row>
        <row r="1035">
          <cell r="A1035" t="str">
            <v>NZD_BKBM_EOD</v>
          </cell>
          <cell r="C1035">
            <v>43458</v>
          </cell>
          <cell r="E1035">
            <v>2.9577823524819399E-2</v>
          </cell>
        </row>
        <row r="1036">
          <cell r="A1036" t="str">
            <v>NZD_BKBM_EOD</v>
          </cell>
          <cell r="C1036">
            <v>43822</v>
          </cell>
          <cell r="E1036">
            <v>3.1013776064881898E-2</v>
          </cell>
        </row>
        <row r="1037">
          <cell r="A1037" t="str">
            <v>NZD_BKBM_EOD</v>
          </cell>
          <cell r="C1037">
            <v>44187</v>
          </cell>
          <cell r="E1037">
            <v>3.2396039811784502E-2</v>
          </cell>
        </row>
        <row r="1038">
          <cell r="A1038" t="str">
            <v>NZD_BKBM_EOD</v>
          </cell>
          <cell r="C1038">
            <v>44917</v>
          </cell>
          <cell r="E1038">
            <v>3.48036729572299E-2</v>
          </cell>
        </row>
        <row r="1039">
          <cell r="A1039" t="str">
            <v>NZD_BKBM_EOD</v>
          </cell>
          <cell r="C1039">
            <v>46013</v>
          </cell>
          <cell r="E1039">
            <v>3.7433240745389701E-2</v>
          </cell>
        </row>
        <row r="1040">
          <cell r="A1040" t="str">
            <v>NZD_BKBM_EOD</v>
          </cell>
          <cell r="C1040">
            <v>46743</v>
          </cell>
          <cell r="E1040">
            <v>3.8918275476845503E-2</v>
          </cell>
        </row>
        <row r="1041">
          <cell r="A1041" t="str">
            <v>NZD_BKBM_EOD</v>
          </cell>
          <cell r="C1041">
            <v>47840</v>
          </cell>
          <cell r="E1041">
            <v>4.0566674361134501E-2</v>
          </cell>
        </row>
        <row r="1042">
          <cell r="A1042" t="str">
            <v>NZD_BKBM_EOD</v>
          </cell>
          <cell r="C1042">
            <v>49667</v>
          </cell>
          <cell r="E1042">
            <v>4.2066633738174E-2</v>
          </cell>
        </row>
        <row r="1043">
          <cell r="A1043" t="str">
            <v>PLN_WIBOR_3M_EOD</v>
          </cell>
          <cell r="C1043">
            <v>42453</v>
          </cell>
          <cell r="E1043">
            <v>1.7163226406405399E-2</v>
          </cell>
        </row>
        <row r="1044">
          <cell r="A1044" t="str">
            <v>PLN_WIBOR_3M_EOD</v>
          </cell>
          <cell r="C1044">
            <v>42545</v>
          </cell>
          <cell r="E1044">
            <v>1.6370625881612099E-2</v>
          </cell>
        </row>
        <row r="1045">
          <cell r="A1045" t="str">
            <v>PLN_WIBOR_3M_EOD</v>
          </cell>
          <cell r="C1045">
            <v>42639</v>
          </cell>
          <cell r="E1045">
            <v>1.58319757048676E-2</v>
          </cell>
        </row>
        <row r="1046">
          <cell r="A1046" t="str">
            <v>PLN_WIBOR_3M_EOD</v>
          </cell>
          <cell r="C1046">
            <v>42731</v>
          </cell>
          <cell r="E1046">
            <v>1.5581592267832799E-2</v>
          </cell>
        </row>
        <row r="1047">
          <cell r="A1047" t="str">
            <v>PLN_WIBOR_3M_EOD</v>
          </cell>
          <cell r="C1047">
            <v>43096</v>
          </cell>
          <cell r="E1047">
            <v>1.58411013834273E-2</v>
          </cell>
        </row>
        <row r="1048">
          <cell r="A1048" t="str">
            <v>PLN_WIBOR_3M_EOD</v>
          </cell>
          <cell r="C1048">
            <v>43458</v>
          </cell>
          <cell r="E1048">
            <v>1.7167683792475699E-2</v>
          </cell>
        </row>
        <row r="1049">
          <cell r="A1049" t="str">
            <v>PLN_WIBOR_3M_EOD</v>
          </cell>
          <cell r="C1049">
            <v>43823</v>
          </cell>
          <cell r="E1049">
            <v>1.86649578653524E-2</v>
          </cell>
        </row>
        <row r="1050">
          <cell r="A1050" t="str">
            <v>PLN_WIBOR_3M_EOD</v>
          </cell>
          <cell r="C1050">
            <v>44189</v>
          </cell>
          <cell r="E1050">
            <v>2.00371562327387E-2</v>
          </cell>
        </row>
        <row r="1051">
          <cell r="A1051" t="str">
            <v>PLN_WIBOR_3M_EOD</v>
          </cell>
          <cell r="C1051">
            <v>44554</v>
          </cell>
          <cell r="E1051">
            <v>2.1281827205163001E-2</v>
          </cell>
        </row>
        <row r="1052">
          <cell r="A1052" t="str">
            <v>PLN_WIBOR_3M_EOD</v>
          </cell>
          <cell r="C1052">
            <v>44922</v>
          </cell>
          <cell r="E1052">
            <v>2.2419780902800199E-2</v>
          </cell>
        </row>
        <row r="1053">
          <cell r="A1053" t="str">
            <v>PLN_WIBOR_3M_EOD</v>
          </cell>
          <cell r="C1053">
            <v>45287</v>
          </cell>
          <cell r="E1053">
            <v>2.3253506284472199E-2</v>
          </cell>
        </row>
        <row r="1054">
          <cell r="A1054" t="str">
            <v>PLN_WIBOR_3M_EOD</v>
          </cell>
          <cell r="C1054">
            <v>45650</v>
          </cell>
          <cell r="E1054">
            <v>2.4202711229539799E-2</v>
          </cell>
        </row>
        <row r="1055">
          <cell r="A1055" t="str">
            <v>PLN_WIBOR_3M_EOD</v>
          </cell>
          <cell r="C1055">
            <v>46015</v>
          </cell>
          <cell r="E1055">
            <v>2.4940587979005099E-2</v>
          </cell>
        </row>
        <row r="1056">
          <cell r="A1056" t="str">
            <v>PLN_WIBOR_3M_EOD</v>
          </cell>
          <cell r="C1056">
            <v>46745</v>
          </cell>
          <cell r="E1056">
            <v>2.6316428489415698E-2</v>
          </cell>
        </row>
        <row r="1057">
          <cell r="A1057" t="str">
            <v>PLN_WIBOR_3M_EOD</v>
          </cell>
          <cell r="C1057">
            <v>47841</v>
          </cell>
          <cell r="E1057">
            <v>2.7728534930744401E-2</v>
          </cell>
        </row>
        <row r="1058">
          <cell r="A1058" t="str">
            <v>PLN_WIBOR_3M_EOD</v>
          </cell>
          <cell r="C1058">
            <v>49667</v>
          </cell>
          <cell r="E1058">
            <v>2.7893181126664501E-2</v>
          </cell>
        </row>
        <row r="1059">
          <cell r="A1059" t="str">
            <v>PLN_WIBOR_3M_EOD</v>
          </cell>
          <cell r="C1059">
            <v>51494</v>
          </cell>
          <cell r="E1059">
            <v>2.7209708595503701E-2</v>
          </cell>
        </row>
        <row r="1060">
          <cell r="A1060" t="str">
            <v>PLN_WIBOR_3M_EOD</v>
          </cell>
          <cell r="C1060">
            <v>53323</v>
          </cell>
          <cell r="E1060">
            <v>2.6306586469885401E-2</v>
          </cell>
        </row>
        <row r="1061">
          <cell r="A1061" t="str">
            <v>PLN_WIBOR_6M_EOD</v>
          </cell>
          <cell r="C1061">
            <v>42545</v>
          </cell>
          <cell r="E1061">
            <v>1.7621924485404401E-2</v>
          </cell>
        </row>
        <row r="1062">
          <cell r="A1062" t="str">
            <v>PLN_WIBOR_6M_EOD</v>
          </cell>
          <cell r="C1062">
            <v>42731</v>
          </cell>
          <cell r="E1062">
            <v>1.6375252045952401E-2</v>
          </cell>
        </row>
        <row r="1063">
          <cell r="A1063" t="str">
            <v>PLN_WIBOR_6M_EOD</v>
          </cell>
          <cell r="C1063">
            <v>42912</v>
          </cell>
          <cell r="E1063">
            <v>1.6058808300365799E-2</v>
          </cell>
        </row>
        <row r="1064">
          <cell r="A1064" t="str">
            <v>PLN_WIBOR_6M_EOD</v>
          </cell>
          <cell r="C1064">
            <v>43096</v>
          </cell>
          <cell r="E1064">
            <v>1.6170874384729399E-2</v>
          </cell>
        </row>
        <row r="1065">
          <cell r="A1065" t="str">
            <v>PLN_WIBOR_6M_EOD</v>
          </cell>
          <cell r="C1065">
            <v>43458</v>
          </cell>
          <cell r="E1065">
            <v>1.71718423817292E-2</v>
          </cell>
        </row>
        <row r="1066">
          <cell r="A1066" t="str">
            <v>PLN_WIBOR_6M_EOD</v>
          </cell>
          <cell r="C1066">
            <v>43823</v>
          </cell>
          <cell r="E1066">
            <v>1.8459537626005999E-2</v>
          </cell>
        </row>
        <row r="1067">
          <cell r="A1067" t="str">
            <v>PLN_WIBOR_6M_EOD</v>
          </cell>
          <cell r="C1067">
            <v>44189</v>
          </cell>
          <cell r="E1067">
            <v>1.9754139035965599E-2</v>
          </cell>
        </row>
        <row r="1068">
          <cell r="A1068" t="str">
            <v>PLN_WIBOR_6M_EOD</v>
          </cell>
          <cell r="C1068">
            <v>44554</v>
          </cell>
          <cell r="E1068">
            <v>2.0899370637563801E-2</v>
          </cell>
        </row>
        <row r="1069">
          <cell r="A1069" t="str">
            <v>PLN_WIBOR_6M_EOD</v>
          </cell>
          <cell r="C1069">
            <v>44922</v>
          </cell>
          <cell r="E1069">
            <v>2.19334370798248E-2</v>
          </cell>
        </row>
        <row r="1070">
          <cell r="A1070" t="str">
            <v>PLN_WIBOR_6M_EOD</v>
          </cell>
          <cell r="C1070">
            <v>45287</v>
          </cell>
          <cell r="E1070">
            <v>2.2828490220109399E-2</v>
          </cell>
        </row>
        <row r="1071">
          <cell r="A1071" t="str">
            <v>PLN_WIBOR_6M_EOD</v>
          </cell>
          <cell r="C1071">
            <v>45650</v>
          </cell>
          <cell r="E1071">
            <v>2.3628565119400102E-2</v>
          </cell>
        </row>
        <row r="1072">
          <cell r="A1072" t="str">
            <v>PLN_WIBOR_6M_EOD</v>
          </cell>
          <cell r="C1072">
            <v>46015</v>
          </cell>
          <cell r="E1072">
            <v>2.4345807285809401E-2</v>
          </cell>
        </row>
        <row r="1073">
          <cell r="A1073" t="str">
            <v>PLN_WIBOR_6M_EOD</v>
          </cell>
          <cell r="C1073">
            <v>46745</v>
          </cell>
          <cell r="E1073">
            <v>2.57291395774146E-2</v>
          </cell>
        </row>
        <row r="1074">
          <cell r="A1074" t="str">
            <v>PLN_WIBOR_6M_EOD</v>
          </cell>
          <cell r="C1074">
            <v>47841</v>
          </cell>
          <cell r="E1074">
            <v>2.71024408821499E-2</v>
          </cell>
        </row>
        <row r="1075">
          <cell r="A1075" t="str">
            <v>PLN_WIBOR_6M_EOD</v>
          </cell>
          <cell r="C1075">
            <v>49667</v>
          </cell>
          <cell r="E1075">
            <v>2.72509559216619E-2</v>
          </cell>
        </row>
        <row r="1076">
          <cell r="A1076" t="str">
            <v>PLN_WIBOR_6M_EOD</v>
          </cell>
          <cell r="C1076">
            <v>51494</v>
          </cell>
          <cell r="E1076">
            <v>2.6570692848131301E-2</v>
          </cell>
        </row>
        <row r="1077">
          <cell r="A1077" t="str">
            <v>PLN_WIBOR_6M_EOD</v>
          </cell>
          <cell r="C1077">
            <v>53323</v>
          </cell>
          <cell r="E1077">
            <v>2.5686114738772001E-2</v>
          </cell>
        </row>
        <row r="1078">
          <cell r="A1078" t="str">
            <v>PLN_WIBOR_EOD</v>
          </cell>
          <cell r="C1078">
            <v>42361</v>
          </cell>
          <cell r="E1078">
            <v>1.3149763125476201E-2</v>
          </cell>
        </row>
        <row r="1079">
          <cell r="A1079" t="str">
            <v>PLN_WIBOR_EOD</v>
          </cell>
          <cell r="C1079">
            <v>42362</v>
          </cell>
          <cell r="E1079">
            <v>1.3424753011149201E-2</v>
          </cell>
        </row>
        <row r="1080">
          <cell r="A1080" t="str">
            <v>PLN_WIBOR_EOD</v>
          </cell>
          <cell r="C1080">
            <v>42369</v>
          </cell>
          <cell r="E1080">
            <v>1.5581321537167901E-2</v>
          </cell>
        </row>
        <row r="1081">
          <cell r="A1081" t="str">
            <v>PLN_WIBOR_EOD</v>
          </cell>
          <cell r="C1081">
            <v>42394</v>
          </cell>
          <cell r="E1081">
            <v>1.6401862990753201E-2</v>
          </cell>
        </row>
        <row r="1082">
          <cell r="A1082" t="str">
            <v>PLN_WIBOR_EOD</v>
          </cell>
          <cell r="C1082">
            <v>42424</v>
          </cell>
          <cell r="E1082">
            <v>1.6785922035766E-2</v>
          </cell>
        </row>
        <row r="1083">
          <cell r="A1083" t="str">
            <v>PLN_WIBOR_EOD</v>
          </cell>
          <cell r="C1083">
            <v>42453</v>
          </cell>
          <cell r="E1083">
            <v>1.7082829129088699E-2</v>
          </cell>
        </row>
        <row r="1084">
          <cell r="A1084" t="str">
            <v>PLN_WIBOR_EOD</v>
          </cell>
          <cell r="C1084">
            <v>42545</v>
          </cell>
          <cell r="E1084">
            <v>1.6330209953021702E-2</v>
          </cell>
        </row>
        <row r="1085">
          <cell r="A1085" t="str">
            <v>PLN_WIBOR_EOD</v>
          </cell>
          <cell r="C1085">
            <v>42639</v>
          </cell>
          <cell r="E1085">
            <v>1.5805176612436699E-2</v>
          </cell>
        </row>
        <row r="1086">
          <cell r="A1086" t="str">
            <v>PLN_WIBOR_EOD</v>
          </cell>
          <cell r="C1086">
            <v>42731</v>
          </cell>
          <cell r="E1086">
            <v>1.55614387724471E-2</v>
          </cell>
        </row>
        <row r="1087">
          <cell r="A1087" t="str">
            <v>PLN_WIBOR_EOD</v>
          </cell>
          <cell r="C1087">
            <v>43096</v>
          </cell>
          <cell r="E1087">
            <v>1.6167872563339299E-2</v>
          </cell>
        </row>
        <row r="1088">
          <cell r="A1088" t="str">
            <v>PLN_WIBOR_EOD</v>
          </cell>
          <cell r="C1088">
            <v>43458</v>
          </cell>
          <cell r="E1088">
            <v>1.71747818765975E-2</v>
          </cell>
        </row>
        <row r="1089">
          <cell r="A1089" t="str">
            <v>PLN_WIBOR_EOD</v>
          </cell>
          <cell r="C1089">
            <v>43823</v>
          </cell>
          <cell r="E1089">
            <v>1.8461743259090502E-2</v>
          </cell>
        </row>
        <row r="1090">
          <cell r="A1090" t="str">
            <v>PLN_WIBOR_EOD</v>
          </cell>
          <cell r="C1090">
            <v>44189</v>
          </cell>
          <cell r="E1090">
            <v>1.9755903032278001E-2</v>
          </cell>
        </row>
        <row r="1091">
          <cell r="A1091" t="str">
            <v>PLN_WIBOR_EOD</v>
          </cell>
          <cell r="C1091">
            <v>44554</v>
          </cell>
          <cell r="E1091">
            <v>2.0900841011788199E-2</v>
          </cell>
        </row>
        <row r="1092">
          <cell r="A1092" t="str">
            <v>PLN_WIBOR_EOD</v>
          </cell>
          <cell r="C1092">
            <v>44922</v>
          </cell>
          <cell r="E1092">
            <v>2.1934696148427201E-2</v>
          </cell>
        </row>
        <row r="1093">
          <cell r="A1093" t="str">
            <v>PLN_WIBOR_EOD</v>
          </cell>
          <cell r="C1093">
            <v>45287</v>
          </cell>
          <cell r="E1093">
            <v>2.2829814797240201E-2</v>
          </cell>
        </row>
        <row r="1094">
          <cell r="A1094" t="str">
            <v>PLN_WIBOR_EOD</v>
          </cell>
          <cell r="C1094">
            <v>45650</v>
          </cell>
          <cell r="E1094">
            <v>2.3630306762239602E-2</v>
          </cell>
        </row>
        <row r="1095">
          <cell r="A1095" t="str">
            <v>PLN_WIBOR_EOD</v>
          </cell>
          <cell r="C1095">
            <v>46015</v>
          </cell>
          <cell r="E1095">
            <v>2.4347374936663599E-2</v>
          </cell>
        </row>
        <row r="1096">
          <cell r="A1096" t="str">
            <v>PLN_WIBOR_EOD</v>
          </cell>
          <cell r="C1096">
            <v>46745</v>
          </cell>
          <cell r="E1096">
            <v>2.57304458119747E-2</v>
          </cell>
        </row>
        <row r="1097">
          <cell r="A1097" t="str">
            <v>PLN_WIBOR_EOD</v>
          </cell>
          <cell r="C1097">
            <v>47841</v>
          </cell>
          <cell r="E1097">
            <v>2.7103932876636899E-2</v>
          </cell>
        </row>
        <row r="1098">
          <cell r="A1098" t="str">
            <v>PLN_WIBOR_EOD</v>
          </cell>
          <cell r="C1098">
            <v>49667</v>
          </cell>
          <cell r="E1098">
            <v>2.7250969373444199E-2</v>
          </cell>
        </row>
        <row r="1099">
          <cell r="A1099" t="str">
            <v>PLN_WIBOR_EOD</v>
          </cell>
          <cell r="C1099">
            <v>51494</v>
          </cell>
          <cell r="E1099">
            <v>2.65704497642874E-2</v>
          </cell>
        </row>
        <row r="1100">
          <cell r="A1100" t="str">
            <v>PLN_WIBOR_EOD</v>
          </cell>
          <cell r="C1100">
            <v>53323</v>
          </cell>
          <cell r="E1100">
            <v>2.5685913899318E-2</v>
          </cell>
        </row>
        <row r="1101">
          <cell r="A1101" t="str">
            <v>SEK_STIBOR_3M_EOD</v>
          </cell>
          <cell r="C1101">
            <v>42458</v>
          </cell>
          <cell r="E1101">
            <v>-4.2200213512410302E-3</v>
          </cell>
        </row>
        <row r="1102">
          <cell r="A1102" t="str">
            <v>SEK_STIBOR_3M_EOD</v>
          </cell>
          <cell r="C1102">
            <v>42536</v>
          </cell>
          <cell r="E1102">
            <v>-3.7687483441110601E-3</v>
          </cell>
        </row>
        <row r="1103">
          <cell r="A1103" t="str">
            <v>SEK_STIBOR_3M_EOD</v>
          </cell>
          <cell r="C1103">
            <v>42634</v>
          </cell>
          <cell r="E1103">
            <v>-3.6180246040138802E-3</v>
          </cell>
        </row>
        <row r="1104">
          <cell r="A1104" t="str">
            <v>SEK_STIBOR_3M_EOD</v>
          </cell>
          <cell r="C1104">
            <v>42725</v>
          </cell>
          <cell r="E1104">
            <v>-3.4493209242132399E-3</v>
          </cell>
        </row>
        <row r="1105">
          <cell r="A1105" t="str">
            <v>SEK_STIBOR_3M_EOD</v>
          </cell>
          <cell r="C1105">
            <v>42809</v>
          </cell>
          <cell r="E1105">
            <v>-3.2024409129332099E-3</v>
          </cell>
        </row>
        <row r="1106">
          <cell r="A1106" t="str">
            <v>SEK_STIBOR_3M_EOD</v>
          </cell>
          <cell r="C1106">
            <v>42907</v>
          </cell>
          <cell r="E1106">
            <v>-2.7558599183929301E-3</v>
          </cell>
        </row>
        <row r="1107">
          <cell r="A1107" t="str">
            <v>SEK_STIBOR_3M_EOD</v>
          </cell>
          <cell r="C1107">
            <v>42998</v>
          </cell>
          <cell r="E1107">
            <v>-2.23987381467947E-3</v>
          </cell>
        </row>
        <row r="1108">
          <cell r="A1108" t="str">
            <v>SEK_STIBOR_3M_EOD</v>
          </cell>
          <cell r="C1108">
            <v>43089</v>
          </cell>
          <cell r="E1108">
            <v>-1.65661632563771E-3</v>
          </cell>
        </row>
        <row r="1109">
          <cell r="A1109" t="str">
            <v>SEK_STIBOR_3M_EOD</v>
          </cell>
          <cell r="C1109">
            <v>43180</v>
          </cell>
          <cell r="E1109">
            <v>-1.03417241955363E-3</v>
          </cell>
        </row>
        <row r="1110">
          <cell r="A1110" t="str">
            <v>SEK_STIBOR_3M_EOD</v>
          </cell>
          <cell r="C1110">
            <v>43462</v>
          </cell>
          <cell r="E1110">
            <v>1.0210673021732999E-3</v>
          </cell>
        </row>
        <row r="1111">
          <cell r="A1111" t="str">
            <v>SEK_STIBOR_3M_EOD</v>
          </cell>
          <cell r="C1111">
            <v>43829</v>
          </cell>
          <cell r="E1111">
            <v>3.9938860926457698E-3</v>
          </cell>
        </row>
        <row r="1112">
          <cell r="A1112" t="str">
            <v>SEK_STIBOR_3M_EOD</v>
          </cell>
          <cell r="C1112">
            <v>44193</v>
          </cell>
          <cell r="E1112">
            <v>6.8512918254672404E-3</v>
          </cell>
        </row>
        <row r="1113">
          <cell r="A1113" t="str">
            <v>SEK_STIBOR_3M_EOD</v>
          </cell>
          <cell r="C1113">
            <v>44558</v>
          </cell>
          <cell r="E1113">
            <v>9.3934228018648092E-3</v>
          </cell>
        </row>
        <row r="1114">
          <cell r="A1114" t="str">
            <v>SEK_STIBOR_3M_EOD</v>
          </cell>
          <cell r="C1114">
            <v>44923</v>
          </cell>
          <cell r="E1114">
            <v>1.15881055320182E-2</v>
          </cell>
        </row>
        <row r="1115">
          <cell r="A1115" t="str">
            <v>SEK_STIBOR_3M_EOD</v>
          </cell>
          <cell r="C1115">
            <v>45288</v>
          </cell>
          <cell r="E1115">
            <v>1.3471305921215799E-2</v>
          </cell>
        </row>
        <row r="1116">
          <cell r="A1116" t="str">
            <v>SEK_STIBOR_3M_EOD</v>
          </cell>
          <cell r="C1116">
            <v>45656</v>
          </cell>
          <cell r="E1116">
            <v>1.5077704720259299E-2</v>
          </cell>
        </row>
        <row r="1117">
          <cell r="A1117" t="str">
            <v>SEK_STIBOR_3M_EOD</v>
          </cell>
          <cell r="C1117">
            <v>46020</v>
          </cell>
          <cell r="E1117">
            <v>1.64789436116453E-2</v>
          </cell>
        </row>
        <row r="1118">
          <cell r="A1118" t="str">
            <v>SEK_STIBOR_3M_EOD</v>
          </cell>
          <cell r="C1118">
            <v>46749</v>
          </cell>
          <cell r="E1118">
            <v>1.8726047687380901E-2</v>
          </cell>
        </row>
        <row r="1119">
          <cell r="A1119" t="str">
            <v>SEK_STIBOR_3M_EOD</v>
          </cell>
          <cell r="C1119">
            <v>47847</v>
          </cell>
          <cell r="E1119">
            <v>2.1322199854757501E-2</v>
          </cell>
        </row>
        <row r="1120">
          <cell r="A1120" t="str">
            <v>SEK_STIBOR_3M_EOD</v>
          </cell>
          <cell r="C1120">
            <v>49671</v>
          </cell>
          <cell r="E1120">
            <v>2.4195537113540201E-2</v>
          </cell>
        </row>
        <row r="1121">
          <cell r="A1121" t="str">
            <v>SEK_STIBOR_3M_EOD</v>
          </cell>
          <cell r="C1121">
            <v>51498</v>
          </cell>
          <cell r="E1121">
            <v>2.5725176317630501E-2</v>
          </cell>
        </row>
        <row r="1122">
          <cell r="A1122" t="str">
            <v>SEK_STIBOR_3M_EOD</v>
          </cell>
          <cell r="C1122">
            <v>53324</v>
          </cell>
          <cell r="E1122">
            <v>2.5943268900680001E-2</v>
          </cell>
        </row>
        <row r="1123">
          <cell r="A1123" t="str">
            <v>SEK_STIBOR_6M_EOD</v>
          </cell>
          <cell r="C1123">
            <v>42549</v>
          </cell>
          <cell r="E1123">
            <v>-2.5566378763958401E-3</v>
          </cell>
        </row>
        <row r="1124">
          <cell r="A1124" t="str">
            <v>SEK_STIBOR_6M_EOD</v>
          </cell>
          <cell r="C1124">
            <v>42732</v>
          </cell>
          <cell r="E1124">
            <v>-2.3437004213688701E-3</v>
          </cell>
        </row>
        <row r="1125">
          <cell r="A1125" t="str">
            <v>SEK_STIBOR_6M_EOD</v>
          </cell>
          <cell r="C1125">
            <v>43097</v>
          </cell>
          <cell r="E1125">
            <v>-5.9576366038498001E-4</v>
          </cell>
        </row>
        <row r="1126">
          <cell r="A1126" t="str">
            <v>SEK_STIBOR_6M_EOD</v>
          </cell>
          <cell r="C1126">
            <v>43462</v>
          </cell>
          <cell r="E1126">
            <v>2.0382977752984401E-3</v>
          </cell>
        </row>
        <row r="1127">
          <cell r="A1127" t="str">
            <v>SEK_STIBOR_6M_EOD</v>
          </cell>
          <cell r="C1127">
            <v>43829</v>
          </cell>
          <cell r="E1127">
            <v>5.0002223409077702E-3</v>
          </cell>
        </row>
        <row r="1128">
          <cell r="A1128" t="str">
            <v>SEK_STIBOR_6M_EOD</v>
          </cell>
          <cell r="C1128">
            <v>44193</v>
          </cell>
          <cell r="E1128">
            <v>7.84653078272151E-3</v>
          </cell>
        </row>
        <row r="1129">
          <cell r="A1129" t="str">
            <v>SEK_STIBOR_6M_EOD</v>
          </cell>
          <cell r="C1129">
            <v>44558</v>
          </cell>
          <cell r="E1129">
            <v>1.03808203071035E-2</v>
          </cell>
        </row>
        <row r="1130">
          <cell r="A1130" t="str">
            <v>SEK_STIBOR_6M_EOD</v>
          </cell>
          <cell r="C1130">
            <v>44923</v>
          </cell>
          <cell r="E1130">
            <v>1.25685890367722E-2</v>
          </cell>
        </row>
        <row r="1131">
          <cell r="A1131" t="str">
            <v>SEK_STIBOR_6M_EOD</v>
          </cell>
          <cell r="C1131">
            <v>45288</v>
          </cell>
          <cell r="E1131">
            <v>1.44450942529545E-2</v>
          </cell>
        </row>
        <row r="1132">
          <cell r="A1132" t="str">
            <v>SEK_STIBOR_6M_EOD</v>
          </cell>
          <cell r="C1132">
            <v>45656</v>
          </cell>
          <cell r="E1132">
            <v>1.6044669253191798E-2</v>
          </cell>
        </row>
        <row r="1133">
          <cell r="A1133" t="str">
            <v>SEK_STIBOR_6M_EOD</v>
          </cell>
          <cell r="C1133">
            <v>46020</v>
          </cell>
          <cell r="E1133">
            <v>1.7436188871702799E-2</v>
          </cell>
        </row>
        <row r="1134">
          <cell r="A1134" t="str">
            <v>SEK_STIBOR_6M_EOD</v>
          </cell>
          <cell r="C1134">
            <v>46749</v>
          </cell>
          <cell r="E1134">
            <v>1.9649746168898401E-2</v>
          </cell>
        </row>
        <row r="1135">
          <cell r="A1135" t="str">
            <v>SEK_STIBOR_6M_EOD</v>
          </cell>
          <cell r="C1135">
            <v>47847</v>
          </cell>
          <cell r="E1135">
            <v>2.2163786974491399E-2</v>
          </cell>
        </row>
        <row r="1136">
          <cell r="A1136" t="str">
            <v>SEK_STIBOR_6M_EOD</v>
          </cell>
          <cell r="C1136">
            <v>49671</v>
          </cell>
          <cell r="E1136">
            <v>2.49156856066091E-2</v>
          </cell>
        </row>
        <row r="1137">
          <cell r="A1137" t="str">
            <v>SEK_STIBOR_6M_EOD</v>
          </cell>
          <cell r="C1137">
            <v>51498</v>
          </cell>
          <cell r="E1137">
            <v>2.6355369111148101E-2</v>
          </cell>
        </row>
        <row r="1138">
          <cell r="A1138" t="str">
            <v>SEK_STIBOR_6M_EOD</v>
          </cell>
          <cell r="C1138">
            <v>53324</v>
          </cell>
          <cell r="E1138">
            <v>2.65060065218479E-2</v>
          </cell>
        </row>
        <row r="1139">
          <cell r="A1139" t="str">
            <v>SEK_STIBOR_EOD</v>
          </cell>
          <cell r="C1139">
            <v>42361</v>
          </cell>
          <cell r="E1139">
            <v>-4.5219724556066401E-3</v>
          </cell>
        </row>
        <row r="1140">
          <cell r="A1140" t="str">
            <v>SEK_STIBOR_EOD</v>
          </cell>
          <cell r="C1140">
            <v>42366</v>
          </cell>
          <cell r="E1140">
            <v>-4.5220658300134699E-3</v>
          </cell>
        </row>
        <row r="1141">
          <cell r="A1141" t="str">
            <v>SEK_STIBOR_EOD</v>
          </cell>
          <cell r="C1141">
            <v>42373</v>
          </cell>
          <cell r="E1141">
            <v>-1.1872060024638101E-2</v>
          </cell>
        </row>
        <row r="1142">
          <cell r="A1142" t="str">
            <v>SEK_STIBOR_EOD</v>
          </cell>
          <cell r="C1142">
            <v>42397</v>
          </cell>
          <cell r="E1142">
            <v>-6.8684210438907196E-3</v>
          </cell>
        </row>
        <row r="1143">
          <cell r="A1143" t="str">
            <v>SEK_STIBOR_EOD</v>
          </cell>
          <cell r="C1143">
            <v>42429</v>
          </cell>
          <cell r="E1143">
            <v>-5.2369799332223303E-3</v>
          </cell>
        </row>
        <row r="1144">
          <cell r="A1144" t="str">
            <v>SEK_STIBOR_EOD</v>
          </cell>
          <cell r="C1144">
            <v>42536</v>
          </cell>
          <cell r="E1144">
            <v>-4.1838378210986796E-3</v>
          </cell>
        </row>
        <row r="1145">
          <cell r="A1145" t="str">
            <v>SEK_STIBOR_EOD</v>
          </cell>
          <cell r="C1145">
            <v>42634</v>
          </cell>
          <cell r="E1145">
            <v>-3.88465142134892E-3</v>
          </cell>
        </row>
        <row r="1146">
          <cell r="A1146" t="str">
            <v>SEK_STIBOR_EOD</v>
          </cell>
          <cell r="C1146">
            <v>42725</v>
          </cell>
          <cell r="E1146">
            <v>-3.6494736583222499E-3</v>
          </cell>
        </row>
        <row r="1147">
          <cell r="A1147" t="str">
            <v>SEK_STIBOR_EOD</v>
          </cell>
          <cell r="C1147">
            <v>42809</v>
          </cell>
          <cell r="E1147">
            <v>-3.3651485921088798E-3</v>
          </cell>
        </row>
        <row r="1148">
          <cell r="A1148" t="str">
            <v>SEK_STIBOR_EOD</v>
          </cell>
          <cell r="C1148">
            <v>42907</v>
          </cell>
          <cell r="E1148">
            <v>-2.8894170444438202E-3</v>
          </cell>
        </row>
        <row r="1149">
          <cell r="A1149" t="str">
            <v>SEK_STIBOR_EOD</v>
          </cell>
          <cell r="C1149">
            <v>42998</v>
          </cell>
          <cell r="E1149">
            <v>-2.35438125660715E-3</v>
          </cell>
        </row>
        <row r="1150">
          <cell r="A1150" t="str">
            <v>SEK_STIBOR_EOD</v>
          </cell>
          <cell r="C1150">
            <v>43089</v>
          </cell>
          <cell r="E1150">
            <v>-1.75682997165939E-3</v>
          </cell>
        </row>
        <row r="1151">
          <cell r="A1151" t="str">
            <v>SEK_STIBOR_EOD</v>
          </cell>
          <cell r="C1151">
            <v>43180</v>
          </cell>
          <cell r="E1151">
            <v>-1.12326479510224E-3</v>
          </cell>
        </row>
        <row r="1152">
          <cell r="A1152" t="str">
            <v>SEK_STIBOR_EOD</v>
          </cell>
          <cell r="C1152">
            <v>43462</v>
          </cell>
          <cell r="E1152">
            <v>1.01920300307555E-3</v>
          </cell>
        </row>
        <row r="1153">
          <cell r="A1153" t="str">
            <v>SEK_STIBOR_EOD</v>
          </cell>
          <cell r="C1153">
            <v>43829</v>
          </cell>
          <cell r="E1153">
            <v>3.9924877732238299E-3</v>
          </cell>
        </row>
        <row r="1154">
          <cell r="A1154" t="str">
            <v>SEK_STIBOR_EOD</v>
          </cell>
          <cell r="C1154">
            <v>44193</v>
          </cell>
          <cell r="E1154">
            <v>6.85099735869878E-3</v>
          </cell>
        </row>
        <row r="1155">
          <cell r="A1155" t="str">
            <v>SEK_STIBOR_EOD</v>
          </cell>
          <cell r="C1155">
            <v>44558</v>
          </cell>
          <cell r="E1155">
            <v>9.3934929167537005E-3</v>
          </cell>
        </row>
        <row r="1156">
          <cell r="A1156" t="str">
            <v>SEK_STIBOR_EOD</v>
          </cell>
          <cell r="C1156">
            <v>44923</v>
          </cell>
          <cell r="E1156">
            <v>1.15881656563758E-2</v>
          </cell>
        </row>
        <row r="1157">
          <cell r="A1157" t="str">
            <v>SEK_STIBOR_EOD</v>
          </cell>
          <cell r="C1157">
            <v>45288</v>
          </cell>
          <cell r="E1157">
            <v>1.3471358546739001E-2</v>
          </cell>
        </row>
        <row r="1158">
          <cell r="A1158" t="str">
            <v>SEK_STIBOR_EOD</v>
          </cell>
          <cell r="C1158">
            <v>45656</v>
          </cell>
          <cell r="E1158">
            <v>1.5077751467281599E-2</v>
          </cell>
        </row>
        <row r="1159">
          <cell r="A1159" t="str">
            <v>SEK_STIBOR_EOD</v>
          </cell>
          <cell r="C1159">
            <v>46020</v>
          </cell>
          <cell r="E1159">
            <v>1.6479470228348999E-2</v>
          </cell>
        </row>
        <row r="1160">
          <cell r="A1160" t="str">
            <v>SEK_STIBOR_EOD</v>
          </cell>
          <cell r="C1160">
            <v>46749</v>
          </cell>
          <cell r="E1160">
            <v>1.8726842771367699E-2</v>
          </cell>
        </row>
        <row r="1161">
          <cell r="A1161" t="str">
            <v>SEK_STIBOR_EOD</v>
          </cell>
          <cell r="C1161">
            <v>47847</v>
          </cell>
          <cell r="E1161">
            <v>2.1322835334859701E-2</v>
          </cell>
        </row>
        <row r="1162">
          <cell r="A1162" t="str">
            <v>SEK_STIBOR_EOD</v>
          </cell>
          <cell r="C1162">
            <v>49671</v>
          </cell>
          <cell r="E1162">
            <v>2.4196236684890401E-2</v>
          </cell>
        </row>
        <row r="1163">
          <cell r="A1163" t="str">
            <v>SEK_STIBOR_EOD</v>
          </cell>
          <cell r="C1163">
            <v>51498</v>
          </cell>
          <cell r="E1163">
            <v>2.5725824917822899E-2</v>
          </cell>
        </row>
        <row r="1164">
          <cell r="A1164" t="str">
            <v>SEK_STIBOR_EOD</v>
          </cell>
          <cell r="C1164">
            <v>53324</v>
          </cell>
          <cell r="E1164">
            <v>2.5943864891685601E-2</v>
          </cell>
        </row>
        <row r="1165">
          <cell r="A1165" t="str">
            <v>SGD_SOR_3M_EOD</v>
          </cell>
          <cell r="C1165">
            <v>42453</v>
          </cell>
          <cell r="E1165">
            <v>1.5924147658007402E-2</v>
          </cell>
        </row>
        <row r="1166">
          <cell r="A1166" t="str">
            <v>SGD_SOR_3M_EOD</v>
          </cell>
          <cell r="C1166">
            <v>42545</v>
          </cell>
          <cell r="E1166">
            <v>1.6218263612521499E-2</v>
          </cell>
        </row>
        <row r="1167">
          <cell r="A1167" t="str">
            <v>SGD_SOR_3M_EOD</v>
          </cell>
          <cell r="C1167">
            <v>42639</v>
          </cell>
          <cell r="E1167">
            <v>1.6427211067826498E-2</v>
          </cell>
        </row>
        <row r="1168">
          <cell r="A1168" t="str">
            <v>SGD_SOR_3M_EOD</v>
          </cell>
          <cell r="C1168">
            <v>42731</v>
          </cell>
          <cell r="E1168">
            <v>1.6567080980245001E-2</v>
          </cell>
        </row>
        <row r="1169">
          <cell r="A1169" t="str">
            <v>SGD_SOR_3M_EOD</v>
          </cell>
          <cell r="C1169">
            <v>43095</v>
          </cell>
          <cell r="E1169">
            <v>1.8967796640499E-2</v>
          </cell>
        </row>
        <row r="1170">
          <cell r="A1170" t="str">
            <v>SGD_SOR_3M_EOD</v>
          </cell>
          <cell r="C1170">
            <v>43458</v>
          </cell>
          <cell r="E1170">
            <v>2.1289654928175299E-2</v>
          </cell>
        </row>
        <row r="1171">
          <cell r="A1171" t="str">
            <v>SGD_SOR_3M_EOD</v>
          </cell>
          <cell r="C1171">
            <v>43823</v>
          </cell>
          <cell r="E1171">
            <v>2.3122644542029398E-2</v>
          </cell>
        </row>
        <row r="1172">
          <cell r="A1172" t="str">
            <v>SGD_SOR_3M_EOD</v>
          </cell>
          <cell r="C1172">
            <v>44189</v>
          </cell>
          <cell r="E1172">
            <v>2.4351590445318899E-2</v>
          </cell>
        </row>
        <row r="1173">
          <cell r="A1173" t="str">
            <v>SGD_SOR_3M_EOD</v>
          </cell>
          <cell r="C1173">
            <v>44922</v>
          </cell>
          <cell r="E1173">
            <v>2.67292772609477E-2</v>
          </cell>
        </row>
        <row r="1174">
          <cell r="A1174" t="str">
            <v>SGD_SOR_3M_EOD</v>
          </cell>
          <cell r="C1174">
            <v>46015</v>
          </cell>
          <cell r="E1174">
            <v>2.9082046749105001E-2</v>
          </cell>
        </row>
        <row r="1175">
          <cell r="A1175" t="str">
            <v>SGD_SOR_3M_EOD</v>
          </cell>
          <cell r="C1175">
            <v>46745</v>
          </cell>
          <cell r="E1175">
            <v>2.9980497256091899E-2</v>
          </cell>
        </row>
        <row r="1176">
          <cell r="A1176" t="str">
            <v>SGD_SOR_3M_EOD</v>
          </cell>
          <cell r="C1176">
            <v>47841</v>
          </cell>
          <cell r="E1176">
            <v>3.1033633290346401E-2</v>
          </cell>
        </row>
        <row r="1177">
          <cell r="A1177" t="str">
            <v>SGD_SOR_3M_EOD</v>
          </cell>
          <cell r="C1177">
            <v>49667</v>
          </cell>
          <cell r="E1177">
            <v>3.1545164508907701E-2</v>
          </cell>
        </row>
        <row r="1178">
          <cell r="A1178" t="str">
            <v>SGD_SOR_3M_EOD</v>
          </cell>
          <cell r="C1178">
            <v>51494</v>
          </cell>
          <cell r="E1178">
            <v>3.1888261088996901E-2</v>
          </cell>
        </row>
        <row r="1179">
          <cell r="A1179" t="str">
            <v>SGD_SOR_3M_EOD</v>
          </cell>
          <cell r="C1179">
            <v>53322</v>
          </cell>
          <cell r="E1179">
            <v>3.2298491032854697E-2</v>
          </cell>
        </row>
        <row r="1180">
          <cell r="A1180" t="str">
            <v>SGD_SOR_3M_EOD</v>
          </cell>
          <cell r="C1180">
            <v>56972</v>
          </cell>
          <cell r="E1180">
            <v>3.4485837615791597E-2</v>
          </cell>
        </row>
        <row r="1181">
          <cell r="A1181" t="str">
            <v>SGD_SOR_6M_EOD</v>
          </cell>
          <cell r="C1181">
            <v>42545</v>
          </cell>
          <cell r="E1181">
            <v>1.6955030201234299E-2</v>
          </cell>
        </row>
        <row r="1182">
          <cell r="A1182" t="str">
            <v>SGD_SOR_6M_EOD</v>
          </cell>
          <cell r="C1182">
            <v>42731</v>
          </cell>
          <cell r="E1182">
            <v>1.7430817206261402E-2</v>
          </cell>
        </row>
        <row r="1183">
          <cell r="A1183" t="str">
            <v>SGD_SOR_6M_EOD</v>
          </cell>
          <cell r="C1183">
            <v>43095</v>
          </cell>
          <cell r="E1183">
            <v>1.9315129137063299E-2</v>
          </cell>
        </row>
        <row r="1184">
          <cell r="A1184" t="str">
            <v>SGD_SOR_6M_EOD</v>
          </cell>
          <cell r="C1184">
            <v>43458</v>
          </cell>
          <cell r="E1184">
            <v>2.1330952233120599E-2</v>
          </cell>
        </row>
        <row r="1185">
          <cell r="A1185" t="str">
            <v>SGD_SOR_6M_EOD</v>
          </cell>
          <cell r="C1185">
            <v>43823</v>
          </cell>
          <cell r="E1185">
            <v>2.3114976777712602E-2</v>
          </cell>
        </row>
        <row r="1186">
          <cell r="A1186" t="str">
            <v>SGD_SOR_6M_EOD</v>
          </cell>
          <cell r="C1186">
            <v>44189</v>
          </cell>
          <cell r="E1186">
            <v>2.4319356721365398E-2</v>
          </cell>
        </row>
        <row r="1187">
          <cell r="A1187" t="str">
            <v>SGD_SOR_6M_EOD</v>
          </cell>
          <cell r="C1187">
            <v>44922</v>
          </cell>
          <cell r="E1187">
            <v>2.66990458429936E-2</v>
          </cell>
        </row>
        <row r="1188">
          <cell r="A1188" t="str">
            <v>SGD_SOR_6M_EOD</v>
          </cell>
          <cell r="C1188">
            <v>46015</v>
          </cell>
          <cell r="E1188">
            <v>2.9052969471254401E-2</v>
          </cell>
        </row>
        <row r="1189">
          <cell r="A1189" t="str">
            <v>SGD_SOR_6M_EOD</v>
          </cell>
          <cell r="C1189">
            <v>46745</v>
          </cell>
          <cell r="E1189">
            <v>3.0040063100562401E-2</v>
          </cell>
        </row>
        <row r="1190">
          <cell r="A1190" t="str">
            <v>SGD_SOR_6M_EOD</v>
          </cell>
          <cell r="C1190">
            <v>47841</v>
          </cell>
          <cell r="E1190">
            <v>3.1090895080786399E-2</v>
          </cell>
        </row>
        <row r="1191">
          <cell r="A1191" t="str">
            <v>SGD_SOR_6M_EOD</v>
          </cell>
          <cell r="C1191">
            <v>49667</v>
          </cell>
          <cell r="E1191">
            <v>3.16005604372432E-2</v>
          </cell>
        </row>
        <row r="1192">
          <cell r="A1192" t="str">
            <v>SGD_SOR_6M_EOD</v>
          </cell>
          <cell r="C1192">
            <v>51494</v>
          </cell>
          <cell r="E1192">
            <v>3.1942212043473597E-2</v>
          </cell>
        </row>
        <row r="1193">
          <cell r="A1193" t="str">
            <v>SGD_SOR_6M_EOD</v>
          </cell>
          <cell r="C1193">
            <v>53322</v>
          </cell>
          <cell r="E1193">
            <v>3.2351679199328097E-2</v>
          </cell>
        </row>
        <row r="1194">
          <cell r="A1194" t="str">
            <v>SGD_SOR_6M_EOD</v>
          </cell>
          <cell r="C1194">
            <v>56972</v>
          </cell>
          <cell r="E1194">
            <v>3.4537868052374701E-2</v>
          </cell>
        </row>
        <row r="1195">
          <cell r="A1195" t="str">
            <v>SGD_SOR_EOD</v>
          </cell>
          <cell r="C1195">
            <v>42361</v>
          </cell>
          <cell r="E1195">
            <v>5.3558607049650504E-3</v>
          </cell>
        </row>
        <row r="1196">
          <cell r="A1196" t="str">
            <v>SGD_SOR_EOD</v>
          </cell>
          <cell r="C1196">
            <v>42362</v>
          </cell>
          <cell r="E1196">
            <v>5.3558607049529403E-3</v>
          </cell>
        </row>
        <row r="1197">
          <cell r="A1197" t="str">
            <v>SGD_SOR_EOD</v>
          </cell>
          <cell r="C1197">
            <v>42369</v>
          </cell>
          <cell r="E1197">
            <v>6.8504940254540698E-3</v>
          </cell>
        </row>
        <row r="1198">
          <cell r="A1198" t="str">
            <v>SGD_SOR_EOD</v>
          </cell>
          <cell r="C1198">
            <v>42394</v>
          </cell>
          <cell r="E1198">
            <v>1.4392028927713499E-2</v>
          </cell>
        </row>
        <row r="1199">
          <cell r="A1199" t="str">
            <v>SGD_SOR_EOD</v>
          </cell>
          <cell r="C1199">
            <v>42424</v>
          </cell>
          <cell r="E1199">
            <v>1.51417038139991E-2</v>
          </cell>
        </row>
        <row r="1200">
          <cell r="A1200" t="str">
            <v>SGD_SOR_EOD</v>
          </cell>
          <cell r="C1200">
            <v>42453</v>
          </cell>
          <cell r="E1200">
            <v>1.5696872669769199E-2</v>
          </cell>
        </row>
        <row r="1201">
          <cell r="A1201" t="str">
            <v>SGD_SOR_EOD</v>
          </cell>
          <cell r="C1201">
            <v>42545</v>
          </cell>
          <cell r="E1201">
            <v>1.68296337742475E-2</v>
          </cell>
        </row>
        <row r="1202">
          <cell r="A1202" t="str">
            <v>SGD_SOR_EOD</v>
          </cell>
          <cell r="C1202">
            <v>42731</v>
          </cell>
          <cell r="E1202">
            <v>1.7372401814609601E-2</v>
          </cell>
        </row>
        <row r="1203">
          <cell r="A1203" t="str">
            <v>SGD_SOR_EOD</v>
          </cell>
          <cell r="C1203">
            <v>43095</v>
          </cell>
          <cell r="E1203">
            <v>1.9290075705867899E-2</v>
          </cell>
        </row>
        <row r="1204">
          <cell r="A1204" t="str">
            <v>SGD_SOR_EOD</v>
          </cell>
          <cell r="C1204">
            <v>43458</v>
          </cell>
          <cell r="E1204">
            <v>2.13183496743495E-2</v>
          </cell>
        </row>
        <row r="1205">
          <cell r="A1205" t="str">
            <v>SGD_SOR_EOD</v>
          </cell>
          <cell r="C1205">
            <v>43823</v>
          </cell>
          <cell r="E1205">
            <v>2.31055210979309E-2</v>
          </cell>
        </row>
        <row r="1206">
          <cell r="A1206" t="str">
            <v>SGD_SOR_EOD</v>
          </cell>
          <cell r="C1206">
            <v>44189</v>
          </cell>
          <cell r="E1206">
            <v>2.43117945665535E-2</v>
          </cell>
        </row>
        <row r="1207">
          <cell r="A1207" t="str">
            <v>SGD_SOR_EOD</v>
          </cell>
          <cell r="C1207">
            <v>44922</v>
          </cell>
          <cell r="E1207">
            <v>2.6692934336971001E-2</v>
          </cell>
        </row>
        <row r="1208">
          <cell r="A1208" t="str">
            <v>SGD_SOR_EOD</v>
          </cell>
          <cell r="C1208">
            <v>46015</v>
          </cell>
          <cell r="E1208">
            <v>2.9050073807517899E-2</v>
          </cell>
        </row>
        <row r="1209">
          <cell r="A1209" t="str">
            <v>SGD_SOR_EOD</v>
          </cell>
          <cell r="C1209">
            <v>46745</v>
          </cell>
          <cell r="E1209">
            <v>3.0037650369208701E-2</v>
          </cell>
        </row>
        <row r="1210">
          <cell r="A1210" t="str">
            <v>SGD_SOR_EOD</v>
          </cell>
          <cell r="C1210">
            <v>47841</v>
          </cell>
          <cell r="E1210">
            <v>3.10894730450627E-2</v>
          </cell>
        </row>
        <row r="1211">
          <cell r="A1211" t="str">
            <v>SGD_SOR_EOD</v>
          </cell>
          <cell r="C1211">
            <v>49667</v>
          </cell>
          <cell r="E1211">
            <v>3.1599570210033602E-2</v>
          </cell>
        </row>
        <row r="1212">
          <cell r="A1212" t="str">
            <v>SGD_SOR_EOD</v>
          </cell>
          <cell r="C1212">
            <v>51494</v>
          </cell>
          <cell r="E1212">
            <v>3.1941724140451697E-2</v>
          </cell>
        </row>
        <row r="1213">
          <cell r="A1213" t="str">
            <v>SGD_SOR_EOD</v>
          </cell>
          <cell r="C1213">
            <v>53322</v>
          </cell>
          <cell r="E1213">
            <v>3.2351714670349099E-2</v>
          </cell>
        </row>
        <row r="1214">
          <cell r="A1214" t="str">
            <v>SGD_SOR_EOD</v>
          </cell>
          <cell r="C1214">
            <v>56972</v>
          </cell>
          <cell r="E1214">
            <v>3.4538283334659997E-2</v>
          </cell>
        </row>
        <row r="1215">
          <cell r="A1215" t="str">
            <v>USD_FEDFUND_EOD</v>
          </cell>
          <cell r="C1215">
            <v>42361</v>
          </cell>
          <cell r="E1215">
            <v>3.6499817501455798E-3</v>
          </cell>
        </row>
        <row r="1216">
          <cell r="A1216" t="str">
            <v>USD_FEDFUND_EOD</v>
          </cell>
          <cell r="C1216">
            <v>42362</v>
          </cell>
          <cell r="E1216">
            <v>3.6499817501460699E-3</v>
          </cell>
        </row>
        <row r="1217">
          <cell r="A1217" t="str">
            <v>USD_FEDFUND_EOD</v>
          </cell>
          <cell r="C1217">
            <v>42369</v>
          </cell>
          <cell r="E1217">
            <v>3.5769579552717202E-3</v>
          </cell>
        </row>
        <row r="1218">
          <cell r="A1218" t="str">
            <v>USD_FEDFUND_EOD</v>
          </cell>
          <cell r="C1218">
            <v>42376</v>
          </cell>
          <cell r="E1218">
            <v>3.30383040251118E-3</v>
          </cell>
        </row>
        <row r="1219">
          <cell r="A1219" t="str">
            <v>USD_FEDFUND_EOD</v>
          </cell>
          <cell r="C1219">
            <v>42383</v>
          </cell>
          <cell r="E1219">
            <v>3.3719870261908402E-3</v>
          </cell>
        </row>
        <row r="1220">
          <cell r="A1220" t="str">
            <v>USD_FEDFUND_EOD</v>
          </cell>
          <cell r="C1220">
            <v>42394</v>
          </cell>
          <cell r="E1220">
            <v>3.46819867677353E-3</v>
          </cell>
        </row>
        <row r="1221">
          <cell r="A1221" t="str">
            <v>USD_FEDFUND_EOD</v>
          </cell>
          <cell r="C1221">
            <v>42424</v>
          </cell>
          <cell r="E1221">
            <v>3.5689030847035198E-3</v>
          </cell>
        </row>
        <row r="1222">
          <cell r="A1222" t="str">
            <v>USD_FEDFUND_EOD</v>
          </cell>
          <cell r="C1222">
            <v>42453</v>
          </cell>
          <cell r="E1222">
            <v>3.67150309111726E-3</v>
          </cell>
        </row>
        <row r="1223">
          <cell r="A1223" t="str">
            <v>USD_FEDFUND_EOD</v>
          </cell>
          <cell r="C1223">
            <v>42485</v>
          </cell>
          <cell r="E1223">
            <v>3.9392371440172304E-3</v>
          </cell>
        </row>
        <row r="1224">
          <cell r="A1224" t="str">
            <v>USD_FEDFUND_EOD</v>
          </cell>
          <cell r="C1224">
            <v>42514</v>
          </cell>
          <cell r="E1224">
            <v>4.1705392127563603E-3</v>
          </cell>
        </row>
        <row r="1225">
          <cell r="A1225" t="str">
            <v>USD_FEDFUND_EOD</v>
          </cell>
          <cell r="C1225">
            <v>42545</v>
          </cell>
          <cell r="E1225">
            <v>4.4411600967897502E-3</v>
          </cell>
        </row>
        <row r="1226">
          <cell r="A1226" t="str">
            <v>USD_FEDFUND_EOD</v>
          </cell>
          <cell r="C1226">
            <v>42576</v>
          </cell>
          <cell r="E1226">
            <v>4.65403842456276E-3</v>
          </cell>
        </row>
        <row r="1227">
          <cell r="A1227" t="str">
            <v>USD_FEDFUND_EOD</v>
          </cell>
          <cell r="C1227">
            <v>42606</v>
          </cell>
          <cell r="E1227">
            <v>4.9007288008344101E-3</v>
          </cell>
        </row>
        <row r="1228">
          <cell r="A1228" t="str">
            <v>USD_FEDFUND_EOD</v>
          </cell>
          <cell r="C1228">
            <v>42639</v>
          </cell>
          <cell r="E1228">
            <v>5.1278252868443104E-3</v>
          </cell>
        </row>
        <row r="1229">
          <cell r="A1229" t="str">
            <v>USD_FEDFUND_EOD</v>
          </cell>
          <cell r="C1229">
            <v>42667</v>
          </cell>
          <cell r="E1229">
            <v>5.3303763189610004E-3</v>
          </cell>
        </row>
        <row r="1230">
          <cell r="A1230" t="str">
            <v>USD_FEDFUND_EOD</v>
          </cell>
          <cell r="C1230">
            <v>42699</v>
          </cell>
          <cell r="E1230">
            <v>5.5508018126117402E-3</v>
          </cell>
        </row>
        <row r="1231">
          <cell r="A1231" t="str">
            <v>USD_FEDFUND_EOD</v>
          </cell>
          <cell r="C1231">
            <v>42731</v>
          </cell>
          <cell r="E1231">
            <v>5.7960767392795402E-3</v>
          </cell>
        </row>
        <row r="1232">
          <cell r="A1232" t="str">
            <v>USD_FEDFUND_EOD</v>
          </cell>
          <cell r="C1232">
            <v>42912</v>
          </cell>
          <cell r="E1232">
            <v>7.1951557968700803E-3</v>
          </cell>
        </row>
        <row r="1233">
          <cell r="A1233" t="str">
            <v>USD_FEDFUND_EOD</v>
          </cell>
          <cell r="C1233">
            <v>43095</v>
          </cell>
          <cell r="E1233">
            <v>8.55059384507878E-3</v>
          </cell>
        </row>
        <row r="1234">
          <cell r="A1234" t="str">
            <v>USD_FEDFUND_EOD</v>
          </cell>
          <cell r="C1234">
            <v>43458</v>
          </cell>
          <cell r="E1234">
            <v>1.08083952054151E-2</v>
          </cell>
        </row>
        <row r="1235">
          <cell r="A1235" t="str">
            <v>USD_FEDFUND_EOD</v>
          </cell>
          <cell r="C1235">
            <v>43823</v>
          </cell>
          <cell r="E1235">
            <v>1.26312080853346E-2</v>
          </cell>
        </row>
        <row r="1236">
          <cell r="A1236" t="str">
            <v>USD_FEDFUND_EOD</v>
          </cell>
          <cell r="C1236">
            <v>44189</v>
          </cell>
          <cell r="E1236">
            <v>1.41041907467577E-2</v>
          </cell>
        </row>
        <row r="1237">
          <cell r="A1237" t="str">
            <v>USD_FEDFUND_EOD</v>
          </cell>
          <cell r="C1237">
            <v>44554</v>
          </cell>
          <cell r="E1237">
            <v>1.5405920665313299E-2</v>
          </cell>
        </row>
        <row r="1238">
          <cell r="A1238" t="str">
            <v>USD_FEDFUND_EOD</v>
          </cell>
          <cell r="C1238">
            <v>44922</v>
          </cell>
          <cell r="E1238">
            <v>1.6563524951628099E-2</v>
          </cell>
        </row>
        <row r="1239">
          <cell r="A1239" t="str">
            <v>USD_FEDFUND_EOD</v>
          </cell>
          <cell r="C1239">
            <v>45286</v>
          </cell>
          <cell r="E1239">
            <v>1.7526864815988599E-2</v>
          </cell>
        </row>
        <row r="1240">
          <cell r="A1240" t="str">
            <v>USD_FEDFUND_EOD</v>
          </cell>
          <cell r="C1240">
            <v>45650</v>
          </cell>
          <cell r="E1240">
            <v>1.84056188182057E-2</v>
          </cell>
        </row>
        <row r="1241">
          <cell r="A1241" t="str">
            <v>USD_FEDFUND_EOD</v>
          </cell>
          <cell r="C1241">
            <v>46015</v>
          </cell>
          <cell r="E1241">
            <v>1.9128573763918699E-2</v>
          </cell>
        </row>
        <row r="1242">
          <cell r="A1242" t="str">
            <v>USD_FEDFUND_EOD</v>
          </cell>
          <cell r="C1242">
            <v>46745</v>
          </cell>
          <cell r="E1242">
            <v>2.0411697685907702E-2</v>
          </cell>
        </row>
        <row r="1243">
          <cell r="A1243" t="str">
            <v>USD_FEDFUND_EOD</v>
          </cell>
          <cell r="C1243">
            <v>47841</v>
          </cell>
          <cell r="E1243">
            <v>2.1755307871349501E-2</v>
          </cell>
        </row>
        <row r="1244">
          <cell r="A1244" t="str">
            <v>USD_FEDFUND_EOD</v>
          </cell>
          <cell r="C1244">
            <v>49667</v>
          </cell>
          <cell r="E1244">
            <v>2.30494714529412E-2</v>
          </cell>
        </row>
        <row r="1245">
          <cell r="A1245" t="str">
            <v>USD_FEDFUND_EOD</v>
          </cell>
          <cell r="C1245">
            <v>51494</v>
          </cell>
          <cell r="E1245">
            <v>2.3723615038247901E-2</v>
          </cell>
        </row>
        <row r="1246">
          <cell r="A1246" t="str">
            <v>USD_FEDFUND_EOD</v>
          </cell>
          <cell r="C1246">
            <v>53322</v>
          </cell>
          <cell r="E1246">
            <v>2.3993080794821701E-2</v>
          </cell>
        </row>
        <row r="1247">
          <cell r="A1247" t="str">
            <v>USD_FEDFUND_EOD</v>
          </cell>
          <cell r="C1247">
            <v>56972</v>
          </cell>
          <cell r="E1247">
            <v>2.4056713223234098E-2</v>
          </cell>
        </row>
        <row r="1248">
          <cell r="A1248" t="str">
            <v>USD_FEDFUND_EOD</v>
          </cell>
          <cell r="C1248">
            <v>60625</v>
          </cell>
          <cell r="E1248">
            <v>2.3695786134467101E-2</v>
          </cell>
        </row>
        <row r="1249">
          <cell r="A1249" t="str">
            <v>USD_FEDFUND_EOD</v>
          </cell>
          <cell r="C1249">
            <v>64277</v>
          </cell>
          <cell r="E1249">
            <v>2.294739667765E-2</v>
          </cell>
        </row>
        <row r="1250">
          <cell r="A1250" t="str">
            <v>USD_LIBOR_12M_EOD</v>
          </cell>
          <cell r="C1250">
            <v>42731</v>
          </cell>
          <cell r="E1250">
            <v>1.14011250870473E-2</v>
          </cell>
        </row>
        <row r="1251">
          <cell r="A1251" t="str">
            <v>USD_LIBOR_12M_EOD</v>
          </cell>
          <cell r="C1251">
            <v>42759</v>
          </cell>
          <cell r="E1251">
            <v>1.13388236559016E-2</v>
          </cell>
        </row>
        <row r="1252">
          <cell r="A1252" t="str">
            <v>USD_LIBOR_12M_EOD</v>
          </cell>
          <cell r="C1252">
            <v>42790</v>
          </cell>
          <cell r="E1252">
            <v>1.17214581256935E-2</v>
          </cell>
        </row>
        <row r="1253">
          <cell r="A1253" t="str">
            <v>USD_LIBOR_12M_EOD</v>
          </cell>
          <cell r="C1253">
            <v>42818</v>
          </cell>
          <cell r="E1253">
            <v>1.20325334353516E-2</v>
          </cell>
        </row>
        <row r="1254">
          <cell r="A1254" t="str">
            <v>USD_LIBOR_12M_EOD</v>
          </cell>
          <cell r="C1254">
            <v>42849</v>
          </cell>
          <cell r="E1254">
            <v>1.23401190759645E-2</v>
          </cell>
        </row>
        <row r="1255">
          <cell r="A1255" t="str">
            <v>USD_LIBOR_12M_EOD</v>
          </cell>
          <cell r="C1255">
            <v>42879</v>
          </cell>
          <cell r="E1255">
            <v>1.2616628963812699E-2</v>
          </cell>
        </row>
        <row r="1256">
          <cell r="A1256" t="str">
            <v>USD_LIBOR_12M_EOD</v>
          </cell>
          <cell r="C1256">
            <v>42912</v>
          </cell>
          <cell r="E1256">
            <v>1.28857779313141E-2</v>
          </cell>
        </row>
        <row r="1257">
          <cell r="A1257" t="str">
            <v>USD_LIBOR_12M_EOD</v>
          </cell>
          <cell r="C1257">
            <v>42940</v>
          </cell>
          <cell r="E1257">
            <v>1.2960259411459001E-2</v>
          </cell>
        </row>
        <row r="1258">
          <cell r="A1258" t="str">
            <v>USD_LIBOR_12M_EOD</v>
          </cell>
          <cell r="C1258">
            <v>42971</v>
          </cell>
          <cell r="E1258">
            <v>1.3189318126351299E-2</v>
          </cell>
        </row>
        <row r="1259">
          <cell r="A1259" t="str">
            <v>USD_LIBOR_12M_EOD</v>
          </cell>
          <cell r="C1259">
            <v>43003</v>
          </cell>
          <cell r="E1259">
            <v>1.34923209551213E-2</v>
          </cell>
        </row>
        <row r="1260">
          <cell r="A1260" t="str">
            <v>USD_LIBOR_12M_EOD</v>
          </cell>
          <cell r="C1260">
            <v>43032</v>
          </cell>
          <cell r="E1260">
            <v>1.35424392816392E-2</v>
          </cell>
        </row>
        <row r="1261">
          <cell r="A1261" t="str">
            <v>USD_LIBOR_12M_EOD</v>
          </cell>
          <cell r="C1261">
            <v>43063</v>
          </cell>
          <cell r="E1261">
            <v>1.36292536237779E-2</v>
          </cell>
        </row>
        <row r="1262">
          <cell r="A1262" t="str">
            <v>USD_LIBOR_12M_EOD</v>
          </cell>
          <cell r="C1262">
            <v>43096</v>
          </cell>
          <cell r="E1262">
            <v>1.4512808259203799E-2</v>
          </cell>
        </row>
        <row r="1263">
          <cell r="A1263" t="str">
            <v>USD_LIBOR_12M_EOD</v>
          </cell>
          <cell r="C1263">
            <v>43458</v>
          </cell>
          <cell r="E1263">
            <v>1.6833872782401602E-2</v>
          </cell>
        </row>
        <row r="1264">
          <cell r="A1264" t="str">
            <v>USD_LIBOR_12M_EOD</v>
          </cell>
          <cell r="C1264">
            <v>43823</v>
          </cell>
          <cell r="E1264">
            <v>1.8646125551306202E-2</v>
          </cell>
        </row>
        <row r="1265">
          <cell r="A1265" t="str">
            <v>USD_LIBOR_12M_EOD</v>
          </cell>
          <cell r="C1265">
            <v>44189</v>
          </cell>
          <cell r="E1265">
            <v>2.0071270765661901E-2</v>
          </cell>
        </row>
        <row r="1266">
          <cell r="A1266" t="str">
            <v>USD_LIBOR_12M_EOD</v>
          </cell>
          <cell r="C1266">
            <v>44554</v>
          </cell>
          <cell r="E1266">
            <v>2.1298219461831299E-2</v>
          </cell>
        </row>
        <row r="1267">
          <cell r="A1267" t="str">
            <v>USD_LIBOR_12M_EOD</v>
          </cell>
          <cell r="C1267">
            <v>44923</v>
          </cell>
          <cell r="E1267">
            <v>2.2373277837182699E-2</v>
          </cell>
        </row>
        <row r="1268">
          <cell r="A1268" t="str">
            <v>USD_LIBOR_12M_EOD</v>
          </cell>
          <cell r="C1268">
            <v>45287</v>
          </cell>
          <cell r="E1268">
            <v>2.3209631986726001E-2</v>
          </cell>
        </row>
        <row r="1269">
          <cell r="A1269" t="str">
            <v>USD_LIBOR_12M_EOD</v>
          </cell>
          <cell r="C1269">
            <v>45650</v>
          </cell>
          <cell r="E1269">
            <v>2.39484299179617E-2</v>
          </cell>
        </row>
        <row r="1270">
          <cell r="A1270" t="str">
            <v>USD_LIBOR_12M_EOD</v>
          </cell>
          <cell r="C1270">
            <v>46015</v>
          </cell>
          <cell r="E1270">
            <v>2.4512145022056099E-2</v>
          </cell>
        </row>
        <row r="1271">
          <cell r="A1271" t="str">
            <v>USD_LIBOR_12M_EOD</v>
          </cell>
          <cell r="C1271">
            <v>46745</v>
          </cell>
          <cell r="E1271">
            <v>2.6016165065981499E-2</v>
          </cell>
        </row>
        <row r="1272">
          <cell r="A1272" t="str">
            <v>USD_LIBOR_12M_EOD</v>
          </cell>
          <cell r="C1272">
            <v>47841</v>
          </cell>
          <cell r="E1272">
            <v>2.73958153038928E-2</v>
          </cell>
        </row>
        <row r="1273">
          <cell r="A1273" t="str">
            <v>USD_LIBOR_12M_EOD</v>
          </cell>
          <cell r="C1273">
            <v>49667</v>
          </cell>
          <cell r="E1273">
            <v>2.8742788337383401E-2</v>
          </cell>
        </row>
        <row r="1274">
          <cell r="A1274" t="str">
            <v>USD_LIBOR_12M_EOD</v>
          </cell>
          <cell r="C1274">
            <v>51494</v>
          </cell>
          <cell r="E1274">
            <v>2.9410915919987901E-2</v>
          </cell>
        </row>
        <row r="1275">
          <cell r="A1275" t="str">
            <v>USD_LIBOR_12M_EOD</v>
          </cell>
          <cell r="C1275">
            <v>53323</v>
          </cell>
          <cell r="E1275">
            <v>2.9782663662825601E-2</v>
          </cell>
        </row>
        <row r="1276">
          <cell r="A1276" t="str">
            <v>USD_LIBOR_12M_EOD</v>
          </cell>
          <cell r="C1276">
            <v>56972</v>
          </cell>
          <cell r="E1276">
            <v>2.98357676108412E-2</v>
          </cell>
        </row>
        <row r="1277">
          <cell r="A1277" t="str">
            <v>USD_LIBOR_12M_EOD</v>
          </cell>
          <cell r="C1277">
            <v>60625</v>
          </cell>
          <cell r="E1277">
            <v>2.9470782669913698E-2</v>
          </cell>
        </row>
        <row r="1278">
          <cell r="A1278" t="str">
            <v>USD_LIBOR_12M_EOD</v>
          </cell>
          <cell r="C1278">
            <v>64277</v>
          </cell>
          <cell r="E1278">
            <v>2.87226625042186E-2</v>
          </cell>
        </row>
        <row r="1279">
          <cell r="A1279" t="str">
            <v>USD_LIBOR_1M_EOD</v>
          </cell>
          <cell r="C1279">
            <v>42394</v>
          </cell>
          <cell r="E1279">
            <v>4.23220085129551E-3</v>
          </cell>
        </row>
        <row r="1280">
          <cell r="A1280" t="str">
            <v>USD_LIBOR_1M_EOD</v>
          </cell>
          <cell r="C1280">
            <v>42424</v>
          </cell>
          <cell r="E1280">
            <v>4.3023462262429101E-3</v>
          </cell>
        </row>
        <row r="1281">
          <cell r="A1281" t="str">
            <v>USD_LIBOR_1M_EOD</v>
          </cell>
          <cell r="C1281">
            <v>42453</v>
          </cell>
          <cell r="E1281">
            <v>4.4223179199236297E-3</v>
          </cell>
        </row>
        <row r="1282">
          <cell r="A1282" t="str">
            <v>USD_LIBOR_1M_EOD</v>
          </cell>
          <cell r="C1282">
            <v>42545</v>
          </cell>
          <cell r="E1282">
            <v>5.1194596118988101E-3</v>
          </cell>
        </row>
        <row r="1283">
          <cell r="A1283" t="str">
            <v>USD_LIBOR_1M_EOD</v>
          </cell>
          <cell r="C1283">
            <v>42639</v>
          </cell>
          <cell r="E1283">
            <v>5.84066774790927E-3</v>
          </cell>
        </row>
        <row r="1284">
          <cell r="A1284" t="str">
            <v>USD_LIBOR_1M_EOD</v>
          </cell>
          <cell r="C1284">
            <v>42731</v>
          </cell>
          <cell r="E1284">
            <v>6.5831015924560201E-3</v>
          </cell>
        </row>
        <row r="1285">
          <cell r="A1285" t="str">
            <v>USD_LIBOR_1M_EOD</v>
          </cell>
          <cell r="C1285">
            <v>43095</v>
          </cell>
          <cell r="E1285">
            <v>9.5736313163718601E-3</v>
          </cell>
        </row>
        <row r="1286">
          <cell r="A1286" t="str">
            <v>USD_LIBOR_1M_EOD</v>
          </cell>
          <cell r="C1286">
            <v>43458</v>
          </cell>
          <cell r="E1286">
            <v>1.19582931063412E-2</v>
          </cell>
        </row>
        <row r="1287">
          <cell r="A1287" t="str">
            <v>USD_LIBOR_1M_EOD</v>
          </cell>
          <cell r="C1287">
            <v>43823</v>
          </cell>
          <cell r="E1287">
            <v>1.38980763040755E-2</v>
          </cell>
        </row>
        <row r="1288">
          <cell r="A1288" t="str">
            <v>USD_LIBOR_1M_EOD</v>
          </cell>
          <cell r="C1288">
            <v>44189</v>
          </cell>
          <cell r="E1288">
            <v>1.54331891891843E-2</v>
          </cell>
        </row>
        <row r="1289">
          <cell r="A1289" t="str">
            <v>USD_LIBOR_1M_EOD</v>
          </cell>
          <cell r="C1289">
            <v>44554</v>
          </cell>
          <cell r="E1289">
            <v>1.6762949983282E-2</v>
          </cell>
        </row>
        <row r="1290">
          <cell r="A1290" t="str">
            <v>USD_LIBOR_1M_EOD</v>
          </cell>
          <cell r="C1290">
            <v>44922</v>
          </cell>
          <cell r="E1290">
            <v>1.7980453337261601E-2</v>
          </cell>
        </row>
        <row r="1291">
          <cell r="A1291" t="str">
            <v>USD_LIBOR_1M_EOD</v>
          </cell>
          <cell r="C1291">
            <v>45286</v>
          </cell>
          <cell r="E1291">
            <v>1.89794411338799E-2</v>
          </cell>
        </row>
        <row r="1292">
          <cell r="A1292" t="str">
            <v>USD_LIBOR_1M_EOD</v>
          </cell>
          <cell r="C1292">
            <v>45650</v>
          </cell>
          <cell r="E1292">
            <v>1.9882933367310601E-2</v>
          </cell>
        </row>
        <row r="1293">
          <cell r="A1293" t="str">
            <v>USD_LIBOR_1M_EOD</v>
          </cell>
          <cell r="C1293">
            <v>46015</v>
          </cell>
          <cell r="E1293">
            <v>2.0623188617472098E-2</v>
          </cell>
        </row>
        <row r="1294">
          <cell r="A1294" t="str">
            <v>USD_LIBOR_1M_EOD</v>
          </cell>
          <cell r="C1294">
            <v>46745</v>
          </cell>
          <cell r="E1294">
            <v>2.1887511494811301E-2</v>
          </cell>
        </row>
        <row r="1295">
          <cell r="A1295" t="str">
            <v>USD_LIBOR_1M_EOD</v>
          </cell>
          <cell r="C1295">
            <v>47841</v>
          </cell>
          <cell r="E1295">
            <v>2.3188820341837502E-2</v>
          </cell>
        </row>
        <row r="1296">
          <cell r="A1296" t="str">
            <v>USD_LIBOR_1M_EOD</v>
          </cell>
          <cell r="C1296">
            <v>49667</v>
          </cell>
          <cell r="E1296">
            <v>2.4307724934873501E-2</v>
          </cell>
        </row>
        <row r="1297">
          <cell r="A1297" t="str">
            <v>USD_LIBOR_1M_EOD</v>
          </cell>
          <cell r="C1297">
            <v>51494</v>
          </cell>
          <cell r="E1297">
            <v>2.4931667494504001E-2</v>
          </cell>
        </row>
        <row r="1298">
          <cell r="A1298" t="str">
            <v>USD_LIBOR_1M_EOD</v>
          </cell>
          <cell r="C1298">
            <v>53322</v>
          </cell>
          <cell r="E1298">
            <v>2.5177811037169599E-2</v>
          </cell>
        </row>
        <row r="1299">
          <cell r="A1299" t="str">
            <v>USD_LIBOR_1M_EOD</v>
          </cell>
          <cell r="C1299">
            <v>56972</v>
          </cell>
          <cell r="E1299">
            <v>2.51724014960296E-2</v>
          </cell>
        </row>
        <row r="1300">
          <cell r="A1300" t="str">
            <v>USD_LIBOR_1M_EOD</v>
          </cell>
          <cell r="C1300">
            <v>60625</v>
          </cell>
          <cell r="E1300">
            <v>2.48233392299574E-2</v>
          </cell>
        </row>
        <row r="1301">
          <cell r="A1301" t="str">
            <v>USD_LIBOR_1M_EOD</v>
          </cell>
          <cell r="C1301">
            <v>64277</v>
          </cell>
          <cell r="E1301">
            <v>2.40826799903824E-2</v>
          </cell>
        </row>
        <row r="1302">
          <cell r="A1302" t="str">
            <v>USD_LIBOR_3M_EOD</v>
          </cell>
          <cell r="C1302">
            <v>42453</v>
          </cell>
          <cell r="E1302">
            <v>6.0215264182421398E-3</v>
          </cell>
        </row>
        <row r="1303">
          <cell r="A1303" t="str">
            <v>USD_LIBOR_3M_EOD</v>
          </cell>
          <cell r="C1303">
            <v>42536</v>
          </cell>
          <cell r="E1303">
            <v>6.6754242987542697E-3</v>
          </cell>
        </row>
        <row r="1304">
          <cell r="A1304" t="str">
            <v>USD_LIBOR_3M_EOD</v>
          </cell>
          <cell r="C1304">
            <v>42634</v>
          </cell>
          <cell r="E1304">
            <v>7.3958384293699797E-3</v>
          </cell>
        </row>
        <row r="1305">
          <cell r="A1305" t="str">
            <v>USD_LIBOR_3M_EOD</v>
          </cell>
          <cell r="C1305">
            <v>42725</v>
          </cell>
          <cell r="E1305">
            <v>8.1176308303957997E-3</v>
          </cell>
        </row>
        <row r="1306">
          <cell r="A1306" t="str">
            <v>USD_LIBOR_3M_EOD</v>
          </cell>
          <cell r="C1306">
            <v>42809</v>
          </cell>
          <cell r="E1306">
            <v>8.8231230445465093E-3</v>
          </cell>
        </row>
        <row r="1307">
          <cell r="A1307" t="str">
            <v>USD_LIBOR_3M_EOD</v>
          </cell>
          <cell r="C1307">
            <v>42907</v>
          </cell>
          <cell r="E1307">
            <v>9.6301166244374993E-3</v>
          </cell>
        </row>
        <row r="1308">
          <cell r="A1308" t="str">
            <v>USD_LIBOR_3M_EOD</v>
          </cell>
          <cell r="C1308">
            <v>42998</v>
          </cell>
          <cell r="E1308">
            <v>1.0361963805288E-2</v>
          </cell>
        </row>
        <row r="1309">
          <cell r="A1309" t="str">
            <v>USD_LIBOR_3M_EOD</v>
          </cell>
          <cell r="C1309">
            <v>43089</v>
          </cell>
          <cell r="E1309">
            <v>1.10644482704982E-2</v>
          </cell>
        </row>
        <row r="1310">
          <cell r="A1310" t="str">
            <v>USD_LIBOR_3M_EOD</v>
          </cell>
          <cell r="C1310">
            <v>43180</v>
          </cell>
          <cell r="E1310">
            <v>1.17468676910322E-2</v>
          </cell>
        </row>
        <row r="1311">
          <cell r="A1311" t="str">
            <v>USD_LIBOR_3M_EOD</v>
          </cell>
          <cell r="C1311">
            <v>43271</v>
          </cell>
          <cell r="E1311">
            <v>1.23844234396281E-2</v>
          </cell>
        </row>
        <row r="1312">
          <cell r="A1312" t="str">
            <v>USD_LIBOR_3M_EOD</v>
          </cell>
          <cell r="C1312">
            <v>43362</v>
          </cell>
          <cell r="E1312">
            <v>1.2984444719843301E-2</v>
          </cell>
        </row>
        <row r="1313">
          <cell r="A1313" t="str">
            <v>USD_LIBOR_3M_EOD</v>
          </cell>
          <cell r="C1313">
            <v>43453</v>
          </cell>
          <cell r="E1313">
            <v>1.3551800009169499E-2</v>
          </cell>
        </row>
        <row r="1314">
          <cell r="A1314" t="str">
            <v>USD_LIBOR_3M_EOD</v>
          </cell>
          <cell r="C1314">
            <v>43544</v>
          </cell>
          <cell r="E1314">
            <v>1.4093782887812401E-2</v>
          </cell>
        </row>
        <row r="1315">
          <cell r="A1315" t="str">
            <v>USD_LIBOR_3M_EOD</v>
          </cell>
          <cell r="C1315">
            <v>43823</v>
          </cell>
          <cell r="E1315">
            <v>1.54299268133581E-2</v>
          </cell>
        </row>
        <row r="1316">
          <cell r="A1316" t="str">
            <v>USD_LIBOR_3M_EOD</v>
          </cell>
          <cell r="C1316">
            <v>44189</v>
          </cell>
          <cell r="E1316">
            <v>1.6965369941642699E-2</v>
          </cell>
        </row>
        <row r="1317">
          <cell r="A1317" t="str">
            <v>USD_LIBOR_3M_EOD</v>
          </cell>
          <cell r="C1317">
            <v>44554</v>
          </cell>
          <cell r="E1317">
            <v>1.8278107417345799E-2</v>
          </cell>
        </row>
        <row r="1318">
          <cell r="A1318" t="str">
            <v>USD_LIBOR_3M_EOD</v>
          </cell>
          <cell r="C1318">
            <v>44922</v>
          </cell>
          <cell r="E1318">
            <v>1.9447336214165799E-2</v>
          </cell>
        </row>
        <row r="1319">
          <cell r="A1319" t="str">
            <v>USD_LIBOR_3M_EOD</v>
          </cell>
          <cell r="C1319">
            <v>45286</v>
          </cell>
          <cell r="E1319">
            <v>2.0404121749443799E-2</v>
          </cell>
        </row>
        <row r="1320">
          <cell r="A1320" t="str">
            <v>USD_LIBOR_3M_EOD</v>
          </cell>
          <cell r="C1320">
            <v>45650</v>
          </cell>
          <cell r="E1320">
            <v>2.12766614423598E-2</v>
          </cell>
        </row>
        <row r="1321">
          <cell r="A1321" t="str">
            <v>USD_LIBOR_3M_EOD</v>
          </cell>
          <cell r="C1321">
            <v>46015</v>
          </cell>
          <cell r="E1321">
            <v>2.1994006275384798E-2</v>
          </cell>
        </row>
        <row r="1322">
          <cell r="A1322" t="str">
            <v>USD_LIBOR_3M_EOD</v>
          </cell>
          <cell r="C1322">
            <v>46745</v>
          </cell>
          <cell r="E1322">
            <v>2.3246906353584802E-2</v>
          </cell>
        </row>
        <row r="1323">
          <cell r="A1323" t="str">
            <v>USD_LIBOR_3M_EOD</v>
          </cell>
          <cell r="C1323">
            <v>47841</v>
          </cell>
          <cell r="E1323">
            <v>2.4559653573198201E-2</v>
          </cell>
        </row>
        <row r="1324">
          <cell r="A1324" t="str">
            <v>USD_LIBOR_3M_EOD</v>
          </cell>
          <cell r="C1324">
            <v>49667</v>
          </cell>
          <cell r="E1324">
            <v>2.5837381152498201E-2</v>
          </cell>
        </row>
        <row r="1325">
          <cell r="A1325" t="str">
            <v>USD_LIBOR_3M_EOD</v>
          </cell>
          <cell r="C1325">
            <v>51494</v>
          </cell>
          <cell r="E1325">
            <v>2.6512130418412098E-2</v>
          </cell>
        </row>
        <row r="1326">
          <cell r="A1326" t="str">
            <v>USD_LIBOR_3M_EOD</v>
          </cell>
          <cell r="C1326">
            <v>53322</v>
          </cell>
          <cell r="E1326">
            <v>2.6800874228368E-2</v>
          </cell>
        </row>
        <row r="1327">
          <cell r="A1327" t="str">
            <v>USD_LIBOR_3M_EOD</v>
          </cell>
          <cell r="C1327">
            <v>56972</v>
          </cell>
          <cell r="E1327">
            <v>2.68645180825565E-2</v>
          </cell>
        </row>
        <row r="1328">
          <cell r="A1328" t="str">
            <v>USD_LIBOR_3M_EOD</v>
          </cell>
          <cell r="C1328">
            <v>60625</v>
          </cell>
          <cell r="E1328">
            <v>2.6504318448851399E-2</v>
          </cell>
        </row>
        <row r="1329">
          <cell r="A1329" t="str">
            <v>USD_LIBOR_3M_EOD</v>
          </cell>
          <cell r="C1329">
            <v>64277</v>
          </cell>
          <cell r="E1329">
            <v>2.5757333089455901E-2</v>
          </cell>
        </row>
        <row r="1330">
          <cell r="A1330" t="str">
            <v>USD_LIBOR_6M_EOD</v>
          </cell>
          <cell r="C1330">
            <v>42545</v>
          </cell>
          <cell r="E1330">
            <v>8.2915609526294093E-3</v>
          </cell>
        </row>
        <row r="1331">
          <cell r="A1331" t="str">
            <v>USD_LIBOR_6M_EOD</v>
          </cell>
          <cell r="C1331">
            <v>42576</v>
          </cell>
          <cell r="E1331">
            <v>8.6900374123091897E-3</v>
          </cell>
        </row>
        <row r="1332">
          <cell r="A1332" t="str">
            <v>USD_LIBOR_6M_EOD</v>
          </cell>
          <cell r="C1332">
            <v>42606</v>
          </cell>
          <cell r="E1332">
            <v>8.9600610571132396E-3</v>
          </cell>
        </row>
        <row r="1333">
          <cell r="A1333" t="str">
            <v>USD_LIBOR_6M_EOD</v>
          </cell>
          <cell r="C1333">
            <v>42639</v>
          </cell>
          <cell r="E1333">
            <v>9.1828948135360706E-3</v>
          </cell>
        </row>
        <row r="1334">
          <cell r="A1334" t="str">
            <v>USD_LIBOR_6M_EOD</v>
          </cell>
          <cell r="C1334">
            <v>42667</v>
          </cell>
          <cell r="E1334">
            <v>9.3478188925155605E-3</v>
          </cell>
        </row>
        <row r="1335">
          <cell r="A1335" t="str">
            <v>USD_LIBOR_6M_EOD</v>
          </cell>
          <cell r="C1335">
            <v>42699</v>
          </cell>
          <cell r="E1335">
            <v>9.5111919257541908E-3</v>
          </cell>
        </row>
        <row r="1336">
          <cell r="A1336" t="str">
            <v>USD_LIBOR_6M_EOD</v>
          </cell>
          <cell r="C1336">
            <v>42731</v>
          </cell>
          <cell r="E1336">
            <v>9.6683665321726509E-3</v>
          </cell>
        </row>
        <row r="1337">
          <cell r="A1337" t="str">
            <v>USD_LIBOR_6M_EOD</v>
          </cell>
          <cell r="C1337">
            <v>42912</v>
          </cell>
          <cell r="E1337">
            <v>1.1031139831670899E-2</v>
          </cell>
        </row>
        <row r="1338">
          <cell r="A1338" t="str">
            <v>USD_LIBOR_6M_EOD</v>
          </cell>
          <cell r="C1338">
            <v>43095</v>
          </cell>
          <cell r="E1338">
            <v>1.25721653547686E-2</v>
          </cell>
        </row>
        <row r="1339">
          <cell r="A1339" t="str">
            <v>USD_LIBOR_6M_EOD</v>
          </cell>
          <cell r="C1339">
            <v>43458</v>
          </cell>
          <cell r="E1339">
            <v>1.48614999268136E-2</v>
          </cell>
        </row>
        <row r="1340">
          <cell r="A1340" t="str">
            <v>USD_LIBOR_6M_EOD</v>
          </cell>
          <cell r="C1340">
            <v>43823</v>
          </cell>
          <cell r="E1340">
            <v>1.6743271555692801E-2</v>
          </cell>
        </row>
        <row r="1341">
          <cell r="A1341" t="str">
            <v>USD_LIBOR_6M_EOD</v>
          </cell>
          <cell r="C1341">
            <v>44189</v>
          </cell>
          <cell r="E1341">
            <v>1.8243026658400701E-2</v>
          </cell>
        </row>
        <row r="1342">
          <cell r="A1342" t="str">
            <v>USD_LIBOR_6M_EOD</v>
          </cell>
          <cell r="C1342">
            <v>44554</v>
          </cell>
          <cell r="E1342">
            <v>1.9547278778603301E-2</v>
          </cell>
        </row>
        <row r="1343">
          <cell r="A1343" t="str">
            <v>USD_LIBOR_6M_EOD</v>
          </cell>
          <cell r="C1343">
            <v>44922</v>
          </cell>
          <cell r="E1343">
            <v>2.0705222244218498E-2</v>
          </cell>
        </row>
        <row r="1344">
          <cell r="A1344" t="str">
            <v>USD_LIBOR_6M_EOD</v>
          </cell>
          <cell r="C1344">
            <v>45286</v>
          </cell>
          <cell r="E1344">
            <v>2.16690156694938E-2</v>
          </cell>
        </row>
        <row r="1345">
          <cell r="A1345" t="str">
            <v>USD_LIBOR_6M_EOD</v>
          </cell>
          <cell r="C1345">
            <v>45650</v>
          </cell>
          <cell r="E1345">
            <v>2.2540251568683001E-2</v>
          </cell>
        </row>
        <row r="1346">
          <cell r="A1346" t="str">
            <v>USD_LIBOR_6M_EOD</v>
          </cell>
          <cell r="C1346">
            <v>46015</v>
          </cell>
          <cell r="E1346">
            <v>2.32981497036574E-2</v>
          </cell>
        </row>
        <row r="1347">
          <cell r="A1347" t="str">
            <v>USD_LIBOR_6M_EOD</v>
          </cell>
          <cell r="C1347">
            <v>46745</v>
          </cell>
          <cell r="E1347">
            <v>2.4591101244856001E-2</v>
          </cell>
        </row>
        <row r="1348">
          <cell r="A1348" t="str">
            <v>USD_LIBOR_6M_EOD</v>
          </cell>
          <cell r="C1348">
            <v>47841</v>
          </cell>
          <cell r="E1348">
            <v>2.5915015692272302E-2</v>
          </cell>
        </row>
        <row r="1349">
          <cell r="A1349" t="str">
            <v>USD_LIBOR_6M_EOD</v>
          </cell>
          <cell r="C1349">
            <v>49667</v>
          </cell>
          <cell r="E1349">
            <v>2.7174712072682499E-2</v>
          </cell>
        </row>
        <row r="1350">
          <cell r="A1350" t="str">
            <v>USD_LIBOR_6M_EOD</v>
          </cell>
          <cell r="C1350">
            <v>51494</v>
          </cell>
          <cell r="E1350">
            <v>2.7831860601274599E-2</v>
          </cell>
        </row>
        <row r="1351">
          <cell r="A1351" t="str">
            <v>USD_LIBOR_6M_EOD</v>
          </cell>
          <cell r="C1351">
            <v>53322</v>
          </cell>
          <cell r="E1351">
            <v>2.8120297604159902E-2</v>
          </cell>
        </row>
        <row r="1352">
          <cell r="A1352" t="str">
            <v>USD_LIBOR_6M_EOD</v>
          </cell>
          <cell r="C1352">
            <v>56972</v>
          </cell>
          <cell r="E1352">
            <v>2.8187818371097899E-2</v>
          </cell>
        </row>
        <row r="1353">
          <cell r="A1353" t="str">
            <v>USD_LIBOR_6M_EOD</v>
          </cell>
          <cell r="C1353">
            <v>60625</v>
          </cell>
          <cell r="E1353">
            <v>2.7827892128892098E-2</v>
          </cell>
        </row>
        <row r="1354">
          <cell r="A1354" t="str">
            <v>USD_LIBOR_6M_EOD</v>
          </cell>
          <cell r="C1354">
            <v>64277</v>
          </cell>
          <cell r="E1354">
            <v>2.7081789504466599E-2</v>
          </cell>
        </row>
        <row r="1355">
          <cell r="A1355" t="str">
            <v>USD_LIBOR_EOD</v>
          </cell>
          <cell r="C1355">
            <v>42361</v>
          </cell>
          <cell r="E1355">
            <v>3.7250087699093101E-3</v>
          </cell>
        </row>
        <row r="1356">
          <cell r="A1356" t="str">
            <v>USD_LIBOR_EOD</v>
          </cell>
          <cell r="C1356">
            <v>42362</v>
          </cell>
          <cell r="E1356">
            <v>3.72500876989959E-3</v>
          </cell>
        </row>
        <row r="1357">
          <cell r="A1357" t="str">
            <v>USD_LIBOR_EOD</v>
          </cell>
          <cell r="C1357">
            <v>42369</v>
          </cell>
          <cell r="E1357">
            <v>3.9031260841948801E-3</v>
          </cell>
        </row>
        <row r="1358">
          <cell r="A1358" t="str">
            <v>USD_LIBOR_EOD</v>
          </cell>
          <cell r="C1358">
            <v>42394</v>
          </cell>
          <cell r="E1358">
            <v>4.2023660229756499E-3</v>
          </cell>
        </row>
        <row r="1359">
          <cell r="A1359" t="str">
            <v>USD_LIBOR_EOD</v>
          </cell>
          <cell r="C1359">
            <v>42424</v>
          </cell>
          <cell r="E1359">
            <v>5.1205086801957497E-3</v>
          </cell>
        </row>
        <row r="1360">
          <cell r="A1360" t="str">
            <v>USD_LIBOR_EOD</v>
          </cell>
          <cell r="C1360">
            <v>42536</v>
          </cell>
          <cell r="E1360">
            <v>6.35176922612226E-3</v>
          </cell>
        </row>
        <row r="1361">
          <cell r="A1361" t="str">
            <v>USD_LIBOR_EOD</v>
          </cell>
          <cell r="C1361">
            <v>42634</v>
          </cell>
          <cell r="E1361">
            <v>7.1879432002339002E-3</v>
          </cell>
        </row>
        <row r="1362">
          <cell r="A1362" t="str">
            <v>USD_LIBOR_EOD</v>
          </cell>
          <cell r="C1362">
            <v>42725</v>
          </cell>
          <cell r="E1362">
            <v>7.9615670145514999E-3</v>
          </cell>
        </row>
        <row r="1363">
          <cell r="A1363" t="str">
            <v>USD_LIBOR_EOD</v>
          </cell>
          <cell r="C1363">
            <v>42809</v>
          </cell>
          <cell r="E1363">
            <v>8.6962560227575002E-3</v>
          </cell>
        </row>
        <row r="1364">
          <cell r="A1364" t="str">
            <v>USD_LIBOR_EOD</v>
          </cell>
          <cell r="C1364">
            <v>42907</v>
          </cell>
          <cell r="E1364">
            <v>9.5259789776675399E-3</v>
          </cell>
        </row>
        <row r="1365">
          <cell r="A1365" t="str">
            <v>USD_LIBOR_EOD</v>
          </cell>
          <cell r="C1365">
            <v>42998</v>
          </cell>
          <cell r="E1365">
            <v>1.0272679647320501E-2</v>
          </cell>
        </row>
        <row r="1366">
          <cell r="A1366" t="str">
            <v>USD_LIBOR_EOD</v>
          </cell>
          <cell r="C1366">
            <v>43089</v>
          </cell>
          <cell r="E1366">
            <v>1.0986309322921699E-2</v>
          </cell>
        </row>
        <row r="1367">
          <cell r="A1367" t="str">
            <v>USD_LIBOR_EOD</v>
          </cell>
          <cell r="C1367">
            <v>43180</v>
          </cell>
          <cell r="E1367">
            <v>1.16774002608087E-2</v>
          </cell>
        </row>
        <row r="1368">
          <cell r="A1368" t="str">
            <v>USD_LIBOR_EOD</v>
          </cell>
          <cell r="C1368">
            <v>43271</v>
          </cell>
          <cell r="E1368">
            <v>1.2321895127022999E-2</v>
          </cell>
        </row>
        <row r="1369">
          <cell r="A1369" t="str">
            <v>USD_LIBOR_EOD</v>
          </cell>
          <cell r="C1369">
            <v>43362</v>
          </cell>
          <cell r="E1369">
            <v>1.2927595126247301E-2</v>
          </cell>
        </row>
        <row r="1370">
          <cell r="A1370" t="str">
            <v>USD_LIBOR_EOD</v>
          </cell>
          <cell r="C1370">
            <v>43453</v>
          </cell>
          <cell r="E1370">
            <v>1.34996835473367E-2</v>
          </cell>
        </row>
        <row r="1371">
          <cell r="A1371" t="str">
            <v>USD_LIBOR_EOD</v>
          </cell>
          <cell r="C1371">
            <v>43544</v>
          </cell>
          <cell r="E1371">
            <v>1.40456719986373E-2</v>
          </cell>
        </row>
        <row r="1372">
          <cell r="A1372" t="str">
            <v>USD_LIBOR_EOD</v>
          </cell>
          <cell r="C1372">
            <v>43823</v>
          </cell>
          <cell r="E1372">
            <v>1.54350839440444E-2</v>
          </cell>
        </row>
        <row r="1373">
          <cell r="A1373" t="str">
            <v>USD_LIBOR_EOD</v>
          </cell>
          <cell r="C1373">
            <v>44189</v>
          </cell>
          <cell r="E1373">
            <v>1.6973924246457901E-2</v>
          </cell>
        </row>
        <row r="1374">
          <cell r="A1374" t="str">
            <v>USD_LIBOR_EOD</v>
          </cell>
          <cell r="C1374">
            <v>44554</v>
          </cell>
          <cell r="E1374">
            <v>1.8291148709397301E-2</v>
          </cell>
        </row>
        <row r="1375">
          <cell r="A1375" t="str">
            <v>USD_LIBOR_EOD</v>
          </cell>
          <cell r="C1375">
            <v>44922</v>
          </cell>
          <cell r="E1375">
            <v>1.9465093436787501E-2</v>
          </cell>
        </row>
        <row r="1376">
          <cell r="A1376" t="str">
            <v>USD_LIBOR_EOD</v>
          </cell>
          <cell r="C1376">
            <v>45286</v>
          </cell>
          <cell r="E1376">
            <v>2.0427274042866001E-2</v>
          </cell>
        </row>
        <row r="1377">
          <cell r="A1377" t="str">
            <v>USD_LIBOR_EOD</v>
          </cell>
          <cell r="C1377">
            <v>45650</v>
          </cell>
          <cell r="E1377">
            <v>2.1305433554299001E-2</v>
          </cell>
        </row>
        <row r="1378">
          <cell r="A1378" t="str">
            <v>USD_LIBOR_EOD</v>
          </cell>
          <cell r="C1378">
            <v>46015</v>
          </cell>
          <cell r="E1378">
            <v>2.20273150670071E-2</v>
          </cell>
        </row>
        <row r="1379">
          <cell r="A1379" t="str">
            <v>USD_LIBOR_EOD</v>
          </cell>
          <cell r="C1379">
            <v>46745</v>
          </cell>
          <cell r="E1379">
            <v>2.3290105211509E-2</v>
          </cell>
        </row>
        <row r="1380">
          <cell r="A1380" t="str">
            <v>USD_LIBOR_EOD</v>
          </cell>
          <cell r="C1380">
            <v>47841</v>
          </cell>
          <cell r="E1380">
            <v>2.4614825966942099E-2</v>
          </cell>
        </row>
        <row r="1381">
          <cell r="A1381" t="str">
            <v>USD_LIBOR_EOD</v>
          </cell>
          <cell r="C1381">
            <v>49667</v>
          </cell>
          <cell r="E1381">
            <v>2.5905861036244301E-2</v>
          </cell>
        </row>
        <row r="1382">
          <cell r="A1382" t="str">
            <v>USD_LIBOR_EOD</v>
          </cell>
          <cell r="C1382">
            <v>51494</v>
          </cell>
          <cell r="E1382">
            <v>2.6587664520366702E-2</v>
          </cell>
        </row>
        <row r="1383">
          <cell r="A1383" t="str">
            <v>USD_LIBOR_EOD</v>
          </cell>
          <cell r="C1383">
            <v>53322</v>
          </cell>
          <cell r="E1383">
            <v>2.6876114059453001E-2</v>
          </cell>
        </row>
        <row r="1384">
          <cell r="A1384" t="str">
            <v>USD_LIBOR_EOD</v>
          </cell>
          <cell r="C1384">
            <v>56972</v>
          </cell>
          <cell r="E1384">
            <v>2.69270862000313E-2</v>
          </cell>
        </row>
        <row r="1385">
          <cell r="A1385" t="str">
            <v>USD_LIBOR_EOD</v>
          </cell>
          <cell r="C1385">
            <v>60625</v>
          </cell>
          <cell r="E1385">
            <v>2.6531285950432498E-2</v>
          </cell>
        </row>
        <row r="1386">
          <cell r="A1386" t="str">
            <v>USD_LIBOR_EOD</v>
          </cell>
          <cell r="C1386">
            <v>64277</v>
          </cell>
          <cell r="E1386">
            <v>2.5711780567416801E-2</v>
          </cell>
        </row>
        <row r="1387">
          <cell r="A1387" t="str">
            <v>ZAR_JIBAR_EOD</v>
          </cell>
          <cell r="C1387">
            <v>42361</v>
          </cell>
          <cell r="E1387">
            <v>6.0295019603295502E-2</v>
          </cell>
        </row>
        <row r="1388">
          <cell r="A1388" t="str">
            <v>ZAR_JIBAR_EOD</v>
          </cell>
          <cell r="C1388">
            <v>42367</v>
          </cell>
          <cell r="E1388">
            <v>6.0970339970156703E-2</v>
          </cell>
        </row>
        <row r="1389">
          <cell r="A1389" t="str">
            <v>ZAR_JIBAR_EOD</v>
          </cell>
          <cell r="C1389">
            <v>42391</v>
          </cell>
          <cell r="E1389">
            <v>6.3657605873682299E-2</v>
          </cell>
        </row>
        <row r="1390">
          <cell r="A1390" t="str">
            <v>ZAR_JIBAR_EOD</v>
          </cell>
          <cell r="C1390">
            <v>42422</v>
          </cell>
          <cell r="E1390">
            <v>6.4682357968514806E-2</v>
          </cell>
        </row>
        <row r="1391">
          <cell r="A1391" t="str">
            <v>ZAR_JIBAR_EOD</v>
          </cell>
          <cell r="C1391">
            <v>42451</v>
          </cell>
          <cell r="E1391">
            <v>6.5630120430926295E-2</v>
          </cell>
        </row>
        <row r="1392">
          <cell r="A1392" t="str">
            <v>ZAR_JIBAR_EOD</v>
          </cell>
          <cell r="C1392">
            <v>42543</v>
          </cell>
          <cell r="E1392">
            <v>6.8774555343082897E-2</v>
          </cell>
        </row>
        <row r="1393">
          <cell r="A1393" t="str">
            <v>ZAR_JIBAR_EOD</v>
          </cell>
          <cell r="C1393">
            <v>42635</v>
          </cell>
          <cell r="E1393">
            <v>7.0770780141394596E-2</v>
          </cell>
        </row>
        <row r="1394">
          <cell r="A1394" t="str">
            <v>ZAR_JIBAR_EOD</v>
          </cell>
          <cell r="C1394">
            <v>42726</v>
          </cell>
          <cell r="E1394">
            <v>7.2496672858568895E-2</v>
          </cell>
        </row>
        <row r="1395">
          <cell r="A1395" t="str">
            <v>ZAR_JIBAR_EOD</v>
          </cell>
          <cell r="C1395">
            <v>43091</v>
          </cell>
          <cell r="E1395">
            <v>7.8363354623911502E-2</v>
          </cell>
        </row>
        <row r="1396">
          <cell r="A1396" t="str">
            <v>ZAR_JIBAR_EOD</v>
          </cell>
          <cell r="C1396">
            <v>43458</v>
          </cell>
          <cell r="E1396">
            <v>8.2019339401507393E-2</v>
          </cell>
        </row>
        <row r="1397">
          <cell r="A1397" t="str">
            <v>ZAR_JIBAR_EOD</v>
          </cell>
          <cell r="C1397">
            <v>43822</v>
          </cell>
          <cell r="E1397">
            <v>8.4489523982467202E-2</v>
          </cell>
        </row>
        <row r="1398">
          <cell r="A1398" t="str">
            <v>ZAR_JIBAR_EOD</v>
          </cell>
          <cell r="C1398">
            <v>44187</v>
          </cell>
          <cell r="E1398">
            <v>8.6591579884204198E-2</v>
          </cell>
        </row>
        <row r="1399">
          <cell r="A1399" t="str">
            <v>ZAR_JIBAR_EOD</v>
          </cell>
          <cell r="C1399">
            <v>44552</v>
          </cell>
          <cell r="E1399">
            <v>8.8196635228573295E-2</v>
          </cell>
        </row>
        <row r="1400">
          <cell r="A1400" t="str">
            <v>ZAR_JIBAR_EOD</v>
          </cell>
          <cell r="C1400">
            <v>44917</v>
          </cell>
          <cell r="E1400">
            <v>8.9480046665789001E-2</v>
          </cell>
        </row>
        <row r="1401">
          <cell r="A1401" t="str">
            <v>ZAR_JIBAR_EOD</v>
          </cell>
          <cell r="C1401">
            <v>45282</v>
          </cell>
          <cell r="E1401">
            <v>9.0545173666173498E-2</v>
          </cell>
        </row>
        <row r="1402">
          <cell r="A1402" t="str">
            <v>ZAR_JIBAR_EOD</v>
          </cell>
          <cell r="C1402">
            <v>45649</v>
          </cell>
          <cell r="E1402">
            <v>9.1363230227789999E-2</v>
          </cell>
        </row>
        <row r="1403">
          <cell r="A1403" t="str">
            <v>ZAR_JIBAR_EOD</v>
          </cell>
          <cell r="C1403">
            <v>46013</v>
          </cell>
          <cell r="E1403">
            <v>9.2329604850907104E-2</v>
          </cell>
        </row>
        <row r="1404">
          <cell r="A1404" t="str">
            <v>ZAR_JIBAR_EOD</v>
          </cell>
          <cell r="C1404">
            <v>46743</v>
          </cell>
          <cell r="E1404">
            <v>9.3803267821479505E-2</v>
          </cell>
        </row>
        <row r="1405">
          <cell r="A1405" t="str">
            <v>ZAR_JIBAR_EOD</v>
          </cell>
          <cell r="C1405">
            <v>47840</v>
          </cell>
          <cell r="E1405">
            <v>9.5196264556443394E-2</v>
          </cell>
        </row>
        <row r="1406">
          <cell r="A1406" t="str">
            <v>ZAR_JIBAR_EOD</v>
          </cell>
          <cell r="C1406">
            <v>49667</v>
          </cell>
          <cell r="E1406">
            <v>9.4614511317120106E-2</v>
          </cell>
        </row>
        <row r="1407">
          <cell r="A1407" t="str">
            <v>ZAR_JIBAR_EOD</v>
          </cell>
          <cell r="C1407">
            <v>51494</v>
          </cell>
          <cell r="E1407">
            <v>9.2774672275302006E-2</v>
          </cell>
        </row>
        <row r="1408">
          <cell r="A1408" t="str">
            <v>ZAR_JIBAR_EOD</v>
          </cell>
          <cell r="C1408">
            <v>53318</v>
          </cell>
          <cell r="E1408">
            <v>8.8397068086223995E-2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0.99956262930851902</v>
          </cell>
        </row>
        <row r="4">
          <cell r="A4" t="str">
            <v>AUD_AONIA_EOD</v>
          </cell>
          <cell r="F4">
            <v>0.99814143291538004</v>
          </cell>
        </row>
        <row r="5">
          <cell r="A5" t="str">
            <v>AUD_AONIA_EOD</v>
          </cell>
          <cell r="F5">
            <v>0.99657439796837899</v>
          </cell>
        </row>
        <row r="6">
          <cell r="A6" t="str">
            <v>AUD_AONIA_EOD</v>
          </cell>
          <cell r="F6">
            <v>0.99503476914457401</v>
          </cell>
        </row>
        <row r="7">
          <cell r="A7" t="str">
            <v>AUD_AONIA_EOD</v>
          </cell>
          <cell r="F7">
            <v>0.99325699458662198</v>
          </cell>
        </row>
        <row r="8">
          <cell r="A8" t="str">
            <v>AUD_AONIA_EOD</v>
          </cell>
          <cell r="F8">
            <v>0.99189051400634398</v>
          </cell>
        </row>
        <row r="9">
          <cell r="A9" t="str">
            <v>AUD_AONIA_EOD</v>
          </cell>
          <cell r="F9">
            <v>0.99030416872044802</v>
          </cell>
        </row>
        <row r="10">
          <cell r="A10" t="str">
            <v>AUD_AONIA_EOD</v>
          </cell>
          <cell r="F10">
            <v>0.98572311436926896</v>
          </cell>
        </row>
        <row r="11">
          <cell r="A11" t="str">
            <v>AUD_AONIA_EOD</v>
          </cell>
          <cell r="F11">
            <v>0.98121046512019106</v>
          </cell>
        </row>
        <row r="12">
          <cell r="A12" t="str">
            <v>AUD_AONIA_EOD</v>
          </cell>
          <cell r="F12">
            <v>0.97224091943748003</v>
          </cell>
        </row>
        <row r="13">
          <cell r="A13" t="str">
            <v>AUD_AONIA_EOD</v>
          </cell>
          <cell r="F13">
            <v>0.96255344858695102</v>
          </cell>
        </row>
        <row r="14">
          <cell r="A14" t="str">
            <v>AUD_AONIA_EOD</v>
          </cell>
          <cell r="F14">
            <v>0.94223311316508696</v>
          </cell>
        </row>
        <row r="15">
          <cell r="A15" t="str">
            <v>AUD_AONIA_EOD</v>
          </cell>
          <cell r="F15">
            <v>0.91976205580429604</v>
          </cell>
        </row>
        <row r="16">
          <cell r="A16" t="str">
            <v>AUD_AONIA_EOD</v>
          </cell>
          <cell r="F16">
            <v>0.89455923296982398</v>
          </cell>
        </row>
        <row r="17">
          <cell r="A17" t="str">
            <v>AUD_AONIA_EOD</v>
          </cell>
          <cell r="F17">
            <v>0.840901789193928</v>
          </cell>
        </row>
        <row r="18">
          <cell r="A18" t="str">
            <v>AUD_AONIA_EOD</v>
          </cell>
          <cell r="F18">
            <v>0.761116777494524</v>
          </cell>
        </row>
        <row r="19">
          <cell r="A19" t="str">
            <v>AUD_AONIA_EOD</v>
          </cell>
          <cell r="F19">
            <v>0.70802314694836099</v>
          </cell>
        </row>
        <row r="20">
          <cell r="A20" t="str">
            <v>AUD_AONIA_EOD</v>
          </cell>
          <cell r="F20">
            <v>0.63362910604066702</v>
          </cell>
        </row>
        <row r="21">
          <cell r="A21" t="str">
            <v>AUD_AONIA_EOD</v>
          </cell>
          <cell r="F21">
            <v>0.525393786274715</v>
          </cell>
        </row>
        <row r="22">
          <cell r="A22" t="str">
            <v>AUD_AONIA_EOD</v>
          </cell>
          <cell r="F22">
            <v>0.44000711403702097</v>
          </cell>
        </row>
        <row r="23">
          <cell r="A23" t="str">
            <v>AUD_AONIA_EOD</v>
          </cell>
          <cell r="F23">
            <v>0.37902334193889903</v>
          </cell>
        </row>
        <row r="24">
          <cell r="A24" t="str">
            <v>AUD_AONIA_EOD</v>
          </cell>
          <cell r="F24">
            <v>0.28684032511028301</v>
          </cell>
        </row>
        <row r="25">
          <cell r="A25" t="str">
            <v>AUD_BBSW_3M_EOD</v>
          </cell>
          <cell r="F25">
            <v>0.99416290189886503</v>
          </cell>
        </row>
        <row r="26">
          <cell r="A26" t="str">
            <v>AUD_BBSW_3M_EOD</v>
          </cell>
          <cell r="F26">
            <v>0.989431266925484</v>
          </cell>
        </row>
        <row r="27">
          <cell r="A27" t="str">
            <v>AUD_BBSW_3M_EOD</v>
          </cell>
          <cell r="F27">
            <v>0.984111836461113</v>
          </cell>
        </row>
        <row r="28">
          <cell r="A28" t="str">
            <v>AUD_BBSW_3M_EOD</v>
          </cell>
          <cell r="F28">
            <v>0.97892223641675202</v>
          </cell>
        </row>
        <row r="29">
          <cell r="A29" t="str">
            <v>AUD_BBSW_3M_EOD</v>
          </cell>
          <cell r="F29">
            <v>0.973789709370808</v>
          </cell>
        </row>
        <row r="30">
          <cell r="A30" t="str">
            <v>AUD_BBSW_3M_EOD</v>
          </cell>
          <cell r="F30">
            <v>0.96864252998845801</v>
          </cell>
        </row>
        <row r="31">
          <cell r="A31" t="str">
            <v>AUD_BBSW_3M_EOD</v>
          </cell>
          <cell r="F31">
            <v>0.96343462606240604</v>
          </cell>
        </row>
        <row r="32">
          <cell r="A32" t="str">
            <v>AUD_BBSW_3M_EOD</v>
          </cell>
          <cell r="F32">
            <v>0.957266440326351</v>
          </cell>
        </row>
        <row r="33">
          <cell r="A33" t="str">
            <v>AUD_BBSW_3M_EOD</v>
          </cell>
          <cell r="F33">
            <v>0.93417211014133295</v>
          </cell>
        </row>
        <row r="34">
          <cell r="A34" t="str">
            <v>AUD_BBSW_3M_EOD</v>
          </cell>
          <cell r="F34">
            <v>0.90995478455928103</v>
          </cell>
        </row>
        <row r="35">
          <cell r="A35" t="str">
            <v>AUD_BBSW_3M_EOD</v>
          </cell>
          <cell r="F35">
            <v>0.88327808312175105</v>
          </cell>
        </row>
        <row r="36">
          <cell r="A36" t="str">
            <v>AUD_BBSW_3M_EOD</v>
          </cell>
          <cell r="F36">
            <v>0.82729476392395995</v>
          </cell>
        </row>
        <row r="37">
          <cell r="A37" t="str">
            <v>AUD_BBSW_3M_EOD</v>
          </cell>
          <cell r="F37">
            <v>0.74351685181823701</v>
          </cell>
        </row>
        <row r="38">
          <cell r="A38" t="str">
            <v>AUD_BBSW_3M_EOD</v>
          </cell>
          <cell r="F38">
            <v>0.68816357183556498</v>
          </cell>
        </row>
        <row r="39">
          <cell r="A39" t="str">
            <v>AUD_BBSW_3M_EOD</v>
          </cell>
          <cell r="F39">
            <v>0.61086052162090998</v>
          </cell>
        </row>
        <row r="40">
          <cell r="A40" t="str">
            <v>AUD_BBSW_3M_EOD</v>
          </cell>
          <cell r="F40">
            <v>0.49975814339767799</v>
          </cell>
        </row>
        <row r="41">
          <cell r="A41" t="str">
            <v>AUD_BBSW_3M_EOD</v>
          </cell>
          <cell r="F41">
            <v>0.41413918972560199</v>
          </cell>
        </row>
        <row r="42">
          <cell r="A42" t="str">
            <v>AUD_BBSW_3M_EOD</v>
          </cell>
          <cell r="F42">
            <v>0.35257630674700802</v>
          </cell>
        </row>
        <row r="43">
          <cell r="A43" t="str">
            <v>AUD_BBSW_3M_EOD</v>
          </cell>
          <cell r="F43">
            <v>0.26032856772389301</v>
          </cell>
        </row>
        <row r="44">
          <cell r="A44" t="str">
            <v>AUD_BBSW_6M_EOD</v>
          </cell>
          <cell r="F44">
            <v>0.987816568146623</v>
          </cell>
        </row>
        <row r="45">
          <cell r="A45" t="str">
            <v>AUD_BBSW_6M_EOD</v>
          </cell>
          <cell r="F45">
            <v>0.97664005546036103</v>
          </cell>
        </row>
        <row r="46">
          <cell r="A46" t="str">
            <v>AUD_BBSW_6M_EOD</v>
          </cell>
          <cell r="F46">
            <v>0.95454228356117998</v>
          </cell>
        </row>
        <row r="47">
          <cell r="A47" t="str">
            <v>AUD_BBSW_6M_EOD</v>
          </cell>
          <cell r="F47">
            <v>0.93040859125616204</v>
          </cell>
        </row>
        <row r="48">
          <cell r="A48" t="str">
            <v>AUD_BBSW_6M_EOD</v>
          </cell>
          <cell r="F48">
            <v>0.90565060641594997</v>
          </cell>
        </row>
        <row r="49">
          <cell r="A49" t="str">
            <v>AUD_BBSW_6M_EOD</v>
          </cell>
          <cell r="F49">
            <v>0.87866001253362402</v>
          </cell>
        </row>
        <row r="50">
          <cell r="A50" t="str">
            <v>AUD_BBSW_6M_EOD</v>
          </cell>
          <cell r="F50">
            <v>0.82237923286263903</v>
          </cell>
        </row>
        <row r="51">
          <cell r="A51" t="str">
            <v>AUD_BBSW_6M_EOD</v>
          </cell>
          <cell r="F51">
            <v>0.73838967855631599</v>
          </cell>
        </row>
        <row r="52">
          <cell r="A52" t="str">
            <v>AUD_BBSW_6M_EOD</v>
          </cell>
          <cell r="F52">
            <v>0.68346025731929705</v>
          </cell>
        </row>
        <row r="53">
          <cell r="A53" t="str">
            <v>AUD_BBSW_6M_EOD</v>
          </cell>
          <cell r="F53">
            <v>0.60681833561560405</v>
          </cell>
        </row>
        <row r="54">
          <cell r="A54" t="str">
            <v>AUD_BBSW_6M_EOD</v>
          </cell>
          <cell r="F54">
            <v>0.49635869662105703</v>
          </cell>
        </row>
        <row r="55">
          <cell r="A55" t="str">
            <v>AUD_BBSW_6M_EOD</v>
          </cell>
          <cell r="F55">
            <v>0.41128093299320101</v>
          </cell>
        </row>
        <row r="56">
          <cell r="A56" t="str">
            <v>AUD_BBSW_6M_EOD</v>
          </cell>
          <cell r="F56">
            <v>0.34992809529451901</v>
          </cell>
        </row>
        <row r="57">
          <cell r="A57" t="str">
            <v>AUD_BBSW_6M_EOD</v>
          </cell>
          <cell r="F57">
            <v>0.25741144862746401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0.99961428581913803</v>
          </cell>
        </row>
        <row r="60">
          <cell r="A60" t="str">
            <v>AUD_BBSW_EOD</v>
          </cell>
          <cell r="F60">
            <v>0.99825346667447001</v>
          </cell>
        </row>
        <row r="61">
          <cell r="A61" t="str">
            <v>AUD_BBSW_EOD</v>
          </cell>
          <cell r="F61">
            <v>0.99623477841964403</v>
          </cell>
        </row>
        <row r="62">
          <cell r="A62" t="str">
            <v>AUD_BBSW_EOD</v>
          </cell>
          <cell r="F62">
            <v>0.98962729706747898</v>
          </cell>
        </row>
        <row r="63">
          <cell r="A63" t="str">
            <v>AUD_BBSW_EOD</v>
          </cell>
          <cell r="F63">
            <v>0.98430681269592801</v>
          </cell>
        </row>
        <row r="64">
          <cell r="A64" t="str">
            <v>AUD_BBSW_EOD</v>
          </cell>
          <cell r="F64">
            <v>0.97911618446689097</v>
          </cell>
        </row>
        <row r="65">
          <cell r="A65" t="str">
            <v>AUD_BBSW_EOD</v>
          </cell>
          <cell r="F65">
            <v>0.973982640543821</v>
          </cell>
        </row>
        <row r="66">
          <cell r="A66" t="str">
            <v>AUD_BBSW_EOD</v>
          </cell>
          <cell r="F66">
            <v>0.96883444138142905</v>
          </cell>
        </row>
        <row r="67">
          <cell r="A67" t="str">
            <v>AUD_BBSW_EOD</v>
          </cell>
          <cell r="F67">
            <v>0.96362550564430605</v>
          </cell>
        </row>
        <row r="68">
          <cell r="A68" t="str">
            <v>AUD_BBSW_EOD</v>
          </cell>
          <cell r="F68">
            <v>0.95726017819535103</v>
          </cell>
        </row>
        <row r="69">
          <cell r="A69" t="str">
            <v>AUD_BBSW_EOD</v>
          </cell>
          <cell r="F69">
            <v>0.93415470610347795</v>
          </cell>
        </row>
        <row r="70">
          <cell r="A70" t="str">
            <v>AUD_BBSW_EOD</v>
          </cell>
          <cell r="F70">
            <v>0.90541651639999099</v>
          </cell>
        </row>
        <row r="71">
          <cell r="A71" t="str">
            <v>AUD_BBSW_EOD</v>
          </cell>
          <cell r="F71">
            <v>0.87839379689006403</v>
          </cell>
        </row>
        <row r="72">
          <cell r="A72" t="str">
            <v>AUD_BBSW_EOD</v>
          </cell>
          <cell r="F72">
            <v>0.82201270277064498</v>
          </cell>
        </row>
        <row r="73">
          <cell r="A73" t="str">
            <v>AUD_BBSW_EOD</v>
          </cell>
          <cell r="F73">
            <v>0.73785746664583396</v>
          </cell>
        </row>
        <row r="74">
          <cell r="A74" t="str">
            <v>AUD_BBSW_EOD</v>
          </cell>
          <cell r="F74">
            <v>0.68278019082885699</v>
          </cell>
        </row>
        <row r="75">
          <cell r="A75" t="str">
            <v>AUD_BBSW_EOD</v>
          </cell>
          <cell r="F75">
            <v>0.60592563579254699</v>
          </cell>
        </row>
        <row r="76">
          <cell r="A76" t="str">
            <v>AUD_BBSW_EOD</v>
          </cell>
          <cell r="F76">
            <v>0.49516007872347501</v>
          </cell>
        </row>
        <row r="77">
          <cell r="A77" t="str">
            <v>AUD_BBSW_EOD</v>
          </cell>
          <cell r="F77">
            <v>0.41005453845532702</v>
          </cell>
        </row>
        <row r="78">
          <cell r="A78" t="str">
            <v>AUD_BBSW_EOD</v>
          </cell>
          <cell r="F78">
            <v>0.34904186090796901</v>
          </cell>
        </row>
        <row r="79">
          <cell r="A79" t="str">
            <v>AUD_BBSW_EOD</v>
          </cell>
          <cell r="F79">
            <v>0.25723447071033501</v>
          </cell>
        </row>
        <row r="80">
          <cell r="A80" t="str">
            <v>CAD_CDOR_1M_EOD</v>
          </cell>
          <cell r="F80">
            <v>0.99926842600329702</v>
          </cell>
        </row>
        <row r="81">
          <cell r="A81" t="str">
            <v>CAD_CDOR_1M_EOD</v>
          </cell>
          <cell r="F81">
            <v>0.99857179610838198</v>
          </cell>
        </row>
        <row r="82">
          <cell r="A82" t="str">
            <v>CAD_CDOR_1M_EOD</v>
          </cell>
          <cell r="F82">
            <v>0.99792750961612497</v>
          </cell>
        </row>
        <row r="83">
          <cell r="A83" t="str">
            <v>CAD_CDOR_1M_EOD</v>
          </cell>
          <cell r="F83">
            <v>0.99606910788377001</v>
          </cell>
        </row>
        <row r="84">
          <cell r="A84" t="str">
            <v>CAD_CDOR_1M_EOD</v>
          </cell>
          <cell r="F84">
            <v>0.99423162688837996</v>
          </cell>
        </row>
        <row r="85">
          <cell r="A85" t="str">
            <v>CAD_CDOR_1M_EOD</v>
          </cell>
          <cell r="F85">
            <v>0.99192088651216703</v>
          </cell>
        </row>
        <row r="86">
          <cell r="A86" t="str">
            <v>CAD_CDOR_1M_EOD</v>
          </cell>
          <cell r="F86">
            <v>0.98410799412328798</v>
          </cell>
        </row>
        <row r="87">
          <cell r="A87" t="str">
            <v>CAD_CDOR_1M_EOD</v>
          </cell>
          <cell r="F87">
            <v>0.97372686139887399</v>
          </cell>
        </row>
        <row r="88">
          <cell r="A88" t="str">
            <v>CAD_CDOR_1M_EOD</v>
          </cell>
          <cell r="F88">
            <v>0.96120234420535899</v>
          </cell>
        </row>
        <row r="89">
          <cell r="A89" t="str">
            <v>CAD_CDOR_1M_EOD</v>
          </cell>
          <cell r="F89">
            <v>0.94628994387242904</v>
          </cell>
        </row>
        <row r="90">
          <cell r="A90" t="str">
            <v>CAD_CDOR_1M_EOD</v>
          </cell>
          <cell r="F90">
            <v>0.92815348971791201</v>
          </cell>
        </row>
        <row r="91">
          <cell r="A91" t="str">
            <v>CAD_CDOR_1M_EOD</v>
          </cell>
          <cell r="F91">
            <v>0.90710264802641705</v>
          </cell>
        </row>
        <row r="92">
          <cell r="A92" t="str">
            <v>CAD_CDOR_1M_EOD</v>
          </cell>
          <cell r="F92">
            <v>0.88321591965464397</v>
          </cell>
        </row>
        <row r="93">
          <cell r="A93" t="str">
            <v>CAD_CDOR_1M_EOD</v>
          </cell>
          <cell r="F93">
            <v>0.85785392960419804</v>
          </cell>
        </row>
        <row r="94">
          <cell r="A94" t="str">
            <v>CAD_CDOR_1M_EOD</v>
          </cell>
          <cell r="F94">
            <v>0.83261849856394798</v>
          </cell>
        </row>
        <row r="95">
          <cell r="A95" t="str">
            <v>CAD_CDOR_1M_EOD</v>
          </cell>
          <cell r="F95">
            <v>0.78003263769500097</v>
          </cell>
        </row>
        <row r="96">
          <cell r="A96" t="str">
            <v>CAD_CDOR_1M_EOD</v>
          </cell>
          <cell r="F96">
            <v>0.70550956468530601</v>
          </cell>
        </row>
        <row r="97">
          <cell r="A97" t="str">
            <v>CAD_CDOR_1M_EOD</v>
          </cell>
          <cell r="F97">
            <v>0.60716649095725805</v>
          </cell>
        </row>
        <row r="98">
          <cell r="A98" t="str">
            <v>CAD_CDOR_1M_EOD</v>
          </cell>
          <cell r="F98">
            <v>0.53503431168523397</v>
          </cell>
        </row>
        <row r="99">
          <cell r="A99" t="str">
            <v>CAD_CDOR_1M_EOD</v>
          </cell>
          <cell r="F99">
            <v>0.47302865829422203</v>
          </cell>
        </row>
        <row r="100">
          <cell r="A100" t="str">
            <v>CAD_CDOR_3M_EOD</v>
          </cell>
          <cell r="F100">
            <v>0.99786047778106501</v>
          </cell>
        </row>
        <row r="101">
          <cell r="A101" t="str">
            <v>CAD_CDOR_3M_EOD</v>
          </cell>
          <cell r="F101">
            <v>0.99602531004138595</v>
          </cell>
        </row>
        <row r="102">
          <cell r="A102" t="str">
            <v>CAD_CDOR_3M_EOD</v>
          </cell>
          <cell r="F102">
            <v>0.99395880242531998</v>
          </cell>
        </row>
        <row r="103">
          <cell r="A103" t="str">
            <v>CAD_CDOR_3M_EOD</v>
          </cell>
          <cell r="F103">
            <v>0.99205778596229399</v>
          </cell>
        </row>
        <row r="104">
          <cell r="A104" t="str">
            <v>CAD_CDOR_3M_EOD</v>
          </cell>
          <cell r="F104">
            <v>0.99023956483959497</v>
          </cell>
        </row>
        <row r="105">
          <cell r="A105" t="str">
            <v>CAD_CDOR_3M_EOD</v>
          </cell>
          <cell r="F105">
            <v>0.983394403592174</v>
          </cell>
        </row>
        <row r="106">
          <cell r="A106" t="str">
            <v>CAD_CDOR_3M_EOD</v>
          </cell>
          <cell r="F106">
            <v>0.97235854856801296</v>
          </cell>
        </row>
        <row r="107">
          <cell r="A107" t="str">
            <v>CAD_CDOR_3M_EOD</v>
          </cell>
          <cell r="F107">
            <v>0.95900168278625297</v>
          </cell>
        </row>
        <row r="108">
          <cell r="A108" t="str">
            <v>CAD_CDOR_3M_EOD</v>
          </cell>
          <cell r="F108">
            <v>0.94305628740101999</v>
          </cell>
        </row>
        <row r="109">
          <cell r="A109" t="str">
            <v>CAD_CDOR_3M_EOD</v>
          </cell>
          <cell r="F109">
            <v>0.92419212906736503</v>
          </cell>
        </row>
        <row r="110">
          <cell r="A110" t="str">
            <v>CAD_CDOR_3M_EOD</v>
          </cell>
          <cell r="F110">
            <v>0.90251148476826704</v>
          </cell>
        </row>
        <row r="111">
          <cell r="A111" t="str">
            <v>CAD_CDOR_3M_EOD</v>
          </cell>
          <cell r="F111">
            <v>0.87854470242952798</v>
          </cell>
        </row>
        <row r="112">
          <cell r="A112" t="str">
            <v>CAD_CDOR_3M_EOD</v>
          </cell>
          <cell r="F112">
            <v>0.85309346422151</v>
          </cell>
        </row>
        <row r="113">
          <cell r="A113" t="str">
            <v>CAD_CDOR_3M_EOD</v>
          </cell>
          <cell r="F113">
            <v>0.82769146446526798</v>
          </cell>
        </row>
        <row r="114">
          <cell r="A114" t="str">
            <v>CAD_CDOR_3M_EOD</v>
          </cell>
          <cell r="F114">
            <v>0.77498727623782004</v>
          </cell>
        </row>
        <row r="115">
          <cell r="A115" t="str">
            <v>CAD_CDOR_3M_EOD</v>
          </cell>
          <cell r="F115">
            <v>0.70089493265870495</v>
          </cell>
        </row>
        <row r="116">
          <cell r="A116" t="str">
            <v>CAD_CDOR_3M_EOD</v>
          </cell>
          <cell r="F116">
            <v>0.60308546740677704</v>
          </cell>
        </row>
        <row r="117">
          <cell r="A117" t="str">
            <v>CAD_CDOR_3M_EOD</v>
          </cell>
          <cell r="F117">
            <v>0.53092790900379705</v>
          </cell>
        </row>
        <row r="118">
          <cell r="A118" t="str">
            <v>CAD_CDOR_3M_EOD</v>
          </cell>
          <cell r="F118">
            <v>0.47009100216531702</v>
          </cell>
        </row>
        <row r="119">
          <cell r="A119" t="str">
            <v>CAD_CDOR_EOD</v>
          </cell>
          <cell r="F119">
            <v>0.99998523309477705</v>
          </cell>
        </row>
        <row r="120">
          <cell r="A120" t="str">
            <v>CAD_CDOR_EOD</v>
          </cell>
          <cell r="F120">
            <v>0.99988425449446305</v>
          </cell>
        </row>
        <row r="121">
          <cell r="A121" t="str">
            <v>CAD_CDOR_EOD</v>
          </cell>
          <cell r="F121">
            <v>0.99926842600329702</v>
          </cell>
        </row>
        <row r="122">
          <cell r="A122" t="str">
            <v>CAD_CDOR_EOD</v>
          </cell>
          <cell r="F122">
            <v>0.99854130897002003</v>
          </cell>
        </row>
        <row r="123">
          <cell r="A123" t="str">
            <v>CAD_CDOR_EOD</v>
          </cell>
          <cell r="F123">
            <v>0.99605540560625205</v>
          </cell>
        </row>
        <row r="124">
          <cell r="A124" t="str">
            <v>CAD_CDOR_EOD</v>
          </cell>
          <cell r="F124">
            <v>0.99398883554928796</v>
          </cell>
        </row>
        <row r="125">
          <cell r="A125" t="str">
            <v>CAD_CDOR_EOD</v>
          </cell>
          <cell r="F125">
            <v>0.99208776164579004</v>
          </cell>
        </row>
        <row r="126">
          <cell r="A126" t="str">
            <v>CAD_CDOR_EOD</v>
          </cell>
          <cell r="F126">
            <v>0.99026948558433503</v>
          </cell>
        </row>
        <row r="127">
          <cell r="A127" t="str">
            <v>CAD_CDOR_EOD</v>
          </cell>
          <cell r="F127">
            <v>0.98339295329491905</v>
          </cell>
        </row>
        <row r="128">
          <cell r="A128" t="str">
            <v>CAD_CDOR_EOD</v>
          </cell>
          <cell r="F128">
            <v>0.97234828996136402</v>
          </cell>
        </row>
        <row r="129">
          <cell r="A129" t="str">
            <v>CAD_CDOR_EOD</v>
          </cell>
          <cell r="F129">
            <v>0.95896777214111695</v>
          </cell>
        </row>
        <row r="130">
          <cell r="A130" t="str">
            <v>CAD_CDOR_EOD</v>
          </cell>
          <cell r="F130">
            <v>0.94298530403122005</v>
          </cell>
        </row>
        <row r="131">
          <cell r="A131" t="str">
            <v>CAD_CDOR_EOD</v>
          </cell>
          <cell r="F131">
            <v>0.92406328603218502</v>
          </cell>
        </row>
        <row r="132">
          <cell r="A132" t="str">
            <v>CAD_CDOR_EOD</v>
          </cell>
          <cell r="F132">
            <v>0.90229850741432005</v>
          </cell>
        </row>
        <row r="133">
          <cell r="A133" t="str">
            <v>CAD_CDOR_EOD</v>
          </cell>
          <cell r="F133">
            <v>0.87821859298712102</v>
          </cell>
        </row>
        <row r="134">
          <cell r="A134" t="str">
            <v>CAD_CDOR_EOD</v>
          </cell>
          <cell r="F134">
            <v>0.852630360490096</v>
          </cell>
        </row>
        <row r="135">
          <cell r="A135" t="str">
            <v>CAD_CDOR_EOD</v>
          </cell>
          <cell r="F135">
            <v>0.82709168132681299</v>
          </cell>
        </row>
        <row r="136">
          <cell r="A136" t="str">
            <v>CAD_CDOR_EOD</v>
          </cell>
          <cell r="F136">
            <v>0.77408841072785595</v>
          </cell>
        </row>
        <row r="137">
          <cell r="A137" t="str">
            <v>CAD_CDOR_EOD</v>
          </cell>
          <cell r="F137">
            <v>0.699592542766586</v>
          </cell>
        </row>
        <row r="138">
          <cell r="A138" t="str">
            <v>CAD_CDOR_EOD</v>
          </cell>
          <cell r="F138">
            <v>0.60146091905479104</v>
          </cell>
        </row>
        <row r="139">
          <cell r="A139" t="str">
            <v>CAD_CDOR_EOD</v>
          </cell>
          <cell r="F139">
            <v>0.52940886752522798</v>
          </cell>
        </row>
        <row r="140">
          <cell r="A140" t="str">
            <v>CAD_CDOR_EOD</v>
          </cell>
          <cell r="F140">
            <v>0.46875978995405898</v>
          </cell>
        </row>
        <row r="141">
          <cell r="A141" t="str">
            <v>CAD_CORRA_EOD</v>
          </cell>
          <cell r="F141">
            <v>0.99998523309477705</v>
          </cell>
        </row>
        <row r="142">
          <cell r="A142" t="str">
            <v>CAD_CORRA_EOD</v>
          </cell>
          <cell r="F142">
            <v>0.99988647718381096</v>
          </cell>
        </row>
        <row r="143">
          <cell r="A143" t="str">
            <v>CAD_CORRA_EOD</v>
          </cell>
          <cell r="F143">
            <v>0.99954242210942101</v>
          </cell>
        </row>
        <row r="144">
          <cell r="A144" t="str">
            <v>CAD_CORRA_EOD</v>
          </cell>
          <cell r="F144">
            <v>0.999164914138438</v>
          </cell>
        </row>
        <row r="145">
          <cell r="A145" t="str">
            <v>CAD_CORRA_EOD</v>
          </cell>
          <cell r="F145">
            <v>0.99880074662313201</v>
          </cell>
        </row>
        <row r="146">
          <cell r="A146" t="str">
            <v>CAD_CORRA_EOD</v>
          </cell>
          <cell r="F146">
            <v>0.99839786255341501</v>
          </cell>
        </row>
        <row r="147">
          <cell r="A147" t="str">
            <v>CAD_CORRA_EOD</v>
          </cell>
          <cell r="F147">
            <v>0.99804613882196502</v>
          </cell>
        </row>
        <row r="148">
          <cell r="A148" t="str">
            <v>CAD_CORRA_EOD</v>
          </cell>
          <cell r="F148">
            <v>0.99771581564554901</v>
          </cell>
        </row>
        <row r="149">
          <cell r="A149" t="str">
            <v>CAD_CORRA_EOD</v>
          </cell>
          <cell r="F149">
            <v>0.99735331333749799</v>
          </cell>
        </row>
        <row r="150">
          <cell r="A150" t="str">
            <v>CAD_CORRA_EOD</v>
          </cell>
          <cell r="F150">
            <v>0.997032596180084</v>
          </cell>
        </row>
        <row r="151">
          <cell r="A151" t="str">
            <v>CAD_CORRA_EOD</v>
          </cell>
          <cell r="F151">
            <v>0.99668116676113105</v>
          </cell>
        </row>
        <row r="152">
          <cell r="A152" t="str">
            <v>CAD_CORRA_EOD</v>
          </cell>
          <cell r="F152">
            <v>0.99633504365074799</v>
          </cell>
        </row>
        <row r="153">
          <cell r="A153" t="str">
            <v>CAD_CORRA_EOD</v>
          </cell>
          <cell r="F153">
            <v>0.99598774758599995</v>
          </cell>
        </row>
        <row r="154">
          <cell r="A154" t="str">
            <v>CAD_CORRA_EOD</v>
          </cell>
          <cell r="F154">
            <v>0.99563238287205902</v>
          </cell>
        </row>
        <row r="155">
          <cell r="A155" t="str">
            <v>CAD_CORRA_EOD</v>
          </cell>
          <cell r="F155">
            <v>0.99318463699780801</v>
          </cell>
        </row>
        <row r="156">
          <cell r="A156" t="str">
            <v>CAD_CORRA_EOD</v>
          </cell>
          <cell r="F156">
            <v>0.98977642315368197</v>
          </cell>
        </row>
        <row r="157">
          <cell r="A157" t="str">
            <v>CAD_CORRA_EOD</v>
          </cell>
          <cell r="F157">
            <v>0.98168863165461095</v>
          </cell>
        </row>
        <row r="158">
          <cell r="A158" t="str">
            <v>CAD_CORRA_EOD</v>
          </cell>
          <cell r="F158">
            <v>0.97105451752619998</v>
          </cell>
        </row>
        <row r="159">
          <cell r="A159" t="str">
            <v>CAD_CORRA_EOD</v>
          </cell>
          <cell r="F159">
            <v>0.95765980377058402</v>
          </cell>
        </row>
        <row r="160">
          <cell r="A160" t="str">
            <v>CAD_CORRA_EOD</v>
          </cell>
          <cell r="F160">
            <v>0.92167387997915895</v>
          </cell>
        </row>
        <row r="161">
          <cell r="A161" t="str">
            <v>CAD_CORRA_EOD</v>
          </cell>
          <cell r="F161">
            <v>0.85242924647749496</v>
          </cell>
        </row>
        <row r="162">
          <cell r="A162" t="str">
            <v>CAD_CORRA_EOD</v>
          </cell>
          <cell r="F162">
            <v>0.80200361888298499</v>
          </cell>
        </row>
        <row r="163">
          <cell r="A163" t="str">
            <v>CAD_CORRA_EOD</v>
          </cell>
          <cell r="F163">
            <v>0.73098578747469001</v>
          </cell>
        </row>
        <row r="164">
          <cell r="A164" t="str">
            <v>CAD_CORRA_EOD</v>
          </cell>
          <cell r="F164">
            <v>0.63801111249433395</v>
          </cell>
        </row>
        <row r="165">
          <cell r="A165" t="str">
            <v>CAD_CORRA_EOD</v>
          </cell>
          <cell r="F165">
            <v>0.51106770618812702</v>
          </cell>
        </row>
        <row r="166">
          <cell r="A166" t="str">
            <v>CHF_LIBOR_12M_EOD</v>
          </cell>
          <cell r="F166">
            <v>1.00639493178252</v>
          </cell>
        </row>
        <row r="167">
          <cell r="A167" t="str">
            <v>CHF_LIBOR_12M_EOD</v>
          </cell>
          <cell r="F167">
            <v>1.0121799816480399</v>
          </cell>
        </row>
        <row r="168">
          <cell r="A168" t="str">
            <v>CHF_LIBOR_12M_EOD</v>
          </cell>
          <cell r="F168">
            <v>1.0159726922152299</v>
          </cell>
        </row>
        <row r="169">
          <cell r="A169" t="str">
            <v>CHF_LIBOR_12M_EOD</v>
          </cell>
          <cell r="F169">
            <v>1.0169610506214499</v>
          </cell>
        </row>
        <row r="170">
          <cell r="A170" t="str">
            <v>CHF_LIBOR_12M_EOD</v>
          </cell>
          <cell r="F170">
            <v>1.01397007609241</v>
          </cell>
        </row>
        <row r="171">
          <cell r="A171" t="str">
            <v>CHF_LIBOR_12M_EOD</v>
          </cell>
          <cell r="F171">
            <v>1.0084451770010601</v>
          </cell>
        </row>
        <row r="172">
          <cell r="A172" t="str">
            <v>CHF_LIBOR_12M_EOD</v>
          </cell>
          <cell r="F172">
            <v>1.00107465343378</v>
          </cell>
        </row>
        <row r="173">
          <cell r="A173" t="str">
            <v>CHF_LIBOR_12M_EOD</v>
          </cell>
          <cell r="F173">
            <v>0.99169598565218597</v>
          </cell>
        </row>
        <row r="174">
          <cell r="A174" t="str">
            <v>CHF_LIBOR_12M_EOD</v>
          </cell>
          <cell r="F174">
            <v>0.98172271087500296</v>
          </cell>
        </row>
        <row r="175">
          <cell r="A175" t="str">
            <v>CHF_LIBOR_12M_EOD</v>
          </cell>
          <cell r="F175">
            <v>0.97094574364689301</v>
          </cell>
        </row>
        <row r="176">
          <cell r="A176" t="str">
            <v>CHF_LIBOR_12M_EOD</v>
          </cell>
          <cell r="F176">
            <v>0.948107878015925</v>
          </cell>
        </row>
        <row r="177">
          <cell r="A177" t="str">
            <v>CHF_LIBOR_12M_EOD</v>
          </cell>
          <cell r="F177">
            <v>0.91162086791546704</v>
          </cell>
        </row>
        <row r="178">
          <cell r="A178" t="str">
            <v>CHF_LIBOR_12M_EOD</v>
          </cell>
          <cell r="F178">
            <v>0.85122688065098995</v>
          </cell>
        </row>
        <row r="179">
          <cell r="A179" t="str">
            <v>CHF_LIBOR_12M_EOD</v>
          </cell>
          <cell r="F179">
            <v>0.79847293601207203</v>
          </cell>
        </row>
        <row r="180">
          <cell r="A180" t="str">
            <v>CHF_LIBOR_12M_EOD</v>
          </cell>
          <cell r="F180">
            <v>0.75201703684263399</v>
          </cell>
        </row>
        <row r="181">
          <cell r="A181" t="str">
            <v>CHF_LIBOR_12M_EOD</v>
          </cell>
          <cell r="F181">
            <v>0.65811400330181702</v>
          </cell>
        </row>
        <row r="182">
          <cell r="A182" t="str">
            <v>CHF_LIBOR_3M_EOD</v>
          </cell>
          <cell r="F182">
            <v>1.00199827568101</v>
          </cell>
        </row>
        <row r="183">
          <cell r="A183" t="str">
            <v>CHF_LIBOR_3M_EOD</v>
          </cell>
          <cell r="F183">
            <v>1.00383109482921</v>
          </cell>
        </row>
        <row r="184">
          <cell r="A184" t="str">
            <v>CHF_LIBOR_3M_EOD</v>
          </cell>
          <cell r="F184">
            <v>1.00607755145188</v>
          </cell>
        </row>
        <row r="185">
          <cell r="A185" t="str">
            <v>CHF_LIBOR_3M_EOD</v>
          </cell>
          <cell r="F185">
            <v>1.0081943282581001</v>
          </cell>
        </row>
        <row r="186">
          <cell r="A186" t="str">
            <v>CHF_LIBOR_3M_EOD</v>
          </cell>
          <cell r="F186">
            <v>1.0101529147641399</v>
          </cell>
        </row>
        <row r="187">
          <cell r="A187" t="str">
            <v>CHF_LIBOR_3M_EOD</v>
          </cell>
          <cell r="F187">
            <v>1.01664031736944</v>
          </cell>
        </row>
        <row r="188">
          <cell r="A188" t="str">
            <v>CHF_LIBOR_3M_EOD</v>
          </cell>
          <cell r="F188">
            <v>1.0231915126186399</v>
          </cell>
        </row>
        <row r="189">
          <cell r="A189" t="str">
            <v>CHF_LIBOR_3M_EOD</v>
          </cell>
          <cell r="F189">
            <v>1.0270111730867699</v>
          </cell>
        </row>
        <row r="190">
          <cell r="A190" t="str">
            <v>CHF_LIBOR_3M_EOD</v>
          </cell>
          <cell r="F190">
            <v>1.02688090193705</v>
          </cell>
        </row>
        <row r="191">
          <cell r="A191" t="str">
            <v>CHF_LIBOR_3M_EOD</v>
          </cell>
          <cell r="F191">
            <v>1.0240076984292701</v>
          </cell>
        </row>
        <row r="192">
          <cell r="A192" t="str">
            <v>CHF_LIBOR_3M_EOD</v>
          </cell>
          <cell r="F192">
            <v>1.01912064195903</v>
          </cell>
        </row>
        <row r="193">
          <cell r="A193" t="str">
            <v>CHF_LIBOR_3M_EOD</v>
          </cell>
          <cell r="F193">
            <v>1.01212758416161</v>
          </cell>
        </row>
        <row r="194">
          <cell r="A194" t="str">
            <v>CHF_LIBOR_3M_EOD</v>
          </cell>
          <cell r="F194">
            <v>1.0042316422313</v>
          </cell>
        </row>
        <row r="195">
          <cell r="A195" t="str">
            <v>CHF_LIBOR_3M_EOD</v>
          </cell>
          <cell r="F195">
            <v>0.99544030635365699</v>
          </cell>
        </row>
        <row r="196">
          <cell r="A196" t="str">
            <v>CHF_LIBOR_3M_EOD</v>
          </cell>
          <cell r="F196">
            <v>0.97565489811149997</v>
          </cell>
        </row>
        <row r="197">
          <cell r="A197" t="str">
            <v>CHF_LIBOR_3M_EOD</v>
          </cell>
          <cell r="F197">
            <v>0.94260393547282095</v>
          </cell>
        </row>
        <row r="198">
          <cell r="A198" t="str">
            <v>CHF_LIBOR_3M_EOD</v>
          </cell>
          <cell r="F198">
            <v>0.88622490309459701</v>
          </cell>
        </row>
        <row r="199">
          <cell r="A199" t="str">
            <v>CHF_LIBOR_3M_EOD</v>
          </cell>
          <cell r="F199">
            <v>0.83688610504543803</v>
          </cell>
        </row>
        <row r="200">
          <cell r="A200" t="str">
            <v>CHF_LIBOR_3M_EOD</v>
          </cell>
          <cell r="F200">
            <v>0.79373964561315502</v>
          </cell>
        </row>
        <row r="201">
          <cell r="A201" t="str">
            <v>CHF_LIBOR_3M_EOD</v>
          </cell>
          <cell r="F201">
            <v>0.73474169962010405</v>
          </cell>
        </row>
        <row r="202">
          <cell r="A202" t="str">
            <v>CHF_LIBOR_6M_EOD</v>
          </cell>
          <cell r="F202">
            <v>1.00365465275738</v>
          </cell>
        </row>
        <row r="203">
          <cell r="A203" t="str">
            <v>CHF_LIBOR_6M_EOD</v>
          </cell>
          <cell r="F203">
            <v>1.0073629285257399</v>
          </cell>
        </row>
        <row r="204">
          <cell r="A204" t="str">
            <v>CHF_LIBOR_6M_EOD</v>
          </cell>
          <cell r="F204">
            <v>1.01089985318633</v>
          </cell>
        </row>
        <row r="205">
          <cell r="A205" t="str">
            <v>CHF_LIBOR_6M_EOD</v>
          </cell>
          <cell r="F205">
            <v>1.0142319192904099</v>
          </cell>
        </row>
        <row r="206">
          <cell r="A206" t="str">
            <v>CHF_LIBOR_6M_EOD</v>
          </cell>
          <cell r="F206">
            <v>1.01889435950185</v>
          </cell>
        </row>
        <row r="207">
          <cell r="A207" t="str">
            <v>CHF_LIBOR_6M_EOD</v>
          </cell>
          <cell r="F207">
            <v>1.0207557514813399</v>
          </cell>
        </row>
        <row r="208">
          <cell r="A208" t="str">
            <v>CHF_LIBOR_6M_EOD</v>
          </cell>
          <cell r="F208">
            <v>1.0184394611247101</v>
          </cell>
        </row>
        <row r="209">
          <cell r="A209" t="str">
            <v>CHF_LIBOR_6M_EOD</v>
          </cell>
          <cell r="F209">
            <v>1.01391976944877</v>
          </cell>
        </row>
        <row r="210">
          <cell r="A210" t="str">
            <v>CHF_LIBOR_6M_EOD</v>
          </cell>
          <cell r="F210">
            <v>1.007235170503</v>
          </cell>
        </row>
        <row r="211">
          <cell r="A211" t="str">
            <v>CHF_LIBOR_6M_EOD</v>
          </cell>
          <cell r="F211">
            <v>0.99905766413817698</v>
          </cell>
        </row>
        <row r="212">
          <cell r="A212" t="str">
            <v>CHF_LIBOR_6M_EOD</v>
          </cell>
          <cell r="F212">
            <v>0.989903043181527</v>
          </cell>
        </row>
        <row r="213">
          <cell r="A213" t="str">
            <v>CHF_LIBOR_6M_EOD</v>
          </cell>
          <cell r="F213">
            <v>0.97992748183826195</v>
          </cell>
        </row>
        <row r="214">
          <cell r="A214" t="str">
            <v>CHF_LIBOR_6M_EOD</v>
          </cell>
          <cell r="F214">
            <v>0.958919237200067</v>
          </cell>
        </row>
        <row r="215">
          <cell r="A215" t="str">
            <v>CHF_LIBOR_6M_EOD</v>
          </cell>
          <cell r="F215">
            <v>0.92568064921363102</v>
          </cell>
        </row>
        <row r="216">
          <cell r="A216" t="str">
            <v>CHF_LIBOR_6M_EOD</v>
          </cell>
          <cell r="F216">
            <v>0.86918294931172602</v>
          </cell>
        </row>
        <row r="217">
          <cell r="A217" t="str">
            <v>CHF_LIBOR_6M_EOD</v>
          </cell>
          <cell r="F217">
            <v>0.81898015033639904</v>
          </cell>
        </row>
        <row r="218">
          <cell r="A218" t="str">
            <v>CHF_LIBOR_6M_EOD</v>
          </cell>
          <cell r="F218">
            <v>0.77526239646803796</v>
          </cell>
        </row>
        <row r="219">
          <cell r="A219" t="str">
            <v>CHF_LIBOR_6M_EOD</v>
          </cell>
          <cell r="F219">
            <v>0.71176926255304296</v>
          </cell>
        </row>
        <row r="220">
          <cell r="A220" t="str">
            <v>CHF_LIBOR_EOD</v>
          </cell>
          <cell r="F220">
            <v>1.00002183381004</v>
          </cell>
        </row>
        <row r="221">
          <cell r="A221" t="str">
            <v>CHF_LIBOR_EOD</v>
          </cell>
          <cell r="F221">
            <v>1.0000436680967899</v>
          </cell>
        </row>
        <row r="222">
          <cell r="A222" t="str">
            <v>CHF_LIBOR_EOD</v>
          </cell>
          <cell r="F222">
            <v>1.00020431202268</v>
          </cell>
        </row>
        <row r="223">
          <cell r="A223" t="str">
            <v>CHF_LIBOR_EOD</v>
          </cell>
          <cell r="F223">
            <v>1.00076065751008</v>
          </cell>
        </row>
        <row r="224">
          <cell r="A224" t="str">
            <v>CHF_LIBOR_EOD</v>
          </cell>
          <cell r="F224">
            <v>1.00140959077861</v>
          </cell>
        </row>
        <row r="225">
          <cell r="A225" t="str">
            <v>CHF_LIBOR_EOD</v>
          </cell>
          <cell r="F225">
            <v>1.0038690312198599</v>
          </cell>
        </row>
        <row r="226">
          <cell r="A226" t="str">
            <v>CHF_LIBOR_EOD</v>
          </cell>
          <cell r="F226">
            <v>1.0061155727397499</v>
          </cell>
        </row>
        <row r="227">
          <cell r="A227" t="str">
            <v>CHF_LIBOR_EOD</v>
          </cell>
          <cell r="F227">
            <v>1.0082324295423599</v>
          </cell>
        </row>
        <row r="228">
          <cell r="A228" t="str">
            <v>CHF_LIBOR_EOD</v>
          </cell>
          <cell r="F228">
            <v>1.0101910900665301</v>
          </cell>
        </row>
        <row r="229">
          <cell r="A229" t="str">
            <v>CHF_LIBOR_EOD</v>
          </cell>
          <cell r="F229">
            <v>1.0142404957578699</v>
          </cell>
        </row>
        <row r="230">
          <cell r="A230" t="str">
            <v>CHF_LIBOR_EOD</v>
          </cell>
          <cell r="F230">
            <v>1.01888905441833</v>
          </cell>
        </row>
        <row r="231">
          <cell r="A231" t="str">
            <v>CHF_LIBOR_EOD</v>
          </cell>
          <cell r="F231">
            <v>1.02074036499856</v>
          </cell>
        </row>
        <row r="232">
          <cell r="A232" t="str">
            <v>CHF_LIBOR_EOD</v>
          </cell>
          <cell r="F232">
            <v>1.01839717500783</v>
          </cell>
        </row>
        <row r="233">
          <cell r="A233" t="str">
            <v>CHF_LIBOR_EOD</v>
          </cell>
          <cell r="F233">
            <v>1.01383222041901</v>
          </cell>
        </row>
        <row r="234">
          <cell r="A234" t="str">
            <v>CHF_LIBOR_EOD</v>
          </cell>
          <cell r="F234">
            <v>1.00708243202362</v>
          </cell>
        </row>
        <row r="235">
          <cell r="A235" t="str">
            <v>CHF_LIBOR_EOD</v>
          </cell>
          <cell r="F235">
            <v>0.99882736460924704</v>
          </cell>
        </row>
        <row r="236">
          <cell r="A236" t="str">
            <v>CHF_LIBOR_EOD</v>
          </cell>
          <cell r="F236">
            <v>0.98959012961530701</v>
          </cell>
        </row>
        <row r="237">
          <cell r="A237" t="str">
            <v>CHF_LIBOR_EOD</v>
          </cell>
          <cell r="F237">
            <v>0.97952693877987496</v>
          </cell>
        </row>
        <row r="238">
          <cell r="A238" t="str">
            <v>CHF_LIBOR_EOD</v>
          </cell>
          <cell r="F238">
            <v>0.958354136961305</v>
          </cell>
        </row>
        <row r="239">
          <cell r="A239" t="str">
            <v>CHF_LIBOR_EOD</v>
          </cell>
          <cell r="F239">
            <v>0.92490570539898498</v>
          </cell>
        </row>
        <row r="240">
          <cell r="A240" t="str">
            <v>CHF_LIBOR_EOD</v>
          </cell>
          <cell r="F240">
            <v>0.86812310661397396</v>
          </cell>
        </row>
        <row r="241">
          <cell r="A241" t="str">
            <v>CHF_LIBOR_EOD</v>
          </cell>
          <cell r="F241">
            <v>0.81775715946754701</v>
          </cell>
        </row>
        <row r="242">
          <cell r="A242" t="str">
            <v>CHF_LIBOR_EOD</v>
          </cell>
          <cell r="F242">
            <v>0.77394471652309804</v>
          </cell>
        </row>
        <row r="243">
          <cell r="A243" t="str">
            <v>CHF_LIBOR_EOD</v>
          </cell>
          <cell r="F243">
            <v>0.71056896328103902</v>
          </cell>
        </row>
        <row r="244">
          <cell r="A244" t="str">
            <v>CHF_TOIS_EOD</v>
          </cell>
          <cell r="F244">
            <v>1.00001465299248</v>
          </cell>
        </row>
        <row r="245">
          <cell r="A245" t="str">
            <v>CHF_TOIS_EOD</v>
          </cell>
          <cell r="F245">
            <v>1.0000293061996799</v>
          </cell>
        </row>
        <row r="246">
          <cell r="A246" t="str">
            <v>CHF_TOIS_EOD</v>
          </cell>
          <cell r="F246">
            <v>1.00052156280858</v>
          </cell>
        </row>
        <row r="247">
          <cell r="A247" t="str">
            <v>CHF_TOIS_EOD</v>
          </cell>
          <cell r="F247">
            <v>1.00101196627991</v>
          </cell>
        </row>
        <row r="248">
          <cell r="A248" t="str">
            <v>CHF_TOIS_EOD</v>
          </cell>
          <cell r="F248">
            <v>1.0015187407594599</v>
          </cell>
        </row>
        <row r="249">
          <cell r="A249" t="str">
            <v>CHF_TOIS_EOD</v>
          </cell>
          <cell r="F249">
            <v>1.00210187556823</v>
          </cell>
        </row>
        <row r="250">
          <cell r="A250" t="str">
            <v>CHF_TOIS_EOD</v>
          </cell>
          <cell r="F250">
            <v>1.00262644289559</v>
          </cell>
        </row>
        <row r="251">
          <cell r="A251" t="str">
            <v>CHF_TOIS_EOD</v>
          </cell>
          <cell r="F251">
            <v>1.00321213254181</v>
          </cell>
        </row>
        <row r="252">
          <cell r="A252" t="str">
            <v>CHF_TOIS_EOD</v>
          </cell>
          <cell r="F252">
            <v>1.0037894923456501</v>
          </cell>
        </row>
        <row r="253">
          <cell r="A253" t="str">
            <v>CHF_TOIS_EOD</v>
          </cell>
          <cell r="F253">
            <v>1.00439066807657</v>
          </cell>
        </row>
        <row r="254">
          <cell r="A254" t="str">
            <v>CHF_TOIS_EOD</v>
          </cell>
          <cell r="F254">
            <v>1.0050501528902001</v>
          </cell>
        </row>
        <row r="255">
          <cell r="A255" t="str">
            <v>CHF_TOIS_EOD</v>
          </cell>
          <cell r="F255">
            <v>1.0055733322557801</v>
          </cell>
        </row>
        <row r="256">
          <cell r="A256" t="str">
            <v>CHF_TOIS_EOD</v>
          </cell>
          <cell r="F256">
            <v>1.0061835721163099</v>
          </cell>
        </row>
        <row r="257">
          <cell r="A257" t="str">
            <v>CHF_TOIS_EOD</v>
          </cell>
          <cell r="F257">
            <v>1.0069538509201501</v>
          </cell>
        </row>
        <row r="258">
          <cell r="A258" t="str">
            <v>CHF_TOIS_EOD</v>
          </cell>
          <cell r="F258">
            <v>1.0086667272188801</v>
          </cell>
        </row>
        <row r="259">
          <cell r="A259" t="str">
            <v>CHF_TOIS_EOD</v>
          </cell>
          <cell r="F259">
            <v>1.01056413852244</v>
          </cell>
        </row>
        <row r="260">
          <cell r="A260" t="str">
            <v>CHF_TOIS_EOD</v>
          </cell>
          <cell r="F260">
            <v>1.01229295013388</v>
          </cell>
        </row>
        <row r="261">
          <cell r="A261" t="str">
            <v>CHF_TOIS_EOD</v>
          </cell>
          <cell r="F261">
            <v>1.01424648669012</v>
          </cell>
        </row>
        <row r="262">
          <cell r="A262" t="str">
            <v>CHF_TOIS_EOD</v>
          </cell>
          <cell r="F262">
            <v>1.02040040576753</v>
          </cell>
        </row>
        <row r="263">
          <cell r="A263" t="str">
            <v>CHF_TOIS_EOD</v>
          </cell>
          <cell r="F263">
            <v>1.0235377236483201</v>
          </cell>
        </row>
        <row r="264">
          <cell r="A264" t="str">
            <v>CHF_TOIS_EOD</v>
          </cell>
          <cell r="F264">
            <v>1.0238927212963</v>
          </cell>
        </row>
        <row r="265">
          <cell r="A265" t="str">
            <v>CHF_TOIS_EOD</v>
          </cell>
          <cell r="F265">
            <v>1.02282264801246</v>
          </cell>
        </row>
        <row r="266">
          <cell r="A266" t="str">
            <v>CHF_TOIS_EOD</v>
          </cell>
          <cell r="F266">
            <v>1.0190447012524</v>
          </cell>
        </row>
        <row r="267">
          <cell r="A267" t="str">
            <v>CHF_TOIS_EOD</v>
          </cell>
          <cell r="F267">
            <v>1.01305626745841</v>
          </cell>
        </row>
        <row r="268">
          <cell r="A268" t="str">
            <v>CHF_TOIS_EOD</v>
          </cell>
          <cell r="F268">
            <v>1.0058326193692699</v>
          </cell>
        </row>
        <row r="269">
          <cell r="A269" t="str">
            <v>CHF_TOIS_EOD</v>
          </cell>
          <cell r="F269">
            <v>0.99796987987088204</v>
          </cell>
        </row>
        <row r="270">
          <cell r="A270" t="str">
            <v>CHF_TOIS_EOD</v>
          </cell>
          <cell r="F270">
            <v>0.97821239162988605</v>
          </cell>
        </row>
        <row r="271">
          <cell r="A271" t="str">
            <v>CHF_TOIS_EOD</v>
          </cell>
          <cell r="F271">
            <v>0.94680902053287297</v>
          </cell>
        </row>
        <row r="272">
          <cell r="A272" t="str">
            <v>CHF_TOIS_EOD</v>
          </cell>
          <cell r="F272">
            <v>0.89189688372658305</v>
          </cell>
        </row>
        <row r="273">
          <cell r="A273" t="str">
            <v>CHF_TOIS_EOD</v>
          </cell>
          <cell r="F273">
            <v>0.84323380077159005</v>
          </cell>
        </row>
        <row r="274">
          <cell r="A274" t="str">
            <v>CHF_TOIS_EOD</v>
          </cell>
          <cell r="F274">
            <v>0.80353736327995695</v>
          </cell>
        </row>
        <row r="275">
          <cell r="A275" t="str">
            <v>CHF_TOIS_EOD</v>
          </cell>
          <cell r="F275">
            <v>0.753212808306435</v>
          </cell>
        </row>
        <row r="276">
          <cell r="A276" t="str">
            <v>CZK_PRIBOR_3M_EOD</v>
          </cell>
          <cell r="F276">
            <v>0.99921115924271797</v>
          </cell>
        </row>
        <row r="277">
          <cell r="A277" t="str">
            <v>CZK_PRIBOR_3M_EOD</v>
          </cell>
          <cell r="F277">
            <v>0.99847873315180402</v>
          </cell>
        </row>
        <row r="278">
          <cell r="A278" t="str">
            <v>CZK_PRIBOR_3M_EOD</v>
          </cell>
          <cell r="F278">
            <v>0.99781291753725398</v>
          </cell>
        </row>
        <row r="279">
          <cell r="A279" t="str">
            <v>CZK_PRIBOR_3M_EOD</v>
          </cell>
          <cell r="F279">
            <v>0.99714515786551206</v>
          </cell>
        </row>
        <row r="280">
          <cell r="A280" t="str">
            <v>CZK_PRIBOR_3M_EOD</v>
          </cell>
          <cell r="F280">
            <v>0.99378185494645699</v>
          </cell>
        </row>
        <row r="281">
          <cell r="A281" t="str">
            <v>CZK_PRIBOR_3M_EOD</v>
          </cell>
          <cell r="F281">
            <v>0.989286490373115</v>
          </cell>
        </row>
        <row r="282">
          <cell r="A282" t="str">
            <v>CZK_PRIBOR_3M_EOD</v>
          </cell>
          <cell r="F282">
            <v>0.98286838875182403</v>
          </cell>
        </row>
        <row r="283">
          <cell r="A283" t="str">
            <v>CZK_PRIBOR_3M_EOD</v>
          </cell>
          <cell r="F283">
            <v>0.97441104981636595</v>
          </cell>
        </row>
        <row r="284">
          <cell r="A284" t="str">
            <v>CZK_PRIBOR_3M_EOD</v>
          </cell>
          <cell r="F284">
            <v>0.96517544209411898</v>
          </cell>
        </row>
        <row r="285">
          <cell r="A285" t="str">
            <v>CZK_PRIBOR_3M_EOD</v>
          </cell>
          <cell r="F285">
            <v>0.95562484307475604</v>
          </cell>
        </row>
        <row r="286">
          <cell r="A286" t="str">
            <v>CZK_PRIBOR_3M_EOD</v>
          </cell>
          <cell r="F286">
            <v>0.944672565143025</v>
          </cell>
        </row>
        <row r="287">
          <cell r="A287" t="str">
            <v>CZK_PRIBOR_3M_EOD</v>
          </cell>
          <cell r="F287">
            <v>0.93328415253474395</v>
          </cell>
        </row>
        <row r="288">
          <cell r="A288" t="str">
            <v>CZK_PRIBOR_3M_EOD</v>
          </cell>
          <cell r="F288">
            <v>0.92012200807728906</v>
          </cell>
        </row>
        <row r="289">
          <cell r="A289" t="str">
            <v>CZK_PRIBOR_3M_EOD</v>
          </cell>
          <cell r="F289">
            <v>0.89155834707224002</v>
          </cell>
        </row>
        <row r="290">
          <cell r="A290" t="str">
            <v>CZK_PRIBOR_3M_EOD</v>
          </cell>
          <cell r="F290">
            <v>0.83808876809452704</v>
          </cell>
        </row>
        <row r="291">
          <cell r="A291" t="str">
            <v>CZK_PRIBOR_3M_EOD</v>
          </cell>
          <cell r="F291">
            <v>0.76083135328450002</v>
          </cell>
        </row>
        <row r="292">
          <cell r="A292" t="str">
            <v>CZK_PRIBOR_3M_EOD</v>
          </cell>
          <cell r="F292">
            <v>0.71321638223289696</v>
          </cell>
        </row>
        <row r="293">
          <cell r="A293" t="str">
            <v>CZK_PRIBOR_3M_EOD</v>
          </cell>
          <cell r="F293">
            <v>0.66537499830285995</v>
          </cell>
        </row>
        <row r="294">
          <cell r="A294" t="str">
            <v>CZK_PRIBOR_6M_EOD</v>
          </cell>
          <cell r="F294">
            <v>0.998061206365222</v>
          </cell>
        </row>
        <row r="295">
          <cell r="A295" t="str">
            <v>CZK_PRIBOR_6M_EOD</v>
          </cell>
          <cell r="F295">
            <v>0.99634225899518103</v>
          </cell>
        </row>
        <row r="296">
          <cell r="A296" t="str">
            <v>CZK_PRIBOR_6M_EOD</v>
          </cell>
          <cell r="F296">
            <v>0.99440675673284495</v>
          </cell>
        </row>
        <row r="297">
          <cell r="A297" t="str">
            <v>CZK_PRIBOR_6M_EOD</v>
          </cell>
          <cell r="F297">
            <v>0.99209860954164397</v>
          </cell>
        </row>
        <row r="298">
          <cell r="A298" t="str">
            <v>CZK_PRIBOR_6M_EOD</v>
          </cell>
          <cell r="F298">
            <v>0.98675351943484002</v>
          </cell>
        </row>
        <row r="299">
          <cell r="A299" t="str">
            <v>CZK_PRIBOR_6M_EOD</v>
          </cell>
          <cell r="F299">
            <v>0.97937994976973397</v>
          </cell>
        </row>
        <row r="300">
          <cell r="A300" t="str">
            <v>CZK_PRIBOR_6M_EOD</v>
          </cell>
          <cell r="F300">
            <v>0.97003059133001601</v>
          </cell>
        </row>
        <row r="301">
          <cell r="A301" t="str">
            <v>CZK_PRIBOR_6M_EOD</v>
          </cell>
          <cell r="F301">
            <v>0.95977860722973796</v>
          </cell>
        </row>
        <row r="302">
          <cell r="A302" t="str">
            <v>CZK_PRIBOR_6M_EOD</v>
          </cell>
          <cell r="F302">
            <v>0.94822838766099504</v>
          </cell>
        </row>
        <row r="303">
          <cell r="A303" t="str">
            <v>CZK_PRIBOR_6M_EOD</v>
          </cell>
          <cell r="F303">
            <v>0.93550516507193604</v>
          </cell>
        </row>
        <row r="304">
          <cell r="A304" t="str">
            <v>CZK_PRIBOR_6M_EOD</v>
          </cell>
          <cell r="F304">
            <v>0.92242804059231298</v>
          </cell>
        </row>
        <row r="305">
          <cell r="A305" t="str">
            <v>CZK_PRIBOR_6M_EOD</v>
          </cell>
          <cell r="F305">
            <v>0.907709490512421</v>
          </cell>
        </row>
        <row r="306">
          <cell r="A306" t="str">
            <v>CZK_PRIBOR_6M_EOD</v>
          </cell>
          <cell r="F306">
            <v>0.87652826586915</v>
          </cell>
        </row>
        <row r="307">
          <cell r="A307" t="str">
            <v>CZK_PRIBOR_6M_EOD</v>
          </cell>
          <cell r="F307">
            <v>0.821616801363245</v>
          </cell>
        </row>
        <row r="308">
          <cell r="A308" t="str">
            <v>CZK_PRIBOR_6M_EOD</v>
          </cell>
          <cell r="F308">
            <v>0.74331541243680599</v>
          </cell>
        </row>
        <row r="309">
          <cell r="A309" t="str">
            <v>CZK_PRIBOR_6M_EOD</v>
          </cell>
          <cell r="F309">
            <v>0.69498795868784002</v>
          </cell>
        </row>
        <row r="310">
          <cell r="A310" t="str">
            <v>CZK_PRIBOR_6M_EOD</v>
          </cell>
          <cell r="F310">
            <v>0.64731309623034505</v>
          </cell>
        </row>
        <row r="311">
          <cell r="A311" t="str">
            <v>CZK_PRIBOR_EOD</v>
          </cell>
          <cell r="F311">
            <v>0.99999638890192899</v>
          </cell>
        </row>
        <row r="312">
          <cell r="A312" t="str">
            <v>CZK_PRIBOR_EOD</v>
          </cell>
          <cell r="F312">
            <v>0.99997833373756995</v>
          </cell>
        </row>
        <row r="313">
          <cell r="A313" t="str">
            <v>CZK_PRIBOR_EOD</v>
          </cell>
          <cell r="F313">
            <v>0.999951112846165</v>
          </cell>
        </row>
        <row r="314">
          <cell r="A314" t="str">
            <v>CZK_PRIBOR_EOD</v>
          </cell>
          <cell r="F314">
            <v>0.99980614490150299</v>
          </cell>
        </row>
        <row r="315">
          <cell r="A315" t="str">
            <v>CZK_PRIBOR_EOD</v>
          </cell>
          <cell r="F315">
            <v>0.99957600439579997</v>
          </cell>
        </row>
        <row r="316">
          <cell r="A316" t="str">
            <v>CZK_PRIBOR_EOD</v>
          </cell>
          <cell r="F316">
            <v>0.99923778751060399</v>
          </cell>
        </row>
        <row r="317">
          <cell r="A317" t="str">
            <v>CZK_PRIBOR_EOD</v>
          </cell>
          <cell r="F317">
            <v>0.998504517004979</v>
          </cell>
        </row>
        <row r="318">
          <cell r="A318" t="str">
            <v>CZK_PRIBOR_EOD</v>
          </cell>
          <cell r="F318">
            <v>0.99783868419698096</v>
          </cell>
        </row>
        <row r="319">
          <cell r="A319" t="str">
            <v>CZK_PRIBOR_EOD</v>
          </cell>
          <cell r="F319">
            <v>0.99717184841010098</v>
          </cell>
        </row>
        <row r="320">
          <cell r="A320" t="str">
            <v>CZK_PRIBOR_EOD</v>
          </cell>
          <cell r="F320">
            <v>0.99213514141981596</v>
          </cell>
        </row>
        <row r="321">
          <cell r="A321" t="str">
            <v>CZK_PRIBOR_EOD</v>
          </cell>
          <cell r="F321">
            <v>0.98679011959452301</v>
          </cell>
        </row>
        <row r="322">
          <cell r="A322" t="str">
            <v>CZK_PRIBOR_EOD</v>
          </cell>
          <cell r="F322">
            <v>0.97941617935234804</v>
          </cell>
        </row>
        <row r="323">
          <cell r="A323" t="str">
            <v>CZK_PRIBOR_EOD</v>
          </cell>
          <cell r="F323">
            <v>0.97006462749922295</v>
          </cell>
        </row>
        <row r="324">
          <cell r="A324" t="str">
            <v>CZK_PRIBOR_EOD</v>
          </cell>
          <cell r="F324">
            <v>0.95981227445811501</v>
          </cell>
        </row>
        <row r="325">
          <cell r="A325" t="str">
            <v>CZK_PRIBOR_EOD</v>
          </cell>
          <cell r="F325">
            <v>0.94826165246896699</v>
          </cell>
        </row>
        <row r="326">
          <cell r="A326" t="str">
            <v>CZK_PRIBOR_EOD</v>
          </cell>
          <cell r="F326">
            <v>0.93553798277078903</v>
          </cell>
        </row>
        <row r="327">
          <cell r="A327" t="str">
            <v>CZK_PRIBOR_EOD</v>
          </cell>
          <cell r="F327">
            <v>0.92246039950195902</v>
          </cell>
        </row>
        <row r="328">
          <cell r="A328" t="str">
            <v>CZK_PRIBOR_EOD</v>
          </cell>
          <cell r="F328">
            <v>0.90774083174489395</v>
          </cell>
        </row>
        <row r="329">
          <cell r="A329" t="str">
            <v>CZK_PRIBOR_EOD</v>
          </cell>
          <cell r="F329">
            <v>0.87655773921563895</v>
          </cell>
        </row>
        <row r="330">
          <cell r="A330" t="str">
            <v>CZK_PRIBOR_EOD</v>
          </cell>
          <cell r="F330">
            <v>0.82164443194305703</v>
          </cell>
        </row>
        <row r="331">
          <cell r="A331" t="str">
            <v>CZK_PRIBOR_EOD</v>
          </cell>
          <cell r="F331">
            <v>0.74334069419757498</v>
          </cell>
        </row>
        <row r="332">
          <cell r="A332" t="str">
            <v>CZK_PRIBOR_EOD</v>
          </cell>
          <cell r="F332">
            <v>0.69501267702500302</v>
          </cell>
        </row>
        <row r="333">
          <cell r="A333" t="str">
            <v>CZK_PRIBOR_EOD</v>
          </cell>
          <cell r="F333">
            <v>0.64733557482314297</v>
          </cell>
        </row>
        <row r="334">
          <cell r="A334" t="str">
            <v>DKK_CIBOR_3M_EOD</v>
          </cell>
          <cell r="F334">
            <v>1.0002654849735499</v>
          </cell>
        </row>
        <row r="335">
          <cell r="A335" t="str">
            <v>DKK_CIBOR_3M_EOD</v>
          </cell>
          <cell r="F335">
            <v>1.00030106261112</v>
          </cell>
        </row>
        <row r="336">
          <cell r="A336" t="str">
            <v>DKK_CIBOR_3M_EOD</v>
          </cell>
          <cell r="F336">
            <v>1.00032420900184</v>
          </cell>
        </row>
        <row r="337">
          <cell r="A337" t="str">
            <v>DKK_CIBOR_3M_EOD</v>
          </cell>
          <cell r="F337">
            <v>1.0002660546448401</v>
          </cell>
        </row>
        <row r="338">
          <cell r="A338" t="str">
            <v>DKK_CIBOR_3M_EOD</v>
          </cell>
          <cell r="F338">
            <v>1.00012603699972</v>
          </cell>
        </row>
        <row r="339">
          <cell r="A339" t="str">
            <v>DKK_CIBOR_3M_EOD</v>
          </cell>
          <cell r="F339">
            <v>0.99987426310565997</v>
          </cell>
        </row>
        <row r="340">
          <cell r="A340" t="str">
            <v>DKK_CIBOR_3M_EOD</v>
          </cell>
          <cell r="F340">
            <v>0.99951170411886503</v>
          </cell>
        </row>
        <row r="341">
          <cell r="A341" t="str">
            <v>DKK_CIBOR_3M_EOD</v>
          </cell>
          <cell r="F341">
            <v>0.99904474696393497</v>
          </cell>
        </row>
        <row r="342">
          <cell r="A342" t="str">
            <v>DKK_CIBOR_3M_EOD</v>
          </cell>
          <cell r="F342">
            <v>0.995014674817426</v>
          </cell>
        </row>
        <row r="343">
          <cell r="A343" t="str">
            <v>DKK_CIBOR_3M_EOD</v>
          </cell>
          <cell r="F343">
            <v>0.98715989825563399</v>
          </cell>
        </row>
        <row r="344">
          <cell r="A344" t="str">
            <v>DKK_CIBOR_3M_EOD</v>
          </cell>
          <cell r="F344">
            <v>0.97587726641661998</v>
          </cell>
        </row>
        <row r="345">
          <cell r="A345" t="str">
            <v>DKK_CIBOR_3M_EOD</v>
          </cell>
          <cell r="F345">
            <v>0.96209824701898305</v>
          </cell>
        </row>
        <row r="346">
          <cell r="A346" t="str">
            <v>DKK_CIBOR_3M_EOD</v>
          </cell>
          <cell r="F346">
            <v>0.945886748851543</v>
          </cell>
        </row>
        <row r="347">
          <cell r="A347" t="str">
            <v>DKK_CIBOR_3M_EOD</v>
          </cell>
          <cell r="F347">
            <v>0.92728713413003205</v>
          </cell>
        </row>
        <row r="348">
          <cell r="A348" t="str">
            <v>DKK_CIBOR_3M_EOD</v>
          </cell>
          <cell r="F348">
            <v>0.907615151051128</v>
          </cell>
        </row>
        <row r="349">
          <cell r="A349" t="str">
            <v>DKK_CIBOR_3M_EOD</v>
          </cell>
          <cell r="F349">
            <v>0.88714124023200402</v>
          </cell>
        </row>
        <row r="350">
          <cell r="A350" t="str">
            <v>DKK_CIBOR_3M_EOD</v>
          </cell>
          <cell r="F350">
            <v>0.84397187727404199</v>
          </cell>
        </row>
        <row r="351">
          <cell r="A351" t="str">
            <v>DKK_CIBOR_3M_EOD</v>
          </cell>
          <cell r="F351">
            <v>0.78113793796940101</v>
          </cell>
        </row>
        <row r="352">
          <cell r="A352" t="str">
            <v>DKK_CIBOR_3M_EOD</v>
          </cell>
          <cell r="F352">
            <v>0.69253576925643301</v>
          </cell>
        </row>
        <row r="353">
          <cell r="A353" t="str">
            <v>DKK_CIBOR_3M_EOD</v>
          </cell>
          <cell r="F353">
            <v>0.62774848706441599</v>
          </cell>
        </row>
        <row r="354">
          <cell r="A354" t="str">
            <v>DKK_CIBOR_3M_EOD</v>
          </cell>
          <cell r="F354">
            <v>0.57559796499675497</v>
          </cell>
        </row>
        <row r="355">
          <cell r="A355" t="str">
            <v>DKK_CIBOR_6M_EOD</v>
          </cell>
          <cell r="F355">
            <v>0.99959328785467205</v>
          </cell>
        </row>
        <row r="356">
          <cell r="A356" t="str">
            <v>DKK_CIBOR_6M_EOD</v>
          </cell>
          <cell r="F356">
            <v>0.99878906876390505</v>
          </cell>
        </row>
        <row r="357">
          <cell r="A357" t="str">
            <v>DKK_CIBOR_6M_EOD</v>
          </cell>
          <cell r="F357">
            <v>0.99602843288878795</v>
          </cell>
        </row>
        <row r="358">
          <cell r="A358" t="str">
            <v>DKK_CIBOR_6M_EOD</v>
          </cell>
          <cell r="F358">
            <v>0.99063090286003797</v>
          </cell>
        </row>
        <row r="359">
          <cell r="A359" t="str">
            <v>DKK_CIBOR_6M_EOD</v>
          </cell>
          <cell r="F359">
            <v>0.98154612325798296</v>
          </cell>
        </row>
        <row r="360">
          <cell r="A360" t="str">
            <v>DKK_CIBOR_6M_EOD</v>
          </cell>
          <cell r="F360">
            <v>0.96920559093888103</v>
          </cell>
        </row>
        <row r="361">
          <cell r="A361" t="str">
            <v>DKK_CIBOR_6M_EOD</v>
          </cell>
          <cell r="F361">
            <v>0.95450731690427104</v>
          </cell>
        </row>
        <row r="362">
          <cell r="A362" t="str">
            <v>DKK_CIBOR_6M_EOD</v>
          </cell>
          <cell r="F362">
            <v>0.93743926626906104</v>
          </cell>
        </row>
        <row r="363">
          <cell r="A363" t="str">
            <v>DKK_CIBOR_6M_EOD</v>
          </cell>
          <cell r="F363">
            <v>0.91814421502196097</v>
          </cell>
        </row>
        <row r="364">
          <cell r="A364" t="str">
            <v>DKK_CIBOR_6M_EOD</v>
          </cell>
          <cell r="F364">
            <v>0.89791357201815503</v>
          </cell>
        </row>
        <row r="365">
          <cell r="A365" t="str">
            <v>DKK_CIBOR_6M_EOD</v>
          </cell>
          <cell r="F365">
            <v>0.87702144202659105</v>
          </cell>
        </row>
        <row r="366">
          <cell r="A366" t="str">
            <v>DKK_CIBOR_6M_EOD</v>
          </cell>
          <cell r="F366">
            <v>0.83399846552508705</v>
          </cell>
        </row>
        <row r="367">
          <cell r="A367" t="str">
            <v>DKK_CIBOR_6M_EOD</v>
          </cell>
          <cell r="F367">
            <v>0.77193812311182397</v>
          </cell>
        </row>
        <row r="368">
          <cell r="A368" t="str">
            <v>DKK_CIBOR_6M_EOD</v>
          </cell>
          <cell r="F368">
            <v>0.684476185480689</v>
          </cell>
        </row>
        <row r="369">
          <cell r="A369" t="str">
            <v>DKK_CIBOR_6M_EOD</v>
          </cell>
          <cell r="F369">
            <v>0.62063786805909305</v>
          </cell>
        </row>
        <row r="370">
          <cell r="A370" t="str">
            <v>DKK_CIBOR_6M_EOD</v>
          </cell>
          <cell r="F370">
            <v>0.56919706331431796</v>
          </cell>
        </row>
        <row r="371">
          <cell r="A371" t="str">
            <v>DKK_CIBOR_EOD</v>
          </cell>
          <cell r="F371">
            <v>0.99999889722343804</v>
          </cell>
        </row>
        <row r="372">
          <cell r="A372" t="str">
            <v>DKK_CIBOR_EOD</v>
          </cell>
          <cell r="F372">
            <v>0.99999338337103305</v>
          </cell>
        </row>
        <row r="373">
          <cell r="A373" t="str">
            <v>DKK_CIBOR_EOD</v>
          </cell>
          <cell r="F373">
            <v>1.0000638739843699</v>
          </cell>
        </row>
        <row r="374">
          <cell r="A374" t="str">
            <v>DKK_CIBOR_EOD</v>
          </cell>
          <cell r="F374">
            <v>1.0002108597739501</v>
          </cell>
        </row>
        <row r="375">
          <cell r="A375" t="str">
            <v>DKK_CIBOR_EOD</v>
          </cell>
          <cell r="F375">
            <v>1.0002647051723099</v>
          </cell>
        </row>
        <row r="376">
          <cell r="A376" t="str">
            <v>DKK_CIBOR_EOD</v>
          </cell>
          <cell r="F376">
            <v>1.0003528132555599</v>
          </cell>
        </row>
        <row r="377">
          <cell r="A377" t="str">
            <v>DKK_CIBOR_EOD</v>
          </cell>
          <cell r="F377">
            <v>1.0003759608437599</v>
          </cell>
        </row>
        <row r="378">
          <cell r="A378" t="str">
            <v>DKK_CIBOR_EOD</v>
          </cell>
          <cell r="F378">
            <v>1.0003178034781299</v>
          </cell>
        </row>
        <row r="379">
          <cell r="A379" t="str">
            <v>DKK_CIBOR_EOD</v>
          </cell>
          <cell r="F379">
            <v>1.0001777785891299</v>
          </cell>
        </row>
        <row r="380">
          <cell r="A380" t="str">
            <v>DKK_CIBOR_EOD</v>
          </cell>
          <cell r="F380">
            <v>0.99992599166928398</v>
          </cell>
        </row>
        <row r="381">
          <cell r="A381" t="str">
            <v>DKK_CIBOR_EOD</v>
          </cell>
          <cell r="F381">
            <v>0.99956341392370796</v>
          </cell>
        </row>
        <row r="382">
          <cell r="A382" t="str">
            <v>DKK_CIBOR_EOD</v>
          </cell>
          <cell r="F382">
            <v>0.99603064433258504</v>
          </cell>
        </row>
        <row r="383">
          <cell r="A383" t="str">
            <v>DKK_CIBOR_EOD</v>
          </cell>
          <cell r="F383">
            <v>0.99063667241387099</v>
          </cell>
        </row>
        <row r="384">
          <cell r="A384" t="str">
            <v>DKK_CIBOR_EOD</v>
          </cell>
          <cell r="F384">
            <v>0.98155013315627804</v>
          </cell>
        </row>
        <row r="385">
          <cell r="A385" t="str">
            <v>DKK_CIBOR_EOD</v>
          </cell>
          <cell r="F385">
            <v>0.96920617764070505</v>
          </cell>
        </row>
        <row r="386">
          <cell r="A386" t="str">
            <v>DKK_CIBOR_EOD</v>
          </cell>
          <cell r="F386">
            <v>0.95450768604637404</v>
          </cell>
        </row>
        <row r="387">
          <cell r="A387" t="str">
            <v>DKK_CIBOR_EOD</v>
          </cell>
          <cell r="F387">
            <v>0.93743969372959801</v>
          </cell>
        </row>
        <row r="388">
          <cell r="A388" t="str">
            <v>DKK_CIBOR_EOD</v>
          </cell>
          <cell r="F388">
            <v>0.918144613838353</v>
          </cell>
        </row>
        <row r="389">
          <cell r="A389" t="str">
            <v>DKK_CIBOR_EOD</v>
          </cell>
          <cell r="F389">
            <v>0.89791396677144597</v>
          </cell>
        </row>
        <row r="390">
          <cell r="A390" t="str">
            <v>DKK_CIBOR_EOD</v>
          </cell>
          <cell r="F390">
            <v>0.87702069474015698</v>
          </cell>
        </row>
        <row r="391">
          <cell r="A391" t="str">
            <v>DKK_CIBOR_EOD</v>
          </cell>
          <cell r="F391">
            <v>0.83399695867000601</v>
          </cell>
        </row>
        <row r="392">
          <cell r="A392" t="str">
            <v>DKK_CIBOR_EOD</v>
          </cell>
          <cell r="F392">
            <v>0.77193672633261501</v>
          </cell>
        </row>
        <row r="393">
          <cell r="A393" t="str">
            <v>DKK_CIBOR_EOD</v>
          </cell>
          <cell r="F393">
            <v>0.68447479742830197</v>
          </cell>
        </row>
        <row r="394">
          <cell r="A394" t="str">
            <v>DKK_CIBOR_EOD</v>
          </cell>
          <cell r="F394">
            <v>0.62063709013783597</v>
          </cell>
        </row>
        <row r="395">
          <cell r="A395" t="str">
            <v>DKK_CIBOR_EOD</v>
          </cell>
          <cell r="F395">
            <v>0.56919627291712005</v>
          </cell>
        </row>
        <row r="396">
          <cell r="A396" t="str">
            <v>EUR_EONIA_EOD</v>
          </cell>
          <cell r="F396">
            <v>1.00000641670784</v>
          </cell>
        </row>
        <row r="397">
          <cell r="A397" t="str">
            <v>EUR_EONIA_EOD</v>
          </cell>
          <cell r="F397">
            <v>1.0000128334568601</v>
          </cell>
        </row>
        <row r="398">
          <cell r="A398" t="str">
            <v>EUR_EONIA_EOD</v>
          </cell>
          <cell r="F398">
            <v>1.0000575582532101</v>
          </cell>
        </row>
        <row r="399">
          <cell r="A399" t="str">
            <v>EUR_EONIA_EOD</v>
          </cell>
          <cell r="F399">
            <v>1.00009794364376</v>
          </cell>
        </row>
        <row r="400">
          <cell r="A400" t="str">
            <v>EUR_EONIA_EOD</v>
          </cell>
          <cell r="F400">
            <v>1.0001416711514</v>
          </cell>
        </row>
        <row r="401">
          <cell r="A401" t="str">
            <v>EUR_EONIA_EOD</v>
          </cell>
          <cell r="F401">
            <v>1.00021361707939</v>
          </cell>
        </row>
        <row r="402">
          <cell r="A402" t="str">
            <v>EUR_EONIA_EOD</v>
          </cell>
          <cell r="F402">
            <v>1.0004134156620399</v>
          </cell>
        </row>
        <row r="403">
          <cell r="A403" t="str">
            <v>EUR_EONIA_EOD</v>
          </cell>
          <cell r="F403">
            <v>1.00060469113166</v>
          </cell>
        </row>
        <row r="404">
          <cell r="A404" t="str">
            <v>EUR_EONIA_EOD</v>
          </cell>
          <cell r="F404">
            <v>1.00083993383342</v>
          </cell>
        </row>
        <row r="405">
          <cell r="A405" t="str">
            <v>EUR_EONIA_EOD</v>
          </cell>
          <cell r="F405">
            <v>1.00105523783743</v>
          </cell>
        </row>
        <row r="406">
          <cell r="A406" t="str">
            <v>EUR_EONIA_EOD</v>
          </cell>
          <cell r="F406">
            <v>1.0012935818192801</v>
          </cell>
        </row>
        <row r="407">
          <cell r="A407" t="str">
            <v>EUR_EONIA_EOD</v>
          </cell>
          <cell r="F407">
            <v>1.00153918613165</v>
          </cell>
        </row>
        <row r="408">
          <cell r="A408" t="str">
            <v>EUR_EONIA_EOD</v>
          </cell>
          <cell r="F408">
            <v>1.0017688368336299</v>
          </cell>
        </row>
        <row r="409">
          <cell r="A409" t="str">
            <v>EUR_EONIA_EOD</v>
          </cell>
          <cell r="F409">
            <v>1.0020348074854299</v>
          </cell>
        </row>
        <row r="410">
          <cell r="A410" t="str">
            <v>EUR_EONIA_EOD</v>
          </cell>
          <cell r="F410">
            <v>1.00226305321452</v>
          </cell>
        </row>
        <row r="411">
          <cell r="A411" t="str">
            <v>EUR_EONIA_EOD</v>
          </cell>
          <cell r="F411">
            <v>1.00252985173795</v>
          </cell>
        </row>
        <row r="412">
          <cell r="A412" t="str">
            <v>EUR_EONIA_EOD</v>
          </cell>
          <cell r="F412">
            <v>1.00279148509266</v>
          </cell>
        </row>
        <row r="413">
          <cell r="A413" t="str">
            <v>EUR_EONIA_EOD</v>
          </cell>
          <cell r="F413">
            <v>1.0034893781052501</v>
          </cell>
        </row>
        <row r="414">
          <cell r="A414" t="str">
            <v>EUR_EONIA_EOD</v>
          </cell>
          <cell r="F414">
            <v>1.00411517453398</v>
          </cell>
        </row>
        <row r="415">
          <cell r="A415" t="str">
            <v>EUR_EONIA_EOD</v>
          </cell>
          <cell r="F415">
            <v>1.00462276547639</v>
          </cell>
        </row>
        <row r="416">
          <cell r="A416" t="str">
            <v>EUR_EONIA_EOD</v>
          </cell>
          <cell r="F416">
            <v>1.00515843002509</v>
          </cell>
        </row>
        <row r="417">
          <cell r="A417" t="str">
            <v>EUR_EONIA_EOD</v>
          </cell>
          <cell r="F417">
            <v>1.0055755944124001</v>
          </cell>
        </row>
        <row r="418">
          <cell r="A418" t="str">
            <v>EUR_EONIA_EOD</v>
          </cell>
          <cell r="F418">
            <v>1.0027004833418101</v>
          </cell>
        </row>
        <row r="419">
          <cell r="A419" t="str">
            <v>EUR_EONIA_EOD</v>
          </cell>
          <cell r="F419">
            <v>0.99652761808513102</v>
          </cell>
        </row>
        <row r="420">
          <cell r="A420" t="str">
            <v>EUR_EONIA_EOD</v>
          </cell>
          <cell r="F420">
            <v>0.98730768059166596</v>
          </cell>
        </row>
        <row r="421">
          <cell r="A421" t="str">
            <v>EUR_EONIA_EOD</v>
          </cell>
          <cell r="F421">
            <v>0.97512777351169899</v>
          </cell>
        </row>
        <row r="422">
          <cell r="A422" t="str">
            <v>EUR_EONIA_EOD</v>
          </cell>
          <cell r="F422">
            <v>0.96039175289492296</v>
          </cell>
        </row>
        <row r="423">
          <cell r="A423" t="str">
            <v>EUR_EONIA_EOD</v>
          </cell>
          <cell r="F423">
            <v>0.94392101360843295</v>
          </cell>
        </row>
        <row r="424">
          <cell r="A424" t="str">
            <v>EUR_EONIA_EOD</v>
          </cell>
          <cell r="F424">
            <v>0.92648343121804799</v>
          </cell>
        </row>
        <row r="425">
          <cell r="A425" t="str">
            <v>EUR_EONIA_EOD</v>
          </cell>
          <cell r="F425">
            <v>0.88930001310274898</v>
          </cell>
        </row>
        <row r="426">
          <cell r="A426" t="str">
            <v>EUR_EONIA_EOD</v>
          </cell>
          <cell r="F426">
            <v>0.83322951413353197</v>
          </cell>
        </row>
        <row r="427">
          <cell r="A427" t="str">
            <v>EUR_EONIA_EOD</v>
          </cell>
          <cell r="F427">
            <v>0.75200286905877001</v>
          </cell>
        </row>
        <row r="428">
          <cell r="A428" t="str">
            <v>EUR_EONIA_EOD</v>
          </cell>
          <cell r="F428">
            <v>0.691701237694754</v>
          </cell>
        </row>
        <row r="429">
          <cell r="A429" t="str">
            <v>EUR_EONIA_EOD</v>
          </cell>
          <cell r="F429">
            <v>0.64126096806112798</v>
          </cell>
        </row>
        <row r="430">
          <cell r="A430" t="str">
            <v>EUR_EONIA_EOD</v>
          </cell>
          <cell r="F430">
            <v>0.55299754199025697</v>
          </cell>
        </row>
        <row r="431">
          <cell r="A431" t="str">
            <v>EUR_EONIA_EOD</v>
          </cell>
          <cell r="F431">
            <v>0.489319063203492</v>
          </cell>
        </row>
        <row r="432">
          <cell r="A432" t="str">
            <v>EUR_EONIA_EOD</v>
          </cell>
          <cell r="F432">
            <v>0.43456535861406898</v>
          </cell>
        </row>
        <row r="433">
          <cell r="A433" t="str">
            <v>EUR_EURIBOR_12M_EOD</v>
          </cell>
          <cell r="F433">
            <v>0.99938204773743999</v>
          </cell>
        </row>
        <row r="434">
          <cell r="A434" t="str">
            <v>EUR_EURIBOR_12M_EOD</v>
          </cell>
          <cell r="F434">
            <v>0.999294721184665</v>
          </cell>
        </row>
        <row r="435">
          <cell r="A435" t="str">
            <v>EUR_EURIBOR_12M_EOD</v>
          </cell>
          <cell r="F435">
            <v>0.99928380868178601</v>
          </cell>
        </row>
        <row r="436">
          <cell r="A436" t="str">
            <v>EUR_EURIBOR_12M_EOD</v>
          </cell>
          <cell r="F436">
            <v>0.99925237808071499</v>
          </cell>
        </row>
        <row r="437">
          <cell r="A437" t="str">
            <v>EUR_EURIBOR_12M_EOD</v>
          </cell>
          <cell r="F437">
            <v>0.99915731846216704</v>
          </cell>
        </row>
        <row r="438">
          <cell r="A438" t="str">
            <v>EUR_EURIBOR_12M_EOD</v>
          </cell>
          <cell r="F438">
            <v>0.999064774889874</v>
          </cell>
        </row>
        <row r="439">
          <cell r="A439" t="str">
            <v>EUR_EURIBOR_12M_EOD</v>
          </cell>
          <cell r="F439">
            <v>0.99903490186650401</v>
          </cell>
        </row>
        <row r="440">
          <cell r="A440" t="str">
            <v>EUR_EURIBOR_12M_EOD</v>
          </cell>
          <cell r="F440">
            <v>0.99887633116910701</v>
          </cell>
        </row>
        <row r="441">
          <cell r="A441" t="str">
            <v>EUR_EURIBOR_12M_EOD</v>
          </cell>
          <cell r="F441">
            <v>0.99876997017219304</v>
          </cell>
        </row>
        <row r="442">
          <cell r="A442" t="str">
            <v>EUR_EURIBOR_12M_EOD</v>
          </cell>
          <cell r="F442">
            <v>0.99874528568475296</v>
          </cell>
        </row>
        <row r="443">
          <cell r="A443" t="str">
            <v>EUR_EURIBOR_12M_EOD</v>
          </cell>
          <cell r="F443">
            <v>0.99851673178604405</v>
          </cell>
        </row>
        <row r="444">
          <cell r="A444" t="str">
            <v>EUR_EURIBOR_12M_EOD</v>
          </cell>
          <cell r="F444">
            <v>0.99836403435202503</v>
          </cell>
        </row>
        <row r="445">
          <cell r="A445" t="str">
            <v>EUR_EURIBOR_12M_EOD</v>
          </cell>
          <cell r="F445">
            <v>0.99816539225859202</v>
          </cell>
        </row>
        <row r="446">
          <cell r="A446" t="str">
            <v>EUR_EURIBOR_12M_EOD</v>
          </cell>
          <cell r="F446">
            <v>0.994714115966437</v>
          </cell>
        </row>
        <row r="447">
          <cell r="A447" t="str">
            <v>EUR_EURIBOR_12M_EOD</v>
          </cell>
          <cell r="F447">
            <v>0.98803921884920998</v>
          </cell>
        </row>
        <row r="448">
          <cell r="A448" t="str">
            <v>EUR_EURIBOR_12M_EOD</v>
          </cell>
          <cell r="F448">
            <v>0.97822847269883495</v>
          </cell>
        </row>
        <row r="449">
          <cell r="A449" t="str">
            <v>EUR_EURIBOR_12M_EOD</v>
          </cell>
          <cell r="F449">
            <v>0.96583011320258105</v>
          </cell>
        </row>
        <row r="450">
          <cell r="A450" t="str">
            <v>EUR_EURIBOR_12M_EOD</v>
          </cell>
          <cell r="F450">
            <v>0.95099491968372196</v>
          </cell>
        </row>
        <row r="451">
          <cell r="A451" t="str">
            <v>EUR_EURIBOR_12M_EOD</v>
          </cell>
          <cell r="F451">
            <v>0.934093293430595</v>
          </cell>
        </row>
        <row r="452">
          <cell r="A452" t="str">
            <v>EUR_EURIBOR_12M_EOD</v>
          </cell>
          <cell r="F452">
            <v>0.91594083324137698</v>
          </cell>
        </row>
        <row r="453">
          <cell r="A453" t="str">
            <v>EUR_EURIBOR_12M_EOD</v>
          </cell>
          <cell r="F453">
            <v>0.89724689585925099</v>
          </cell>
        </row>
        <row r="454">
          <cell r="A454" t="str">
            <v>EUR_EURIBOR_12M_EOD</v>
          </cell>
          <cell r="F454">
            <v>0.85872448054598305</v>
          </cell>
        </row>
        <row r="455">
          <cell r="A455" t="str">
            <v>EUR_EURIBOR_12M_EOD</v>
          </cell>
          <cell r="F455">
            <v>0.80213984827570195</v>
          </cell>
        </row>
        <row r="456">
          <cell r="A456" t="str">
            <v>EUR_EURIBOR_12M_EOD</v>
          </cell>
          <cell r="F456">
            <v>0.72175485537490802</v>
          </cell>
        </row>
        <row r="457">
          <cell r="A457" t="str">
            <v>EUR_EURIBOR_12M_EOD</v>
          </cell>
          <cell r="F457">
            <v>0.66188685866547703</v>
          </cell>
        </row>
        <row r="458">
          <cell r="A458" t="str">
            <v>EUR_EURIBOR_12M_EOD</v>
          </cell>
          <cell r="F458">
            <v>0.61183789246151699</v>
          </cell>
        </row>
        <row r="459">
          <cell r="A459" t="str">
            <v>EUR_EURIBOR_12M_EOD</v>
          </cell>
          <cell r="F459">
            <v>0.52402674117893699</v>
          </cell>
        </row>
        <row r="460">
          <cell r="A460" t="str">
            <v>EUR_EURIBOR_12M_EOD</v>
          </cell>
          <cell r="F460">
            <v>0.46251678032599902</v>
          </cell>
        </row>
        <row r="461">
          <cell r="A461" t="str">
            <v>EUR_EURIBOR_12M_EOD</v>
          </cell>
          <cell r="F461">
            <v>0.40776604955628798</v>
          </cell>
        </row>
        <row r="462">
          <cell r="A462" t="str">
            <v>EUR_EURIBOR_1M_EOD</v>
          </cell>
          <cell r="F462">
            <v>1.00018986831651</v>
          </cell>
        </row>
        <row r="463">
          <cell r="A463" t="str">
            <v>EUR_EURIBOR_1M_EOD</v>
          </cell>
          <cell r="F463">
            <v>1.00037265019291</v>
          </cell>
        </row>
        <row r="464">
          <cell r="A464" t="str">
            <v>EUR_EURIBOR_1M_EOD</v>
          </cell>
          <cell r="F464">
            <v>1.00056853896952</v>
          </cell>
        </row>
        <row r="465">
          <cell r="A465" t="str">
            <v>EUR_EURIBOR_1M_EOD</v>
          </cell>
          <cell r="F465">
            <v>1.0012292856432199</v>
          </cell>
        </row>
        <row r="466">
          <cell r="A466" t="str">
            <v>EUR_EURIBOR_1M_EOD</v>
          </cell>
          <cell r="F466">
            <v>1.0019227081086</v>
          </cell>
        </row>
        <row r="467">
          <cell r="A467" t="str">
            <v>EUR_EURIBOR_1M_EOD</v>
          </cell>
          <cell r="F467">
            <v>1.00266726925946</v>
          </cell>
        </row>
        <row r="468">
          <cell r="A468" t="str">
            <v>EUR_EURIBOR_1M_EOD</v>
          </cell>
          <cell r="F468">
            <v>1.0051466533770499</v>
          </cell>
        </row>
        <row r="469">
          <cell r="A469" t="str">
            <v>EUR_EURIBOR_1M_EOD</v>
          </cell>
          <cell r="F469">
            <v>1.00553078502265</v>
          </cell>
        </row>
        <row r="470">
          <cell r="A470" t="str">
            <v>EUR_EURIBOR_1M_EOD</v>
          </cell>
          <cell r="F470">
            <v>1.0026791438973</v>
          </cell>
        </row>
        <row r="471">
          <cell r="A471" t="str">
            <v>EUR_EURIBOR_1M_EOD</v>
          </cell>
          <cell r="F471">
            <v>0.99639019141075502</v>
          </cell>
        </row>
        <row r="472">
          <cell r="A472" t="str">
            <v>EUR_EURIBOR_1M_EOD</v>
          </cell>
          <cell r="F472">
            <v>0.98714931595236299</v>
          </cell>
        </row>
        <row r="473">
          <cell r="A473" t="str">
            <v>EUR_EURIBOR_1M_EOD</v>
          </cell>
          <cell r="F473">
            <v>0.97503989564735405</v>
          </cell>
        </row>
        <row r="474">
          <cell r="A474" t="str">
            <v>EUR_EURIBOR_1M_EOD</v>
          </cell>
          <cell r="F474">
            <v>0.96042619491444103</v>
          </cell>
        </row>
        <row r="475">
          <cell r="A475" t="str">
            <v>EUR_EURIBOR_1M_EOD</v>
          </cell>
          <cell r="F475">
            <v>0.94404715226048996</v>
          </cell>
        </row>
        <row r="476">
          <cell r="A476" t="str">
            <v>EUR_EURIBOR_1M_EOD</v>
          </cell>
          <cell r="F476">
            <v>0.92649898991698199</v>
          </cell>
        </row>
        <row r="477">
          <cell r="A477" t="str">
            <v>EUR_EURIBOR_1M_EOD</v>
          </cell>
          <cell r="F477">
            <v>0.88931152295103799</v>
          </cell>
        </row>
        <row r="478">
          <cell r="A478" t="str">
            <v>EUR_EURIBOR_1M_EOD</v>
          </cell>
          <cell r="F478">
            <v>0.83289983615926599</v>
          </cell>
        </row>
        <row r="479">
          <cell r="A479" t="str">
            <v>EUR_EURIBOR_1M_EOD</v>
          </cell>
          <cell r="F479">
            <v>0.75132136935058602</v>
          </cell>
        </row>
        <row r="480">
          <cell r="A480" t="str">
            <v>EUR_EURIBOR_1M_EOD</v>
          </cell>
          <cell r="F480">
            <v>0.69061384165036899</v>
          </cell>
        </row>
        <row r="481">
          <cell r="A481" t="str">
            <v>EUR_EURIBOR_1M_EOD</v>
          </cell>
          <cell r="F481">
            <v>0.63958690589922496</v>
          </cell>
        </row>
        <row r="482">
          <cell r="A482" t="str">
            <v>EUR_EURIBOR_1M_EOD</v>
          </cell>
          <cell r="F482">
            <v>0.55059431398953596</v>
          </cell>
        </row>
        <row r="483">
          <cell r="A483" t="str">
            <v>EUR_EURIBOR_1M_EOD</v>
          </cell>
          <cell r="F483">
            <v>0.48726167316077001</v>
          </cell>
        </row>
        <row r="484">
          <cell r="A484" t="str">
            <v>EUR_EURIBOR_1M_EOD</v>
          </cell>
          <cell r="F484">
            <v>0.43532015438648802</v>
          </cell>
        </row>
        <row r="485">
          <cell r="A485" t="str">
            <v>EUR_EURIBOR_3M_EOD</v>
          </cell>
          <cell r="F485">
            <v>1.0003385299988501</v>
          </cell>
        </row>
        <row r="486">
          <cell r="A486" t="str">
            <v>EUR_EURIBOR_3M_EOD</v>
          </cell>
          <cell r="F486">
            <v>1.0007037633831899</v>
          </cell>
        </row>
        <row r="487">
          <cell r="A487" t="str">
            <v>EUR_EURIBOR_3M_EOD</v>
          </cell>
          <cell r="F487">
            <v>1.00118779714536</v>
          </cell>
        </row>
        <row r="488">
          <cell r="A488" t="str">
            <v>EUR_EURIBOR_3M_EOD</v>
          </cell>
          <cell r="F488">
            <v>1.0016557039131799</v>
          </cell>
        </row>
        <row r="489">
          <cell r="A489" t="str">
            <v>EUR_EURIBOR_3M_EOD</v>
          </cell>
          <cell r="F489">
            <v>1.0020705004286099</v>
          </cell>
        </row>
        <row r="490">
          <cell r="A490" t="str">
            <v>EUR_EURIBOR_3M_EOD</v>
          </cell>
          <cell r="F490">
            <v>1.0025095993141899</v>
          </cell>
        </row>
        <row r="491">
          <cell r="A491" t="str">
            <v>EUR_EURIBOR_3M_EOD</v>
          </cell>
          <cell r="F491">
            <v>1.0028388904150101</v>
          </cell>
        </row>
        <row r="492">
          <cell r="A492" t="str">
            <v>EUR_EURIBOR_3M_EOD</v>
          </cell>
          <cell r="F492">
            <v>1.0030655665152799</v>
          </cell>
        </row>
        <row r="493">
          <cell r="A493" t="str">
            <v>EUR_EURIBOR_3M_EOD</v>
          </cell>
          <cell r="F493">
            <v>1.00316547616889</v>
          </cell>
        </row>
        <row r="494">
          <cell r="A494" t="str">
            <v>EUR_EURIBOR_3M_EOD</v>
          </cell>
          <cell r="F494">
            <v>1.00312084844783</v>
          </cell>
        </row>
        <row r="495">
          <cell r="A495" t="str">
            <v>EUR_EURIBOR_3M_EOD</v>
          </cell>
          <cell r="F495">
            <v>1.0028886354513</v>
          </cell>
        </row>
        <row r="496">
          <cell r="A496" t="str">
            <v>EUR_EURIBOR_3M_EOD</v>
          </cell>
          <cell r="F496">
            <v>1.0024639360355601</v>
          </cell>
        </row>
        <row r="497">
          <cell r="A497" t="str">
            <v>EUR_EURIBOR_3M_EOD</v>
          </cell>
          <cell r="F497">
            <v>1.0018293139168399</v>
          </cell>
        </row>
        <row r="498">
          <cell r="A498" t="str">
            <v>EUR_EURIBOR_3M_EOD</v>
          </cell>
          <cell r="F498">
            <v>0.99774114627666</v>
          </cell>
        </row>
        <row r="499">
          <cell r="A499" t="str">
            <v>EUR_EURIBOR_3M_EOD</v>
          </cell>
          <cell r="F499">
            <v>0.99027630986446602</v>
          </cell>
        </row>
        <row r="500">
          <cell r="A500" t="str">
            <v>EUR_EURIBOR_3M_EOD</v>
          </cell>
          <cell r="F500">
            <v>0.98000881654285599</v>
          </cell>
        </row>
        <row r="501">
          <cell r="A501" t="str">
            <v>EUR_EURIBOR_3M_EOD</v>
          </cell>
          <cell r="F501">
            <v>0.96699923052619197</v>
          </cell>
        </row>
        <row r="502">
          <cell r="A502" t="str">
            <v>EUR_EURIBOR_3M_EOD</v>
          </cell>
          <cell r="F502">
            <v>0.95165093447859095</v>
          </cell>
        </row>
        <row r="503">
          <cell r="A503" t="str">
            <v>EUR_EURIBOR_3M_EOD</v>
          </cell>
          <cell r="F503">
            <v>0.93463174715377095</v>
          </cell>
        </row>
        <row r="504">
          <cell r="A504" t="str">
            <v>EUR_EURIBOR_3M_EOD</v>
          </cell>
          <cell r="F504">
            <v>0.91661708571030598</v>
          </cell>
        </row>
        <row r="505">
          <cell r="A505" t="str">
            <v>EUR_EURIBOR_3M_EOD</v>
          </cell>
          <cell r="F505">
            <v>0.87860886441497399</v>
          </cell>
        </row>
        <row r="506">
          <cell r="A506" t="str">
            <v>EUR_EURIBOR_3M_EOD</v>
          </cell>
          <cell r="F506">
            <v>0.821977467760035</v>
          </cell>
        </row>
        <row r="507">
          <cell r="A507" t="str">
            <v>EUR_EURIBOR_3M_EOD</v>
          </cell>
          <cell r="F507">
            <v>0.74128182638474904</v>
          </cell>
        </row>
        <row r="508">
          <cell r="A508" t="str">
            <v>EUR_EURIBOR_3M_EOD</v>
          </cell>
          <cell r="F508">
            <v>0.68137945040579295</v>
          </cell>
        </row>
        <row r="509">
          <cell r="A509" t="str">
            <v>EUR_EURIBOR_3M_EOD</v>
          </cell>
          <cell r="F509">
            <v>0.63113653194239505</v>
          </cell>
        </row>
        <row r="510">
          <cell r="A510" t="str">
            <v>EUR_EURIBOR_3M_EOD</v>
          </cell>
          <cell r="F510">
            <v>0.54342389866413598</v>
          </cell>
        </row>
        <row r="511">
          <cell r="A511" t="str">
            <v>EUR_EURIBOR_3M_EOD</v>
          </cell>
          <cell r="F511">
            <v>0.48093484268133102</v>
          </cell>
        </row>
        <row r="512">
          <cell r="A512" t="str">
            <v>EUR_EURIBOR_3M_EOD</v>
          </cell>
          <cell r="F512">
            <v>0.42718807923130903</v>
          </cell>
        </row>
        <row r="513">
          <cell r="A513" t="str">
            <v>EUR_EURIBOR_6M_EOD</v>
          </cell>
          <cell r="F513">
            <v>1.0002107386058701</v>
          </cell>
        </row>
        <row r="514">
          <cell r="A514" t="str">
            <v>EUR_EURIBOR_6M_EOD</v>
          </cell>
          <cell r="F514">
            <v>1.0002409979652001</v>
          </cell>
        </row>
        <row r="515">
          <cell r="A515" t="str">
            <v>EUR_EURIBOR_6M_EOD</v>
          </cell>
          <cell r="F515">
            <v>1.0003510523101899</v>
          </cell>
        </row>
        <row r="516">
          <cell r="A516" t="str">
            <v>EUR_EURIBOR_6M_EOD</v>
          </cell>
          <cell r="F516">
            <v>1.00043674439962</v>
          </cell>
        </row>
        <row r="517">
          <cell r="A517" t="str">
            <v>EUR_EURIBOR_6M_EOD</v>
          </cell>
          <cell r="F517">
            <v>1.0004663396150599</v>
          </cell>
        </row>
        <row r="518">
          <cell r="A518" t="str">
            <v>EUR_EURIBOR_6M_EOD</v>
          </cell>
          <cell r="F518">
            <v>1.00052827552498</v>
          </cell>
        </row>
        <row r="519">
          <cell r="A519" t="str">
            <v>EUR_EURIBOR_6M_EOD</v>
          </cell>
          <cell r="F519">
            <v>1.00056162306006</v>
          </cell>
        </row>
        <row r="520">
          <cell r="A520" t="str">
            <v>EUR_EURIBOR_6M_EOD</v>
          </cell>
          <cell r="F520">
            <v>1.00080504612972</v>
          </cell>
        </row>
        <row r="521">
          <cell r="A521" t="str">
            <v>EUR_EURIBOR_6M_EOD</v>
          </cell>
          <cell r="F521">
            <v>1.0005849496527699</v>
          </cell>
        </row>
        <row r="522">
          <cell r="A522" t="str">
            <v>EUR_EURIBOR_6M_EOD</v>
          </cell>
          <cell r="F522">
            <v>0.99841198536673603</v>
          </cell>
        </row>
        <row r="523">
          <cell r="A523" t="str">
            <v>EUR_EURIBOR_6M_EOD</v>
          </cell>
          <cell r="F523">
            <v>0.99294308765037598</v>
          </cell>
        </row>
        <row r="524">
          <cell r="A524" t="str">
            <v>EUR_EURIBOR_6M_EOD</v>
          </cell>
          <cell r="F524">
            <v>0.98427526681605904</v>
          </cell>
        </row>
        <row r="525">
          <cell r="A525" t="str">
            <v>EUR_EURIBOR_6M_EOD</v>
          </cell>
          <cell r="F525">
            <v>0.97289882247633896</v>
          </cell>
        </row>
        <row r="526">
          <cell r="A526" t="str">
            <v>EUR_EURIBOR_6M_EOD</v>
          </cell>
          <cell r="F526">
            <v>0.95891047721269496</v>
          </cell>
        </row>
        <row r="527">
          <cell r="A527" t="str">
            <v>EUR_EURIBOR_6M_EOD</v>
          </cell>
          <cell r="F527">
            <v>0.94277339299297302</v>
          </cell>
        </row>
        <row r="528">
          <cell r="A528" t="str">
            <v>EUR_EURIBOR_6M_EOD</v>
          </cell>
          <cell r="F528">
            <v>0.92519218579738005</v>
          </cell>
        </row>
        <row r="529">
          <cell r="A529" t="str">
            <v>EUR_EURIBOR_6M_EOD</v>
          </cell>
          <cell r="F529">
            <v>0.90679675309321295</v>
          </cell>
        </row>
        <row r="530">
          <cell r="A530" t="str">
            <v>EUR_EURIBOR_6M_EOD</v>
          </cell>
          <cell r="F530">
            <v>0.86843477489962495</v>
          </cell>
        </row>
        <row r="531">
          <cell r="A531" t="str">
            <v>EUR_EURIBOR_6M_EOD</v>
          </cell>
          <cell r="F531">
            <v>0.811892651602798</v>
          </cell>
        </row>
        <row r="532">
          <cell r="A532" t="str">
            <v>EUR_EURIBOR_6M_EOD</v>
          </cell>
          <cell r="F532">
            <v>0.73165774769579695</v>
          </cell>
        </row>
        <row r="533">
          <cell r="A533" t="str">
            <v>EUR_EURIBOR_6M_EOD</v>
          </cell>
          <cell r="F533">
            <v>0.67201691024285604</v>
          </cell>
        </row>
        <row r="534">
          <cell r="A534" t="str">
            <v>EUR_EURIBOR_6M_EOD</v>
          </cell>
          <cell r="F534">
            <v>0.62191925298168504</v>
          </cell>
        </row>
        <row r="535">
          <cell r="A535" t="str">
            <v>EUR_EURIBOR_6M_EOD</v>
          </cell>
          <cell r="F535">
            <v>0.53474473141133705</v>
          </cell>
        </row>
        <row r="536">
          <cell r="A536" t="str">
            <v>EUR_EURIBOR_6M_EOD</v>
          </cell>
          <cell r="F536">
            <v>0.47282210844954498</v>
          </cell>
        </row>
        <row r="537">
          <cell r="A537" t="str">
            <v>EUR_EURIBOR_6M_EOD</v>
          </cell>
          <cell r="F537">
            <v>0.41896684131359202</v>
          </cell>
        </row>
        <row r="538">
          <cell r="A538" t="str">
            <v>EUR_EURIBOR_EOD</v>
          </cell>
          <cell r="F538">
            <v>1.00000641670784</v>
          </cell>
        </row>
        <row r="539">
          <cell r="A539" t="str">
            <v>EUR_EURIBOR_EOD</v>
          </cell>
          <cell r="F539">
            <v>1.0000128334568601</v>
          </cell>
        </row>
        <row r="540">
          <cell r="A540" t="str">
            <v>EUR_EURIBOR_EOD</v>
          </cell>
          <cell r="F540">
            <v>1.0000618364868401</v>
          </cell>
        </row>
        <row r="541">
          <cell r="A541" t="str">
            <v>EUR_EURIBOR_EOD</v>
          </cell>
          <cell r="F541">
            <v>1.00019153434432</v>
          </cell>
        </row>
        <row r="542">
          <cell r="A542" t="str">
            <v>EUR_EURIBOR_EOD</v>
          </cell>
          <cell r="F542">
            <v>1.00029191490111</v>
          </cell>
        </row>
        <row r="543">
          <cell r="A543" t="str">
            <v>EUR_EURIBOR_EOD</v>
          </cell>
          <cell r="F543">
            <v>1.00075913319979</v>
          </cell>
        </row>
        <row r="544">
          <cell r="A544" t="str">
            <v>EUR_EURIBOR_EOD</v>
          </cell>
          <cell r="F544">
            <v>1.0012431937439701</v>
          </cell>
        </row>
        <row r="545">
          <cell r="A545" t="str">
            <v>EUR_EURIBOR_EOD</v>
          </cell>
          <cell r="F545">
            <v>1.00171112640149</v>
          </cell>
        </row>
        <row r="546">
          <cell r="A546" t="str">
            <v>EUR_EURIBOR_EOD</v>
          </cell>
          <cell r="F546">
            <v>1.0021259458679701</v>
          </cell>
        </row>
        <row r="547">
          <cell r="A547" t="str">
            <v>EUR_EURIBOR_EOD</v>
          </cell>
          <cell r="F547">
            <v>1.00256506904928</v>
          </cell>
        </row>
        <row r="548">
          <cell r="A548" t="str">
            <v>EUR_EURIBOR_EOD</v>
          </cell>
          <cell r="F548">
            <v>1.0028943783700599</v>
          </cell>
        </row>
        <row r="549">
          <cell r="A549" t="str">
            <v>EUR_EURIBOR_EOD</v>
          </cell>
          <cell r="F549">
            <v>1.0031210670125199</v>
          </cell>
        </row>
        <row r="550">
          <cell r="A550" t="str">
            <v>EUR_EURIBOR_EOD</v>
          </cell>
          <cell r="F550">
            <v>1.00322098219422</v>
          </cell>
        </row>
        <row r="551">
          <cell r="A551" t="str">
            <v>EUR_EURIBOR_EOD</v>
          </cell>
          <cell r="F551">
            <v>1.0031763520038699</v>
          </cell>
        </row>
        <row r="552">
          <cell r="A552" t="str">
            <v>EUR_EURIBOR_EOD</v>
          </cell>
          <cell r="F552">
            <v>1.0029441261587899</v>
          </cell>
        </row>
        <row r="553">
          <cell r="A553" t="str">
            <v>EUR_EURIBOR_EOD</v>
          </cell>
          <cell r="F553">
            <v>1.0025194032440501</v>
          </cell>
        </row>
        <row r="554">
          <cell r="A554" t="str">
            <v>EUR_EURIBOR_EOD</v>
          </cell>
          <cell r="F554">
            <v>1.00188474601114</v>
          </cell>
        </row>
        <row r="555">
          <cell r="A555" t="str">
            <v>EUR_EURIBOR_EOD</v>
          </cell>
          <cell r="F555">
            <v>0.99290634694668201</v>
          </cell>
        </row>
        <row r="556">
          <cell r="A556" t="str">
            <v>EUR_EURIBOR_EOD</v>
          </cell>
          <cell r="F556">
            <v>0.98419710708208497</v>
          </cell>
        </row>
        <row r="557">
          <cell r="A557" t="str">
            <v>EUR_EURIBOR_EOD</v>
          </cell>
          <cell r="F557">
            <v>0.97276443871618501</v>
          </cell>
        </row>
        <row r="558">
          <cell r="A558" t="str">
            <v>EUR_EURIBOR_EOD</v>
          </cell>
          <cell r="F558">
            <v>0.95870467136304405</v>
          </cell>
        </row>
        <row r="559">
          <cell r="A559" t="str">
            <v>EUR_EURIBOR_EOD</v>
          </cell>
          <cell r="F559">
            <v>0.94248183575037603</v>
          </cell>
        </row>
        <row r="560">
          <cell r="A560" t="str">
            <v>EUR_EURIBOR_EOD</v>
          </cell>
          <cell r="F560">
            <v>0.92480621966376597</v>
          </cell>
        </row>
        <row r="561">
          <cell r="A561" t="str">
            <v>EUR_EURIBOR_EOD</v>
          </cell>
          <cell r="F561">
            <v>0.906319444124011</v>
          </cell>
        </row>
        <row r="562">
          <cell r="A562" t="str">
            <v>EUR_EURIBOR_EOD</v>
          </cell>
          <cell r="F562">
            <v>0.86777673185679105</v>
          </cell>
        </row>
        <row r="563">
          <cell r="A563" t="str">
            <v>EUR_EURIBOR_EOD</v>
          </cell>
          <cell r="F563">
            <v>0.81101304246115502</v>
          </cell>
        </row>
        <row r="564">
          <cell r="A564" t="str">
            <v>EUR_EURIBOR_EOD</v>
          </cell>
          <cell r="F564">
            <v>0.73061735850641596</v>
          </cell>
        </row>
        <row r="565">
          <cell r="A565" t="str">
            <v>EUR_EURIBOR_EOD</v>
          </cell>
          <cell r="F565">
            <v>0.67100693760405605</v>
          </cell>
        </row>
        <row r="566">
          <cell r="A566" t="str">
            <v>EUR_EURIBOR_EOD</v>
          </cell>
          <cell r="F566">
            <v>0.62098664301272699</v>
          </cell>
        </row>
        <row r="567">
          <cell r="A567" t="str">
            <v>EUR_EURIBOR_EOD</v>
          </cell>
          <cell r="F567">
            <v>0.53396529828752504</v>
          </cell>
        </row>
        <row r="568">
          <cell r="A568" t="str">
            <v>EUR_EURIBOR_EOD</v>
          </cell>
          <cell r="F568">
            <v>0.47227215259163302</v>
          </cell>
        </row>
        <row r="569">
          <cell r="A569" t="str">
            <v>EUR_EURIBOR_EOD</v>
          </cell>
          <cell r="F569">
            <v>0.41859349125980799</v>
          </cell>
        </row>
        <row r="570">
          <cell r="A570" t="str">
            <v>GBP_LIBOR_12M_EOD</v>
          </cell>
          <cell r="F570">
            <v>0.989523197320202</v>
          </cell>
        </row>
        <row r="571">
          <cell r="A571" t="str">
            <v>GBP_LIBOR_12M_EOD</v>
          </cell>
          <cell r="F571">
            <v>0.98798230299936995</v>
          </cell>
        </row>
        <row r="572">
          <cell r="A572" t="str">
            <v>GBP_LIBOR_12M_EOD</v>
          </cell>
          <cell r="F572">
            <v>0.98683774313170103</v>
          </cell>
        </row>
        <row r="573">
          <cell r="A573" t="str">
            <v>GBP_LIBOR_12M_EOD</v>
          </cell>
          <cell r="F573">
            <v>0.98575291165260004</v>
          </cell>
        </row>
        <row r="574">
          <cell r="A574" t="str">
            <v>GBP_LIBOR_12M_EOD</v>
          </cell>
          <cell r="F574">
            <v>0.98441973645212799</v>
          </cell>
        </row>
        <row r="575">
          <cell r="A575" t="str">
            <v>GBP_LIBOR_12M_EOD</v>
          </cell>
          <cell r="F575">
            <v>0.98330537840165999</v>
          </cell>
        </row>
        <row r="576">
          <cell r="A576" t="str">
            <v>GBP_LIBOR_12M_EOD</v>
          </cell>
          <cell r="F576">
            <v>0.98212746792604499</v>
          </cell>
        </row>
        <row r="577">
          <cell r="A577" t="str">
            <v>GBP_LIBOR_12M_EOD</v>
          </cell>
          <cell r="F577">
            <v>0.97837166581921498</v>
          </cell>
        </row>
        <row r="578">
          <cell r="A578" t="str">
            <v>GBP_LIBOR_12M_EOD</v>
          </cell>
          <cell r="F578">
            <v>0.97538750175240396</v>
          </cell>
        </row>
        <row r="579">
          <cell r="A579" t="str">
            <v>GBP_LIBOR_12M_EOD</v>
          </cell>
          <cell r="F579">
            <v>0.95822175010134902</v>
          </cell>
        </row>
        <row r="580">
          <cell r="A580" t="str">
            <v>GBP_LIBOR_12M_EOD</v>
          </cell>
          <cell r="F580">
            <v>0.939567763389482</v>
          </cell>
        </row>
        <row r="581">
          <cell r="A581" t="str">
            <v>GBP_LIBOR_12M_EOD</v>
          </cell>
          <cell r="F581">
            <v>0.91946305758886104</v>
          </cell>
        </row>
        <row r="582">
          <cell r="A582" t="str">
            <v>GBP_LIBOR_12M_EOD</v>
          </cell>
          <cell r="F582">
            <v>0.89839651908265294</v>
          </cell>
        </row>
        <row r="583">
          <cell r="A583" t="str">
            <v>GBP_LIBOR_12M_EOD</v>
          </cell>
          <cell r="F583">
            <v>0.876645532418313</v>
          </cell>
        </row>
        <row r="584">
          <cell r="A584" t="str">
            <v>GBP_LIBOR_12M_EOD</v>
          </cell>
          <cell r="F584">
            <v>0.85489578961693302</v>
          </cell>
        </row>
        <row r="585">
          <cell r="A585" t="str">
            <v>GBP_LIBOR_12M_EOD</v>
          </cell>
          <cell r="F585">
            <v>0.83339384659632099</v>
          </cell>
        </row>
        <row r="586">
          <cell r="A586" t="str">
            <v>GBP_LIBOR_12M_EOD</v>
          </cell>
          <cell r="F586">
            <v>0.81228151395228099</v>
          </cell>
        </row>
        <row r="587">
          <cell r="A587" t="str">
            <v>GBP_LIBOR_12M_EOD</v>
          </cell>
          <cell r="F587">
            <v>0.77191396173621496</v>
          </cell>
        </row>
        <row r="588">
          <cell r="A588" t="str">
            <v>GBP_LIBOR_12M_EOD</v>
          </cell>
          <cell r="F588">
            <v>0.715617241112525</v>
          </cell>
        </row>
        <row r="589">
          <cell r="A589" t="str">
            <v>GBP_LIBOR_12M_EOD</v>
          </cell>
          <cell r="F589">
            <v>0.63640006368274504</v>
          </cell>
        </row>
        <row r="590">
          <cell r="A590" t="str">
            <v>GBP_LIBOR_12M_EOD</v>
          </cell>
          <cell r="F590">
            <v>0.57542253858875803</v>
          </cell>
        </row>
        <row r="591">
          <cell r="A591" t="str">
            <v>GBP_LIBOR_12M_EOD</v>
          </cell>
          <cell r="F591">
            <v>0.52202327162647</v>
          </cell>
        </row>
        <row r="592">
          <cell r="A592" t="str">
            <v>GBP_LIBOR_12M_EOD</v>
          </cell>
          <cell r="F592">
            <v>0.43646630265456798</v>
          </cell>
        </row>
        <row r="593">
          <cell r="A593" t="str">
            <v>GBP_LIBOR_12M_EOD</v>
          </cell>
          <cell r="F593">
            <v>0.366514375367057</v>
          </cell>
        </row>
        <row r="594">
          <cell r="A594" t="str">
            <v>GBP_LIBOR_12M_EOD</v>
          </cell>
          <cell r="F594">
            <v>0.30686253974466698</v>
          </cell>
        </row>
        <row r="595">
          <cell r="A595" t="str">
            <v>GBP_LIBOR_1M_EOD</v>
          </cell>
          <cell r="F595">
            <v>0.99957149191707095</v>
          </cell>
        </row>
        <row r="596">
          <cell r="A596" t="str">
            <v>GBP_LIBOR_1M_EOD</v>
          </cell>
          <cell r="F596">
            <v>0.99913612709622202</v>
          </cell>
        </row>
        <row r="597">
          <cell r="A597" t="str">
            <v>GBP_LIBOR_1M_EOD</v>
          </cell>
          <cell r="F597">
            <v>0.99871550342706295</v>
          </cell>
        </row>
        <row r="598">
          <cell r="A598" t="str">
            <v>GBP_LIBOR_1M_EOD</v>
          </cell>
          <cell r="F598">
            <v>0.99731304767320506</v>
          </cell>
        </row>
        <row r="599">
          <cell r="A599" t="str">
            <v>GBP_LIBOR_1M_EOD</v>
          </cell>
          <cell r="F599">
            <v>0.99570442162028105</v>
          </cell>
        </row>
        <row r="600">
          <cell r="A600" t="str">
            <v>GBP_LIBOR_1M_EOD</v>
          </cell>
          <cell r="F600">
            <v>0.993811763030927</v>
          </cell>
        </row>
        <row r="601">
          <cell r="A601" t="str">
            <v>GBP_LIBOR_1M_EOD</v>
          </cell>
          <cell r="F601">
            <v>0.98343260172414604</v>
          </cell>
        </row>
        <row r="602">
          <cell r="A602" t="str">
            <v>GBP_LIBOR_1M_EOD</v>
          </cell>
          <cell r="F602">
            <v>0.96953040139693203</v>
          </cell>
        </row>
        <row r="603">
          <cell r="A603" t="str">
            <v>GBP_LIBOR_1M_EOD</v>
          </cell>
          <cell r="F603">
            <v>0.95378462113411</v>
          </cell>
        </row>
        <row r="604">
          <cell r="A604" t="str">
            <v>GBP_LIBOR_1M_EOD</v>
          </cell>
          <cell r="F604">
            <v>0.93656168461225697</v>
          </cell>
        </row>
        <row r="605">
          <cell r="A605" t="str">
            <v>GBP_LIBOR_1M_EOD</v>
          </cell>
          <cell r="F605">
            <v>0.91789598290354901</v>
          </cell>
        </row>
        <row r="606">
          <cell r="A606" t="str">
            <v>GBP_LIBOR_1M_EOD</v>
          </cell>
          <cell r="F606">
            <v>0.89846198795034804</v>
          </cell>
        </row>
        <row r="607">
          <cell r="A607" t="str">
            <v>GBP_LIBOR_1M_EOD</v>
          </cell>
          <cell r="F607">
            <v>0.87859763337845997</v>
          </cell>
        </row>
        <row r="608">
          <cell r="A608" t="str">
            <v>GBP_LIBOR_1M_EOD</v>
          </cell>
          <cell r="F608">
            <v>0.85862156688241598</v>
          </cell>
        </row>
        <row r="609">
          <cell r="A609" t="str">
            <v>GBP_LIBOR_1M_EOD</v>
          </cell>
          <cell r="F609">
            <v>0.83873874543821503</v>
          </cell>
        </row>
        <row r="610">
          <cell r="A610" t="str">
            <v>GBP_LIBOR_1M_EOD</v>
          </cell>
          <cell r="F610">
            <v>0.79932184702689502</v>
          </cell>
        </row>
        <row r="611">
          <cell r="A611" t="str">
            <v>GBP_LIBOR_1M_EOD</v>
          </cell>
          <cell r="F611">
            <v>0.74324032031430398</v>
          </cell>
        </row>
        <row r="612">
          <cell r="A612" t="str">
            <v>GBP_LIBOR_1M_EOD</v>
          </cell>
          <cell r="F612">
            <v>0.66479034871445197</v>
          </cell>
        </row>
        <row r="613">
          <cell r="A613" t="str">
            <v>GBP_LIBOR_1M_EOD</v>
          </cell>
          <cell r="F613">
            <v>0.60225001983461302</v>
          </cell>
        </row>
        <row r="614">
          <cell r="A614" t="str">
            <v>GBP_LIBOR_1M_EOD</v>
          </cell>
          <cell r="F614">
            <v>0.54840349857008797</v>
          </cell>
        </row>
        <row r="615">
          <cell r="A615" t="str">
            <v>GBP_LIBOR_1M_EOD</v>
          </cell>
          <cell r="F615">
            <v>0.463970957506397</v>
          </cell>
        </row>
        <row r="616">
          <cell r="A616" t="str">
            <v>GBP_LIBOR_1M_EOD</v>
          </cell>
          <cell r="F616">
            <v>0.39451463729701097</v>
          </cell>
        </row>
        <row r="617">
          <cell r="A617" t="str">
            <v>GBP_LIBOR_1M_EOD</v>
          </cell>
          <cell r="F617">
            <v>0.326499546776297</v>
          </cell>
        </row>
        <row r="618">
          <cell r="A618" t="str">
            <v>GBP_LIBOR_3M_EOD</v>
          </cell>
          <cell r="F618">
            <v>0.99854129421862903</v>
          </cell>
        </row>
        <row r="619">
          <cell r="A619" t="str">
            <v>GBP_LIBOR_3M_EOD</v>
          </cell>
          <cell r="F619">
            <v>0.99709764457296801</v>
          </cell>
        </row>
        <row r="620">
          <cell r="A620" t="str">
            <v>GBP_LIBOR_3M_EOD</v>
          </cell>
          <cell r="F620">
            <v>0.99520491645415898</v>
          </cell>
        </row>
        <row r="621">
          <cell r="A621" t="str">
            <v>GBP_LIBOR_3M_EOD</v>
          </cell>
          <cell r="F621">
            <v>0.99318239438414002</v>
          </cell>
        </row>
        <row r="622">
          <cell r="A622" t="str">
            <v>GBP_LIBOR_3M_EOD</v>
          </cell>
          <cell r="F622">
            <v>0.991026825865163</v>
          </cell>
        </row>
        <row r="623">
          <cell r="A623" t="str">
            <v>GBP_LIBOR_3M_EOD</v>
          </cell>
          <cell r="F623">
            <v>0.988179961585679</v>
          </cell>
        </row>
        <row r="624">
          <cell r="A624" t="str">
            <v>GBP_LIBOR_3M_EOD</v>
          </cell>
          <cell r="F624">
            <v>0.985231675881859</v>
          </cell>
        </row>
        <row r="625">
          <cell r="A625" t="str">
            <v>GBP_LIBOR_3M_EOD</v>
          </cell>
          <cell r="F625">
            <v>0.98203070241417201</v>
          </cell>
        </row>
        <row r="626">
          <cell r="A626" t="str">
            <v>GBP_LIBOR_3M_EOD</v>
          </cell>
          <cell r="F626">
            <v>0.97860490011113899</v>
          </cell>
        </row>
        <row r="627">
          <cell r="A627" t="str">
            <v>GBP_LIBOR_3M_EOD</v>
          </cell>
          <cell r="F627">
            <v>0.96729609447151998</v>
          </cell>
        </row>
        <row r="628">
          <cell r="A628" t="str">
            <v>GBP_LIBOR_3M_EOD</v>
          </cell>
          <cell r="F628">
            <v>0.95093775884312404</v>
          </cell>
        </row>
        <row r="629">
          <cell r="A629" t="str">
            <v>GBP_LIBOR_3M_EOD</v>
          </cell>
          <cell r="F629">
            <v>0.93313252061902596</v>
          </cell>
        </row>
        <row r="630">
          <cell r="A630" t="str">
            <v>GBP_LIBOR_3M_EOD</v>
          </cell>
          <cell r="F630">
            <v>0.91408033442902403</v>
          </cell>
        </row>
        <row r="631">
          <cell r="A631" t="str">
            <v>GBP_LIBOR_3M_EOD</v>
          </cell>
          <cell r="F631">
            <v>0.89427070153166499</v>
          </cell>
        </row>
        <row r="632">
          <cell r="A632" t="str">
            <v>GBP_LIBOR_3M_EOD</v>
          </cell>
          <cell r="F632">
            <v>0.87409990144926797</v>
          </cell>
        </row>
        <row r="633">
          <cell r="A633" t="str">
            <v>GBP_LIBOR_3M_EOD</v>
          </cell>
          <cell r="F633">
            <v>0.85388056936444701</v>
          </cell>
        </row>
        <row r="634">
          <cell r="A634" t="str">
            <v>GBP_LIBOR_3M_EOD</v>
          </cell>
          <cell r="F634">
            <v>0.83382002093126195</v>
          </cell>
        </row>
        <row r="635">
          <cell r="A635" t="str">
            <v>GBP_LIBOR_3M_EOD</v>
          </cell>
          <cell r="F635">
            <v>0.79395345185977595</v>
          </cell>
        </row>
        <row r="636">
          <cell r="A636" t="str">
            <v>GBP_LIBOR_3M_EOD</v>
          </cell>
          <cell r="F636">
            <v>0.73730101348977095</v>
          </cell>
        </row>
        <row r="637">
          <cell r="A637" t="str">
            <v>GBP_LIBOR_3M_EOD</v>
          </cell>
          <cell r="F637">
            <v>0.65807092385555799</v>
          </cell>
        </row>
        <row r="638">
          <cell r="A638" t="str">
            <v>GBP_LIBOR_3M_EOD</v>
          </cell>
          <cell r="F638">
            <v>0.59507308881536802</v>
          </cell>
        </row>
        <row r="639">
          <cell r="A639" t="str">
            <v>GBP_LIBOR_3M_EOD</v>
          </cell>
          <cell r="F639">
            <v>0.54079163243795503</v>
          </cell>
        </row>
        <row r="640">
          <cell r="A640" t="str">
            <v>GBP_LIBOR_3M_EOD</v>
          </cell>
          <cell r="F640">
            <v>0.45625488986010998</v>
          </cell>
        </row>
        <row r="641">
          <cell r="A641" t="str">
            <v>GBP_LIBOR_3M_EOD</v>
          </cell>
          <cell r="F641">
            <v>0.38657896269887498</v>
          </cell>
        </row>
        <row r="642">
          <cell r="A642" t="str">
            <v>GBP_LIBOR_3M_EOD</v>
          </cell>
          <cell r="F642">
            <v>0.31933231937786799</v>
          </cell>
        </row>
        <row r="643">
          <cell r="A643" t="str">
            <v>GBP_LIBOR_6M_EOD</v>
          </cell>
          <cell r="F643">
            <v>0.99627774883657705</v>
          </cell>
        </row>
        <row r="644">
          <cell r="A644" t="str">
            <v>GBP_LIBOR_6M_EOD</v>
          </cell>
          <cell r="F644">
            <v>0.99184201396015503</v>
          </cell>
        </row>
        <row r="645">
          <cell r="A645" t="str">
            <v>GBP_LIBOR_6M_EOD</v>
          </cell>
          <cell r="F645">
            <v>0.98625298584554699</v>
          </cell>
        </row>
        <row r="646">
          <cell r="A646" t="str">
            <v>GBP_LIBOR_6M_EOD</v>
          </cell>
          <cell r="F646">
            <v>0.97949373191125899</v>
          </cell>
        </row>
        <row r="647">
          <cell r="A647" t="str">
            <v>GBP_LIBOR_6M_EOD</v>
          </cell>
          <cell r="F647">
            <v>0.96373103765107004</v>
          </cell>
        </row>
        <row r="648">
          <cell r="A648" t="str">
            <v>GBP_LIBOR_6M_EOD</v>
          </cell>
          <cell r="F648">
            <v>0.94618228396152304</v>
          </cell>
        </row>
        <row r="649">
          <cell r="A649" t="str">
            <v>GBP_LIBOR_6M_EOD</v>
          </cell>
          <cell r="F649">
            <v>0.92713491640664902</v>
          </cell>
        </row>
        <row r="650">
          <cell r="A650" t="str">
            <v>GBP_LIBOR_6M_EOD</v>
          </cell>
          <cell r="F650">
            <v>0.90697275814521305</v>
          </cell>
        </row>
        <row r="651">
          <cell r="A651" t="str">
            <v>GBP_LIBOR_6M_EOD</v>
          </cell>
          <cell r="F651">
            <v>0.88609015376420397</v>
          </cell>
        </row>
        <row r="652">
          <cell r="A652" t="str">
            <v>GBP_LIBOR_6M_EOD</v>
          </cell>
          <cell r="F652">
            <v>0.86497474850306899</v>
          </cell>
        </row>
        <row r="653">
          <cell r="A653" t="str">
            <v>GBP_LIBOR_6M_EOD</v>
          </cell>
          <cell r="F653">
            <v>0.84396092431740999</v>
          </cell>
        </row>
        <row r="654">
          <cell r="A654" t="str">
            <v>GBP_LIBOR_6M_EOD</v>
          </cell>
          <cell r="F654">
            <v>0.82329434037897797</v>
          </cell>
        </row>
        <row r="655">
          <cell r="A655" t="str">
            <v>GBP_LIBOR_6M_EOD</v>
          </cell>
          <cell r="F655">
            <v>0.78310576434450696</v>
          </cell>
        </row>
        <row r="656">
          <cell r="A656" t="str">
            <v>GBP_LIBOR_6M_EOD</v>
          </cell>
          <cell r="F656">
            <v>0.72685269221182802</v>
          </cell>
        </row>
        <row r="657">
          <cell r="A657" t="str">
            <v>GBP_LIBOR_6M_EOD</v>
          </cell>
          <cell r="F657">
            <v>0.64859047725812802</v>
          </cell>
        </row>
        <row r="658">
          <cell r="A658" t="str">
            <v>GBP_LIBOR_6M_EOD</v>
          </cell>
          <cell r="F658">
            <v>0.58645167886826199</v>
          </cell>
        </row>
        <row r="659">
          <cell r="A659" t="str">
            <v>GBP_LIBOR_6M_EOD</v>
          </cell>
          <cell r="F659">
            <v>0.53273938847165903</v>
          </cell>
        </row>
        <row r="660">
          <cell r="A660" t="str">
            <v>GBP_LIBOR_6M_EOD</v>
          </cell>
          <cell r="F660">
            <v>0.44892829775190002</v>
          </cell>
        </row>
        <row r="661">
          <cell r="A661" t="str">
            <v>GBP_LIBOR_6M_EOD</v>
          </cell>
          <cell r="F661">
            <v>0.37984358536673002</v>
          </cell>
        </row>
        <row r="662">
          <cell r="A662" t="str">
            <v>GBP_LIBOR_6M_EOD</v>
          </cell>
          <cell r="F662">
            <v>0.31348179170648599</v>
          </cell>
        </row>
        <row r="663">
          <cell r="A663" t="str">
            <v>GBP_LIBOR_EOD</v>
          </cell>
          <cell r="F663">
            <v>0.99998683222818696</v>
          </cell>
        </row>
        <row r="664">
          <cell r="A664" t="str">
            <v>GBP_LIBOR_EOD</v>
          </cell>
          <cell r="F664">
            <v>0.999907054393114</v>
          </cell>
        </row>
        <row r="665">
          <cell r="A665" t="str">
            <v>GBP_LIBOR_EOD</v>
          </cell>
          <cell r="F665">
            <v>0.99957149191707095</v>
          </cell>
        </row>
        <row r="666">
          <cell r="A666" t="str">
            <v>GBP_LIBOR_EOD</v>
          </cell>
          <cell r="F666">
            <v>0.99908071490377304</v>
          </cell>
        </row>
        <row r="667">
          <cell r="A667" t="str">
            <v>GBP_LIBOR_EOD</v>
          </cell>
          <cell r="F667">
            <v>0.99716580474989902</v>
          </cell>
        </row>
        <row r="668">
          <cell r="A668" t="str">
            <v>GBP_LIBOR_EOD</v>
          </cell>
          <cell r="F668">
            <v>0.99527294724688797</v>
          </cell>
        </row>
        <row r="669">
          <cell r="A669" t="str">
            <v>GBP_LIBOR_EOD</v>
          </cell>
          <cell r="F669">
            <v>0.99325028692013595</v>
          </cell>
        </row>
        <row r="670">
          <cell r="A670" t="str">
            <v>GBP_LIBOR_EOD</v>
          </cell>
          <cell r="F670">
            <v>0.991094571049561</v>
          </cell>
        </row>
        <row r="671">
          <cell r="A671" t="str">
            <v>GBP_LIBOR_EOD</v>
          </cell>
          <cell r="F671">
            <v>0.98824751216248297</v>
          </cell>
        </row>
        <row r="672">
          <cell r="A672" t="str">
            <v>GBP_LIBOR_EOD</v>
          </cell>
          <cell r="F672">
            <v>0.985299024918046</v>
          </cell>
        </row>
        <row r="673">
          <cell r="A673" t="str">
            <v>GBP_LIBOR_EOD</v>
          </cell>
          <cell r="F673">
            <v>0.98209783263636496</v>
          </cell>
        </row>
        <row r="674">
          <cell r="A674" t="str">
            <v>GBP_LIBOR_EOD</v>
          </cell>
          <cell r="F674">
            <v>0.97867179615035804</v>
          </cell>
        </row>
        <row r="675">
          <cell r="A675" t="str">
            <v>GBP_LIBOR_EOD</v>
          </cell>
          <cell r="F675">
            <v>0.96365091750194898</v>
          </cell>
        </row>
        <row r="676">
          <cell r="A676" t="str">
            <v>GBP_LIBOR_EOD</v>
          </cell>
          <cell r="F676">
            <v>0.94606825357632995</v>
          </cell>
        </row>
        <row r="677">
          <cell r="A677" t="str">
            <v>GBP_LIBOR_EOD</v>
          </cell>
          <cell r="F677">
            <v>0.92697012894222697</v>
          </cell>
        </row>
        <row r="678">
          <cell r="A678" t="str">
            <v>GBP_LIBOR_EOD</v>
          </cell>
          <cell r="F678">
            <v>0.906747969641166</v>
          </cell>
        </row>
        <row r="679">
          <cell r="A679" t="str">
            <v>GBP_LIBOR_EOD</v>
          </cell>
          <cell r="F679">
            <v>0.88579635399283296</v>
          </cell>
        </row>
        <row r="680">
          <cell r="A680" t="str">
            <v>GBP_LIBOR_EOD</v>
          </cell>
          <cell r="F680">
            <v>0.86460843145695698</v>
          </cell>
        </row>
        <row r="681">
          <cell r="A681" t="str">
            <v>GBP_LIBOR_EOD</v>
          </cell>
          <cell r="F681">
            <v>0.84352233394706999</v>
          </cell>
        </row>
        <row r="682">
          <cell r="A682" t="str">
            <v>GBP_LIBOR_EOD</v>
          </cell>
          <cell r="F682">
            <v>0.82278508111312998</v>
          </cell>
        </row>
        <row r="683">
          <cell r="A683" t="str">
            <v>GBP_LIBOR_EOD</v>
          </cell>
          <cell r="F683">
            <v>0.782474190850725</v>
          </cell>
        </row>
        <row r="684">
          <cell r="A684" t="str">
            <v>GBP_LIBOR_EOD</v>
          </cell>
          <cell r="F684">
            <v>0.72609700283095002</v>
          </cell>
        </row>
        <row r="685">
          <cell r="A685" t="str">
            <v>GBP_LIBOR_EOD</v>
          </cell>
          <cell r="F685">
            <v>0.64782101739935505</v>
          </cell>
        </row>
        <row r="686">
          <cell r="A686" t="str">
            <v>GBP_LIBOR_EOD</v>
          </cell>
          <cell r="F686">
            <v>0.58581552873853204</v>
          </cell>
        </row>
        <row r="687">
          <cell r="A687" t="str">
            <v>GBP_LIBOR_EOD</v>
          </cell>
          <cell r="F687">
            <v>0.53224966000677898</v>
          </cell>
        </row>
        <row r="688">
          <cell r="A688" t="str">
            <v>GBP_LIBOR_EOD</v>
          </cell>
          <cell r="F688">
            <v>0.44882509975989399</v>
          </cell>
        </row>
        <row r="689">
          <cell r="A689" t="str">
            <v>GBP_LIBOR_EOD</v>
          </cell>
          <cell r="F689">
            <v>0.38002707427104498</v>
          </cell>
        </row>
        <row r="690">
          <cell r="A690" t="str">
            <v>GBP_LIBOR_EOD</v>
          </cell>
          <cell r="F690">
            <v>0.31366974211221998</v>
          </cell>
        </row>
        <row r="691">
          <cell r="A691" t="str">
            <v>GBP_SONIA_EOD</v>
          </cell>
          <cell r="F691">
            <v>0.99998735084493495</v>
          </cell>
        </row>
        <row r="692">
          <cell r="A692" t="str">
            <v>GBP_SONIA_EOD</v>
          </cell>
          <cell r="F692">
            <v>0.999912172097979</v>
          </cell>
        </row>
        <row r="693">
          <cell r="A693" t="str">
            <v>GBP_SONIA_EOD</v>
          </cell>
          <cell r="F693">
            <v>0.99983624599784704</v>
          </cell>
        </row>
        <row r="694">
          <cell r="A694" t="str">
            <v>GBP_SONIA_EOD</v>
          </cell>
          <cell r="F694">
            <v>0.99962177324659096</v>
          </cell>
        </row>
        <row r="695">
          <cell r="A695" t="str">
            <v>GBP_SONIA_EOD</v>
          </cell>
          <cell r="F695">
            <v>0.99922619376034005</v>
          </cell>
        </row>
        <row r="696">
          <cell r="A696" t="str">
            <v>GBP_SONIA_EOD</v>
          </cell>
          <cell r="F696">
            <v>0.99885143806221099</v>
          </cell>
        </row>
        <row r="697">
          <cell r="A697" t="str">
            <v>GBP_SONIA_EOD</v>
          </cell>
          <cell r="F697">
            <v>0.99844933159465998</v>
          </cell>
        </row>
        <row r="698">
          <cell r="A698" t="str">
            <v>GBP_SONIA_EOD</v>
          </cell>
          <cell r="F698">
            <v>0.99803297134948799</v>
          </cell>
        </row>
        <row r="699">
          <cell r="A699" t="str">
            <v>GBP_SONIA_EOD</v>
          </cell>
          <cell r="F699">
            <v>0.99759876576342699</v>
          </cell>
        </row>
        <row r="700">
          <cell r="A700" t="str">
            <v>GBP_SONIA_EOD</v>
          </cell>
          <cell r="F700">
            <v>0.99716980772247699</v>
          </cell>
        </row>
        <row r="701">
          <cell r="A701" t="str">
            <v>GBP_SONIA_EOD</v>
          </cell>
          <cell r="F701">
            <v>0.99669323943685595</v>
          </cell>
        </row>
        <row r="702">
          <cell r="A702" t="str">
            <v>GBP_SONIA_EOD</v>
          </cell>
          <cell r="F702">
            <v>0.99618004611878597</v>
          </cell>
        </row>
        <row r="703">
          <cell r="A703" t="str">
            <v>GBP_SONIA_EOD</v>
          </cell>
          <cell r="F703">
            <v>0.99560365972994602</v>
          </cell>
        </row>
        <row r="704">
          <cell r="A704" t="str">
            <v>GBP_SONIA_EOD</v>
          </cell>
          <cell r="F704">
            <v>0.99511986674400199</v>
          </cell>
        </row>
        <row r="705">
          <cell r="A705" t="str">
            <v>GBP_SONIA_EOD</v>
          </cell>
          <cell r="F705">
            <v>0.99454460404591705</v>
          </cell>
        </row>
        <row r="706">
          <cell r="A706" t="str">
            <v>GBP_SONIA_EOD</v>
          </cell>
          <cell r="F706">
            <v>0.992641860173331</v>
          </cell>
        </row>
        <row r="707">
          <cell r="A707" t="str">
            <v>GBP_SONIA_EOD</v>
          </cell>
          <cell r="F707">
            <v>0.99038075678559601</v>
          </cell>
        </row>
        <row r="708">
          <cell r="A708" t="str">
            <v>GBP_SONIA_EOD</v>
          </cell>
          <cell r="F708">
            <v>0.98787839703159597</v>
          </cell>
        </row>
        <row r="709">
          <cell r="A709" t="str">
            <v>GBP_SONIA_EOD</v>
          </cell>
          <cell r="F709">
            <v>0.98515101044702702</v>
          </cell>
        </row>
        <row r="710">
          <cell r="A710" t="str">
            <v>GBP_SONIA_EOD</v>
          </cell>
          <cell r="F710">
            <v>0.97253513606941999</v>
          </cell>
        </row>
        <row r="711">
          <cell r="A711" t="str">
            <v>GBP_SONIA_EOD</v>
          </cell>
          <cell r="F711">
            <v>0.95832800930290896</v>
          </cell>
        </row>
        <row r="712">
          <cell r="A712" t="str">
            <v>GBP_SONIA_EOD</v>
          </cell>
          <cell r="F712">
            <v>0.942737840319394</v>
          </cell>
        </row>
        <row r="713">
          <cell r="A713" t="str">
            <v>GBP_SONIA_EOD</v>
          </cell>
          <cell r="F713">
            <v>0.92551384142503601</v>
          </cell>
        </row>
        <row r="714">
          <cell r="A714" t="str">
            <v>GBP_SONIA_EOD</v>
          </cell>
          <cell r="F714">
            <v>0.90715650781104895</v>
          </cell>
        </row>
        <row r="715">
          <cell r="A715" t="str">
            <v>GBP_SONIA_EOD</v>
          </cell>
          <cell r="F715">
            <v>0.88821831929180595</v>
          </cell>
        </row>
        <row r="716">
          <cell r="A716" t="str">
            <v>GBP_SONIA_EOD</v>
          </cell>
          <cell r="F716">
            <v>0.86920563262028505</v>
          </cell>
        </row>
        <row r="717">
          <cell r="A717" t="str">
            <v>GBP_SONIA_EOD</v>
          </cell>
          <cell r="F717">
            <v>0.85010829165333701</v>
          </cell>
        </row>
        <row r="718">
          <cell r="A718" t="str">
            <v>GBP_SONIA_EOD</v>
          </cell>
          <cell r="F718">
            <v>0.81152505639027395</v>
          </cell>
        </row>
        <row r="719">
          <cell r="A719" t="str">
            <v>GBP_SONIA_EOD</v>
          </cell>
          <cell r="F719">
            <v>0.75617539937065303</v>
          </cell>
        </row>
        <row r="720">
          <cell r="A720" t="str">
            <v>GBP_SONIA_EOD</v>
          </cell>
          <cell r="F720">
            <v>0.67771113643504299</v>
          </cell>
        </row>
        <row r="721">
          <cell r="A721" t="str">
            <v>GBP_SONIA_EOD</v>
          </cell>
          <cell r="F721">
            <v>0.61465787120576498</v>
          </cell>
        </row>
        <row r="722">
          <cell r="A722" t="str">
            <v>GBP_SONIA_EOD</v>
          </cell>
          <cell r="F722">
            <v>0.56025109718991195</v>
          </cell>
        </row>
        <row r="723">
          <cell r="A723" t="str">
            <v>GBP_SONIA_EOD</v>
          </cell>
          <cell r="F723">
            <v>0.475183445923828</v>
          </cell>
        </row>
        <row r="724">
          <cell r="A724" t="str">
            <v>GBP_SONIA_EOD</v>
          </cell>
          <cell r="F724">
            <v>0.40461853775189</v>
          </cell>
        </row>
        <row r="725">
          <cell r="A725" t="str">
            <v>GBP_SONIA_EOD</v>
          </cell>
          <cell r="F725">
            <v>0.33530500687197401</v>
          </cell>
        </row>
        <row r="726">
          <cell r="A726" t="str">
            <v>HKD_HIBOR_3M_EOD</v>
          </cell>
          <cell r="F726">
            <v>0.99902655044518796</v>
          </cell>
        </row>
        <row r="727">
          <cell r="A727" t="str">
            <v>HKD_HIBOR_3M_EOD</v>
          </cell>
          <cell r="F727">
            <v>0.99756818774661404</v>
          </cell>
        </row>
        <row r="728">
          <cell r="A728" t="str">
            <v>HKD_HIBOR_3M_EOD</v>
          </cell>
          <cell r="F728">
            <v>0.99563583589425897</v>
          </cell>
        </row>
        <row r="729">
          <cell r="A729" t="str">
            <v>HKD_HIBOR_3M_EOD</v>
          </cell>
          <cell r="F729">
            <v>0.99330795746496503</v>
          </cell>
        </row>
        <row r="730">
          <cell r="A730" t="str">
            <v>HKD_HIBOR_3M_EOD</v>
          </cell>
          <cell r="F730">
            <v>0.98101829045781297</v>
          </cell>
        </row>
        <row r="731">
          <cell r="A731" t="str">
            <v>HKD_HIBOR_3M_EOD</v>
          </cell>
          <cell r="F731">
            <v>0.96505302261199399</v>
          </cell>
        </row>
        <row r="732">
          <cell r="A732" t="str">
            <v>HKD_HIBOR_3M_EOD</v>
          </cell>
          <cell r="F732">
            <v>0.94717814005911705</v>
          </cell>
        </row>
        <row r="733">
          <cell r="A733" t="str">
            <v>HKD_HIBOR_3M_EOD</v>
          </cell>
          <cell r="F733">
            <v>0.92872809813512203</v>
          </cell>
        </row>
        <row r="734">
          <cell r="A734" t="str">
            <v>HKD_HIBOR_3M_EOD</v>
          </cell>
          <cell r="F734">
            <v>0.88826406751309495</v>
          </cell>
        </row>
        <row r="735">
          <cell r="A735" t="str">
            <v>HKD_HIBOR_3M_EOD</v>
          </cell>
          <cell r="F735">
            <v>0.82818086828856796</v>
          </cell>
        </row>
        <row r="736">
          <cell r="A736" t="str">
            <v>HKD_HIBOR_3M_EOD</v>
          </cell>
          <cell r="F736">
            <v>0.78970906123387397</v>
          </cell>
        </row>
        <row r="737">
          <cell r="A737" t="str">
            <v>HKD_HIBOR_3M_EOD</v>
          </cell>
          <cell r="F737">
            <v>0.728803996832455</v>
          </cell>
        </row>
        <row r="738">
          <cell r="A738" t="str">
            <v>HKD_HIBOR_6M_EOD</v>
          </cell>
          <cell r="F738">
            <v>0.99725169427400395</v>
          </cell>
        </row>
        <row r="739">
          <cell r="A739" t="str">
            <v>HKD_HIBOR_6M_EOD</v>
          </cell>
          <cell r="F739">
            <v>0.99179175353428495</v>
          </cell>
        </row>
        <row r="740">
          <cell r="A740" t="str">
            <v>HKD_HIBOR_6M_EOD</v>
          </cell>
          <cell r="F740">
            <v>0.97828260727417404</v>
          </cell>
        </row>
        <row r="741">
          <cell r="A741" t="str">
            <v>HKD_HIBOR_6M_EOD</v>
          </cell>
          <cell r="F741">
            <v>0.96130811278475703</v>
          </cell>
        </row>
        <row r="742">
          <cell r="A742" t="str">
            <v>HKD_HIBOR_6M_EOD</v>
          </cell>
          <cell r="F742">
            <v>0.94267061782774497</v>
          </cell>
        </row>
        <row r="743">
          <cell r="A743" t="str">
            <v>HKD_HIBOR_6M_EOD</v>
          </cell>
          <cell r="F743">
            <v>0.923683464583684</v>
          </cell>
        </row>
        <row r="744">
          <cell r="A744" t="str">
            <v>HKD_HIBOR_6M_EOD</v>
          </cell>
          <cell r="F744">
            <v>0.88215577004536205</v>
          </cell>
        </row>
        <row r="745">
          <cell r="A745" t="str">
            <v>HKD_HIBOR_6M_EOD</v>
          </cell>
          <cell r="F745">
            <v>0.82003405290248899</v>
          </cell>
        </row>
        <row r="746">
          <cell r="A746" t="str">
            <v>HKD_HIBOR_6M_EOD</v>
          </cell>
          <cell r="F746">
            <v>0.77935371942168996</v>
          </cell>
        </row>
        <row r="747">
          <cell r="A747" t="str">
            <v>HKD_HIBOR_6M_EOD</v>
          </cell>
          <cell r="F747">
            <v>0.716894197570484</v>
          </cell>
        </row>
        <row r="748">
          <cell r="A748" t="str">
            <v>HKD_HIBOR_EOD</v>
          </cell>
          <cell r="F748">
            <v>0.99999861068686202</v>
          </cell>
        </row>
        <row r="749">
          <cell r="A749" t="str">
            <v>HKD_HIBOR_EOD</v>
          </cell>
          <cell r="F749">
            <v>0.99998337096146095</v>
          </cell>
        </row>
        <row r="750">
          <cell r="A750" t="str">
            <v>HKD_HIBOR_EOD</v>
          </cell>
          <cell r="F750">
            <v>0.99981000185957802</v>
          </cell>
        </row>
        <row r="751">
          <cell r="A751" t="str">
            <v>HKD_HIBOR_EOD</v>
          </cell>
          <cell r="F751">
            <v>0.99946211249237604</v>
          </cell>
        </row>
        <row r="752">
          <cell r="A752" t="str">
            <v>HKD_HIBOR_EOD</v>
          </cell>
          <cell r="F752">
            <v>0.99902655044518796</v>
          </cell>
        </row>
        <row r="753">
          <cell r="A753" t="str">
            <v>HKD_HIBOR_EOD</v>
          </cell>
          <cell r="F753">
            <v>0.99725169427400395</v>
          </cell>
        </row>
        <row r="754">
          <cell r="A754" t="str">
            <v>HKD_HIBOR_EOD</v>
          </cell>
          <cell r="F754">
            <v>0.99328199039371801</v>
          </cell>
        </row>
        <row r="755">
          <cell r="A755" t="str">
            <v>HKD_HIBOR_EOD</v>
          </cell>
          <cell r="F755">
            <v>0.98101847135841203</v>
          </cell>
        </row>
        <row r="756">
          <cell r="A756" t="str">
            <v>HKD_HIBOR_EOD</v>
          </cell>
          <cell r="F756">
            <v>0.96505352262255895</v>
          </cell>
        </row>
        <row r="757">
          <cell r="A757" t="str">
            <v>HKD_HIBOR_EOD</v>
          </cell>
          <cell r="F757">
            <v>0.947175689020751</v>
          </cell>
        </row>
        <row r="758">
          <cell r="A758" t="str">
            <v>HKD_HIBOR_EOD</v>
          </cell>
          <cell r="F758">
            <v>0.92872525616395196</v>
          </cell>
        </row>
        <row r="759">
          <cell r="A759" t="str">
            <v>HKD_HIBOR_EOD</v>
          </cell>
          <cell r="F759">
            <v>0.88826071372611703</v>
          </cell>
        </row>
        <row r="760">
          <cell r="A760" t="str">
            <v>HKD_HIBOR_EOD</v>
          </cell>
          <cell r="F760">
            <v>0.82817681696649903</v>
          </cell>
        </row>
        <row r="761">
          <cell r="A761" t="str">
            <v>HKD_HIBOR_EOD</v>
          </cell>
          <cell r="F761">
            <v>0.78970497271742901</v>
          </cell>
        </row>
        <row r="762">
          <cell r="A762" t="str">
            <v>HKD_HIBOR_EOD</v>
          </cell>
          <cell r="F762">
            <v>0.72879911042052203</v>
          </cell>
        </row>
        <row r="763">
          <cell r="A763" t="str">
            <v>HUF_BUBOR_3M_EOD</v>
          </cell>
          <cell r="F763">
            <v>0.99633804619878896</v>
          </cell>
        </row>
        <row r="764">
          <cell r="A764" t="str">
            <v>HUF_BUBOR_3M_EOD</v>
          </cell>
          <cell r="F764">
            <v>0.99304981547480897</v>
          </cell>
        </row>
        <row r="765">
          <cell r="A765" t="str">
            <v>HUF_BUBOR_3M_EOD</v>
          </cell>
          <cell r="F765">
            <v>0.98971118972812699</v>
          </cell>
        </row>
        <row r="766">
          <cell r="A766" t="str">
            <v>HUF_BUBOR_3M_EOD</v>
          </cell>
          <cell r="F766">
            <v>0.986345286438157</v>
          </cell>
        </row>
        <row r="767">
          <cell r="A767" t="str">
            <v>HUF_BUBOR_3M_EOD</v>
          </cell>
          <cell r="F767">
            <v>0.97099898112099503</v>
          </cell>
        </row>
        <row r="768">
          <cell r="A768" t="str">
            <v>HUF_BUBOR_3M_EOD</v>
          </cell>
          <cell r="F768">
            <v>0.95201320694050295</v>
          </cell>
        </row>
        <row r="769">
          <cell r="A769" t="str">
            <v>HUF_BUBOR_3M_EOD</v>
          </cell>
          <cell r="F769">
            <v>0.92881397862197701</v>
          </cell>
        </row>
        <row r="770">
          <cell r="A770" t="str">
            <v>HUF_BUBOR_3M_EOD</v>
          </cell>
          <cell r="F770">
            <v>0.90156350857672696</v>
          </cell>
        </row>
        <row r="771">
          <cell r="A771" t="str">
            <v>HUF_BUBOR_3M_EOD</v>
          </cell>
          <cell r="F771">
            <v>0.87097370696028598</v>
          </cell>
        </row>
        <row r="772">
          <cell r="A772" t="str">
            <v>HUF_BUBOR_3M_EOD</v>
          </cell>
          <cell r="F772">
            <v>0.83877876492694503</v>
          </cell>
        </row>
        <row r="773">
          <cell r="A773" t="str">
            <v>HUF_BUBOR_3M_EOD</v>
          </cell>
          <cell r="F773">
            <v>0.80556019277505098</v>
          </cell>
        </row>
        <row r="774">
          <cell r="A774" t="str">
            <v>HUF_BUBOR_3M_EOD</v>
          </cell>
          <cell r="F774">
            <v>0.77259576836453303</v>
          </cell>
        </row>
        <row r="775">
          <cell r="A775" t="str">
            <v>HUF_BUBOR_3M_EOD</v>
          </cell>
          <cell r="F775">
            <v>0.74228881687453896</v>
          </cell>
        </row>
        <row r="776">
          <cell r="A776" t="str">
            <v>HUF_BUBOR_3M_EOD</v>
          </cell>
          <cell r="F776">
            <v>0.68907189663164903</v>
          </cell>
        </row>
        <row r="777">
          <cell r="A777" t="str">
            <v>HUF_BUBOR_3M_EOD</v>
          </cell>
          <cell r="F777">
            <v>0.62718209481155796</v>
          </cell>
        </row>
        <row r="778">
          <cell r="A778" t="str">
            <v>HUF_BUBOR_3M_EOD</v>
          </cell>
          <cell r="F778">
            <v>0.53179129089260202</v>
          </cell>
        </row>
        <row r="779">
          <cell r="A779" t="str">
            <v>HUF_BUBOR_6M_EOD</v>
          </cell>
          <cell r="F779">
            <v>0.99296159471157897</v>
          </cell>
        </row>
        <row r="780">
          <cell r="A780" t="str">
            <v>HUF_BUBOR_6M_EOD</v>
          </cell>
          <cell r="F780">
            <v>0.98619383948809203</v>
          </cell>
        </row>
        <row r="781">
          <cell r="A781" t="str">
            <v>HUF_BUBOR_6M_EOD</v>
          </cell>
          <cell r="F781">
            <v>0.97913995208331905</v>
          </cell>
        </row>
        <row r="782">
          <cell r="A782" t="str">
            <v>HUF_BUBOR_6M_EOD</v>
          </cell>
          <cell r="F782">
            <v>0.97154615233512498</v>
          </cell>
        </row>
        <row r="783">
          <cell r="A783" t="str">
            <v>HUF_BUBOR_6M_EOD</v>
          </cell>
          <cell r="F783">
            <v>0.95315823800357802</v>
          </cell>
        </row>
        <row r="784">
          <cell r="A784" t="str">
            <v>HUF_BUBOR_6M_EOD</v>
          </cell>
          <cell r="F784">
            <v>0.93086840877085697</v>
          </cell>
        </row>
        <row r="785">
          <cell r="A785" t="str">
            <v>HUF_BUBOR_6M_EOD</v>
          </cell>
          <cell r="F785">
            <v>0.904280758653072</v>
          </cell>
        </row>
        <row r="786">
          <cell r="A786" t="str">
            <v>HUF_BUBOR_6M_EOD</v>
          </cell>
          <cell r="F786">
            <v>0.87405462815870905</v>
          </cell>
        </row>
        <row r="787">
          <cell r="A787" t="str">
            <v>HUF_BUBOR_6M_EOD</v>
          </cell>
          <cell r="F787">
            <v>0.84197785748453702</v>
          </cell>
        </row>
        <row r="788">
          <cell r="A788" t="str">
            <v>HUF_BUBOR_6M_EOD</v>
          </cell>
          <cell r="F788">
            <v>0.80878227607140796</v>
          </cell>
        </row>
        <row r="789">
          <cell r="A789" t="str">
            <v>HUF_BUBOR_6M_EOD</v>
          </cell>
          <cell r="F789">
            <v>0.77576049719104201</v>
          </cell>
        </row>
        <row r="790">
          <cell r="A790" t="str">
            <v>HUF_BUBOR_6M_EOD</v>
          </cell>
          <cell r="F790">
            <v>0.74541283617099696</v>
          </cell>
        </row>
        <row r="791">
          <cell r="A791" t="str">
            <v>HUF_BUBOR_6M_EOD</v>
          </cell>
          <cell r="F791">
            <v>0.69197786800300798</v>
          </cell>
        </row>
        <row r="792">
          <cell r="A792" t="str">
            <v>HUF_BUBOR_6M_EOD</v>
          </cell>
          <cell r="F792">
            <v>0.62972324562123305</v>
          </cell>
        </row>
        <row r="793">
          <cell r="A793" t="str">
            <v>HUF_BUBOR_6M_EOD</v>
          </cell>
          <cell r="F793">
            <v>0.53379356371081699</v>
          </cell>
        </row>
        <row r="794">
          <cell r="A794" t="str">
            <v>HUF_BUBOR_EOD</v>
          </cell>
          <cell r="F794">
            <v>0.99994055908898705</v>
          </cell>
        </row>
        <row r="795">
          <cell r="A795" t="str">
            <v>HUF_BUBOR_EOD</v>
          </cell>
          <cell r="F795">
            <v>0.99964344284347595</v>
          </cell>
        </row>
        <row r="796">
          <cell r="A796" t="str">
            <v>HUF_BUBOR_EOD</v>
          </cell>
          <cell r="F796">
            <v>0.99935390780851896</v>
          </cell>
        </row>
        <row r="797">
          <cell r="A797" t="str">
            <v>HUF_BUBOR_EOD</v>
          </cell>
          <cell r="F797">
            <v>0.99847411870889902</v>
          </cell>
        </row>
        <row r="798">
          <cell r="A798" t="str">
            <v>HUF_BUBOR_EOD</v>
          </cell>
          <cell r="F798">
            <v>0.99728735147561498</v>
          </cell>
        </row>
        <row r="799">
          <cell r="A799" t="str">
            <v>HUF_BUBOR_EOD</v>
          </cell>
          <cell r="F799">
            <v>0.99620653031389295</v>
          </cell>
        </row>
        <row r="800">
          <cell r="A800" t="str">
            <v>HUF_BUBOR_EOD</v>
          </cell>
          <cell r="F800">
            <v>0.99291848555157203</v>
          </cell>
        </row>
        <row r="801">
          <cell r="A801" t="str">
            <v>HUF_BUBOR_EOD</v>
          </cell>
          <cell r="F801">
            <v>0.98958030133506902</v>
          </cell>
        </row>
        <row r="802">
          <cell r="A802" t="str">
            <v>HUF_BUBOR_EOD</v>
          </cell>
          <cell r="F802">
            <v>0.98621484318270802</v>
          </cell>
        </row>
        <row r="803">
          <cell r="A803" t="str">
            <v>HUF_BUBOR_EOD</v>
          </cell>
          <cell r="F803">
            <v>0.97141466965655798</v>
          </cell>
        </row>
        <row r="804">
          <cell r="A804" t="str">
            <v>HUF_BUBOR_EOD</v>
          </cell>
          <cell r="F804">
            <v>0.95302966466777195</v>
          </cell>
        </row>
        <row r="805">
          <cell r="A805" t="str">
            <v>HUF_BUBOR_EOD</v>
          </cell>
          <cell r="F805">
            <v>0.93074269498565498</v>
          </cell>
        </row>
        <row r="806">
          <cell r="A806" t="str">
            <v>HUF_BUBOR_EOD</v>
          </cell>
          <cell r="F806">
            <v>0.90415080567398998</v>
          </cell>
        </row>
        <row r="807">
          <cell r="A807" t="str">
            <v>HUF_BUBOR_EOD</v>
          </cell>
          <cell r="F807">
            <v>0.87392901781579002</v>
          </cell>
        </row>
        <row r="808">
          <cell r="A808" t="str">
            <v>HUF_BUBOR_EOD</v>
          </cell>
          <cell r="F808">
            <v>0.84185685719784698</v>
          </cell>
        </row>
        <row r="809">
          <cell r="A809" t="str">
            <v>HUF_BUBOR_EOD</v>
          </cell>
          <cell r="F809">
            <v>0.80866604629232797</v>
          </cell>
        </row>
        <row r="810">
          <cell r="A810" t="str">
            <v>HUF_BUBOR_EOD</v>
          </cell>
          <cell r="F810">
            <v>0.77564901269442899</v>
          </cell>
        </row>
        <row r="811">
          <cell r="A811" t="str">
            <v>HUF_BUBOR_EOD</v>
          </cell>
          <cell r="F811">
            <v>0.74530560365442899</v>
          </cell>
        </row>
        <row r="812">
          <cell r="A812" t="str">
            <v>HUF_BUBOR_EOD</v>
          </cell>
          <cell r="F812">
            <v>0.69187871054938099</v>
          </cell>
        </row>
        <row r="813">
          <cell r="A813" t="str">
            <v>HUF_BUBOR_EOD</v>
          </cell>
          <cell r="F813">
            <v>0.62963300001154698</v>
          </cell>
        </row>
        <row r="814">
          <cell r="A814" t="str">
            <v>HUF_BUBOR_EOD</v>
          </cell>
          <cell r="F814">
            <v>0.53371546117303603</v>
          </cell>
        </row>
        <row r="815">
          <cell r="A815" t="str">
            <v>JPY_LIBOR_1M_EOD</v>
          </cell>
          <cell r="F815">
            <v>0.99995061733117196</v>
          </cell>
        </row>
        <row r="816">
          <cell r="A816" t="str">
            <v>JPY_LIBOR_1M_EOD</v>
          </cell>
          <cell r="F816">
            <v>0.99991274150624898</v>
          </cell>
        </row>
        <row r="817">
          <cell r="A817" t="str">
            <v>JPY_LIBOR_1M_EOD</v>
          </cell>
          <cell r="F817">
            <v>0.99987285139281201</v>
          </cell>
        </row>
        <row r="818">
          <cell r="A818" t="str">
            <v>JPY_LIBOR_1M_EOD</v>
          </cell>
          <cell r="F818">
            <v>0.99975645572832506</v>
          </cell>
        </row>
        <row r="819">
          <cell r="A819" t="str">
            <v>JPY_LIBOR_1M_EOD</v>
          </cell>
          <cell r="F819">
            <v>0.99964443309205797</v>
          </cell>
        </row>
        <row r="820">
          <cell r="A820" t="str">
            <v>JPY_LIBOR_1M_EOD</v>
          </cell>
          <cell r="F820">
            <v>0.99954169359976996</v>
          </cell>
        </row>
        <row r="821">
          <cell r="A821" t="str">
            <v>JPY_LIBOR_1M_EOD</v>
          </cell>
          <cell r="F821">
            <v>0.999063556240114</v>
          </cell>
        </row>
        <row r="822">
          <cell r="A822" t="str">
            <v>JPY_LIBOR_1M_EOD</v>
          </cell>
          <cell r="F822">
            <v>0.99844969666640504</v>
          </cell>
        </row>
        <row r="823">
          <cell r="A823" t="str">
            <v>JPY_LIBOR_1M_EOD</v>
          </cell>
          <cell r="F823">
            <v>0.99708848073827805</v>
          </cell>
        </row>
        <row r="824">
          <cell r="A824" t="str">
            <v>JPY_LIBOR_1M_EOD</v>
          </cell>
          <cell r="F824">
            <v>0.99460403611678905</v>
          </cell>
        </row>
        <row r="825">
          <cell r="A825" t="str">
            <v>JPY_LIBOR_1M_EOD</v>
          </cell>
          <cell r="F825">
            <v>0.99101311193385599</v>
          </cell>
        </row>
        <row r="826">
          <cell r="A826" t="str">
            <v>JPY_LIBOR_1M_EOD</v>
          </cell>
          <cell r="F826">
            <v>0.98631349287766701</v>
          </cell>
        </row>
        <row r="827">
          <cell r="A827" t="str">
            <v>JPY_LIBOR_1M_EOD</v>
          </cell>
          <cell r="F827">
            <v>0.98034139217401295</v>
          </cell>
        </row>
        <row r="828">
          <cell r="A828" t="str">
            <v>JPY_LIBOR_1M_EOD</v>
          </cell>
          <cell r="F828">
            <v>0.97324490354348403</v>
          </cell>
        </row>
        <row r="829">
          <cell r="A829" t="str">
            <v>JPY_LIBOR_1M_EOD</v>
          </cell>
          <cell r="F829">
            <v>0.96479360296834105</v>
          </cell>
        </row>
        <row r="830">
          <cell r="A830" t="str">
            <v>JPY_LIBOR_1M_EOD</v>
          </cell>
          <cell r="F830">
            <v>0.94372756682598702</v>
          </cell>
        </row>
        <row r="831">
          <cell r="A831" t="str">
            <v>JPY_LIBOR_1M_EOD</v>
          </cell>
          <cell r="F831">
            <v>0.90108153618952302</v>
          </cell>
        </row>
        <row r="832">
          <cell r="A832" t="str">
            <v>JPY_LIBOR_1M_EOD</v>
          </cell>
          <cell r="F832">
            <v>0.82251387160991796</v>
          </cell>
        </row>
        <row r="833">
          <cell r="A833" t="str">
            <v>JPY_LIBOR_1M_EOD</v>
          </cell>
          <cell r="F833">
            <v>0.75328782123801696</v>
          </cell>
        </row>
        <row r="834">
          <cell r="A834" t="str">
            <v>JPY_LIBOR_1M_EOD</v>
          </cell>
          <cell r="F834">
            <v>0.69427790409623902</v>
          </cell>
        </row>
        <row r="835">
          <cell r="A835" t="str">
            <v>JPY_LIBOR_1M_EOD</v>
          </cell>
          <cell r="F835">
            <v>0.58310980673814095</v>
          </cell>
        </row>
        <row r="836">
          <cell r="A836" t="str">
            <v>JPY_LIBOR_3M_EOD</v>
          </cell>
          <cell r="F836">
            <v>0.99979115404060603</v>
          </cell>
        </row>
        <row r="837">
          <cell r="A837" t="str">
            <v>JPY_LIBOR_3M_EOD</v>
          </cell>
          <cell r="F837">
            <v>0.999728605325786</v>
          </cell>
        </row>
        <row r="838">
          <cell r="A838" t="str">
            <v>JPY_LIBOR_3M_EOD</v>
          </cell>
          <cell r="F838">
            <v>0.99966189609564404</v>
          </cell>
        </row>
        <row r="839">
          <cell r="A839" t="str">
            <v>JPY_LIBOR_3M_EOD</v>
          </cell>
          <cell r="F839">
            <v>0.99958783082818203</v>
          </cell>
        </row>
        <row r="840">
          <cell r="A840" t="str">
            <v>JPY_LIBOR_3M_EOD</v>
          </cell>
          <cell r="F840">
            <v>0.999532794074946</v>
          </cell>
        </row>
        <row r="841">
          <cell r="A841" t="str">
            <v>JPY_LIBOR_3M_EOD</v>
          </cell>
          <cell r="F841">
            <v>0.99946713881845495</v>
          </cell>
        </row>
        <row r="842">
          <cell r="A842" t="str">
            <v>JPY_LIBOR_3M_EOD</v>
          </cell>
          <cell r="F842">
            <v>0.99939411760607899</v>
          </cell>
        </row>
        <row r="843">
          <cell r="A843" t="str">
            <v>JPY_LIBOR_3M_EOD</v>
          </cell>
          <cell r="F843">
            <v>0.99933818961815402</v>
          </cell>
        </row>
        <row r="844">
          <cell r="A844" t="str">
            <v>JPY_LIBOR_3M_EOD</v>
          </cell>
          <cell r="F844">
            <v>0.99927561099301498</v>
          </cell>
        </row>
        <row r="845">
          <cell r="A845" t="str">
            <v>JPY_LIBOR_3M_EOD</v>
          </cell>
          <cell r="F845">
            <v>0.99920804827485199</v>
          </cell>
        </row>
        <row r="846">
          <cell r="A846" t="str">
            <v>JPY_LIBOR_3M_EOD</v>
          </cell>
          <cell r="F846">
            <v>0.99853711793312205</v>
          </cell>
        </row>
        <row r="847">
          <cell r="A847" t="str">
            <v>JPY_LIBOR_3M_EOD</v>
          </cell>
          <cell r="F847">
            <v>0.99766209976612996</v>
          </cell>
        </row>
        <row r="848">
          <cell r="A848" t="str">
            <v>JPY_LIBOR_3M_EOD</v>
          </cell>
          <cell r="F848">
            <v>0.99609055732497498</v>
          </cell>
        </row>
        <row r="849">
          <cell r="A849" t="str">
            <v>JPY_LIBOR_3M_EOD</v>
          </cell>
          <cell r="F849">
            <v>0.99329909275504202</v>
          </cell>
        </row>
        <row r="850">
          <cell r="A850" t="str">
            <v>JPY_LIBOR_3M_EOD</v>
          </cell>
          <cell r="F850">
            <v>0.98937947462698805</v>
          </cell>
        </row>
        <row r="851">
          <cell r="A851" t="str">
            <v>JPY_LIBOR_3M_EOD</v>
          </cell>
          <cell r="F851">
            <v>0.98450648190177803</v>
          </cell>
        </row>
        <row r="852">
          <cell r="A852" t="str">
            <v>JPY_LIBOR_3M_EOD</v>
          </cell>
          <cell r="F852">
            <v>0.97848880125246795</v>
          </cell>
        </row>
        <row r="853">
          <cell r="A853" t="str">
            <v>JPY_LIBOR_3M_EOD</v>
          </cell>
          <cell r="F853">
            <v>0.97117579505226204</v>
          </cell>
        </row>
        <row r="854">
          <cell r="A854" t="str">
            <v>JPY_LIBOR_3M_EOD</v>
          </cell>
          <cell r="F854">
            <v>0.96239416598282301</v>
          </cell>
        </row>
        <row r="855">
          <cell r="A855" t="str">
            <v>JPY_LIBOR_3M_EOD</v>
          </cell>
          <cell r="F855">
            <v>0.94068756609896798</v>
          </cell>
        </row>
        <row r="856">
          <cell r="A856" t="str">
            <v>JPY_LIBOR_3M_EOD</v>
          </cell>
          <cell r="F856">
            <v>0.89792167136003698</v>
          </cell>
        </row>
        <row r="857">
          <cell r="A857" t="str">
            <v>JPY_LIBOR_3M_EOD</v>
          </cell>
          <cell r="F857">
            <v>0.81911142255712099</v>
          </cell>
        </row>
        <row r="858">
          <cell r="A858" t="str">
            <v>JPY_LIBOR_3M_EOD</v>
          </cell>
          <cell r="F858">
            <v>0.749652860774775</v>
          </cell>
        </row>
        <row r="859">
          <cell r="A859" t="str">
            <v>JPY_LIBOR_3M_EOD</v>
          </cell>
          <cell r="F859">
            <v>0.69055653049615695</v>
          </cell>
        </row>
        <row r="860">
          <cell r="A860" t="str">
            <v>JPY_LIBOR_3M_EOD</v>
          </cell>
          <cell r="F860">
            <v>0.578904816410867</v>
          </cell>
        </row>
        <row r="861">
          <cell r="A861" t="str">
            <v>JPY_LIBOR_6M_EOD</v>
          </cell>
          <cell r="F861">
            <v>0.99940277515311604</v>
          </cell>
        </row>
        <row r="862">
          <cell r="A862" t="str">
            <v>JPY_LIBOR_6M_EOD</v>
          </cell>
          <cell r="F862">
            <v>0.99931400601459097</v>
          </cell>
        </row>
        <row r="863">
          <cell r="A863" t="str">
            <v>JPY_LIBOR_6M_EOD</v>
          </cell>
          <cell r="F863">
            <v>0.99922213376906799</v>
          </cell>
        </row>
        <row r="864">
          <cell r="A864" t="str">
            <v>JPY_LIBOR_6M_EOD</v>
          </cell>
          <cell r="F864">
            <v>0.99912637746734001</v>
          </cell>
        </row>
        <row r="865">
          <cell r="A865" t="str">
            <v>JPY_LIBOR_6M_EOD</v>
          </cell>
          <cell r="F865">
            <v>0.999037638745078</v>
          </cell>
        </row>
        <row r="866">
          <cell r="A866" t="str">
            <v>JPY_LIBOR_6M_EOD</v>
          </cell>
          <cell r="F866">
            <v>0.99894595174593204</v>
          </cell>
        </row>
        <row r="867">
          <cell r="A867" t="str">
            <v>JPY_LIBOR_6M_EOD</v>
          </cell>
          <cell r="F867">
            <v>0.99885547274531805</v>
          </cell>
        </row>
        <row r="868">
          <cell r="A868" t="str">
            <v>JPY_LIBOR_6M_EOD</v>
          </cell>
          <cell r="F868">
            <v>0.99783520469582199</v>
          </cell>
        </row>
        <row r="869">
          <cell r="A869" t="str">
            <v>JPY_LIBOR_6M_EOD</v>
          </cell>
          <cell r="F869">
            <v>0.99661314847892502</v>
          </cell>
        </row>
        <row r="870">
          <cell r="A870" t="str">
            <v>JPY_LIBOR_6M_EOD</v>
          </cell>
          <cell r="F870">
            <v>0.99459821125620396</v>
          </cell>
        </row>
        <row r="871">
          <cell r="A871" t="str">
            <v>JPY_LIBOR_6M_EOD</v>
          </cell>
          <cell r="F871">
            <v>0.99144337642263902</v>
          </cell>
        </row>
        <row r="872">
          <cell r="A872" t="str">
            <v>JPY_LIBOR_6M_EOD</v>
          </cell>
          <cell r="F872">
            <v>0.98716407397979</v>
          </cell>
        </row>
        <row r="873">
          <cell r="A873" t="str">
            <v>JPY_LIBOR_6M_EOD</v>
          </cell>
          <cell r="F873">
            <v>0.98176512288001005</v>
          </cell>
        </row>
        <row r="874">
          <cell r="A874" t="str">
            <v>JPY_LIBOR_6M_EOD</v>
          </cell>
          <cell r="F874">
            <v>0.97518262114194398</v>
          </cell>
        </row>
        <row r="875">
          <cell r="A875" t="str">
            <v>JPY_LIBOR_6M_EOD</v>
          </cell>
          <cell r="F875">
            <v>0.96726711140957899</v>
          </cell>
        </row>
        <row r="876">
          <cell r="A876" t="str">
            <v>JPY_LIBOR_6M_EOD</v>
          </cell>
          <cell r="F876">
            <v>0.95809634659757403</v>
          </cell>
        </row>
        <row r="877">
          <cell r="A877" t="str">
            <v>JPY_LIBOR_6M_EOD</v>
          </cell>
          <cell r="F877">
            <v>0.935890535093159</v>
          </cell>
        </row>
        <row r="878">
          <cell r="A878" t="str">
            <v>JPY_LIBOR_6M_EOD</v>
          </cell>
          <cell r="F878">
            <v>0.89263410759079398</v>
          </cell>
        </row>
        <row r="879">
          <cell r="A879" t="str">
            <v>JPY_LIBOR_6M_EOD</v>
          </cell>
          <cell r="F879">
            <v>0.81356959496679004</v>
          </cell>
        </row>
        <row r="880">
          <cell r="A880" t="str">
            <v>JPY_LIBOR_6M_EOD</v>
          </cell>
          <cell r="F880">
            <v>0.74409499936563706</v>
          </cell>
        </row>
        <row r="881">
          <cell r="A881" t="str">
            <v>JPY_LIBOR_6M_EOD</v>
          </cell>
          <cell r="F881">
            <v>0.685303435316579</v>
          </cell>
        </row>
        <row r="882">
          <cell r="A882" t="str">
            <v>JPY_LIBOR_6M_EOD</v>
          </cell>
          <cell r="F882">
            <v>0.57293196242012001</v>
          </cell>
        </row>
        <row r="883">
          <cell r="A883" t="str">
            <v>JPY_LIBOR_EOD</v>
          </cell>
          <cell r="F883">
            <v>0.99999738111796999</v>
          </cell>
        </row>
        <row r="884">
          <cell r="A884" t="str">
            <v>JPY_LIBOR_EOD</v>
          </cell>
          <cell r="F884">
            <v>0.999996071678669</v>
          </cell>
        </row>
        <row r="885">
          <cell r="A885" t="str">
            <v>JPY_LIBOR_EOD</v>
          </cell>
          <cell r="F885">
            <v>0.99998575515896204</v>
          </cell>
        </row>
        <row r="886">
          <cell r="A886" t="str">
            <v>JPY_LIBOR_EOD</v>
          </cell>
          <cell r="F886">
            <v>0.99995104638292798</v>
          </cell>
        </row>
        <row r="887">
          <cell r="A887" t="str">
            <v>JPY_LIBOR_EOD</v>
          </cell>
          <cell r="F887">
            <v>0.99987282790938603</v>
          </cell>
        </row>
        <row r="888">
          <cell r="A888" t="str">
            <v>JPY_LIBOR_EOD</v>
          </cell>
          <cell r="F888">
            <v>0.99979389113623895</v>
          </cell>
        </row>
        <row r="889">
          <cell r="A889" t="str">
            <v>JPY_LIBOR_EOD</v>
          </cell>
          <cell r="F889">
            <v>0.99940837652319103</v>
          </cell>
        </row>
        <row r="890">
          <cell r="A890" t="str">
            <v>JPY_LIBOR_EOD</v>
          </cell>
          <cell r="F890">
            <v>0.99885333027884604</v>
          </cell>
        </row>
        <row r="891">
          <cell r="A891" t="str">
            <v>JPY_LIBOR_EOD</v>
          </cell>
          <cell r="F891">
            <v>0.997841098214862</v>
          </cell>
        </row>
        <row r="892">
          <cell r="A892" t="str">
            <v>JPY_LIBOR_EOD</v>
          </cell>
          <cell r="F892">
            <v>0.99661703639894195</v>
          </cell>
        </row>
        <row r="893">
          <cell r="A893" t="str">
            <v>JPY_LIBOR_EOD</v>
          </cell>
          <cell r="F893">
            <v>0.99459676417009801</v>
          </cell>
        </row>
        <row r="894">
          <cell r="A894" t="str">
            <v>JPY_LIBOR_EOD</v>
          </cell>
          <cell r="F894">
            <v>0.99143071581179398</v>
          </cell>
        </row>
        <row r="895">
          <cell r="A895" t="str">
            <v>JPY_LIBOR_EOD</v>
          </cell>
          <cell r="F895">
            <v>0.98713734547543697</v>
          </cell>
        </row>
        <row r="896">
          <cell r="A896" t="str">
            <v>JPY_LIBOR_EOD</v>
          </cell>
          <cell r="F896">
            <v>0.98172276773065603</v>
          </cell>
        </row>
        <row r="897">
          <cell r="A897" t="str">
            <v>JPY_LIBOR_EOD</v>
          </cell>
          <cell r="F897">
            <v>0.97511849989381305</v>
          </cell>
        </row>
        <row r="898">
          <cell r="A898" t="str">
            <v>JPY_LIBOR_EOD</v>
          </cell>
          <cell r="F898">
            <v>0.96717257059305095</v>
          </cell>
        </row>
        <row r="899">
          <cell r="A899" t="str">
            <v>JPY_LIBOR_EOD</v>
          </cell>
          <cell r="F899">
            <v>0.95795981271908304</v>
          </cell>
        </row>
        <row r="900">
          <cell r="A900" t="str">
            <v>JPY_LIBOR_EOD</v>
          </cell>
          <cell r="F900">
            <v>0.93562805988002096</v>
          </cell>
        </row>
        <row r="901">
          <cell r="A901" t="str">
            <v>JPY_LIBOR_EOD</v>
          </cell>
          <cell r="F901">
            <v>0.89210846234899899</v>
          </cell>
        </row>
        <row r="902">
          <cell r="A902" t="str">
            <v>JPY_LIBOR_EOD</v>
          </cell>
          <cell r="F902">
            <v>0.81256965250341096</v>
          </cell>
        </row>
        <row r="903">
          <cell r="A903" t="str">
            <v>JPY_LIBOR_EOD</v>
          </cell>
          <cell r="F903">
            <v>0.74274801387860501</v>
          </cell>
        </row>
        <row r="904">
          <cell r="A904" t="str">
            <v>JPY_LIBOR_EOD</v>
          </cell>
          <cell r="F904">
            <v>0.68372667141183496</v>
          </cell>
        </row>
        <row r="905">
          <cell r="A905" t="str">
            <v>JPY_LIBOR_EOD</v>
          </cell>
          <cell r="F905">
            <v>0.57079803115542804</v>
          </cell>
        </row>
        <row r="906">
          <cell r="A906" t="str">
            <v>JPY_TONA_EOD</v>
          </cell>
          <cell r="F906">
            <v>0.99999594522192103</v>
          </cell>
        </row>
        <row r="907">
          <cell r="A907" t="str">
            <v>JPY_TONA_EOD</v>
          </cell>
          <cell r="F907">
            <v>0.99999391783699099</v>
          </cell>
        </row>
        <row r="908">
          <cell r="A908" t="str">
            <v>JPY_TONA_EOD</v>
          </cell>
          <cell r="F908">
            <v>0.99997448600402095</v>
          </cell>
        </row>
        <row r="909">
          <cell r="A909" t="str">
            <v>JPY_TONA_EOD</v>
          </cell>
          <cell r="F909">
            <v>0.99996682816029303</v>
          </cell>
        </row>
        <row r="910">
          <cell r="A910" t="str">
            <v>JPY_TONA_EOD</v>
          </cell>
          <cell r="F910">
            <v>0.99995342683246202</v>
          </cell>
        </row>
        <row r="911">
          <cell r="A911" t="str">
            <v>JPY_TONA_EOD</v>
          </cell>
          <cell r="F911">
            <v>0.99993428285218</v>
          </cell>
        </row>
        <row r="912">
          <cell r="A912" t="str">
            <v>JPY_TONA_EOD</v>
          </cell>
          <cell r="F912">
            <v>0.99987616978942595</v>
          </cell>
        </row>
        <row r="913">
          <cell r="A913" t="str">
            <v>JPY_TONA_EOD</v>
          </cell>
          <cell r="F913">
            <v>0.999816936543101</v>
          </cell>
        </row>
        <row r="914">
          <cell r="A914" t="str">
            <v>JPY_TONA_EOD</v>
          </cell>
          <cell r="F914">
            <v>0.99977002413350502</v>
          </cell>
        </row>
        <row r="915">
          <cell r="A915" t="str">
            <v>JPY_TONA_EOD</v>
          </cell>
          <cell r="F915">
            <v>0.99971290264846602</v>
          </cell>
        </row>
        <row r="916">
          <cell r="A916" t="str">
            <v>JPY_TONA_EOD</v>
          </cell>
          <cell r="F916">
            <v>0.99966052420517904</v>
          </cell>
        </row>
        <row r="917">
          <cell r="A917" t="str">
            <v>JPY_TONA_EOD</v>
          </cell>
          <cell r="F917">
            <v>0.99961474890004498</v>
          </cell>
        </row>
        <row r="918">
          <cell r="A918" t="str">
            <v>JPY_TONA_EOD</v>
          </cell>
          <cell r="F918">
            <v>0.99957294700572097</v>
          </cell>
        </row>
        <row r="919">
          <cell r="A919" t="str">
            <v>JPY_TONA_EOD</v>
          </cell>
          <cell r="F919">
            <v>0.99953173983737698</v>
          </cell>
        </row>
        <row r="920">
          <cell r="A920" t="str">
            <v>JPY_TONA_EOD</v>
          </cell>
          <cell r="F920">
            <v>0.99949229444559995</v>
          </cell>
        </row>
        <row r="921">
          <cell r="A921" t="str">
            <v>JPY_TONA_EOD</v>
          </cell>
          <cell r="F921">
            <v>0.99943729971565898</v>
          </cell>
        </row>
        <row r="922">
          <cell r="A922" t="str">
            <v>JPY_TONA_EOD</v>
          </cell>
          <cell r="F922">
            <v>0.99941399568136102</v>
          </cell>
        </row>
        <row r="923">
          <cell r="A923" t="str">
            <v>JPY_TONA_EOD</v>
          </cell>
          <cell r="F923">
            <v>0.99922719189251497</v>
          </cell>
        </row>
        <row r="924">
          <cell r="A924" t="str">
            <v>JPY_TONA_EOD</v>
          </cell>
          <cell r="F924">
            <v>0.99905370085021905</v>
          </cell>
        </row>
        <row r="925">
          <cell r="A925" t="str">
            <v>JPY_TONA_EOD</v>
          </cell>
          <cell r="F925">
            <v>0.99862730591021498</v>
          </cell>
        </row>
        <row r="926">
          <cell r="A926" t="str">
            <v>JPY_TONA_EOD</v>
          </cell>
          <cell r="F926">
            <v>0.99750306711510395</v>
          </cell>
        </row>
        <row r="927">
          <cell r="A927" t="str">
            <v>JPY_TONA_EOD</v>
          </cell>
          <cell r="F927">
            <v>0.99538682560335601</v>
          </cell>
        </row>
        <row r="928">
          <cell r="A928" t="str">
            <v>JPY_TONA_EOD</v>
          </cell>
          <cell r="F928">
            <v>0.99227660938095896</v>
          </cell>
        </row>
        <row r="929">
          <cell r="A929" t="str">
            <v>JPY_TONA_EOD</v>
          </cell>
          <cell r="F929">
            <v>0.988190851439261</v>
          </cell>
        </row>
        <row r="930">
          <cell r="A930" t="str">
            <v>JPY_TONA_EOD</v>
          </cell>
          <cell r="F930">
            <v>0.98300938805916904</v>
          </cell>
        </row>
        <row r="931">
          <cell r="A931" t="str">
            <v>JPY_TONA_EOD</v>
          </cell>
          <cell r="F931">
            <v>0.97666261207778604</v>
          </cell>
        </row>
        <row r="932">
          <cell r="A932" t="str">
            <v>JPY_TONA_EOD</v>
          </cell>
          <cell r="F932">
            <v>0.969168566491035</v>
          </cell>
        </row>
        <row r="933">
          <cell r="A933" t="str">
            <v>JPY_TONA_EOD</v>
          </cell>
          <cell r="F933">
            <v>0.94976560857379499</v>
          </cell>
        </row>
        <row r="934">
          <cell r="A934" t="str">
            <v>JPY_TONA_EOD</v>
          </cell>
          <cell r="F934">
            <v>0.90960504573878398</v>
          </cell>
        </row>
        <row r="935">
          <cell r="A935" t="str">
            <v>JPY_TONA_EOD</v>
          </cell>
          <cell r="F935">
            <v>0.83400488218939794</v>
          </cell>
        </row>
        <row r="936">
          <cell r="A936" t="str">
            <v>JPY_TONA_EOD</v>
          </cell>
          <cell r="F936">
            <v>0.76786296278284105</v>
          </cell>
        </row>
        <row r="937">
          <cell r="A937" t="str">
            <v>JPY_TONA_EOD</v>
          </cell>
          <cell r="F937">
            <v>0.71169356695057895</v>
          </cell>
        </row>
        <row r="938">
          <cell r="A938" t="str">
            <v>JPY_TONA_EOD</v>
          </cell>
          <cell r="F938">
            <v>0.60314873001772595</v>
          </cell>
        </row>
        <row r="939">
          <cell r="A939" t="str">
            <v>MXN_TIIE_EOD</v>
          </cell>
          <cell r="F939">
            <v>0.99158865715940503</v>
          </cell>
        </row>
        <row r="940">
          <cell r="A940" t="str">
            <v>MXN_TIIE_EOD</v>
          </cell>
          <cell r="F940">
            <v>0.98280630643264999</v>
          </cell>
        </row>
        <row r="941">
          <cell r="A941" t="str">
            <v>MXN_TIIE_EOD</v>
          </cell>
          <cell r="F941">
            <v>0.97361673011068095</v>
          </cell>
        </row>
        <row r="942">
          <cell r="A942" t="str">
            <v>MXN_TIIE_EOD</v>
          </cell>
          <cell r="F942">
            <v>0.96108216355932996</v>
          </cell>
        </row>
        <row r="943">
          <cell r="A943" t="str">
            <v>MXN_TIIE_EOD</v>
          </cell>
          <cell r="F943">
            <v>0.91564172775931896</v>
          </cell>
        </row>
        <row r="944">
          <cell r="A944" t="str">
            <v>MXN_TIIE_EOD</v>
          </cell>
          <cell r="F944">
            <v>0.86612927110524296</v>
          </cell>
        </row>
        <row r="945">
          <cell r="A945" t="str">
            <v>MXN_TIIE_EOD</v>
          </cell>
          <cell r="F945">
            <v>0.81309207096507496</v>
          </cell>
        </row>
        <row r="946">
          <cell r="A946" t="str">
            <v>MXN_TIIE_EOD</v>
          </cell>
          <cell r="F946">
            <v>0.75926413975124596</v>
          </cell>
        </row>
        <row r="947">
          <cell r="A947" t="str">
            <v>MXN_TIIE_EOD</v>
          </cell>
          <cell r="F947">
            <v>0.65541464473715705</v>
          </cell>
        </row>
        <row r="948">
          <cell r="A948" t="str">
            <v>MXN_TIIE_EOD</v>
          </cell>
          <cell r="F948">
            <v>0.52328306637502198</v>
          </cell>
        </row>
        <row r="949">
          <cell r="A949" t="str">
            <v>MXN_TIIE_EOD</v>
          </cell>
          <cell r="F949">
            <v>0.35019631056595302</v>
          </cell>
        </row>
        <row r="950">
          <cell r="A950" t="str">
            <v>MXN_TIIE_EOD</v>
          </cell>
          <cell r="F950">
            <v>0.23226842227792299</v>
          </cell>
        </row>
        <row r="951">
          <cell r="A951" t="str">
            <v>MXN_TIIE_EOD</v>
          </cell>
          <cell r="F951">
            <v>0.101625757435367</v>
          </cell>
        </row>
        <row r="952">
          <cell r="A952" t="str">
            <v>MXN_USDMXNBASIS_EOD</v>
          </cell>
          <cell r="F952">
            <v>0.99948588445141895</v>
          </cell>
        </row>
        <row r="953">
          <cell r="A953" t="str">
            <v>MXN_USDMXNBASIS_EOD</v>
          </cell>
          <cell r="F953">
            <v>0.99758634127477297</v>
          </cell>
        </row>
        <row r="954">
          <cell r="A954" t="str">
            <v>MXN_USDMXNBASIS_EOD</v>
          </cell>
          <cell r="F954">
            <v>0.99522632902483998</v>
          </cell>
        </row>
        <row r="955">
          <cell r="A955" t="str">
            <v>MXN_USDMXNBASIS_EOD</v>
          </cell>
          <cell r="F955">
            <v>0.99271323302817605</v>
          </cell>
        </row>
        <row r="956">
          <cell r="A956" t="str">
            <v>MXN_USDMXNBASIS_EOD</v>
          </cell>
          <cell r="F956">
            <v>0.98554050015361905</v>
          </cell>
        </row>
        <row r="957">
          <cell r="A957" t="str">
            <v>MXN_USDMXNBASIS_EOD</v>
          </cell>
          <cell r="F957">
            <v>0.97705895466751702</v>
          </cell>
        </row>
        <row r="958">
          <cell r="A958" t="str">
            <v>MXN_USDMXNBASIS_EOD</v>
          </cell>
          <cell r="F958">
            <v>0.96830301078400705</v>
          </cell>
        </row>
        <row r="959">
          <cell r="A959" t="str">
            <v>MXN_USDMXNBASIS_EOD</v>
          </cell>
          <cell r="F959">
            <v>0.94921257221724398</v>
          </cell>
        </row>
        <row r="960">
          <cell r="A960" t="str">
            <v>MXN_USDMXNBASIS_EOD</v>
          </cell>
          <cell r="F960">
            <v>0.93019740670976903</v>
          </cell>
        </row>
        <row r="961">
          <cell r="A961" t="str">
            <v>MXN_USDMXNBASIS_EOD</v>
          </cell>
          <cell r="F961">
            <v>0.88880169286490895</v>
          </cell>
        </row>
        <row r="962">
          <cell r="A962" t="str">
            <v>MXN_USDMXNBASIS_EOD</v>
          </cell>
          <cell r="F962">
            <v>0.84455209716373603</v>
          </cell>
        </row>
        <row r="963">
          <cell r="A963" t="str">
            <v>MXN_USDMXNBASIS_EOD</v>
          </cell>
          <cell r="F963">
            <v>0.79981599525611502</v>
          </cell>
        </row>
        <row r="964">
          <cell r="A964" t="str">
            <v>MXN_USDMXNBASIS_EOD</v>
          </cell>
          <cell r="F964">
            <v>0.71271900791977605</v>
          </cell>
        </row>
        <row r="965">
          <cell r="A965" t="str">
            <v>MXN_USDMXNBASIS_EOD</v>
          </cell>
          <cell r="F965">
            <v>0.59356058165579895</v>
          </cell>
        </row>
        <row r="966">
          <cell r="A966" t="str">
            <v>MXN_USDMXNBASIS_EOD</v>
          </cell>
          <cell r="F966">
            <v>0.42835716584083999</v>
          </cell>
        </row>
        <row r="967">
          <cell r="A967" t="str">
            <v>MXN_USDMXNBASIS_EOD</v>
          </cell>
          <cell r="F967">
            <v>0.31114037365338199</v>
          </cell>
        </row>
        <row r="968">
          <cell r="A968" t="str">
            <v>MXN_USDMXNBASIS_EOD</v>
          </cell>
          <cell r="F968">
            <v>0.17283566526160299</v>
          </cell>
        </row>
        <row r="969">
          <cell r="A969" t="str">
            <v>NOK_NIBOR_3M_EOD</v>
          </cell>
          <cell r="F969">
            <v>0.99666250000494605</v>
          </cell>
        </row>
        <row r="970">
          <cell r="A970" t="str">
            <v>NOK_NIBOR_3M_EOD</v>
          </cell>
          <cell r="F970">
            <v>0.99475351568473203</v>
          </cell>
        </row>
        <row r="971">
          <cell r="A971" t="str">
            <v>NOK_NIBOR_3M_EOD</v>
          </cell>
          <cell r="F971">
            <v>0.99271321427659498</v>
          </cell>
        </row>
        <row r="972">
          <cell r="A972" t="str">
            <v>NOK_NIBOR_3M_EOD</v>
          </cell>
          <cell r="F972">
            <v>0.990934761640206</v>
          </cell>
        </row>
        <row r="973">
          <cell r="A973" t="str">
            <v>NOK_NIBOR_3M_EOD</v>
          </cell>
          <cell r="F973">
            <v>0.98934192114819597</v>
          </cell>
        </row>
        <row r="974">
          <cell r="A974" t="str">
            <v>NOK_NIBOR_3M_EOD</v>
          </cell>
          <cell r="F974">
            <v>0.983433438945848</v>
          </cell>
        </row>
        <row r="975">
          <cell r="A975" t="str">
            <v>NOK_NIBOR_3M_EOD</v>
          </cell>
          <cell r="F975">
            <v>0.97354147617744902</v>
          </cell>
        </row>
        <row r="976">
          <cell r="A976" t="str">
            <v>NOK_NIBOR_3M_EOD</v>
          </cell>
          <cell r="F976">
            <v>0.96000407507576202</v>
          </cell>
        </row>
        <row r="977">
          <cell r="A977" t="str">
            <v>NOK_NIBOR_3M_EOD</v>
          </cell>
          <cell r="F977">
            <v>0.94301437483301398</v>
          </cell>
        </row>
        <row r="978">
          <cell r="A978" t="str">
            <v>NOK_NIBOR_3M_EOD</v>
          </cell>
          <cell r="F978">
            <v>0.92350520578888995</v>
          </cell>
        </row>
        <row r="979">
          <cell r="A979" t="str">
            <v>NOK_NIBOR_3M_EOD</v>
          </cell>
          <cell r="F979">
            <v>0.90249487385737903</v>
          </cell>
        </row>
        <row r="980">
          <cell r="A980" t="str">
            <v>NOK_NIBOR_3M_EOD</v>
          </cell>
          <cell r="F980">
            <v>0.87998475916922203</v>
          </cell>
        </row>
        <row r="981">
          <cell r="A981" t="str">
            <v>NOK_NIBOR_3M_EOD</v>
          </cell>
          <cell r="F981">
            <v>0.85726118754174596</v>
          </cell>
        </row>
        <row r="982">
          <cell r="A982" t="str">
            <v>NOK_NIBOR_3M_EOD</v>
          </cell>
          <cell r="F982">
            <v>0.83463134426963403</v>
          </cell>
        </row>
        <row r="983">
          <cell r="A983" t="str">
            <v>NOK_NIBOR_3M_EOD</v>
          </cell>
          <cell r="F983">
            <v>0.79182442252519702</v>
          </cell>
        </row>
        <row r="984">
          <cell r="A984" t="str">
            <v>NOK_NIBOR_3M_EOD</v>
          </cell>
          <cell r="F984">
            <v>0.73554105421920402</v>
          </cell>
        </row>
        <row r="985">
          <cell r="A985" t="str">
            <v>NOK_NIBOR_3M_EOD</v>
          </cell>
          <cell r="F985">
            <v>0.65638074785133804</v>
          </cell>
        </row>
        <row r="986">
          <cell r="A986" t="str">
            <v>NOK_NIBOR_3M_EOD</v>
          </cell>
          <cell r="F986">
            <v>0.588691661496486</v>
          </cell>
        </row>
        <row r="987">
          <cell r="A987" t="str">
            <v>NOK_NIBOR_3M_EOD</v>
          </cell>
          <cell r="F987">
            <v>0.53055613556167103</v>
          </cell>
        </row>
        <row r="988">
          <cell r="A988" t="str">
            <v>NOK_NIBOR_6M_EOD</v>
          </cell>
          <cell r="F988">
            <v>0.99379067823812395</v>
          </cell>
        </row>
        <row r="989">
          <cell r="A989" t="str">
            <v>NOK_NIBOR_6M_EOD</v>
          </cell>
          <cell r="F989">
            <v>0.98970471683150796</v>
          </cell>
        </row>
        <row r="990">
          <cell r="A990" t="str">
            <v>NOK_NIBOR_6M_EOD</v>
          </cell>
          <cell r="F990">
            <v>0.98147343035555301</v>
          </cell>
        </row>
        <row r="991">
          <cell r="A991" t="str">
            <v>NOK_NIBOR_6M_EOD</v>
          </cell>
          <cell r="F991">
            <v>0.97082465405336704</v>
          </cell>
        </row>
        <row r="992">
          <cell r="A992" t="str">
            <v>NOK_NIBOR_6M_EOD</v>
          </cell>
          <cell r="F992">
            <v>0.95656688266074996</v>
          </cell>
        </row>
        <row r="993">
          <cell r="A993" t="str">
            <v>NOK_NIBOR_6M_EOD</v>
          </cell>
          <cell r="F993">
            <v>0.93897207820379402</v>
          </cell>
        </row>
        <row r="994">
          <cell r="A994" t="str">
            <v>NOK_NIBOR_6M_EOD</v>
          </cell>
          <cell r="F994">
            <v>0.91892391571112897</v>
          </cell>
        </row>
        <row r="995">
          <cell r="A995" t="str">
            <v>NOK_NIBOR_6M_EOD</v>
          </cell>
          <cell r="F995">
            <v>0.89744121093934104</v>
          </cell>
        </row>
        <row r="996">
          <cell r="A996" t="str">
            <v>NOK_NIBOR_6M_EOD</v>
          </cell>
          <cell r="F996">
            <v>0.87445163484149802</v>
          </cell>
        </row>
        <row r="997">
          <cell r="A997" t="str">
            <v>NOK_NIBOR_6M_EOD</v>
          </cell>
          <cell r="F997">
            <v>0.85132344705834895</v>
          </cell>
        </row>
        <row r="998">
          <cell r="A998" t="str">
            <v>NOK_NIBOR_6M_EOD</v>
          </cell>
          <cell r="F998">
            <v>0.82831382166665202</v>
          </cell>
        </row>
        <row r="999">
          <cell r="A999" t="str">
            <v>NOK_NIBOR_6M_EOD</v>
          </cell>
          <cell r="F999">
            <v>0.78481315245621097</v>
          </cell>
        </row>
        <row r="1000">
          <cell r="A1000" t="str">
            <v>NOK_NIBOR_6M_EOD</v>
          </cell>
          <cell r="F1000">
            <v>0.72764459663651704</v>
          </cell>
        </row>
        <row r="1001">
          <cell r="A1001" t="str">
            <v>NOK_NIBOR_6M_EOD</v>
          </cell>
          <cell r="F1001">
            <v>0.64738856258684696</v>
          </cell>
        </row>
        <row r="1002">
          <cell r="A1002" t="str">
            <v>NOK_NIBOR_6M_EOD</v>
          </cell>
          <cell r="F1002">
            <v>0.57894951286215801</v>
          </cell>
        </row>
        <row r="1003">
          <cell r="A1003" t="str">
            <v>NOK_NIBOR_6M_EOD</v>
          </cell>
          <cell r="F1003">
            <v>0.52021583189129295</v>
          </cell>
        </row>
        <row r="1004">
          <cell r="A1004" t="str">
            <v>NOK_NIBOR_EOD</v>
          </cell>
          <cell r="F1004">
            <v>0.99997916710068502</v>
          </cell>
        </row>
        <row r="1005">
          <cell r="A1005" t="str">
            <v>NOK_NIBOR_EOD</v>
          </cell>
          <cell r="F1005">
            <v>0.99987501345345098</v>
          </cell>
        </row>
        <row r="1006">
          <cell r="A1006" t="str">
            <v>NOK_NIBOR_EOD</v>
          </cell>
          <cell r="F1006">
            <v>0.99956792397458505</v>
          </cell>
        </row>
        <row r="1007">
          <cell r="A1007" t="str">
            <v>NOK_NIBOR_EOD</v>
          </cell>
          <cell r="F1007">
            <v>0.998842875815109</v>
          </cell>
        </row>
        <row r="1008">
          <cell r="A1008" t="str">
            <v>NOK_NIBOR_EOD</v>
          </cell>
          <cell r="F1008">
            <v>0.99779710099063801</v>
          </cell>
        </row>
        <row r="1009">
          <cell r="A1009" t="str">
            <v>NOK_NIBOR_EOD</v>
          </cell>
          <cell r="F1009">
            <v>0.99492002350220099</v>
          </cell>
        </row>
        <row r="1010">
          <cell r="A1010" t="str">
            <v>NOK_NIBOR_EOD</v>
          </cell>
          <cell r="F1010">
            <v>0.992879380575866</v>
          </cell>
        </row>
        <row r="1011">
          <cell r="A1011" t="str">
            <v>NOK_NIBOR_EOD</v>
          </cell>
          <cell r="F1011">
            <v>0.99110063025112105</v>
          </cell>
        </row>
        <row r="1012">
          <cell r="A1012" t="str">
            <v>NOK_NIBOR_EOD</v>
          </cell>
          <cell r="F1012">
            <v>0.98950752313967705</v>
          </cell>
        </row>
        <row r="1013">
          <cell r="A1013" t="str">
            <v>NOK_NIBOR_EOD</v>
          </cell>
          <cell r="F1013">
            <v>0.98153074778918903</v>
          </cell>
        </row>
        <row r="1014">
          <cell r="A1014" t="str">
            <v>NOK_NIBOR_EOD</v>
          </cell>
          <cell r="F1014">
            <v>0.97088267748953605</v>
          </cell>
        </row>
        <row r="1015">
          <cell r="A1015" t="str">
            <v>NOK_NIBOR_EOD</v>
          </cell>
          <cell r="F1015">
            <v>0.95662356672262505</v>
          </cell>
        </row>
        <row r="1016">
          <cell r="A1016" t="str">
            <v>NOK_NIBOR_EOD</v>
          </cell>
          <cell r="F1016">
            <v>0.93902297030325799</v>
          </cell>
        </row>
        <row r="1017">
          <cell r="A1017" t="str">
            <v>NOK_NIBOR_EOD</v>
          </cell>
          <cell r="F1017">
            <v>0.91897367536152297</v>
          </cell>
        </row>
        <row r="1018">
          <cell r="A1018" t="str">
            <v>NOK_NIBOR_EOD</v>
          </cell>
          <cell r="F1018">
            <v>0.89748982050454895</v>
          </cell>
        </row>
        <row r="1019">
          <cell r="A1019" t="str">
            <v>NOK_NIBOR_EOD</v>
          </cell>
          <cell r="F1019">
            <v>0.87449899545207999</v>
          </cell>
        </row>
        <row r="1020">
          <cell r="A1020" t="str">
            <v>NOK_NIBOR_EOD</v>
          </cell>
          <cell r="F1020">
            <v>0.85136955564583405</v>
          </cell>
        </row>
        <row r="1021">
          <cell r="A1021" t="str">
            <v>NOK_NIBOR_EOD</v>
          </cell>
          <cell r="F1021">
            <v>0.82835831176727304</v>
          </cell>
        </row>
        <row r="1022">
          <cell r="A1022" t="str">
            <v>NOK_NIBOR_EOD</v>
          </cell>
          <cell r="F1022">
            <v>0.78485524497622505</v>
          </cell>
        </row>
        <row r="1023">
          <cell r="A1023" t="str">
            <v>NOK_NIBOR_EOD</v>
          </cell>
          <cell r="F1023">
            <v>0.72768362078133697</v>
          </cell>
        </row>
        <row r="1024">
          <cell r="A1024" t="str">
            <v>NOK_NIBOR_EOD</v>
          </cell>
          <cell r="F1024">
            <v>0.64742311019866905</v>
          </cell>
        </row>
        <row r="1025">
          <cell r="A1025" t="str">
            <v>NOK_NIBOR_EOD</v>
          </cell>
          <cell r="F1025">
            <v>0.57898013597184095</v>
          </cell>
        </row>
        <row r="1026">
          <cell r="A1026" t="str">
            <v>NOK_NIBOR_EOD</v>
          </cell>
          <cell r="F1026">
            <v>0.52024311692077496</v>
          </cell>
        </row>
        <row r="1027">
          <cell r="A1027" t="str">
            <v>NZD_BKBM_EOD</v>
          </cell>
          <cell r="F1027">
            <v>0.99993151154030502</v>
          </cell>
        </row>
        <row r="1028">
          <cell r="A1028" t="str">
            <v>NZD_BKBM_EOD</v>
          </cell>
          <cell r="F1028">
            <v>0.999515987805905</v>
          </cell>
        </row>
        <row r="1029">
          <cell r="A1029" t="str">
            <v>NZD_BKBM_EOD</v>
          </cell>
          <cell r="F1029">
            <v>0.99777550734492604</v>
          </cell>
        </row>
        <row r="1030">
          <cell r="A1030" t="str">
            <v>NZD_BKBM_EOD</v>
          </cell>
          <cell r="F1030">
            <v>0.99547250920846198</v>
          </cell>
        </row>
        <row r="1031">
          <cell r="A1031" t="str">
            <v>NZD_BKBM_EOD</v>
          </cell>
          <cell r="F1031">
            <v>0.99323971119310395</v>
          </cell>
        </row>
        <row r="1032">
          <cell r="A1032" t="str">
            <v>NZD_BKBM_EOD</v>
          </cell>
          <cell r="F1032">
            <v>0.98620475177766798</v>
          </cell>
        </row>
        <row r="1033">
          <cell r="A1033" t="str">
            <v>NZD_BKBM_EOD</v>
          </cell>
          <cell r="F1033">
            <v>0.97288121298149199</v>
          </cell>
        </row>
        <row r="1034">
          <cell r="A1034" t="str">
            <v>NZD_BKBM_EOD</v>
          </cell>
          <cell r="F1034">
            <v>0.944817118587856</v>
          </cell>
        </row>
        <row r="1035">
          <cell r="A1035" t="str">
            <v>NZD_BKBM_EOD</v>
          </cell>
          <cell r="F1035">
            <v>0.91486372773675895</v>
          </cell>
        </row>
        <row r="1036">
          <cell r="A1036" t="str">
            <v>NZD_BKBM_EOD</v>
          </cell>
          <cell r="F1036">
            <v>0.88317798284722804</v>
          </cell>
        </row>
        <row r="1037">
          <cell r="A1037" t="str">
            <v>NZD_BKBM_EOD</v>
          </cell>
          <cell r="F1037">
            <v>0.850304614896915</v>
          </cell>
        </row>
        <row r="1038">
          <cell r="A1038" t="str">
            <v>NZD_BKBM_EOD</v>
          </cell>
          <cell r="F1038">
            <v>0.78364427973836404</v>
          </cell>
        </row>
        <row r="1039">
          <cell r="A1039" t="str">
            <v>NZD_BKBM_EOD</v>
          </cell>
          <cell r="F1039">
            <v>0.68758631346405596</v>
          </cell>
        </row>
        <row r="1040">
          <cell r="A1040" t="str">
            <v>NZD_BKBM_EOD</v>
          </cell>
          <cell r="F1040">
            <v>0.62672488500175805</v>
          </cell>
        </row>
        <row r="1041">
          <cell r="A1041" t="str">
            <v>NZD_BKBM_EOD</v>
          </cell>
          <cell r="F1041">
            <v>0.54396864133999101</v>
          </cell>
        </row>
        <row r="1042">
          <cell r="A1042" t="str">
            <v>NZD_BKBM_EOD</v>
          </cell>
          <cell r="F1042">
            <v>0.43101228701142302</v>
          </cell>
        </row>
        <row r="1043">
          <cell r="A1043" t="str">
            <v>PLN_WIBOR_3M_EOD</v>
          </cell>
          <cell r="F1043">
            <v>0.99563645201795903</v>
          </cell>
        </row>
        <row r="1044">
          <cell r="A1044" t="str">
            <v>PLN_WIBOR_3M_EOD</v>
          </cell>
          <cell r="F1044">
            <v>0.99173688823168804</v>
          </cell>
        </row>
        <row r="1045">
          <cell r="A1045" t="str">
            <v>PLN_WIBOR_3M_EOD</v>
          </cell>
          <cell r="F1045">
            <v>0.98797122912495505</v>
          </cell>
        </row>
        <row r="1046">
          <cell r="A1046" t="str">
            <v>PLN_WIBOR_3M_EOD</v>
          </cell>
          <cell r="F1046">
            <v>0.98428702929093503</v>
          </cell>
        </row>
        <row r="1047">
          <cell r="A1047" t="str">
            <v>PLN_WIBOR_3M_EOD</v>
          </cell>
          <cell r="F1047">
            <v>0.96856333271981099</v>
          </cell>
        </row>
        <row r="1048">
          <cell r="A1048" t="str">
            <v>PLN_WIBOR_3M_EOD</v>
          </cell>
          <cell r="F1048">
            <v>0.949668415076248</v>
          </cell>
        </row>
        <row r="1049">
          <cell r="A1049" t="str">
            <v>PLN_WIBOR_3M_EOD</v>
          </cell>
          <cell r="F1049">
            <v>0.92791959629945997</v>
          </cell>
        </row>
        <row r="1050">
          <cell r="A1050" t="str">
            <v>PLN_WIBOR_3M_EOD</v>
          </cell>
          <cell r="F1050">
            <v>0.90447377762103898</v>
          </cell>
        </row>
        <row r="1051">
          <cell r="A1051" t="str">
            <v>PLN_WIBOR_3M_EOD</v>
          </cell>
          <cell r="F1051">
            <v>0.87992224775008199</v>
          </cell>
        </row>
        <row r="1052">
          <cell r="A1052" t="str">
            <v>PLN_WIBOR_3M_EOD</v>
          </cell>
          <cell r="F1052">
            <v>0.854393476298966</v>
          </cell>
        </row>
        <row r="1053">
          <cell r="A1053" t="str">
            <v>PLN_WIBOR_3M_EOD</v>
          </cell>
          <cell r="F1053">
            <v>0.82988120020481804</v>
          </cell>
        </row>
        <row r="1054">
          <cell r="A1054" t="str">
            <v>PLN_WIBOR_3M_EOD</v>
          </cell>
          <cell r="F1054">
            <v>0.80400136835124902</v>
          </cell>
        </row>
        <row r="1055">
          <cell r="A1055" t="str">
            <v>PLN_WIBOR_3M_EOD</v>
          </cell>
          <cell r="F1055">
            <v>0.77900099423639801</v>
          </cell>
        </row>
        <row r="1056">
          <cell r="A1056" t="str">
            <v>PLN_WIBOR_3M_EOD</v>
          </cell>
          <cell r="F1056">
            <v>0.72894978157617196</v>
          </cell>
        </row>
        <row r="1057">
          <cell r="A1057" t="str">
            <v>PLN_WIBOR_3M_EOD</v>
          </cell>
          <cell r="F1057">
            <v>0.65948969907748201</v>
          </cell>
        </row>
        <row r="1058">
          <cell r="A1058" t="str">
            <v>PLN_WIBOR_3M_EOD</v>
          </cell>
          <cell r="F1058">
            <v>0.57236559315383895</v>
          </cell>
        </row>
        <row r="1059">
          <cell r="A1059" t="str">
            <v>PLN_WIBOR_3M_EOD</v>
          </cell>
          <cell r="F1059">
            <v>0.50640517098989202</v>
          </cell>
        </row>
        <row r="1060">
          <cell r="A1060" t="str">
            <v>PLN_WIBOR_3M_EOD</v>
          </cell>
          <cell r="F1060">
            <v>0.453994890520244</v>
          </cell>
        </row>
        <row r="1061">
          <cell r="A1061" t="str">
            <v>PLN_WIBOR_6M_EOD</v>
          </cell>
          <cell r="F1061">
            <v>0.99110810843422303</v>
          </cell>
        </row>
        <row r="1062">
          <cell r="A1062" t="str">
            <v>PLN_WIBOR_6M_EOD</v>
          </cell>
          <cell r="F1062">
            <v>0.98349331899080294</v>
          </cell>
        </row>
        <row r="1063">
          <cell r="A1063" t="str">
            <v>PLN_WIBOR_6M_EOD</v>
          </cell>
          <cell r="F1063">
            <v>0.976004745979689</v>
          </cell>
        </row>
        <row r="1064">
          <cell r="A1064" t="str">
            <v>PLN_WIBOR_6M_EOD</v>
          </cell>
          <cell r="F1064">
            <v>0.96791833452079901</v>
          </cell>
        </row>
        <row r="1065">
          <cell r="A1065" t="str">
            <v>PLN_WIBOR_6M_EOD</v>
          </cell>
          <cell r="F1065">
            <v>0.94965195164845695</v>
          </cell>
        </row>
        <row r="1066">
          <cell r="A1066" t="str">
            <v>PLN_WIBOR_6M_EOD</v>
          </cell>
          <cell r="F1066">
            <v>0.92867853158033198</v>
          </cell>
        </row>
        <row r="1067">
          <cell r="A1067" t="str">
            <v>PLN_WIBOR_6M_EOD</v>
          </cell>
          <cell r="F1067">
            <v>0.90575173601278802</v>
          </cell>
        </row>
        <row r="1068">
          <cell r="A1068" t="str">
            <v>PLN_WIBOR_6M_EOD</v>
          </cell>
          <cell r="F1068">
            <v>0.88194279379088603</v>
          </cell>
        </row>
        <row r="1069">
          <cell r="A1069" t="str">
            <v>PLN_WIBOR_6M_EOD</v>
          </cell>
          <cell r="F1069">
            <v>0.85730842669345697</v>
          </cell>
        </row>
        <row r="1070">
          <cell r="A1070" t="str">
            <v>PLN_WIBOR_6M_EOD</v>
          </cell>
          <cell r="F1070">
            <v>0.83271058584318502</v>
          </cell>
        </row>
        <row r="1071">
          <cell r="A1071" t="str">
            <v>PLN_WIBOR_6M_EOD</v>
          </cell>
          <cell r="F1071">
            <v>0.80816777407894203</v>
          </cell>
        </row>
        <row r="1072">
          <cell r="A1072" t="str">
            <v>PLN_WIBOR_6M_EOD</v>
          </cell>
          <cell r="F1072">
            <v>0.78364715474437496</v>
          </cell>
        </row>
        <row r="1073">
          <cell r="A1073" t="str">
            <v>PLN_WIBOR_6M_EOD</v>
          </cell>
          <cell r="F1073">
            <v>0.73410650874995798</v>
          </cell>
        </row>
        <row r="1074">
          <cell r="A1074" t="str">
            <v>PLN_WIBOR_6M_EOD</v>
          </cell>
          <cell r="F1074">
            <v>0.66571391971469396</v>
          </cell>
        </row>
        <row r="1075">
          <cell r="A1075" t="str">
            <v>PLN_WIBOR_6M_EOD</v>
          </cell>
          <cell r="F1075">
            <v>0.57977609763823801</v>
          </cell>
        </row>
        <row r="1076">
          <cell r="A1076" t="str">
            <v>PLN_WIBOR_6M_EOD</v>
          </cell>
          <cell r="F1076">
            <v>0.51457380810280096</v>
          </cell>
        </row>
        <row r="1077">
          <cell r="A1077" t="str">
            <v>PLN_WIBOR_6M_EOD</v>
          </cell>
          <cell r="F1077">
            <v>0.46253932070859299</v>
          </cell>
        </row>
        <row r="1078">
          <cell r="A1078" t="str">
            <v>PLN_WIBOR_EOD</v>
          </cell>
          <cell r="F1078">
            <v>0.99996397390066605</v>
          </cell>
        </row>
        <row r="1079">
          <cell r="A1079" t="str">
            <v>PLN_WIBOR_EOD</v>
          </cell>
          <cell r="F1079">
            <v>0.99992644241502004</v>
          </cell>
        </row>
        <row r="1080">
          <cell r="A1080" t="str">
            <v>PLN_WIBOR_EOD</v>
          </cell>
          <cell r="F1080">
            <v>0.99961587682479502</v>
          </cell>
        </row>
        <row r="1081">
          <cell r="A1081" t="str">
            <v>PLN_WIBOR_EOD</v>
          </cell>
          <cell r="F1081">
            <v>0.99847332178889803</v>
          </cell>
        </row>
        <row r="1082">
          <cell r="A1082" t="str">
            <v>PLN_WIBOR_EOD</v>
          </cell>
          <cell r="F1082">
            <v>0.99706104225702896</v>
          </cell>
        </row>
        <row r="1083">
          <cell r="A1083" t="str">
            <v>PLN_WIBOR_EOD</v>
          </cell>
          <cell r="F1083">
            <v>0.99565684762623996</v>
          </cell>
        </row>
        <row r="1084">
          <cell r="A1084" t="str">
            <v>PLN_WIBOR_EOD</v>
          </cell>
          <cell r="F1084">
            <v>0.99175720395741895</v>
          </cell>
        </row>
        <row r="1085">
          <cell r="A1085" t="str">
            <v>PLN_WIBOR_EOD</v>
          </cell>
          <cell r="F1085">
            <v>0.98799146771117297</v>
          </cell>
        </row>
        <row r="1086">
          <cell r="A1086" t="str">
            <v>PLN_WIBOR_EOD</v>
          </cell>
          <cell r="F1086">
            <v>0.98430719240633602</v>
          </cell>
        </row>
        <row r="1087">
          <cell r="A1087" t="str">
            <v>PLN_WIBOR_EOD</v>
          </cell>
          <cell r="F1087">
            <v>0.96792418275395897</v>
          </cell>
        </row>
        <row r="1088">
          <cell r="A1088" t="str">
            <v>PLN_WIBOR_EOD</v>
          </cell>
          <cell r="F1088">
            <v>0.94964646265846797</v>
          </cell>
        </row>
        <row r="1089">
          <cell r="A1089" t="str">
            <v>PLN_WIBOR_EOD</v>
          </cell>
          <cell r="F1089">
            <v>0.92867288867856401</v>
          </cell>
        </row>
        <row r="1090">
          <cell r="A1090" t="str">
            <v>PLN_WIBOR_EOD</v>
          </cell>
          <cell r="F1090">
            <v>0.90574631450950804</v>
          </cell>
        </row>
        <row r="1091">
          <cell r="A1091" t="str">
            <v>PLN_WIBOR_EOD</v>
          </cell>
          <cell r="F1091">
            <v>0.88193749186939197</v>
          </cell>
        </row>
        <row r="1092">
          <cell r="A1092" t="str">
            <v>PLN_WIBOR_EOD</v>
          </cell>
          <cell r="F1092">
            <v>0.85730327905261905</v>
          </cell>
        </row>
        <row r="1093">
          <cell r="A1093" t="str">
            <v>PLN_WIBOR_EOD</v>
          </cell>
          <cell r="F1093">
            <v>0.83270457594708203</v>
          </cell>
        </row>
        <row r="1094">
          <cell r="A1094" t="str">
            <v>PLN_WIBOR_EOD</v>
          </cell>
          <cell r="F1094">
            <v>0.808158995110138</v>
          </cell>
        </row>
        <row r="1095">
          <cell r="A1095" t="str">
            <v>PLN_WIBOR_EOD</v>
          </cell>
          <cell r="F1095">
            <v>0.78363864642889203</v>
          </cell>
        </row>
        <row r="1096">
          <cell r="A1096" t="str">
            <v>PLN_WIBOR_EOD</v>
          </cell>
          <cell r="F1096">
            <v>0.73409853010035397</v>
          </cell>
        </row>
        <row r="1097">
          <cell r="A1097" t="str">
            <v>PLN_WIBOR_EOD</v>
          </cell>
          <cell r="F1097">
            <v>0.66570626318408099</v>
          </cell>
        </row>
        <row r="1098">
          <cell r="A1098" t="str">
            <v>PLN_WIBOR_EOD</v>
          </cell>
          <cell r="F1098">
            <v>0.57976950216922896</v>
          </cell>
        </row>
        <row r="1099">
          <cell r="A1099" t="str">
            <v>PLN_WIBOR_EOD</v>
          </cell>
          <cell r="F1099">
            <v>0.51456818098006096</v>
          </cell>
        </row>
        <row r="1100">
          <cell r="A1100" t="str">
            <v>PLN_WIBOR_EOD</v>
          </cell>
          <cell r="F1100">
            <v>0.46253415540924803</v>
          </cell>
        </row>
        <row r="1101">
          <cell r="A1101" t="str">
            <v>SEK_STIBOR_3M_EOD</v>
          </cell>
          <cell r="F1101">
            <v>1.00113368896861</v>
          </cell>
        </row>
        <row r="1102">
          <cell r="A1102" t="str">
            <v>SEK_STIBOR_3M_EOD</v>
          </cell>
          <cell r="F1102">
            <v>1.0018189116922001</v>
          </cell>
        </row>
        <row r="1103">
          <cell r="A1103" t="str">
            <v>SEK_STIBOR_3M_EOD</v>
          </cell>
          <cell r="F1103">
            <v>1.0027196882121101</v>
          </cell>
        </row>
        <row r="1104">
          <cell r="A1104" t="str">
            <v>SEK_STIBOR_3M_EOD</v>
          </cell>
          <cell r="F1104">
            <v>1.0034552766774301</v>
          </cell>
        </row>
        <row r="1105">
          <cell r="A1105" t="str">
            <v>SEK_STIBOR_3M_EOD</v>
          </cell>
          <cell r="F1105">
            <v>1.0039472108107299</v>
          </cell>
        </row>
        <row r="1106">
          <cell r="A1106" t="str">
            <v>SEK_STIBOR_3M_EOD</v>
          </cell>
          <cell r="F1106">
            <v>1.0041385549909301</v>
          </cell>
        </row>
        <row r="1107">
          <cell r="A1107" t="str">
            <v>SEK_STIBOR_3M_EOD</v>
          </cell>
          <cell r="F1107">
            <v>1.00392285101169</v>
          </cell>
        </row>
        <row r="1108">
          <cell r="A1108" t="str">
            <v>SEK_STIBOR_3M_EOD</v>
          </cell>
          <cell r="F1108">
            <v>1.0033141737462901</v>
          </cell>
        </row>
        <row r="1109">
          <cell r="A1109" t="str">
            <v>SEK_STIBOR_3M_EOD</v>
          </cell>
          <cell r="F1109">
            <v>1.00232604731797</v>
          </cell>
        </row>
        <row r="1110">
          <cell r="A1110" t="str">
            <v>SEK_STIBOR_3M_EOD</v>
          </cell>
          <cell r="F1110">
            <v>0.99692214661591705</v>
          </cell>
        </row>
        <row r="1111">
          <cell r="A1111" t="str">
            <v>SEK_STIBOR_3M_EOD</v>
          </cell>
          <cell r="F1111">
            <v>0.98405433602868697</v>
          </cell>
        </row>
        <row r="1112">
          <cell r="A1112" t="str">
            <v>SEK_STIBOR_3M_EOD</v>
          </cell>
          <cell r="F1112">
            <v>0.96617762188026901</v>
          </cell>
        </row>
        <row r="1113">
          <cell r="A1113" t="str">
            <v>SEK_STIBOR_3M_EOD</v>
          </cell>
          <cell r="F1113">
            <v>0.94500210268617002</v>
          </cell>
        </row>
        <row r="1114">
          <cell r="A1114" t="str">
            <v>SEK_STIBOR_3M_EOD</v>
          </cell>
          <cell r="F1114">
            <v>0.92185025796258302</v>
          </cell>
        </row>
        <row r="1115">
          <cell r="A1115" t="str">
            <v>SEK_STIBOR_3M_EOD</v>
          </cell>
          <cell r="F1115">
            <v>0.89756699295685305</v>
          </cell>
        </row>
        <row r="1116">
          <cell r="A1116" t="str">
            <v>SEK_STIBOR_3M_EOD</v>
          </cell>
          <cell r="F1116">
            <v>0.87270683983870501</v>
          </cell>
        </row>
        <row r="1117">
          <cell r="A1117" t="str">
            <v>SEK_STIBOR_3M_EOD</v>
          </cell>
          <cell r="F1117">
            <v>0.847686137863494</v>
          </cell>
        </row>
        <row r="1118">
          <cell r="A1118" t="str">
            <v>SEK_STIBOR_3M_EOD</v>
          </cell>
          <cell r="F1118">
            <v>0.79838422324534397</v>
          </cell>
        </row>
        <row r="1119">
          <cell r="A1119" t="str">
            <v>SEK_STIBOR_3M_EOD</v>
          </cell>
          <cell r="F1119">
            <v>0.72580489673394299</v>
          </cell>
        </row>
        <row r="1120">
          <cell r="A1120" t="str">
            <v>SEK_STIBOR_3M_EOD</v>
          </cell>
          <cell r="F1120">
            <v>0.61611043092580497</v>
          </cell>
        </row>
        <row r="1121">
          <cell r="A1121" t="str">
            <v>SEK_STIBOR_3M_EOD</v>
          </cell>
          <cell r="F1121">
            <v>0.52551534748150097</v>
          </cell>
        </row>
        <row r="1122">
          <cell r="A1122" t="str">
            <v>SEK_STIBOR_3M_EOD</v>
          </cell>
          <cell r="F1122">
            <v>0.45913616425915599</v>
          </cell>
        </row>
        <row r="1123">
          <cell r="A1123" t="str">
            <v>SEK_STIBOR_6M_EOD</v>
          </cell>
          <cell r="F1123">
            <v>1.00132472477958</v>
          </cell>
        </row>
        <row r="1124">
          <cell r="A1124" t="str">
            <v>SEK_STIBOR_6M_EOD</v>
          </cell>
          <cell r="F1124">
            <v>1.00239152687487</v>
          </cell>
        </row>
        <row r="1125">
          <cell r="A1125" t="str">
            <v>SEK_STIBOR_6M_EOD</v>
          </cell>
          <cell r="F1125">
            <v>1.0012037563138401</v>
          </cell>
        </row>
        <row r="1126">
          <cell r="A1126" t="str">
            <v>SEK_STIBOR_6M_EOD</v>
          </cell>
          <cell r="F1126">
            <v>0.99386471463904402</v>
          </cell>
        </row>
        <row r="1127">
          <cell r="A1127" t="str">
            <v>SEK_STIBOR_6M_EOD</v>
          </cell>
          <cell r="F1127">
            <v>0.98007663823853797</v>
          </cell>
        </row>
        <row r="1128">
          <cell r="A1128" t="str">
            <v>SEK_STIBOR_6M_EOD</v>
          </cell>
          <cell r="F1128">
            <v>0.96136372672292603</v>
          </cell>
        </row>
        <row r="1129">
          <cell r="A1129" t="str">
            <v>SEK_STIBOR_6M_EOD</v>
          </cell>
          <cell r="F1129">
            <v>0.93940321296662699</v>
          </cell>
        </row>
        <row r="1130">
          <cell r="A1130" t="str">
            <v>SEK_STIBOR_6M_EOD</v>
          </cell>
          <cell r="F1130">
            <v>0.91552847164042395</v>
          </cell>
        </row>
        <row r="1131">
          <cell r="A1131" t="str">
            <v>SEK_STIBOR_6M_EOD</v>
          </cell>
          <cell r="F1131">
            <v>0.89058585215132902</v>
          </cell>
        </row>
        <row r="1132">
          <cell r="A1132" t="str">
            <v>SEK_STIBOR_6M_EOD</v>
          </cell>
          <cell r="F1132">
            <v>0.86512255973636498</v>
          </cell>
        </row>
        <row r="1133">
          <cell r="A1133" t="str">
            <v>SEK_STIBOR_6M_EOD</v>
          </cell>
          <cell r="F1133">
            <v>0.83959804884442002</v>
          </cell>
        </row>
        <row r="1134">
          <cell r="A1134" t="str">
            <v>SEK_STIBOR_6M_EOD</v>
          </cell>
          <cell r="F1134">
            <v>0.78957626112043</v>
          </cell>
        </row>
        <row r="1135">
          <cell r="A1135" t="str">
            <v>SEK_STIBOR_6M_EOD</v>
          </cell>
          <cell r="F1135">
            <v>0.71669159077600797</v>
          </cell>
        </row>
        <row r="1136">
          <cell r="A1136" t="str">
            <v>SEK_STIBOR_6M_EOD</v>
          </cell>
          <cell r="F1136">
            <v>0.60729378203448003</v>
          </cell>
        </row>
        <row r="1137">
          <cell r="A1137" t="str">
            <v>SEK_STIBOR_6M_EOD</v>
          </cell>
          <cell r="F1137">
            <v>0.51729280702111002</v>
          </cell>
        </row>
        <row r="1138">
          <cell r="A1138" t="str">
            <v>SEK_STIBOR_6M_EOD</v>
          </cell>
          <cell r="F1138">
            <v>0.45144109300997598</v>
          </cell>
        </row>
        <row r="1139">
          <cell r="A1139" t="str">
            <v>SEK_STIBOR_EOD</v>
          </cell>
          <cell r="F1139">
            <v>1.00001238904238</v>
          </cell>
        </row>
        <row r="1140">
          <cell r="A1140" t="str">
            <v>SEK_STIBOR_EOD</v>
          </cell>
          <cell r="F1140">
            <v>1.0000743380916499</v>
          </cell>
        </row>
        <row r="1141">
          <cell r="A1141" t="str">
            <v>SEK_STIBOR_EOD</v>
          </cell>
          <cell r="F1141">
            <v>1.00042292990367</v>
          </cell>
        </row>
        <row r="1142">
          <cell r="A1142" t="str">
            <v>SEK_STIBOR_EOD</v>
          </cell>
          <cell r="F1142">
            <v>1.0006964933392599</v>
          </cell>
        </row>
        <row r="1143">
          <cell r="A1143" t="str">
            <v>SEK_STIBOR_EOD</v>
          </cell>
          <cell r="F1143">
            <v>1.00099049464187</v>
          </cell>
        </row>
        <row r="1144">
          <cell r="A1144" t="str">
            <v>SEK_STIBOR_EOD</v>
          </cell>
          <cell r="F1144">
            <v>1.00202859830572</v>
          </cell>
        </row>
        <row r="1145">
          <cell r="A1145" t="str">
            <v>SEK_STIBOR_EOD</v>
          </cell>
          <cell r="F1145">
            <v>1.00292956336348</v>
          </cell>
        </row>
        <row r="1146">
          <cell r="A1146" t="str">
            <v>SEK_STIBOR_EOD</v>
          </cell>
          <cell r="F1146">
            <v>1.0036653057918099</v>
          </cell>
        </row>
        <row r="1147">
          <cell r="A1147" t="str">
            <v>SEK_STIBOR_EOD</v>
          </cell>
          <cell r="F1147">
            <v>1.0041573428898201</v>
          </cell>
        </row>
        <row r="1148">
          <cell r="A1148" t="str">
            <v>SEK_STIBOR_EOD</v>
          </cell>
          <cell r="F1148">
            <v>1.00434872711949</v>
          </cell>
        </row>
        <row r="1149">
          <cell r="A1149" t="str">
            <v>SEK_STIBOR_EOD</v>
          </cell>
          <cell r="F1149">
            <v>1.00413297799214</v>
          </cell>
        </row>
        <row r="1150">
          <cell r="A1150" t="str">
            <v>SEK_STIBOR_EOD</v>
          </cell>
          <cell r="F1150">
            <v>1.00352417332698</v>
          </cell>
        </row>
        <row r="1151">
          <cell r="A1151" t="str">
            <v>SEK_STIBOR_EOD</v>
          </cell>
          <cell r="F1151">
            <v>1.00253584007797</v>
          </cell>
        </row>
        <row r="1152">
          <cell r="A1152" t="str">
            <v>SEK_STIBOR_EOD</v>
          </cell>
          <cell r="F1152">
            <v>0.99692754885785595</v>
          </cell>
        </row>
        <row r="1153">
          <cell r="A1153" t="str">
            <v>SEK_STIBOR_EOD</v>
          </cell>
          <cell r="F1153">
            <v>0.98405991528019199</v>
          </cell>
        </row>
        <row r="1154">
          <cell r="A1154" t="str">
            <v>SEK_STIBOR_EOD</v>
          </cell>
          <cell r="F1154">
            <v>0.96617981785097695</v>
          </cell>
        </row>
        <row r="1155">
          <cell r="A1155" t="str">
            <v>SEK_STIBOR_EOD</v>
          </cell>
          <cell r="F1155">
            <v>0.94500309467112897</v>
          </cell>
        </row>
        <row r="1156">
          <cell r="A1156" t="str">
            <v>SEK_STIBOR_EOD</v>
          </cell>
          <cell r="F1156">
            <v>0.92185121666414505</v>
          </cell>
        </row>
        <row r="1157">
          <cell r="A1157" t="str">
            <v>SEK_STIBOR_EOD</v>
          </cell>
          <cell r="F1157">
            <v>0.89756792985221101</v>
          </cell>
        </row>
        <row r="1158">
          <cell r="A1158" t="str">
            <v>SEK_STIBOR_EOD</v>
          </cell>
          <cell r="F1158">
            <v>0.87270774635420101</v>
          </cell>
        </row>
        <row r="1159">
          <cell r="A1159" t="str">
            <v>SEK_STIBOR_EOD</v>
          </cell>
          <cell r="F1159">
            <v>0.84768462050321203</v>
          </cell>
        </row>
        <row r="1160">
          <cell r="A1160" t="str">
            <v>SEK_STIBOR_EOD</v>
          </cell>
          <cell r="F1160">
            <v>0.79838123457901899</v>
          </cell>
        </row>
        <row r="1161">
          <cell r="A1161" t="str">
            <v>SEK_STIBOR_EOD</v>
          </cell>
          <cell r="F1161">
            <v>0.72580217606623798</v>
          </cell>
        </row>
        <row r="1162">
          <cell r="A1162" t="str">
            <v>SEK_STIBOR_EOD</v>
          </cell>
          <cell r="F1162">
            <v>0.616106438694772</v>
          </cell>
        </row>
        <row r="1163">
          <cell r="A1163" t="str">
            <v>SEK_STIBOR_EOD</v>
          </cell>
          <cell r="F1163">
            <v>0.525511505248209</v>
          </cell>
        </row>
        <row r="1164">
          <cell r="A1164" t="str">
            <v>SEK_STIBOR_EOD</v>
          </cell>
          <cell r="F1164">
            <v>0.45913298916692902</v>
          </cell>
        </row>
        <row r="1165">
          <cell r="A1165" t="str">
            <v>SGD_SOR_3M_EOD</v>
          </cell>
          <cell r="F1165">
            <v>0.99595083450008004</v>
          </cell>
        </row>
        <row r="1166">
          <cell r="A1166" t="str">
            <v>SGD_SOR_3M_EOD</v>
          </cell>
          <cell r="F1166">
            <v>0.99181347778425999</v>
          </cell>
        </row>
        <row r="1167">
          <cell r="A1167" t="str">
            <v>SGD_SOR_3M_EOD</v>
          </cell>
          <cell r="F1167">
            <v>0.987521816192655</v>
          </cell>
        </row>
        <row r="1168">
          <cell r="A1168" t="str">
            <v>SGD_SOR_3M_EOD</v>
          </cell>
          <cell r="F1168">
            <v>0.98329805951954297</v>
          </cell>
        </row>
        <row r="1169">
          <cell r="A1169" t="str">
            <v>SGD_SOR_3M_EOD</v>
          </cell>
          <cell r="F1169">
            <v>0.96252558501192897</v>
          </cell>
        </row>
        <row r="1170">
          <cell r="A1170" t="str">
            <v>SGD_SOR_3M_EOD</v>
          </cell>
          <cell r="F1170">
            <v>0.93796496911489302</v>
          </cell>
        </row>
        <row r="1171">
          <cell r="A1171" t="str">
            <v>SGD_SOR_3M_EOD</v>
          </cell>
          <cell r="F1171">
            <v>0.91148834159366199</v>
          </cell>
        </row>
        <row r="1172">
          <cell r="A1172" t="str">
            <v>SGD_SOR_3M_EOD</v>
          </cell>
          <cell r="F1172">
            <v>0.88513174753224699</v>
          </cell>
        </row>
        <row r="1173">
          <cell r="A1173" t="str">
            <v>SGD_SOR_3M_EOD</v>
          </cell>
          <cell r="F1173">
            <v>0.82894841523843599</v>
          </cell>
        </row>
        <row r="1174">
          <cell r="A1174" t="str">
            <v>SGD_SOR_3M_EOD</v>
          </cell>
          <cell r="F1174">
            <v>0.74743528656027503</v>
          </cell>
        </row>
        <row r="1175">
          <cell r="A1175" t="str">
            <v>SGD_SOR_3M_EOD</v>
          </cell>
          <cell r="F1175">
            <v>0.69764208273662298</v>
          </cell>
        </row>
        <row r="1176">
          <cell r="A1176" t="str">
            <v>SGD_SOR_3M_EOD</v>
          </cell>
          <cell r="F1176">
            <v>0.62761374238005896</v>
          </cell>
        </row>
        <row r="1177">
          <cell r="A1177" t="str">
            <v>SGD_SOR_3M_EOD</v>
          </cell>
          <cell r="F1177">
            <v>0.53198793660981603</v>
          </cell>
        </row>
        <row r="1178">
          <cell r="A1178" t="str">
            <v>SGD_SOR_3M_EOD</v>
          </cell>
          <cell r="F1178">
            <v>0.45040385000055999</v>
          </cell>
        </row>
        <row r="1179">
          <cell r="A1179" t="str">
            <v>SGD_SOR_3M_EOD</v>
          </cell>
          <cell r="F1179">
            <v>0.37916409008276097</v>
          </cell>
        </row>
        <row r="1180">
          <cell r="A1180" t="str">
            <v>SGD_SOR_3M_EOD</v>
          </cell>
          <cell r="F1180">
            <v>0.25132052927892401</v>
          </cell>
        </row>
        <row r="1181">
          <cell r="A1181" t="str">
            <v>SGD_SOR_6M_EOD</v>
          </cell>
          <cell r="F1181">
            <v>0.99144317437889296</v>
          </cell>
        </row>
        <row r="1182">
          <cell r="A1182" t="str">
            <v>SGD_SOR_6M_EOD</v>
          </cell>
          <cell r="F1182">
            <v>0.98243722109189602</v>
          </cell>
        </row>
        <row r="1183">
          <cell r="A1183" t="str">
            <v>SGD_SOR_6M_EOD</v>
          </cell>
          <cell r="F1183">
            <v>0.96185056595604201</v>
          </cell>
        </row>
        <row r="1184">
          <cell r="A1184" t="str">
            <v>SGD_SOR_6M_EOD</v>
          </cell>
          <cell r="F1184">
            <v>0.93785100313246295</v>
          </cell>
        </row>
        <row r="1185">
          <cell r="A1185" t="str">
            <v>SGD_SOR_6M_EOD</v>
          </cell>
          <cell r="F1185">
            <v>0.91151884247762305</v>
          </cell>
        </row>
        <row r="1186">
          <cell r="A1186" t="str">
            <v>SGD_SOR_6M_EOD</v>
          </cell>
          <cell r="F1186">
            <v>0.88527703012125802</v>
          </cell>
        </row>
        <row r="1187">
          <cell r="A1187" t="str">
            <v>SGD_SOR_6M_EOD</v>
          </cell>
          <cell r="F1187">
            <v>0.82912594364008996</v>
          </cell>
        </row>
        <row r="1188">
          <cell r="A1188" t="str">
            <v>SGD_SOR_6M_EOD</v>
          </cell>
          <cell r="F1188">
            <v>0.74764401663060998</v>
          </cell>
        </row>
        <row r="1189">
          <cell r="A1189" t="str">
            <v>SGD_SOR_6M_EOD</v>
          </cell>
          <cell r="F1189">
            <v>0.69713597104643898</v>
          </cell>
        </row>
        <row r="1190">
          <cell r="A1190" t="str">
            <v>SGD_SOR_6M_EOD</v>
          </cell>
          <cell r="F1190">
            <v>0.62707181221169705</v>
          </cell>
        </row>
        <row r="1191">
          <cell r="A1191" t="str">
            <v>SGD_SOR_6M_EOD</v>
          </cell>
          <cell r="F1191">
            <v>0.53141537246116899</v>
          </cell>
        </row>
        <row r="1192">
          <cell r="A1192" t="str">
            <v>SGD_SOR_6M_EOD</v>
          </cell>
          <cell r="F1192">
            <v>0.37829842582364998</v>
          </cell>
        </row>
        <row r="1193">
          <cell r="A1193" t="str">
            <v>SGD_SOR_6M_EOD</v>
          </cell>
          <cell r="F1193">
            <v>0.25074386885683703</v>
          </cell>
        </row>
        <row r="1194">
          <cell r="A1194" t="str">
            <v>SGD_SOR_EOD</v>
          </cell>
          <cell r="F1194">
            <v>0.99998532651668404</v>
          </cell>
        </row>
        <row r="1195">
          <cell r="A1195" t="str">
            <v>SGD_SOR_EOD</v>
          </cell>
          <cell r="F1195">
            <v>0.99997065324867895</v>
          </cell>
        </row>
        <row r="1196">
          <cell r="A1196" t="str">
            <v>SGD_SOR_EOD</v>
          </cell>
          <cell r="F1196">
            <v>0.99983109797451497</v>
          </cell>
        </row>
        <row r="1197">
          <cell r="A1197" t="str">
            <v>SGD_SOR_EOD</v>
          </cell>
          <cell r="F1197">
            <v>0.99866027088723197</v>
          </cell>
        </row>
        <row r="1198">
          <cell r="A1198" t="str">
            <v>SGD_SOR_EOD</v>
          </cell>
          <cell r="F1198">
            <v>0.99734853766965503</v>
          </cell>
        </row>
        <row r="1199">
          <cell r="A1199" t="str">
            <v>SGD_SOR_EOD</v>
          </cell>
          <cell r="F1199">
            <v>0.99600851011089298</v>
          </cell>
        </row>
        <row r="1200">
          <cell r="A1200" t="str">
            <v>SGD_SOR_EOD</v>
          </cell>
          <cell r="F1200">
            <v>0.99150618962757198</v>
          </cell>
        </row>
        <row r="1201">
          <cell r="A1201" t="str">
            <v>SGD_SOR_EOD</v>
          </cell>
          <cell r="F1201">
            <v>0.98249701290551905</v>
          </cell>
        </row>
        <row r="1202">
          <cell r="A1202" t="str">
            <v>SGD_SOR_EOD</v>
          </cell>
          <cell r="F1202">
            <v>0.96189918950719799</v>
          </cell>
        </row>
        <row r="1203">
          <cell r="A1203" t="str">
            <v>SGD_SOR_EOD</v>
          </cell>
          <cell r="F1203">
            <v>0.93788181556430295</v>
          </cell>
        </row>
        <row r="1204">
          <cell r="A1204" t="str">
            <v>SGD_SOR_EOD</v>
          </cell>
          <cell r="F1204">
            <v>0.91154878552638696</v>
          </cell>
        </row>
        <row r="1205">
          <cell r="A1205" t="str">
            <v>SGD_SOR_EOD</v>
          </cell>
          <cell r="F1205">
            <v>0.88530611277711302</v>
          </cell>
        </row>
        <row r="1206">
          <cell r="A1206" t="str">
            <v>SGD_SOR_EOD</v>
          </cell>
          <cell r="F1206">
            <v>0.82915211408401102</v>
          </cell>
        </row>
        <row r="1207">
          <cell r="A1207" t="str">
            <v>SGD_SOR_EOD</v>
          </cell>
          <cell r="F1207">
            <v>0.74766315926321603</v>
          </cell>
        </row>
        <row r="1208">
          <cell r="A1208" t="str">
            <v>SGD_SOR_EOD</v>
          </cell>
          <cell r="F1208">
            <v>0.69715360113076197</v>
          </cell>
        </row>
        <row r="1209">
          <cell r="A1209" t="str">
            <v>SGD_SOR_EOD</v>
          </cell>
          <cell r="F1209">
            <v>0.62708765634453201</v>
          </cell>
        </row>
        <row r="1210">
          <cell r="A1210" t="str">
            <v>SGD_SOR_EOD</v>
          </cell>
          <cell r="F1210">
            <v>0.53140380513855101</v>
          </cell>
        </row>
        <row r="1211">
          <cell r="A1211" t="str">
            <v>SGD_SOR_EOD</v>
          </cell>
          <cell r="F1211">
            <v>0.44979878542844598</v>
          </cell>
        </row>
        <row r="1212">
          <cell r="A1212" t="str">
            <v>SGD_SOR_EOD</v>
          </cell>
          <cell r="F1212">
            <v>0.37855861334101099</v>
          </cell>
        </row>
        <row r="1213">
          <cell r="A1213" t="str">
            <v>SGD_SOR_EOD</v>
          </cell>
          <cell r="F1213">
            <v>0.25079309760931601</v>
          </cell>
        </row>
        <row r="1214">
          <cell r="A1214" t="str">
            <v>USD_FEDFUND_EOD</v>
          </cell>
          <cell r="F1214">
            <v>0.99999000009999905</v>
          </cell>
        </row>
        <row r="1215">
          <cell r="A1215" t="str">
            <v>USD_FEDFUND_EOD</v>
          </cell>
          <cell r="F1215">
            <v>0.99998000029999601</v>
          </cell>
        </row>
        <row r="1216">
          <cell r="A1216" t="str">
            <v>USD_FEDFUND_EOD</v>
          </cell>
          <cell r="F1216">
            <v>0.99991180492613396</v>
          </cell>
        </row>
        <row r="1217">
          <cell r="A1217" t="str">
            <v>USD_FEDFUND_EOD</v>
          </cell>
          <cell r="F1217">
            <v>0.99985518504439597</v>
          </cell>
        </row>
        <row r="1218">
          <cell r="A1218" t="str">
            <v>USD_FEDFUND_EOD</v>
          </cell>
          <cell r="F1218">
            <v>0.99978754119831503</v>
          </cell>
        </row>
        <row r="1219">
          <cell r="A1219" t="str">
            <v>USD_FEDFUND_EOD</v>
          </cell>
          <cell r="F1219">
            <v>0.99967698709768504</v>
          </cell>
        </row>
        <row r="1220">
          <cell r="A1220" t="str">
            <v>USD_FEDFUND_EOD</v>
          </cell>
          <cell r="F1220">
            <v>0.99937441549272799</v>
          </cell>
        </row>
        <row r="1221">
          <cell r="A1221" t="str">
            <v>USD_FEDFUND_EOD</v>
          </cell>
          <cell r="F1221">
            <v>0.999064958554156</v>
          </cell>
        </row>
        <row r="1222">
          <cell r="A1222" t="str">
            <v>USD_FEDFUND_EOD</v>
          </cell>
          <cell r="F1222">
            <v>0.99865185574759296</v>
          </cell>
        </row>
        <row r="1223">
          <cell r="A1223" t="str">
            <v>USD_FEDFUND_EOD</v>
          </cell>
          <cell r="F1223">
            <v>0.99824192246826704</v>
          </cell>
        </row>
        <row r="1224">
          <cell r="A1224" t="str">
            <v>USD_FEDFUND_EOD</v>
          </cell>
          <cell r="F1224">
            <v>0.99775153264507799</v>
          </cell>
        </row>
        <row r="1225">
          <cell r="A1225" t="str">
            <v>USD_FEDFUND_EOD</v>
          </cell>
          <cell r="F1225">
            <v>0.99724961856440997</v>
          </cell>
        </row>
        <row r="1226">
          <cell r="A1226" t="str">
            <v>USD_FEDFUND_EOD</v>
          </cell>
          <cell r="F1226">
            <v>0.99670249181641202</v>
          </cell>
        </row>
        <row r="1227">
          <cell r="A1227" t="str">
            <v>USD_FEDFUND_EOD</v>
          </cell>
          <cell r="F1227">
            <v>0.99608804634854498</v>
          </cell>
        </row>
        <row r="1228">
          <cell r="A1228" t="str">
            <v>USD_FEDFUND_EOD</v>
          </cell>
          <cell r="F1228">
            <v>0.99552667762873703</v>
          </cell>
        </row>
        <row r="1229">
          <cell r="A1229" t="str">
            <v>USD_FEDFUND_EOD</v>
          </cell>
          <cell r="F1229">
            <v>0.99485786404718601</v>
          </cell>
        </row>
        <row r="1230">
          <cell r="A1230" t="str">
            <v>USD_FEDFUND_EOD</v>
          </cell>
          <cell r="F1230">
            <v>0.99412596528765396</v>
          </cell>
        </row>
        <row r="1231">
          <cell r="A1231" t="str">
            <v>USD_FEDFUND_EOD</v>
          </cell>
          <cell r="F1231">
            <v>0.98917754762996102</v>
          </cell>
        </row>
        <row r="1232">
          <cell r="A1232" t="str">
            <v>USD_FEDFUND_EOD</v>
          </cell>
          <cell r="F1232">
            <v>0.98292906900623001</v>
          </cell>
        </row>
        <row r="1233">
          <cell r="A1233" t="str">
            <v>USD_FEDFUND_EOD</v>
          </cell>
          <cell r="F1233">
            <v>0.96800887656617896</v>
          </cell>
        </row>
        <row r="1234">
          <cell r="A1234" t="str">
            <v>USD_FEDFUND_EOD</v>
          </cell>
          <cell r="F1234">
            <v>0.95063162158115</v>
          </cell>
        </row>
        <row r="1235">
          <cell r="A1235" t="str">
            <v>USD_FEDFUND_EOD</v>
          </cell>
          <cell r="F1235">
            <v>0.93176418172964304</v>
          </cell>
        </row>
        <row r="1236">
          <cell r="A1236" t="str">
            <v>USD_FEDFUND_EOD</v>
          </cell>
          <cell r="F1236">
            <v>0.91155407986399495</v>
          </cell>
        </row>
        <row r="1237">
          <cell r="A1237" t="str">
            <v>USD_FEDFUND_EOD</v>
          </cell>
          <cell r="F1237">
            <v>0.89024165440824898</v>
          </cell>
        </row>
        <row r="1238">
          <cell r="A1238" t="str">
            <v>USD_FEDFUND_EOD</v>
          </cell>
          <cell r="F1238">
            <v>0.86892103090398998</v>
          </cell>
        </row>
        <row r="1239">
          <cell r="A1239" t="str">
            <v>USD_FEDFUND_EOD</v>
          </cell>
          <cell r="F1239">
            <v>0.84712865484176103</v>
          </cell>
        </row>
        <row r="1240">
          <cell r="A1240" t="str">
            <v>USD_FEDFUND_EOD</v>
          </cell>
          <cell r="F1240">
            <v>0.82568017903075397</v>
          </cell>
        </row>
        <row r="1241">
          <cell r="A1241" t="str">
            <v>USD_FEDFUND_EOD</v>
          </cell>
          <cell r="F1241">
            <v>0.78253767601414104</v>
          </cell>
        </row>
        <row r="1242">
          <cell r="A1242" t="str">
            <v>USD_FEDFUND_EOD</v>
          </cell>
          <cell r="F1242">
            <v>0.72134419757152302</v>
          </cell>
        </row>
        <row r="1243">
          <cell r="A1243" t="str">
            <v>USD_FEDFUND_EOD</v>
          </cell>
          <cell r="F1243">
            <v>0.63049589643067805</v>
          </cell>
        </row>
        <row r="1244">
          <cell r="A1244" t="str">
            <v>USD_FEDFUND_EOD</v>
          </cell>
          <cell r="F1244">
            <v>0.55245628650752998</v>
          </cell>
        </row>
        <row r="1245">
          <cell r="A1245" t="str">
            <v>USD_FEDFUND_EOD</v>
          </cell>
          <cell r="F1245">
            <v>0.48665074771899602</v>
          </cell>
        </row>
        <row r="1246">
          <cell r="A1246" t="str">
            <v>USD_FEDFUND_EOD</v>
          </cell>
          <cell r="F1246">
            <v>0.381983590250424</v>
          </cell>
        </row>
        <row r="1247">
          <cell r="A1247" t="str">
            <v>USD_FEDFUND_EOD</v>
          </cell>
          <cell r="F1247">
            <v>0.30584411684729002</v>
          </cell>
        </row>
        <row r="1248">
          <cell r="A1248" t="str">
            <v>USD_FEDFUND_EOD</v>
          </cell>
          <cell r="F1248">
            <v>0.25238959568624397</v>
          </cell>
        </row>
        <row r="1249">
          <cell r="A1249" t="str">
            <v>USD_LIBOR_12M_EOD</v>
          </cell>
          <cell r="F1249">
            <v>0.98847834766811504</v>
          </cell>
        </row>
        <row r="1250">
          <cell r="A1250" t="str">
            <v>USD_LIBOR_12M_EOD</v>
          </cell>
          <cell r="F1250">
            <v>0.98767471664940099</v>
          </cell>
        </row>
        <row r="1251">
          <cell r="A1251" t="str">
            <v>USD_LIBOR_12M_EOD</v>
          </cell>
          <cell r="F1251">
            <v>0.98628606362285298</v>
          </cell>
        </row>
        <row r="1252">
          <cell r="A1252" t="str">
            <v>USD_LIBOR_12M_EOD</v>
          </cell>
          <cell r="F1252">
            <v>0.98501505169025405</v>
          </cell>
        </row>
        <row r="1253">
          <cell r="A1253" t="str">
            <v>USD_LIBOR_12M_EOD</v>
          </cell>
          <cell r="F1253">
            <v>0.98360376160616003</v>
          </cell>
        </row>
        <row r="1254">
          <cell r="A1254" t="str">
            <v>USD_LIBOR_12M_EOD</v>
          </cell>
          <cell r="F1254">
            <v>0.98222015099603099</v>
          </cell>
        </row>
        <row r="1255">
          <cell r="A1255" t="str">
            <v>USD_LIBOR_12M_EOD</v>
          </cell>
          <cell r="F1255">
            <v>0.980701121854336</v>
          </cell>
        </row>
        <row r="1256">
          <cell r="A1256" t="str">
            <v>USD_LIBOR_12M_EOD</v>
          </cell>
          <cell r="F1256">
            <v>0.97961091310806203</v>
          </cell>
        </row>
        <row r="1257">
          <cell r="A1257" t="str">
            <v>USD_LIBOR_12M_EOD</v>
          </cell>
          <cell r="F1257">
            <v>0.978163390263315</v>
          </cell>
        </row>
        <row r="1258">
          <cell r="A1258" t="str">
            <v>USD_LIBOR_12M_EOD</v>
          </cell>
          <cell r="F1258">
            <v>0.97651854872392896</v>
          </cell>
        </row>
        <row r="1259">
          <cell r="A1259" t="str">
            <v>USD_LIBOR_12M_EOD</v>
          </cell>
          <cell r="F1259">
            <v>0.97537532893322398</v>
          </cell>
        </row>
        <row r="1260">
          <cell r="A1260" t="str">
            <v>USD_LIBOR_12M_EOD</v>
          </cell>
          <cell r="F1260">
            <v>0.97403306171590798</v>
          </cell>
        </row>
        <row r="1261">
          <cell r="A1261" t="str">
            <v>USD_LIBOR_12M_EOD</v>
          </cell>
          <cell r="F1261">
            <v>0.97120192678670003</v>
          </cell>
        </row>
        <row r="1262">
          <cell r="A1262" t="str">
            <v>USD_LIBOR_12M_EOD</v>
          </cell>
          <cell r="F1262">
            <v>0.95063627954097196</v>
          </cell>
        </row>
        <row r="1263">
          <cell r="A1263" t="str">
            <v>USD_LIBOR_12M_EOD</v>
          </cell>
          <cell r="F1263">
            <v>0.928001874225588</v>
          </cell>
        </row>
        <row r="1264">
          <cell r="A1264" t="str">
            <v>USD_LIBOR_12M_EOD</v>
          </cell>
          <cell r="F1264">
            <v>0.90433077952815599</v>
          </cell>
        </row>
        <row r="1265">
          <cell r="A1265" t="str">
            <v>USD_LIBOR_12M_EOD</v>
          </cell>
          <cell r="F1265">
            <v>0.87984767268842701</v>
          </cell>
        </row>
        <row r="1266">
          <cell r="A1266" t="str">
            <v>USD_LIBOR_12M_EOD</v>
          </cell>
          <cell r="F1266">
            <v>0.85462962623577399</v>
          </cell>
        </row>
        <row r="1267">
          <cell r="A1267" t="str">
            <v>USD_LIBOR_12M_EOD</v>
          </cell>
          <cell r="F1267">
            <v>0.830186737410602</v>
          </cell>
        </row>
        <row r="1268">
          <cell r="A1268" t="str">
            <v>USD_LIBOR_12M_EOD</v>
          </cell>
          <cell r="F1268">
            <v>0.80586212683492098</v>
          </cell>
        </row>
        <row r="1269">
          <cell r="A1269" t="str">
            <v>USD_LIBOR_12M_EOD</v>
          </cell>
          <cell r="F1269">
            <v>0.78236342369607403</v>
          </cell>
        </row>
        <row r="1270">
          <cell r="A1270" t="str">
            <v>USD_LIBOR_12M_EOD</v>
          </cell>
          <cell r="F1270">
            <v>0.73159108084652402</v>
          </cell>
        </row>
        <row r="1271">
          <cell r="A1271" t="str">
            <v>USD_LIBOR_12M_EOD</v>
          </cell>
          <cell r="F1271">
            <v>0.66278434751341297</v>
          </cell>
        </row>
        <row r="1272">
          <cell r="A1272" t="str">
            <v>USD_LIBOR_12M_EOD</v>
          </cell>
          <cell r="F1272">
            <v>0.56259947391217902</v>
          </cell>
        </row>
        <row r="1273">
          <cell r="A1273" t="str">
            <v>USD_LIBOR_12M_EOD</v>
          </cell>
          <cell r="F1273">
            <v>0.47918755676473801</v>
          </cell>
        </row>
        <row r="1274">
          <cell r="A1274" t="str">
            <v>USD_LIBOR_12M_EOD</v>
          </cell>
          <cell r="F1274">
            <v>0.40896467915818802</v>
          </cell>
        </row>
        <row r="1275">
          <cell r="A1275" t="str">
            <v>USD_LIBOR_12M_EOD</v>
          </cell>
          <cell r="F1275">
            <v>0.30313846039585401</v>
          </cell>
        </row>
        <row r="1276">
          <cell r="A1276" t="str">
            <v>USD_LIBOR_12M_EOD</v>
          </cell>
          <cell r="F1276">
            <v>0.22911205855611799</v>
          </cell>
        </row>
        <row r="1277">
          <cell r="A1277" t="str">
            <v>USD_LIBOR_12M_EOD</v>
          </cell>
          <cell r="F1277">
            <v>0.17845213463690299</v>
          </cell>
        </row>
        <row r="1278">
          <cell r="A1278" t="str">
            <v>USD_LIBOR_1M_EOD</v>
          </cell>
          <cell r="F1278">
            <v>0.99960584529131902</v>
          </cell>
        </row>
        <row r="1279">
          <cell r="A1279" t="str">
            <v>USD_LIBOR_1M_EOD</v>
          </cell>
          <cell r="F1279">
            <v>0.99924567703331002</v>
          </cell>
        </row>
        <row r="1280">
          <cell r="A1280" t="str">
            <v>USD_LIBOR_1M_EOD</v>
          </cell>
          <cell r="F1280">
            <v>0.99887362884304598</v>
          </cell>
        </row>
        <row r="1281">
          <cell r="A1281" t="str">
            <v>USD_LIBOR_1M_EOD</v>
          </cell>
          <cell r="F1281">
            <v>0.99740841822575699</v>
          </cell>
        </row>
        <row r="1282">
          <cell r="A1282" t="str">
            <v>USD_LIBOR_1M_EOD</v>
          </cell>
          <cell r="F1282">
            <v>0.99554529738089503</v>
          </cell>
        </row>
        <row r="1283">
          <cell r="A1283" t="str">
            <v>USD_LIBOR_1M_EOD</v>
          </cell>
          <cell r="F1283">
            <v>0.99333096211398697</v>
          </cell>
        </row>
        <row r="1284">
          <cell r="A1284" t="str">
            <v>USD_LIBOR_1M_EOD</v>
          </cell>
          <cell r="F1284">
            <v>0.98090975529598101</v>
          </cell>
        </row>
        <row r="1285">
          <cell r="A1285" t="str">
            <v>USD_LIBOR_1M_EOD</v>
          </cell>
          <cell r="F1285">
            <v>0.96467778372345403</v>
          </cell>
        </row>
        <row r="1286">
          <cell r="A1286" t="str">
            <v>USD_LIBOR_1M_EOD</v>
          </cell>
          <cell r="F1286">
            <v>0.94583763805371801</v>
          </cell>
        </row>
        <row r="1287">
          <cell r="A1287" t="str">
            <v>USD_LIBOR_1M_EOD</v>
          </cell>
          <cell r="F1287">
            <v>0.92559981931188295</v>
          </cell>
        </row>
        <row r="1288">
          <cell r="A1288" t="str">
            <v>USD_LIBOR_1M_EOD</v>
          </cell>
          <cell r="F1288">
            <v>0.90416777437599105</v>
          </cell>
        </row>
        <row r="1289">
          <cell r="A1289" t="str">
            <v>USD_LIBOR_1M_EOD</v>
          </cell>
          <cell r="F1289">
            <v>0.88145236047853404</v>
          </cell>
        </row>
        <row r="1290">
          <cell r="A1290" t="str">
            <v>USD_LIBOR_1M_EOD</v>
          </cell>
          <cell r="F1290">
            <v>0.85888250526760102</v>
          </cell>
        </row>
        <row r="1291">
          <cell r="A1291" t="str">
            <v>USD_LIBOR_1M_EOD</v>
          </cell>
          <cell r="F1291">
            <v>0.835950949299337</v>
          </cell>
        </row>
        <row r="1292">
          <cell r="A1292" t="str">
            <v>USD_LIBOR_1M_EOD</v>
          </cell>
          <cell r="F1292">
            <v>0.81344123485397801</v>
          </cell>
        </row>
        <row r="1293">
          <cell r="A1293" t="str">
            <v>USD_LIBOR_1M_EOD</v>
          </cell>
          <cell r="F1293">
            <v>0.76881112432907395</v>
          </cell>
        </row>
        <row r="1294">
          <cell r="A1294" t="str">
            <v>USD_LIBOR_1M_EOD</v>
          </cell>
          <cell r="F1294">
            <v>0.70602261308902503</v>
          </cell>
        </row>
        <row r="1295">
          <cell r="A1295" t="str">
            <v>USD_LIBOR_1M_EOD</v>
          </cell>
          <cell r="F1295">
            <v>0.61485313112066597</v>
          </cell>
        </row>
        <row r="1296">
          <cell r="A1296" t="str">
            <v>USD_LIBOR_1M_EOD</v>
          </cell>
          <cell r="F1296">
            <v>0.53603298449054804</v>
          </cell>
        </row>
        <row r="1297">
          <cell r="A1297" t="str">
            <v>USD_LIBOR_1M_EOD</v>
          </cell>
          <cell r="F1297">
            <v>0.46966770598598601</v>
          </cell>
        </row>
        <row r="1298">
          <cell r="A1298" t="str">
            <v>USD_LIBOR_1M_EOD</v>
          </cell>
          <cell r="F1298">
            <v>0.36530701018550898</v>
          </cell>
        </row>
        <row r="1299">
          <cell r="A1299" t="str">
            <v>USD_LIBOR_1M_EOD</v>
          </cell>
          <cell r="F1299">
            <v>0.28906151648703998</v>
          </cell>
        </row>
        <row r="1300">
          <cell r="A1300" t="str">
            <v>USD_LIBOR_1M_EOD</v>
          </cell>
          <cell r="F1300">
            <v>0.235757947933913</v>
          </cell>
        </row>
        <row r="1301">
          <cell r="A1301" t="str">
            <v>USD_LIBOR_3M_EOD</v>
          </cell>
          <cell r="F1301">
            <v>0.99846692442611096</v>
          </cell>
        </row>
        <row r="1302">
          <cell r="A1302" t="str">
            <v>USD_LIBOR_3M_EOD</v>
          </cell>
          <cell r="F1302">
            <v>0.99678634016428702</v>
          </cell>
        </row>
        <row r="1303">
          <cell r="A1303" t="str">
            <v>USD_LIBOR_3M_EOD</v>
          </cell>
          <cell r="F1303">
            <v>0.99446343909615698</v>
          </cell>
        </row>
        <row r="1304">
          <cell r="A1304" t="str">
            <v>USD_LIBOR_3M_EOD</v>
          </cell>
          <cell r="F1304">
            <v>0.99191522816224897</v>
          </cell>
        </row>
        <row r="1305">
          <cell r="A1305" t="str">
            <v>USD_LIBOR_3M_EOD</v>
          </cell>
          <cell r="F1305">
            <v>0.98920503834781703</v>
          </cell>
        </row>
        <row r="1306">
          <cell r="A1306" t="str">
            <v>USD_LIBOR_3M_EOD</v>
          </cell>
          <cell r="F1306">
            <v>0.985671658885513</v>
          </cell>
        </row>
        <row r="1307">
          <cell r="A1307" t="str">
            <v>USD_LIBOR_3M_EOD</v>
          </cell>
          <cell r="F1307">
            <v>0.98205089413151903</v>
          </cell>
        </row>
        <row r="1308">
          <cell r="A1308" t="str">
            <v>USD_LIBOR_3M_EOD</v>
          </cell>
          <cell r="F1308">
            <v>0.97814380196309003</v>
          </cell>
        </row>
        <row r="1309">
          <cell r="A1309" t="str">
            <v>USD_LIBOR_3M_EOD</v>
          </cell>
          <cell r="F1309">
            <v>0.97395495552246003</v>
          </cell>
        </row>
        <row r="1310">
          <cell r="A1310" t="str">
            <v>USD_LIBOR_3M_EOD</v>
          </cell>
          <cell r="F1310">
            <v>0.96956267107870198</v>
          </cell>
        </row>
        <row r="1311">
          <cell r="A1311" t="str">
            <v>USD_LIBOR_3M_EOD</v>
          </cell>
          <cell r="F1311">
            <v>0.96498283169354704</v>
          </cell>
        </row>
        <row r="1312">
          <cell r="A1312" t="str">
            <v>USD_LIBOR_3M_EOD</v>
          </cell>
          <cell r="F1312">
            <v>0.960231244740545</v>
          </cell>
        </row>
        <row r="1313">
          <cell r="A1313" t="str">
            <v>USD_LIBOR_3M_EOD</v>
          </cell>
          <cell r="F1313">
            <v>0.95531140329724396</v>
          </cell>
        </row>
        <row r="1314">
          <cell r="A1314" t="str">
            <v>USD_LIBOR_3M_EOD</v>
          </cell>
          <cell r="F1314">
            <v>0.940025216962454</v>
          </cell>
        </row>
        <row r="1315">
          <cell r="A1315" t="str">
            <v>USD_LIBOR_3M_EOD</v>
          </cell>
          <cell r="F1315">
            <v>0.91849807358404501</v>
          </cell>
        </row>
        <row r="1316">
          <cell r="A1316" t="str">
            <v>USD_LIBOR_3M_EOD</v>
          </cell>
          <cell r="F1316">
            <v>0.89594933321885295</v>
          </cell>
        </row>
        <row r="1317">
          <cell r="A1317" t="str">
            <v>USD_LIBOR_3M_EOD</v>
          </cell>
          <cell r="F1317">
            <v>0.872402850788635</v>
          </cell>
        </row>
        <row r="1318">
          <cell r="A1318" t="str">
            <v>USD_LIBOR_3M_EOD</v>
          </cell>
          <cell r="F1318">
            <v>0.84910785969899805</v>
          </cell>
        </row>
        <row r="1319">
          <cell r="A1319" t="str">
            <v>USD_LIBOR_3M_EOD</v>
          </cell>
          <cell r="F1319">
            <v>0.82548600672414896</v>
          </cell>
        </row>
        <row r="1320">
          <cell r="A1320" t="str">
            <v>USD_LIBOR_3M_EOD</v>
          </cell>
          <cell r="F1320">
            <v>0.80232378619042699</v>
          </cell>
        </row>
        <row r="1321">
          <cell r="A1321" t="str">
            <v>USD_LIBOR_3M_EOD</v>
          </cell>
          <cell r="F1321">
            <v>0.75633116868336603</v>
          </cell>
        </row>
        <row r="1322">
          <cell r="A1322" t="str">
            <v>USD_LIBOR_3M_EOD</v>
          </cell>
          <cell r="F1322">
            <v>0.69159377593811699</v>
          </cell>
        </row>
        <row r="1323">
          <cell r="A1323" t="str">
            <v>USD_LIBOR_3M_EOD</v>
          </cell>
          <cell r="F1323">
            <v>0.59626259511915902</v>
          </cell>
        </row>
        <row r="1324">
          <cell r="A1324" t="str">
            <v>USD_LIBOR_3M_EOD</v>
          </cell>
          <cell r="F1324">
            <v>0.51520854259111803</v>
          </cell>
        </row>
        <row r="1325">
          <cell r="A1325" t="str">
            <v>USD_LIBOR_3M_EOD</v>
          </cell>
          <cell r="F1325">
            <v>0.447288117619978</v>
          </cell>
        </row>
        <row r="1326">
          <cell r="A1326" t="str">
            <v>USD_LIBOR_3M_EOD</v>
          </cell>
          <cell r="F1326">
            <v>0.34137279902342199</v>
          </cell>
        </row>
        <row r="1327">
          <cell r="A1327" t="str">
            <v>USD_LIBOR_3M_EOD</v>
          </cell>
          <cell r="F1327">
            <v>0.26574223338028102</v>
          </cell>
        </row>
        <row r="1328">
          <cell r="A1328" t="str">
            <v>USD_LIBOR_3M_EOD</v>
          </cell>
          <cell r="F1328">
            <v>0.21320232876581599</v>
          </cell>
        </row>
        <row r="1329">
          <cell r="A1329" t="str">
            <v>USD_LIBOR_6M_EOD</v>
          </cell>
          <cell r="F1329">
            <v>0.99580624645826299</v>
          </cell>
        </row>
        <row r="1330">
          <cell r="A1330" t="str">
            <v>USD_LIBOR_6M_EOD</v>
          </cell>
          <cell r="F1330">
            <v>0.99487060303407204</v>
          </cell>
        </row>
        <row r="1331">
          <cell r="A1331" t="str">
            <v>USD_LIBOR_6M_EOD</v>
          </cell>
          <cell r="F1331">
            <v>0.99397936144853205</v>
          </cell>
        </row>
        <row r="1332">
          <cell r="A1332" t="str">
            <v>USD_LIBOR_6M_EOD</v>
          </cell>
          <cell r="F1332">
            <v>0.99300532357981097</v>
          </cell>
        </row>
        <row r="1333">
          <cell r="A1333" t="str">
            <v>USD_LIBOR_6M_EOD</v>
          </cell>
          <cell r="F1333">
            <v>0.99216872918888999</v>
          </cell>
        </row>
        <row r="1334">
          <cell r="A1334" t="str">
            <v>USD_LIBOR_6M_EOD</v>
          </cell>
          <cell r="F1334">
            <v>0.99120521997356104</v>
          </cell>
        </row>
        <row r="1335">
          <cell r="A1335" t="str">
            <v>USD_LIBOR_6M_EOD</v>
          </cell>
          <cell r="F1335">
            <v>0.99021868377281197</v>
          </cell>
        </row>
        <row r="1336">
          <cell r="A1336" t="str">
            <v>USD_LIBOR_6M_EOD</v>
          </cell>
          <cell r="F1336">
            <v>0.98345637451573698</v>
          </cell>
        </row>
        <row r="1337">
          <cell r="A1337" t="str">
            <v>USD_LIBOR_6M_EOD</v>
          </cell>
          <cell r="F1337">
            <v>0.97500454000832004</v>
          </cell>
        </row>
        <row r="1338">
          <cell r="A1338" t="str">
            <v>USD_LIBOR_6M_EOD</v>
          </cell>
          <cell r="F1338">
            <v>0.95628440929440195</v>
          </cell>
        </row>
        <row r="1339">
          <cell r="A1339" t="str">
            <v>USD_LIBOR_6M_EOD</v>
          </cell>
          <cell r="F1339">
            <v>0.93509749716296198</v>
          </cell>
        </row>
        <row r="1340">
          <cell r="A1340" t="str">
            <v>USD_LIBOR_6M_EOD</v>
          </cell>
          <cell r="F1340">
            <v>0.91264447172724295</v>
          </cell>
        </row>
        <row r="1341">
          <cell r="A1341" t="str">
            <v>USD_LIBOR_6M_EOD</v>
          </cell>
          <cell r="F1341">
            <v>0.88914777880876095</v>
          </cell>
        </row>
        <row r="1342">
          <cell r="A1342" t="str">
            <v>USD_LIBOR_6M_EOD</v>
          </cell>
          <cell r="F1342">
            <v>0.86474066069189603</v>
          </cell>
        </row>
        <row r="1343">
          <cell r="A1343" t="str">
            <v>USD_LIBOR_6M_EOD</v>
          </cell>
          <cell r="F1343">
            <v>0.84054801963706904</v>
          </cell>
        </row>
        <row r="1344">
          <cell r="A1344" t="str">
            <v>USD_LIBOR_6M_EOD</v>
          </cell>
          <cell r="F1344">
            <v>0.81614250688902201</v>
          </cell>
        </row>
        <row r="1345">
          <cell r="A1345" t="str">
            <v>USD_LIBOR_6M_EOD</v>
          </cell>
          <cell r="F1345">
            <v>0.79191880023493499</v>
          </cell>
        </row>
        <row r="1346">
          <cell r="A1346" t="str">
            <v>USD_LIBOR_6M_EOD</v>
          </cell>
          <cell r="F1346">
            <v>0.74422192270115295</v>
          </cell>
        </row>
        <row r="1347">
          <cell r="A1347" t="str">
            <v>USD_LIBOR_6M_EOD</v>
          </cell>
          <cell r="F1347">
            <v>0.67766600146491995</v>
          </cell>
        </row>
        <row r="1348">
          <cell r="A1348" t="str">
            <v>USD_LIBOR_6M_EOD</v>
          </cell>
          <cell r="F1348">
            <v>0.58052821280782296</v>
          </cell>
        </row>
        <row r="1349">
          <cell r="A1349" t="str">
            <v>USD_LIBOR_6M_EOD</v>
          </cell>
          <cell r="F1349">
            <v>0.49849011103316698</v>
          </cell>
        </row>
        <row r="1350">
          <cell r="A1350" t="str">
            <v>USD_LIBOR_6M_EOD</v>
          </cell>
          <cell r="F1350">
            <v>0.429925311245279</v>
          </cell>
        </row>
        <row r="1351">
          <cell r="A1351" t="str">
            <v>USD_LIBOR_6M_EOD</v>
          </cell>
          <cell r="F1351">
            <v>0.3237711012501</v>
          </cell>
        </row>
        <row r="1352">
          <cell r="A1352" t="str">
            <v>USD_LIBOR_6M_EOD</v>
          </cell>
          <cell r="F1352">
            <v>0.24872077004953799</v>
          </cell>
        </row>
        <row r="1353">
          <cell r="A1353" t="str">
            <v>USD_LIBOR_6M_EOD</v>
          </cell>
          <cell r="F1353">
            <v>0.19691039079491099</v>
          </cell>
        </row>
        <row r="1354">
          <cell r="A1354" t="str">
            <v>USD_LIBOR_EOD</v>
          </cell>
          <cell r="F1354">
            <v>0.99998979454859704</v>
          </cell>
        </row>
        <row r="1355">
          <cell r="A1355" t="str">
            <v>USD_LIBOR_EOD</v>
          </cell>
          <cell r="F1355">
            <v>0.999979589201345</v>
          </cell>
        </row>
        <row r="1356">
          <cell r="A1356" t="str">
            <v>USD_LIBOR_EOD</v>
          </cell>
          <cell r="F1356">
            <v>0.99990376316597096</v>
          </cell>
        </row>
        <row r="1357">
          <cell r="A1357" t="str">
            <v>USD_LIBOR_EOD</v>
          </cell>
          <cell r="F1357">
            <v>0.99960862333446299</v>
          </cell>
        </row>
        <row r="1358">
          <cell r="A1358" t="str">
            <v>USD_LIBOR_EOD</v>
          </cell>
          <cell r="F1358">
            <v>0.99910256032218403</v>
          </cell>
        </row>
        <row r="1359">
          <cell r="A1359" t="str">
            <v>USD_LIBOR_EOD</v>
          </cell>
          <cell r="F1359">
            <v>0.99690054917834803</v>
          </cell>
        </row>
        <row r="1360">
          <cell r="A1360" t="str">
            <v>USD_LIBOR_EOD</v>
          </cell>
          <cell r="F1360">
            <v>0.99457738195865697</v>
          </cell>
        </row>
        <row r="1361">
          <cell r="A1361" t="str">
            <v>USD_LIBOR_EOD</v>
          </cell>
          <cell r="F1361">
            <v>0.99202887905780801</v>
          </cell>
        </row>
        <row r="1362">
          <cell r="A1362" t="str">
            <v>USD_LIBOR_EOD</v>
          </cell>
          <cell r="F1362">
            <v>0.98931837871734396</v>
          </cell>
        </row>
        <row r="1363">
          <cell r="A1363" t="str">
            <v>USD_LIBOR_EOD</v>
          </cell>
          <cell r="F1363">
            <v>0.98578459441022204</v>
          </cell>
        </row>
        <row r="1364">
          <cell r="A1364" t="str">
            <v>USD_LIBOR_EOD</v>
          </cell>
          <cell r="F1364">
            <v>0.98216341479904601</v>
          </cell>
        </row>
        <row r="1365">
          <cell r="A1365" t="str">
            <v>USD_LIBOR_EOD</v>
          </cell>
          <cell r="F1365">
            <v>0.97825587496683297</v>
          </cell>
        </row>
        <row r="1366">
          <cell r="A1366" t="str">
            <v>USD_LIBOR_EOD</v>
          </cell>
          <cell r="F1366">
            <v>0.97406654857979702</v>
          </cell>
        </row>
        <row r="1367">
          <cell r="A1367" t="str">
            <v>USD_LIBOR_EOD</v>
          </cell>
          <cell r="F1367">
            <v>0.96967376088027002</v>
          </cell>
        </row>
        <row r="1368">
          <cell r="A1368" t="str">
            <v>USD_LIBOR_EOD</v>
          </cell>
          <cell r="F1368">
            <v>0.96509339674982098</v>
          </cell>
        </row>
        <row r="1369">
          <cell r="A1369" t="str">
            <v>USD_LIBOR_EOD</v>
          </cell>
          <cell r="F1369">
            <v>0.960341265373166</v>
          </cell>
        </row>
        <row r="1370">
          <cell r="A1370" t="str">
            <v>USD_LIBOR_EOD</v>
          </cell>
          <cell r="F1370">
            <v>0.95542086022807904</v>
          </cell>
        </row>
        <row r="1371">
          <cell r="A1371" t="str">
            <v>USD_LIBOR_EOD</v>
          </cell>
          <cell r="F1371">
            <v>0.94000962772285301</v>
          </cell>
        </row>
        <row r="1372">
          <cell r="A1372" t="str">
            <v>USD_LIBOR_EOD</v>
          </cell>
          <cell r="F1372">
            <v>0.91846325115304805</v>
          </cell>
        </row>
        <row r="1373">
          <cell r="A1373" t="str">
            <v>USD_LIBOR_EOD</v>
          </cell>
          <cell r="F1373">
            <v>0.89588349380980103</v>
          </cell>
        </row>
        <row r="1374">
          <cell r="A1374" t="str">
            <v>USD_LIBOR_EOD</v>
          </cell>
          <cell r="F1374">
            <v>0.872296101638663</v>
          </cell>
        </row>
        <row r="1375">
          <cell r="A1375" t="str">
            <v>USD_LIBOR_EOD</v>
          </cell>
          <cell r="F1375">
            <v>0.84895319093960198</v>
          </cell>
        </row>
        <row r="1376">
          <cell r="A1376" t="str">
            <v>USD_LIBOR_EOD</v>
          </cell>
          <cell r="F1376">
            <v>0.82527561645124103</v>
          </cell>
        </row>
        <row r="1377">
          <cell r="A1377" t="str">
            <v>USD_LIBOR_EOD</v>
          </cell>
          <cell r="F1377">
            <v>0.802059975726237</v>
          </cell>
        </row>
        <row r="1378">
          <cell r="A1378" t="str">
            <v>USD_LIBOR_EOD</v>
          </cell>
          <cell r="F1378">
            <v>0.755943205036257</v>
          </cell>
        </row>
        <row r="1379">
          <cell r="A1379" t="str">
            <v>USD_LIBOR_EOD</v>
          </cell>
          <cell r="F1379">
            <v>0.69103134021895496</v>
          </cell>
        </row>
        <row r="1380">
          <cell r="A1380" t="str">
            <v>USD_LIBOR_EOD</v>
          </cell>
          <cell r="F1380">
            <v>0.59546714994239203</v>
          </cell>
        </row>
        <row r="1381">
          <cell r="A1381" t="str">
            <v>USD_LIBOR_EOD</v>
          </cell>
          <cell r="F1381">
            <v>0.51426249240632804</v>
          </cell>
        </row>
        <row r="1382">
          <cell r="A1382" t="str">
            <v>USD_LIBOR_EOD</v>
          </cell>
          <cell r="F1382">
            <v>0.44630559184989899</v>
          </cell>
        </row>
        <row r="1383">
          <cell r="A1383" t="str">
            <v>USD_LIBOR_EOD</v>
          </cell>
          <cell r="F1383">
            <v>0.340556874769819</v>
          </cell>
        </row>
        <row r="1384">
          <cell r="A1384" t="str">
            <v>USD_LIBOR_EOD</v>
          </cell>
          <cell r="F1384">
            <v>0.26543642673255502</v>
          </cell>
        </row>
        <row r="1385">
          <cell r="A1385" t="str">
            <v>USD_LIBOR_EOD</v>
          </cell>
          <cell r="F1385">
            <v>0.21383141549576001</v>
          </cell>
        </row>
        <row r="1386">
          <cell r="A1386" t="str">
            <v>ZAR_JIBAR_EOD</v>
          </cell>
          <cell r="F1386">
            <v>0.99983482180889005</v>
          </cell>
        </row>
        <row r="1387">
          <cell r="A1387" t="str">
            <v>ZAR_JIBAR_EOD</v>
          </cell>
          <cell r="F1387">
            <v>0.99883138916686998</v>
          </cell>
        </row>
        <row r="1388">
          <cell r="A1388" t="str">
            <v>ZAR_JIBAR_EOD</v>
          </cell>
          <cell r="F1388">
            <v>0.99460805262473995</v>
          </cell>
        </row>
        <row r="1389">
          <cell r="A1389" t="str">
            <v>ZAR_JIBAR_EOD</v>
          </cell>
          <cell r="F1389">
            <v>0.98907299791748904</v>
          </cell>
        </row>
        <row r="1390">
          <cell r="A1390" t="str">
            <v>ZAR_JIBAR_EOD</v>
          </cell>
          <cell r="F1390">
            <v>0.98377056184915701</v>
          </cell>
        </row>
        <row r="1391">
          <cell r="A1391" t="str">
            <v>ZAR_JIBAR_EOD</v>
          </cell>
          <cell r="F1391">
            <v>0.96610622273533597</v>
          </cell>
        </row>
        <row r="1392">
          <cell r="A1392" t="str">
            <v>ZAR_JIBAR_EOD</v>
          </cell>
          <cell r="F1392">
            <v>0.94807615204545104</v>
          </cell>
        </row>
        <row r="1393">
          <cell r="A1393" t="str">
            <v>ZAR_JIBAR_EOD</v>
          </cell>
          <cell r="F1393">
            <v>0.92988412824692501</v>
          </cell>
        </row>
        <row r="1394">
          <cell r="A1394" t="str">
            <v>ZAR_JIBAR_EOD</v>
          </cell>
          <cell r="F1394">
            <v>0.85477202596490998</v>
          </cell>
        </row>
        <row r="1395">
          <cell r="A1395" t="str">
            <v>ZAR_JIBAR_EOD</v>
          </cell>
          <cell r="F1395">
            <v>0.78140610844511005</v>
          </cell>
        </row>
        <row r="1396">
          <cell r="A1396" t="str">
            <v>ZAR_JIBAR_EOD</v>
          </cell>
          <cell r="F1396">
            <v>0.71295415345499102</v>
          </cell>
        </row>
        <row r="1397">
          <cell r="A1397" t="str">
            <v>ZAR_JIBAR_EOD</v>
          </cell>
          <cell r="F1397">
            <v>0.64834334935465698</v>
          </cell>
        </row>
        <row r="1398">
          <cell r="A1398" t="str">
            <v>ZAR_JIBAR_EOD</v>
          </cell>
          <cell r="F1398">
            <v>0.588871338964158</v>
          </cell>
        </row>
        <row r="1399">
          <cell r="A1399" t="str">
            <v>ZAR_JIBAR_EOD</v>
          </cell>
          <cell r="F1399">
            <v>0.53433975278954904</v>
          </cell>
        </row>
        <row r="1400">
          <cell r="A1400" t="str">
            <v>ZAR_JIBAR_EOD</v>
          </cell>
          <cell r="F1400">
            <v>0.48446422691052698</v>
          </cell>
        </row>
        <row r="1401">
          <cell r="A1401" t="str">
            <v>ZAR_JIBAR_EOD</v>
          </cell>
          <cell r="F1401">
            <v>0.43905849206481601</v>
          </cell>
        </row>
        <row r="1402">
          <cell r="A1402" t="str">
            <v>ZAR_JIBAR_EOD</v>
          </cell>
          <cell r="F1402">
            <v>0.39696523783585402</v>
          </cell>
        </row>
        <row r="1403">
          <cell r="A1403" t="str">
            <v>ZAR_JIBAR_EOD</v>
          </cell>
          <cell r="F1403">
            <v>0.32427585658867097</v>
          </cell>
        </row>
        <row r="1404">
          <cell r="A1404" t="str">
            <v>ZAR_JIBAR_EOD</v>
          </cell>
          <cell r="F1404">
            <v>0.23965148333516001</v>
          </cell>
        </row>
        <row r="1405">
          <cell r="A1405" t="str">
            <v>ZAR_JIBAR_EOD</v>
          </cell>
          <cell r="F1405">
            <v>0.15076276288207799</v>
          </cell>
        </row>
        <row r="1406">
          <cell r="A1406" t="str">
            <v>ZAR_JIBAR_EOD</v>
          </cell>
          <cell r="F1406">
            <v>9.8502700448061004E-2</v>
          </cell>
        </row>
        <row r="1407">
          <cell r="A1407" t="str">
            <v>ZAR_JIBAR_EOD</v>
          </cell>
          <cell r="F1407">
            <v>7.0691393664110994E-2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146</v>
      </c>
      <c r="E3" s="85"/>
      <c r="G3" s="87"/>
      <c r="H3" s="13" t="s">
        <v>35</v>
      </c>
      <c r="I3" s="158" t="s">
        <v>154</v>
      </c>
      <c r="J3" s="85"/>
      <c r="L3" s="87"/>
      <c r="M3" s="13" t="s">
        <v>147</v>
      </c>
      <c r="N3" s="209" t="s">
        <v>151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123</v>
      </c>
      <c r="J4" s="85"/>
      <c r="L4" s="87"/>
      <c r="M4" s="14" t="s">
        <v>148</v>
      </c>
      <c r="N4" s="210" t="s">
        <v>160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118</v>
      </c>
      <c r="I5" s="159" t="s">
        <v>165</v>
      </c>
      <c r="J5" s="85"/>
      <c r="L5" s="87"/>
      <c r="M5" s="14" t="s">
        <v>149</v>
      </c>
      <c r="N5" s="210" t="s">
        <v>152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119</v>
      </c>
      <c r="I6" s="159" t="s">
        <v>124</v>
      </c>
      <c r="J6" s="85"/>
      <c r="L6" s="87"/>
      <c r="M6" s="16" t="s">
        <v>150</v>
      </c>
      <c r="N6" s="211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120</v>
      </c>
      <c r="I7" s="159" t="s">
        <v>125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4" t="s">
        <v>171</v>
      </c>
      <c r="D8" s="165" t="b">
        <v>1</v>
      </c>
      <c r="E8" s="85"/>
      <c r="G8" s="87"/>
      <c r="H8" s="14" t="s">
        <v>121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42360</v>
      </c>
      <c r="E9" s="85"/>
      <c r="G9" s="87"/>
      <c r="H9" s="14" t="s">
        <v>122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42362</v>
      </c>
      <c r="E10" s="85"/>
      <c r="G10" s="87"/>
      <c r="H10" s="14" t="s">
        <v>126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7" t="s">
        <v>162</v>
      </c>
      <c r="I11" s="213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_USDON_linearLCH#0011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_USDON_cubicLCH#0011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7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127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128</v>
      </c>
      <c r="E21" s="40"/>
      <c r="G21" s="20"/>
      <c r="H21" s="21"/>
      <c r="I21" s="27" t="s">
        <v>161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42360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42360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64277</v>
      </c>
      <c r="D24" s="32">
        <f>_xll.qlYieldTSDiscount(YieldCurve1_ON,C24,,Trigger)</f>
        <v>0.25210303768024317</v>
      </c>
      <c r="E24" s="40"/>
      <c r="G24" s="20"/>
      <c r="H24" s="31">
        <f>_xll.qlTermStructureMaxDate(yieldcurve2_ON,Trigger)</f>
        <v>64277</v>
      </c>
      <c r="I24" s="32">
        <f>_xll.qlYieldTSDiscount(yieldcurve2_ON,H24,,Trigger)</f>
        <v>0.25238837502292538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_USD3M_linearLCH#0006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_USD3M_cubicLCH#0006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128</v>
      </c>
      <c r="E36" s="40"/>
      <c r="F36" s="47"/>
      <c r="G36" s="20"/>
      <c r="H36" s="21"/>
      <c r="I36" s="27" t="s">
        <v>161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42360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42360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64277</v>
      </c>
      <c r="D39" s="32">
        <f>_xll.qlYieldTSDiscount(YieldCurve1_3M,C39,,Trigger)</f>
        <v>0.2129608345495109</v>
      </c>
      <c r="E39" s="40"/>
      <c r="F39" s="47"/>
      <c r="G39" s="20"/>
      <c r="H39" s="31">
        <f>_xll.qlTermStructureMaxDate(yieldcurve2_3M,Trigger)</f>
        <v>64277</v>
      </c>
      <c r="I39" s="32">
        <f>_xll.qlYieldTSDiscount(yieldcurve2_3M,H39,,Trigger)</f>
        <v>0.21320388216588576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_xll.qlPiecewiseYieldCurve(D47,D48,Calendar,_xll.ohPack(USD6M!AB3:AB403),,,,D49,D50,D51,,Permanent,,ObjectOverwrite)</f>
        <v>_USD6M_linearLCH#0006</v>
      </c>
      <c r="E45" s="40"/>
      <c r="F45" s="47"/>
      <c r="G45" s="20"/>
      <c r="H45" s="19"/>
      <c r="I45" s="39" t="str">
        <f>_xll.qlPiecewiseYieldCurve(I47,I48,Calendar,_xll.ohPack(USD6M!AC3:AC59),,,,I49,I50,I51,,Permanent,,ObjectOverwrite)</f>
        <v>_USD6M_cubicLCH#0006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128</v>
      </c>
      <c r="E51" s="40"/>
      <c r="G51" s="20"/>
      <c r="H51" s="21"/>
      <c r="I51" s="27" t="s">
        <v>161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42360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42360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64277</v>
      </c>
      <c r="D54" s="32">
        <f>_xll.qlYieldTSDiscount(YieldCurve1_6M,C54,,Trigger)</f>
        <v>0.19668395115342333</v>
      </c>
      <c r="E54" s="40"/>
      <c r="G54" s="20"/>
      <c r="H54" s="31">
        <f>_xll.qlTermStructureMaxDate(YieldCurve2_6M,Trigger)</f>
        <v>64277</v>
      </c>
      <c r="I54" s="32">
        <f>_xll.qlYieldTSDiscount(YieldCurve2_6M,H54,,Trigger)</f>
        <v>0.19693804666304757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_USD1M_linearLCH#0006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_USD1M_cubicLCH#0006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128</v>
      </c>
      <c r="E66" s="40"/>
      <c r="G66" s="20"/>
      <c r="H66" s="21"/>
      <c r="I66" s="27" t="s">
        <v>161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42360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42360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64280</v>
      </c>
      <c r="D69" s="32">
        <f>_xll.qlYieldTSDiscount(yieldcurve1_1M,C69,,Trigger)</f>
        <v>0.23544182281834058</v>
      </c>
      <c r="E69" s="40"/>
      <c r="G69" s="20"/>
      <c r="H69" s="31">
        <f>_xll.qlTermStructureMaxDate(yieldcurve2_1M,Trigger)</f>
        <v>64280</v>
      </c>
      <c r="I69" s="32">
        <f>_xll.qlYieldTSDiscount(yieldcurve2_1M,H69,,Trigger)</f>
        <v>0.23571289439555815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_USD1Y_linearLCH#0006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_USD1Y_cubicLCH#0006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128</v>
      </c>
      <c r="E81" s="40"/>
      <c r="G81" s="20"/>
      <c r="H81" s="21"/>
      <c r="I81" s="27" t="s">
        <v>161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42360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42360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64277</v>
      </c>
      <c r="D84" s="32">
        <f>_xll.qlYieldTSDiscount(yieldcurve1_1Y,C84,,Trigger)</f>
        <v>0.17823261694602621</v>
      </c>
      <c r="E84" s="40"/>
      <c r="G84" s="20"/>
      <c r="H84" s="31">
        <f>_xll.qlTermStructureMaxDate(yieldcurve2_1Y,Trigger)</f>
        <v>64277</v>
      </c>
      <c r="I84" s="32">
        <f>_xll.qlYieldTSDiscount(yieldcurve2_1Y,H84,,Trigger)</f>
        <v>0.17845654976831138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_USDSTD_linearLCH#0008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127</v>
      </c>
      <c r="E95" s="40"/>
    </row>
    <row r="96" spans="2:10" x14ac:dyDescent="0.2">
      <c r="B96" s="20"/>
      <c r="C96" s="21" t="s">
        <v>17</v>
      </c>
      <c r="D96" s="27" t="s">
        <v>128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42360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64277</v>
      </c>
      <c r="D99" s="32">
        <f>_xll.qlYieldTSDiscount(yieldcurve1_STD,C99,,Trigger)</f>
        <v>0.21358343622973122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disablePrompts="1"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: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8" width="24.42578125" style="46" bestFit="1" customWidth="1"/>
    <col min="39" max="39" width="24.42578125" style="46" hidden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153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6" t="s">
        <v>128</v>
      </c>
      <c r="AE1" s="176" t="s">
        <v>135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69">
        <f t="array" ref="AD2:AD77">_xll.qlPiecewiseYieldCurveData(YieldCurve1_ON,Trigger)</f>
        <v>3.6499817501511756E-3</v>
      </c>
      <c r="AE2" s="76">
        <f t="array" ref="AE2:AE77">_xll.qlPiecewiseYieldCurveData(yieldcurve2_ON,Trigger)</f>
        <v>1</v>
      </c>
      <c r="AH2" s="46" t="s">
        <v>136</v>
      </c>
      <c r="AJ2" s="46" t="s">
        <v>137</v>
      </c>
      <c r="AL2" s="214" t="s">
        <v>84</v>
      </c>
      <c r="AM2" s="215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IF(ReportQuoteOverwrite,Currency&amp;"1DOIS"&amp;ReportQuoteSuffix,Currency&amp;$B3&amp;"D"&amp;QuoteSuffix)</f>
        <v>USD1DOIS_RepoQuote</v>
      </c>
      <c r="J3" s="123"/>
      <c r="K3" s="58" t="str">
        <f>_xll.qlDepositRateHelper(,I3,H3,Permanent,Trigger,ObjectOverwrite)</f>
        <v>obj_00481#0006</v>
      </c>
      <c r="L3" s="49"/>
      <c r="M3" s="10" t="str">
        <f>A3</f>
        <v>Dp</v>
      </c>
      <c r="N3" s="94" t="str">
        <f>IF(ISBLANK(K3),"--",K3)</f>
        <v>obj_00481#0006</v>
      </c>
      <c r="O3" s="146" t="str">
        <f>IFERROR(_xll.qlRateHelperQuoteName(N3,Trigger),"--")</f>
        <v>USD1DOIS_RepoQuote</v>
      </c>
      <c r="P3" s="98">
        <f>IFERROR(_xll.qlRateHelperQuoteValue($N3,Trigger),"--")</f>
        <v>3.5999999999999999E-3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42360</v>
      </c>
      <c r="U3" s="99">
        <f>IFERROR(_xll.qlRateHelperPillarDate(N3,Trigger),"--")</f>
        <v>42361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obj_00481</v>
      </c>
      <c r="Y3" s="4" t="str">
        <f>IFERROR(_xll.qlRateHelperQuoteName(X3,Trigger),"")</f>
        <v>USD1DOIS_RepoQuote</v>
      </c>
      <c r="Z3" s="70">
        <f>IFERROR(_xll.qlRateHelperRate(X3,Trigger),"")</f>
        <v>3.5999999999999999E-3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42360</v>
      </c>
      <c r="AC3" s="5">
        <f>IFERROR(_xll.qlRateHelperPillarDate(X3,Trigger),"")</f>
        <v>42361</v>
      </c>
      <c r="AD3" s="70">
        <v>3.6499817501511756E-3</v>
      </c>
      <c r="AE3" s="77">
        <v>0.99999000009999905</v>
      </c>
      <c r="AF3" s="167">
        <f t="array" ref="AF3:AF77">_xll.ohFilter([1]REP00100!$C$2:$C$2000,([1]REP00100!$A$2:$A$2000="USD_FEDFUND_EOD"))</f>
        <v>42361</v>
      </c>
      <c r="AG3" s="168">
        <f t="array" ref="AG3:AG77">_xll.ohFilter([1]REP00100!$E$2:$E$2000,([1]REP00100!$A$2:$A$2000="USD_FEDFUND_EOD"))</f>
        <v>3.6499817501455798E-3</v>
      </c>
      <c r="AH3" s="170">
        <f>AD3-AG3</f>
        <v>5.5957842526321855E-15</v>
      </c>
      <c r="AI3" s="172">
        <f t="array" ref="AI3:AI77">_xll.ohFilter([1]REP00101!$F$2:$F$2000,([1]REP00101!$A$2:$A$2000="USD_FEDFUND_EOD"))</f>
        <v>0.99999000009999905</v>
      </c>
      <c r="AJ3" s="171">
        <f>AE3-AI3</f>
        <v>0</v>
      </c>
      <c r="AK3" s="168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6" t="str">
        <f>IF(ReportQuoteOverwrite,Currency&amp;"2DOIS"&amp;ReportQuoteSuffix,Currency&amp;$B4&amp;"D"&amp;QuoteSuffix)</f>
        <v>USD2DOIS_RepoQuote</v>
      </c>
      <c r="J4" s="122"/>
      <c r="K4" s="114" t="str">
        <f>_xll.qlFraRateHelper(,I4,C4,H4,PillarDate,,Permanent,Trigger,ObjectOverwrite)</f>
        <v>obj_0048f#0006</v>
      </c>
      <c r="L4" s="48"/>
      <c r="M4" s="10" t="str">
        <f>A4</f>
        <v>Dp</v>
      </c>
      <c r="N4" s="94" t="str">
        <f t="shared" ref="N4" si="1">IF(ISBLANK(K4),"--",K4)</f>
        <v>obj_0048f#0006</v>
      </c>
      <c r="O4" s="146" t="str">
        <f>IFERROR(_xll.qlRateHelperQuoteName(N4,Trigger),"--")</f>
        <v>USD2DOIS_RepoQuote</v>
      </c>
      <c r="P4" s="98">
        <f>IFERROR(_xll.qlRateHelperQuoteValue($N4,Trigger),"--")</f>
        <v>3.5999999999999999E-3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42361</v>
      </c>
      <c r="U4" s="99">
        <f>IFERROR(_xll.qlRateHelperPillarDate(N4,Trigger),"--")</f>
        <v>42362</v>
      </c>
      <c r="W4" s="4" t="str">
        <f t="shared" si="0"/>
        <v>Dp</v>
      </c>
      <c r="X4" s="4" t="str">
        <v>obj_0048f</v>
      </c>
      <c r="Y4" s="4" t="str">
        <f>IFERROR(_xll.qlRateHelperQuoteName(X4,Trigger),"")</f>
        <v>USD2DOIS_RepoQuote</v>
      </c>
      <c r="Z4" s="70">
        <f>IFERROR(_xll.qlRateHelperRate(X4,Trigger),"")</f>
        <v>3.5999999999999999E-3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42361</v>
      </c>
      <c r="AC4" s="5">
        <f>IFERROR(_xll.qlRateHelperPillarDate(X4,Trigger),"")</f>
        <v>42362</v>
      </c>
      <c r="AD4" s="70">
        <v>3.6499817501470869E-3</v>
      </c>
      <c r="AE4" s="77">
        <v>0.99998000029999612</v>
      </c>
      <c r="AF4" s="167">
        <v>42362</v>
      </c>
      <c r="AG4" s="168">
        <v>3.6499817501460699E-3</v>
      </c>
      <c r="AH4" s="170">
        <f t="shared" ref="AH4:AH67" si="2">AD4-AG4</f>
        <v>1.0169816377914032E-15</v>
      </c>
      <c r="AI4" s="172">
        <v>0.99998000029999601</v>
      </c>
      <c r="AJ4" s="171">
        <f t="shared" ref="AJ4:AJ67" si="3">AE4-AI4</f>
        <v>0</v>
      </c>
      <c r="AK4" s="168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obj_004bf#0006</v>
      </c>
      <c r="O5" s="145" t="str">
        <f>IFERROR(_xll.qlRateHelperQuoteName(N5,Trigger),"--")</f>
        <v>USD1WOIS_RepoQuote</v>
      </c>
      <c r="P5" s="133">
        <f>IFERROR(_xll.qlRateHelperQuoteValue($N5,Trigger),"--")</f>
        <v>3.5075000000000002E-3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42362</v>
      </c>
      <c r="U5" s="134">
        <f>IFERROR(_xll.qlRateHelperPillarDate(N5,Trigger),"--")</f>
        <v>42369</v>
      </c>
      <c r="W5" s="4" t="str">
        <f t="shared" si="0"/>
        <v>OIS</v>
      </c>
      <c r="X5" s="4" t="str">
        <v>obj_004bf</v>
      </c>
      <c r="Y5" s="4" t="str">
        <f>IFERROR(_xll.qlRateHelperQuoteName(X5,Trigger),"")</f>
        <v>USD1WOIS_RepoQuote</v>
      </c>
      <c r="Z5" s="70">
        <f>IFERROR(_xll.qlRateHelperRate(X5,Trigger),"")</f>
        <v>3.5075000000000002E-3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42362</v>
      </c>
      <c r="AC5" s="5">
        <f>IFERROR(_xll.qlRateHelperPillarDate(X5,Trigger),"")</f>
        <v>42369</v>
      </c>
      <c r="AD5" s="70">
        <v>3.5769579552698632E-3</v>
      </c>
      <c r="AE5" s="77">
        <v>0.99991180492619691</v>
      </c>
      <c r="AF5" s="167">
        <v>42369</v>
      </c>
      <c r="AG5" s="168">
        <v>3.5769579552717202E-3</v>
      </c>
      <c r="AH5" s="170">
        <f t="shared" si="2"/>
        <v>-1.857021481033172E-15</v>
      </c>
      <c r="AI5" s="172">
        <v>0.99991180492613396</v>
      </c>
      <c r="AJ5" s="171">
        <f t="shared" si="3"/>
        <v>6.2949645496246376E-14</v>
      </c>
      <c r="AK5" s="168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obj_00480#0006</v>
      </c>
      <c r="O6" s="146" t="str">
        <f>IFERROR(_xll.qlRateHelperQuoteName(N6,Trigger),"--")</f>
        <v>USD2WOIS_RepoQuote</v>
      </c>
      <c r="P6" s="98">
        <f>IFERROR(_xll.qlRateHelperQuoteValue($N6,Trigger),"--")</f>
        <v>3.2100000000000002E-3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42362</v>
      </c>
      <c r="U6" s="99">
        <f>IFERROR(_xll.qlRateHelperPillarDate(N6,Trigger),"--")</f>
        <v>42376</v>
      </c>
      <c r="W6" s="4" t="str">
        <f t="shared" si="0"/>
        <v>OIS</v>
      </c>
      <c r="X6" s="4" t="str">
        <v>obj_00480</v>
      </c>
      <c r="Y6" s="4" t="str">
        <f>IFERROR(_xll.qlRateHelperQuoteName(X6,Trigger),"")</f>
        <v>USD2WOIS_RepoQuote</v>
      </c>
      <c r="Z6" s="70">
        <f>IFERROR(_xll.qlRateHelperRate(X6,Trigger),"")</f>
        <v>3.2100000000000002E-3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42362</v>
      </c>
      <c r="AC6" s="5">
        <f>IFERROR(_xll.qlRateHelperPillarDate(X6,Trigger),"")</f>
        <v>42376</v>
      </c>
      <c r="AD6" s="70">
        <v>3.3038304025129086E-3</v>
      </c>
      <c r="AE6" s="77">
        <v>0.99985518504439641</v>
      </c>
      <c r="AF6" s="167">
        <v>42376</v>
      </c>
      <c r="AG6" s="168">
        <v>3.30383040251118E-3</v>
      </c>
      <c r="AH6" s="170">
        <f t="shared" si="2"/>
        <v>1.7286519438108883E-15</v>
      </c>
      <c r="AI6" s="172">
        <v>0.99985518504439597</v>
      </c>
      <c r="AJ6" s="171">
        <f t="shared" si="3"/>
        <v>0</v>
      </c>
      <c r="AK6" s="168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 t="shared" ref="I7:I42" si="6">IF(ReportQuoteOverwrite,Currency&amp;B7&amp;$H$5&amp;ReportQuoteSuffix,Currency&amp;$H$5&amp;IF($B7="1W","SW",$B7)&amp;QuoteSuffix)</f>
        <v>USD1WOIS_RepoQuote</v>
      </c>
      <c r="J7" s="123"/>
      <c r="K7" s="58" t="str">
        <f>_xll.qlOISRateHelper(,C7,B7,I7,$H7,,Permanent,Trigger,ObjectOverwrite)</f>
        <v>obj_004bf#0006</v>
      </c>
      <c r="L7" s="48"/>
      <c r="M7" s="10" t="str">
        <f t="shared" si="4"/>
        <v>OIS</v>
      </c>
      <c r="N7" s="94" t="str">
        <f t="shared" si="5"/>
        <v>obj_00490#0006</v>
      </c>
      <c r="O7" s="146" t="str">
        <f>IFERROR(_xll.qlRateHelperQuoteName(N7,Trigger),"--")</f>
        <v>USD3WOIS_RepoQuote</v>
      </c>
      <c r="P7" s="98">
        <f>IFERROR(_xll.qlRateHelperQuoteValue($N7,Trigger),"--")</f>
        <v>3.3E-3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42362</v>
      </c>
      <c r="U7" s="99">
        <f>IFERROR(_xll.qlRateHelperPillarDate(N7,Trigger),"--")</f>
        <v>42383</v>
      </c>
      <c r="W7" s="4" t="str">
        <f t="shared" si="0"/>
        <v>OIS</v>
      </c>
      <c r="X7" s="4" t="str">
        <v>obj_00490</v>
      </c>
      <c r="Y7" s="4" t="str">
        <f>IFERROR(_xll.qlRateHelperQuoteName(X7,Trigger),"")</f>
        <v>USD3WOIS_RepoQuote</v>
      </c>
      <c r="Z7" s="70">
        <f>IFERROR(_xll.qlRateHelperRate(X7,Trigger),"")</f>
        <v>3.3E-3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42362</v>
      </c>
      <c r="AC7" s="5">
        <f>IFERROR(_xll.qlRateHelperPillarDate(X7,Trigger),"")</f>
        <v>42383</v>
      </c>
      <c r="AD7" s="70">
        <v>3.3719870261908567E-3</v>
      </c>
      <c r="AE7" s="77">
        <v>0.99978754119830882</v>
      </c>
      <c r="AF7" s="167">
        <v>42383</v>
      </c>
      <c r="AG7" s="168">
        <v>3.3719870261908402E-3</v>
      </c>
      <c r="AH7" s="170">
        <f t="shared" si="2"/>
        <v>1.6479873021779667E-17</v>
      </c>
      <c r="AI7" s="172">
        <v>0.99978754119831503</v>
      </c>
      <c r="AJ7" s="171">
        <f t="shared" si="3"/>
        <v>-6.2172489379008766E-15</v>
      </c>
      <c r="AK7" s="168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123"/>
      <c r="E8" s="123"/>
      <c r="F8" s="123"/>
      <c r="G8" s="123"/>
      <c r="H8" s="62" t="str">
        <f t="shared" ref="H8:H42" si="8">$H$1</f>
        <v>USDFedFunds</v>
      </c>
      <c r="I8" s="63" t="str">
        <f t="shared" si="6"/>
        <v>USD2WOIS_RepoQuote</v>
      </c>
      <c r="J8" s="123"/>
      <c r="K8" s="64" t="str">
        <f>_xll.qlOISRateHelper(,C8,B8,I8,$H8,,Permanent,Trigger,ObjectOverwrite)</f>
        <v>obj_00480#0006</v>
      </c>
      <c r="L8" s="48"/>
      <c r="M8" s="10" t="str">
        <f t="shared" si="4"/>
        <v>OIS</v>
      </c>
      <c r="N8" s="94" t="str">
        <f t="shared" si="5"/>
        <v>obj_0048b#0006</v>
      </c>
      <c r="O8" s="146" t="str">
        <f>IFERROR(_xll.qlRateHelperQuoteName(N8,Trigger),"--")</f>
        <v>USD1MOIS_RepoQuote</v>
      </c>
      <c r="P8" s="98">
        <f>IFERROR(_xll.qlRateHelperQuoteValue($N8,Trigger),"--")</f>
        <v>3.4099999999999998E-3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42362</v>
      </c>
      <c r="U8" s="99">
        <f>IFERROR(_xll.qlRateHelperPillarDate(N8,Trigger),"--")</f>
        <v>42394</v>
      </c>
      <c r="W8" s="4" t="str">
        <f t="shared" si="0"/>
        <v>OIS</v>
      </c>
      <c r="X8" s="4" t="str">
        <v>obj_0048b</v>
      </c>
      <c r="Y8" s="4" t="str">
        <f>IFERROR(_xll.qlRateHelperQuoteName(X8,Trigger),"")</f>
        <v>USD1MOIS_RepoQuote</v>
      </c>
      <c r="Z8" s="70">
        <f>IFERROR(_xll.qlRateHelperRate(X8,Trigger),"")</f>
        <v>3.4099999999999998E-3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42362</v>
      </c>
      <c r="AC8" s="5">
        <f>IFERROR(_xll.qlRateHelperPillarDate(X8,Trigger),"")</f>
        <v>42394</v>
      </c>
      <c r="AD8" s="70">
        <v>3.4681986770091371E-3</v>
      </c>
      <c r="AE8" s="77">
        <v>0.99967698709761443</v>
      </c>
      <c r="AF8" s="167">
        <v>42394</v>
      </c>
      <c r="AG8" s="168">
        <v>3.46819867677353E-3</v>
      </c>
      <c r="AH8" s="170">
        <f t="shared" si="2"/>
        <v>2.3560710674108698E-13</v>
      </c>
      <c r="AI8" s="172">
        <v>0.99967698709768504</v>
      </c>
      <c r="AJ8" s="171">
        <f t="shared" si="3"/>
        <v>-7.0610184366159956E-14</v>
      </c>
      <c r="AK8" s="168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123"/>
      <c r="E9" s="123"/>
      <c r="F9" s="123"/>
      <c r="G9" s="123"/>
      <c r="H9" s="62" t="str">
        <f t="shared" si="8"/>
        <v>USDFedFunds</v>
      </c>
      <c r="I9" s="63" t="str">
        <f t="shared" si="6"/>
        <v>USD3WOIS_RepoQuote</v>
      </c>
      <c r="J9" s="123"/>
      <c r="K9" s="64" t="str">
        <f>_xll.qlOISRateHelper(,C9,B9,I9,$H9,,Permanent,Trigger,ObjectOverwrite)</f>
        <v>obj_00490#0006</v>
      </c>
      <c r="L9" s="48"/>
      <c r="M9" s="10" t="str">
        <f t="shared" si="4"/>
        <v>OIS</v>
      </c>
      <c r="N9" s="94" t="str">
        <f t="shared" si="5"/>
        <v>obj_0048e#0006</v>
      </c>
      <c r="O9" s="146" t="str">
        <f>IFERROR(_xll.qlRateHelperQuoteName(N9,Trigger),"--")</f>
        <v>USD2MOIS_RepoQuote</v>
      </c>
      <c r="P9" s="98">
        <f>IFERROR(_xll.qlRateHelperQuoteValue($N9,Trigger),"--")</f>
        <v>3.5184999999999999E-3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42362</v>
      </c>
      <c r="U9" s="99">
        <f>IFERROR(_xll.qlRateHelperPillarDate(N9,Trigger),"--")</f>
        <v>42424</v>
      </c>
      <c r="W9" s="4" t="str">
        <f t="shared" si="0"/>
        <v>OIS</v>
      </c>
      <c r="X9" s="4" t="str">
        <v>obj_0048e</v>
      </c>
      <c r="Y9" s="4" t="str">
        <f>IFERROR(_xll.qlRateHelperQuoteName(X9,Trigger),"")</f>
        <v>USD2MOIS_RepoQuote</v>
      </c>
      <c r="Z9" s="70">
        <f>IFERROR(_xll.qlRateHelperRate(X9,Trigger),"")</f>
        <v>3.5184999999999999E-3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42362</v>
      </c>
      <c r="AC9" s="5">
        <f>IFERROR(_xll.qlRateHelperPillarDate(X9,Trigger),"")</f>
        <v>42424</v>
      </c>
      <c r="AD9" s="70">
        <v>3.5689030847041048E-3</v>
      </c>
      <c r="AE9" s="77">
        <v>0.99937441549272821</v>
      </c>
      <c r="AF9" s="167">
        <v>42424</v>
      </c>
      <c r="AG9" s="168">
        <v>3.5689030847035198E-3</v>
      </c>
      <c r="AH9" s="170">
        <f t="shared" si="2"/>
        <v>5.8503549227317819E-16</v>
      </c>
      <c r="AI9" s="172">
        <v>0.99937441549272799</v>
      </c>
      <c r="AJ9" s="171">
        <f t="shared" si="3"/>
        <v>0</v>
      </c>
      <c r="AK9" s="168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123"/>
      <c r="E10" s="123"/>
      <c r="F10" s="123"/>
      <c r="G10" s="123"/>
      <c r="H10" s="62" t="str">
        <f t="shared" si="8"/>
        <v>USDFedFunds</v>
      </c>
      <c r="I10" s="63" t="str">
        <f t="shared" si="6"/>
        <v>USD1MOIS_RepoQuote</v>
      </c>
      <c r="J10" s="123"/>
      <c r="K10" s="64" t="str">
        <f>_xll.qlOISRateHelper(,C10,B10,I10,$H10,,Permanent,Trigger,ObjectOverwrite)</f>
        <v>obj_0048b#0006</v>
      </c>
      <c r="L10" s="48"/>
      <c r="M10" s="10" t="str">
        <f t="shared" si="4"/>
        <v>OIS</v>
      </c>
      <c r="N10" s="94" t="str">
        <f t="shared" si="5"/>
        <v>obj_00492#0006</v>
      </c>
      <c r="O10" s="146" t="str">
        <f>IFERROR(_xll.qlRateHelperQuoteName(N10,Trigger),"--")</f>
        <v>USD3MOIS_RepoQuote</v>
      </c>
      <c r="P10" s="98">
        <f>IFERROR(_xll.qlRateHelperQuoteValue($N10,Trigger),"--")</f>
        <v>3.6233333349999998E-3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42362</v>
      </c>
      <c r="U10" s="99">
        <f>IFERROR(_xll.qlRateHelperPillarDate(N10,Trigger),"--")</f>
        <v>42453</v>
      </c>
      <c r="W10" s="4" t="str">
        <f t="shared" si="0"/>
        <v>OIS</v>
      </c>
      <c r="X10" s="4" t="str">
        <v>obj_00492</v>
      </c>
      <c r="Y10" s="4" t="str">
        <f>IFERROR(_xll.qlRateHelperQuoteName(X10,Trigger),"")</f>
        <v>USD3MOIS_RepoQuote</v>
      </c>
      <c r="Z10" s="70">
        <f>IFERROR(_xll.qlRateHelperRate(X10,Trigger),"")</f>
        <v>3.6233333349999998E-3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42362</v>
      </c>
      <c r="AC10" s="5">
        <f>IFERROR(_xll.qlRateHelperPillarDate(X10,Trigger),"")</f>
        <v>42453</v>
      </c>
      <c r="AD10" s="70">
        <v>3.67150309118437E-3</v>
      </c>
      <c r="AE10" s="77">
        <v>0.99906495855415578</v>
      </c>
      <c r="AF10" s="167">
        <v>42453</v>
      </c>
      <c r="AG10" s="168">
        <v>3.67150309111726E-3</v>
      </c>
      <c r="AH10" s="170">
        <f t="shared" si="2"/>
        <v>6.7109946072507753E-14</v>
      </c>
      <c r="AI10" s="172">
        <v>0.999064958554156</v>
      </c>
      <c r="AJ10" s="171">
        <f t="shared" si="3"/>
        <v>0</v>
      </c>
      <c r="AK10" s="168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123"/>
      <c r="E11" s="123"/>
      <c r="F11" s="123"/>
      <c r="G11" s="123"/>
      <c r="H11" s="62" t="str">
        <f t="shared" si="8"/>
        <v>USDFedFunds</v>
      </c>
      <c r="I11" s="63" t="str">
        <f t="shared" si="6"/>
        <v>USD2MOIS_RepoQuote</v>
      </c>
      <c r="J11" s="123"/>
      <c r="K11" s="64" t="str">
        <f>_xll.qlOISRateHelper(,C11,B11,I11,$H11,,Permanent,Trigger,ObjectOverwrite)</f>
        <v>obj_0048e#0006</v>
      </c>
      <c r="L11" s="48"/>
      <c r="M11" s="10" t="str">
        <f t="shared" si="4"/>
        <v>OIS</v>
      </c>
      <c r="N11" s="94" t="str">
        <f t="shared" si="5"/>
        <v>obj_00488#0006</v>
      </c>
      <c r="O11" s="146" t="str">
        <f>IFERROR(_xll.qlRateHelperQuoteName(N11,Trigger),"--")</f>
        <v>USD4MOIS_RepoQuote</v>
      </c>
      <c r="P11" s="98">
        <f>IFERROR(_xll.qlRateHelperQuoteValue($N11,Trigger),"--")</f>
        <v>3.8925000000000001E-3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42362</v>
      </c>
      <c r="U11" s="99">
        <f>IFERROR(_xll.qlRateHelperPillarDate(N11,Trigger),"--")</f>
        <v>42485</v>
      </c>
      <c r="W11" s="4" t="str">
        <f t="shared" si="0"/>
        <v>OIS</v>
      </c>
      <c r="X11" s="4" t="str">
        <v>obj_00488</v>
      </c>
      <c r="Y11" s="4" t="str">
        <f>IFERROR(_xll.qlRateHelperQuoteName(X11,Trigger),"")</f>
        <v>USD4MOIS_RepoQuote</v>
      </c>
      <c r="Z11" s="70">
        <f>IFERROR(_xll.qlRateHelperRate(X11,Trigger),"")</f>
        <v>3.8925000000000001E-3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42362</v>
      </c>
      <c r="AC11" s="5">
        <f>IFERROR(_xll.qlRateHelperPillarDate(X11,Trigger),"")</f>
        <v>42485</v>
      </c>
      <c r="AD11" s="70">
        <v>3.9392371440166024E-3</v>
      </c>
      <c r="AE11" s="77">
        <v>0.9986518557475933</v>
      </c>
      <c r="AF11" s="167">
        <v>42485</v>
      </c>
      <c r="AG11" s="168">
        <v>3.9392371440172304E-3</v>
      </c>
      <c r="AH11" s="170">
        <f t="shared" si="2"/>
        <v>-6.2796989830360417E-16</v>
      </c>
      <c r="AI11" s="172">
        <v>0.99865185574759296</v>
      </c>
      <c r="AJ11" s="171">
        <f t="shared" si="3"/>
        <v>0</v>
      </c>
      <c r="AK11" s="168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123"/>
      <c r="E12" s="123"/>
      <c r="F12" s="123"/>
      <c r="G12" s="123"/>
      <c r="H12" s="62" t="str">
        <f t="shared" si="8"/>
        <v>USDFedFunds</v>
      </c>
      <c r="I12" s="63" t="str">
        <f t="shared" si="6"/>
        <v>USD3MOIS_RepoQuote</v>
      </c>
      <c r="J12" s="123"/>
      <c r="K12" s="64" t="str">
        <f>_xll.qlOISRateHelper(,C12,B12,I12,$H12,,Permanent,Trigger,ObjectOverwrite)</f>
        <v>obj_00492#0006</v>
      </c>
      <c r="L12" s="48"/>
      <c r="M12" s="10" t="str">
        <f t="shared" si="4"/>
        <v>OIS</v>
      </c>
      <c r="N12" s="94" t="str">
        <f t="shared" si="5"/>
        <v>obj_00485#0006</v>
      </c>
      <c r="O12" s="146" t="str">
        <f>IFERROR(_xll.qlRateHelperQuoteName(N12,Trigger),"--")</f>
        <v>USD5MOIS_RepoQuote</v>
      </c>
      <c r="P12" s="98">
        <f>IFERROR(_xll.qlRateHelperQuoteValue($N12,Trigger),"--")</f>
        <v>4.1237499999999998E-3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42362</v>
      </c>
      <c r="U12" s="99">
        <f>IFERROR(_xll.qlRateHelperPillarDate(N12,Trigger),"--")</f>
        <v>42514</v>
      </c>
      <c r="W12" s="4" t="str">
        <f t="shared" si="0"/>
        <v>OIS</v>
      </c>
      <c r="X12" s="4" t="str">
        <v>obj_00485</v>
      </c>
      <c r="Y12" s="4" t="str">
        <f>IFERROR(_xll.qlRateHelperQuoteName(X12,Trigger),"")</f>
        <v>USD5MOIS_RepoQuote</v>
      </c>
      <c r="Z12" s="70">
        <f>IFERROR(_xll.qlRateHelperRate(X12,Trigger),"")</f>
        <v>4.1237499999999998E-3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42362</v>
      </c>
      <c r="AC12" s="5">
        <f>IFERROR(_xll.qlRateHelperPillarDate(X12,Trigger),"")</f>
        <v>42514</v>
      </c>
      <c r="AD12" s="70">
        <v>4.1705392127566535E-3</v>
      </c>
      <c r="AE12" s="77">
        <v>0.99824192246826782</v>
      </c>
      <c r="AF12" s="167">
        <v>42514</v>
      </c>
      <c r="AG12" s="168">
        <v>4.1705392127563603E-3</v>
      </c>
      <c r="AH12" s="170">
        <f t="shared" si="2"/>
        <v>2.931682674400804E-16</v>
      </c>
      <c r="AI12" s="172">
        <v>0.99824192246826704</v>
      </c>
      <c r="AJ12" s="171">
        <f t="shared" si="3"/>
        <v>0</v>
      </c>
      <c r="AK12" s="168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123"/>
      <c r="E13" s="123"/>
      <c r="F13" s="123"/>
      <c r="G13" s="123"/>
      <c r="H13" s="62" t="str">
        <f t="shared" si="8"/>
        <v>USDFedFunds</v>
      </c>
      <c r="I13" s="63" t="str">
        <f t="shared" si="6"/>
        <v>USD4MOIS_RepoQuote</v>
      </c>
      <c r="J13" s="123"/>
      <c r="K13" s="64" t="str">
        <f>_xll.qlOISRateHelper(,C13,B13,I13,$H13,,Permanent,Trigger,ObjectOverwrite)</f>
        <v>obj_00488#0006</v>
      </c>
      <c r="L13" s="48"/>
      <c r="M13" s="10" t="str">
        <f t="shared" si="4"/>
        <v>OIS</v>
      </c>
      <c r="N13" s="94" t="str">
        <f t="shared" si="5"/>
        <v>obj_00482#0006</v>
      </c>
      <c r="O13" s="146" t="str">
        <f>IFERROR(_xll.qlRateHelperQuoteName(N13,Trigger),"--")</f>
        <v>USD6MOIS_RepoQuote</v>
      </c>
      <c r="P13" s="98">
        <f>IFERROR(_xll.qlRateHelperQuoteValue($N13,Trigger),"--")</f>
        <v>4.3937500000000001E-3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42362</v>
      </c>
      <c r="U13" s="99">
        <f>IFERROR(_xll.qlRateHelperPillarDate(N13,Trigger),"--")</f>
        <v>42545</v>
      </c>
      <c r="W13" s="4" t="str">
        <f t="shared" si="0"/>
        <v>OIS</v>
      </c>
      <c r="X13" s="4" t="str">
        <v>obj_00482</v>
      </c>
      <c r="Y13" s="4" t="str">
        <f>IFERROR(_xll.qlRateHelperQuoteName(X13,Trigger),"")</f>
        <v>USD6MOIS_RepoQuote</v>
      </c>
      <c r="Z13" s="70">
        <f>IFERROR(_xll.qlRateHelperRate(X13,Trigger),"")</f>
        <v>4.3937500000000001E-3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42362</v>
      </c>
      <c r="AC13" s="5">
        <f>IFERROR(_xll.qlRateHelperPillarDate(X13,Trigger),"")</f>
        <v>42545</v>
      </c>
      <c r="AD13" s="70">
        <v>4.4411600967897424E-3</v>
      </c>
      <c r="AE13" s="77">
        <v>0.99775153264507987</v>
      </c>
      <c r="AF13" s="167">
        <v>42545</v>
      </c>
      <c r="AG13" s="168">
        <v>4.4411600967897502E-3</v>
      </c>
      <c r="AH13" s="170">
        <f t="shared" si="2"/>
        <v>-7.8062556418956319E-18</v>
      </c>
      <c r="AI13" s="172">
        <v>0.99775153264507799</v>
      </c>
      <c r="AJ13" s="171">
        <f t="shared" si="3"/>
        <v>1.8873791418627661E-15</v>
      </c>
      <c r="AK13" s="168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123"/>
      <c r="E14" s="123"/>
      <c r="F14" s="123"/>
      <c r="G14" s="123"/>
      <c r="H14" s="62" t="str">
        <f t="shared" si="8"/>
        <v>USDFedFunds</v>
      </c>
      <c r="I14" s="63" t="str">
        <f t="shared" si="6"/>
        <v>USD5MOIS_RepoQuote</v>
      </c>
      <c r="J14" s="123"/>
      <c r="K14" s="64" t="str">
        <f>_xll.qlOISRateHelper(,C14,B14,I14,$H14,,Permanent,Trigger,ObjectOverwrite)</f>
        <v>obj_00485#0006</v>
      </c>
      <c r="L14" s="48"/>
      <c r="M14" s="10" t="str">
        <f t="shared" si="4"/>
        <v>OIS</v>
      </c>
      <c r="N14" s="94" t="str">
        <f t="shared" si="5"/>
        <v>obj_0047e#0006</v>
      </c>
      <c r="O14" s="146" t="str">
        <f>IFERROR(_xll.qlRateHelperQuoteName(N14,Trigger),"--")</f>
        <v>USD7MOIS_RepoQuote</v>
      </c>
      <c r="P14" s="98">
        <f>IFERROR(_xll.qlRateHelperQuoteValue($N14,Trigger),"--")</f>
        <v>4.6058333350000001E-3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42362</v>
      </c>
      <c r="U14" s="99">
        <f>IFERROR(_xll.qlRateHelperPillarDate(N14,Trigger),"--")</f>
        <v>42576</v>
      </c>
      <c r="W14" s="4" t="str">
        <f t="shared" si="0"/>
        <v>OIS</v>
      </c>
      <c r="X14" s="4" t="str">
        <v>obj_0047e</v>
      </c>
      <c r="Y14" s="4" t="str">
        <f>IFERROR(_xll.qlRateHelperQuoteName(X14,Trigger),"")</f>
        <v>USD7MOIS_RepoQuote</v>
      </c>
      <c r="Z14" s="70">
        <f>IFERROR(_xll.qlRateHelperRate(X14,Trigger),"")</f>
        <v>4.6058333350000001E-3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42362</v>
      </c>
      <c r="AC14" s="5">
        <f>IFERROR(_xll.qlRateHelperPillarDate(X14,Trigger),"")</f>
        <v>42576</v>
      </c>
      <c r="AD14" s="70">
        <v>4.6540384245628121E-3</v>
      </c>
      <c r="AE14" s="77">
        <v>0.99724961856441108</v>
      </c>
      <c r="AF14" s="167">
        <v>42576</v>
      </c>
      <c r="AG14" s="168">
        <v>4.65403842456276E-3</v>
      </c>
      <c r="AH14" s="170">
        <f t="shared" si="2"/>
        <v>5.2041704279304213E-17</v>
      </c>
      <c r="AI14" s="172">
        <v>0.99724961856440997</v>
      </c>
      <c r="AJ14" s="171">
        <f t="shared" si="3"/>
        <v>1.1102230246251565E-15</v>
      </c>
      <c r="AK14" s="168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123"/>
      <c r="E15" s="123"/>
      <c r="F15" s="123"/>
      <c r="G15" s="123"/>
      <c r="H15" s="62" t="str">
        <f t="shared" si="8"/>
        <v>USDFedFunds</v>
      </c>
      <c r="I15" s="63" t="str">
        <f t="shared" si="6"/>
        <v>USD6MOIS_RepoQuote</v>
      </c>
      <c r="J15" s="123"/>
      <c r="K15" s="64" t="str">
        <f>_xll.qlOISRateHelper(,C15,B15,I15,$H15,,Permanent,Trigger,ObjectOverwrite)</f>
        <v>obj_00482#0006</v>
      </c>
      <c r="L15" s="48"/>
      <c r="M15" s="10" t="str">
        <f t="shared" si="4"/>
        <v>OIS</v>
      </c>
      <c r="N15" s="94" t="str">
        <f t="shared" si="5"/>
        <v>obj_00483#0006</v>
      </c>
      <c r="O15" s="146" t="str">
        <f>IFERROR(_xll.qlRateHelperQuoteName(N15,Trigger),"--")</f>
        <v>USD8MOIS_RepoQuote</v>
      </c>
      <c r="P15" s="98">
        <f>IFERROR(_xll.qlRateHelperQuoteValue($N15,Trigger),"--")</f>
        <v>4.8516666649999996E-3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42362</v>
      </c>
      <c r="U15" s="99">
        <f>IFERROR(_xll.qlRateHelperPillarDate(N15,Trigger),"--")</f>
        <v>42606</v>
      </c>
      <c r="W15" s="4" t="str">
        <f t="shared" si="0"/>
        <v>OIS</v>
      </c>
      <c r="X15" s="4" t="str">
        <v>obj_00483</v>
      </c>
      <c r="Y15" s="4" t="str">
        <f>IFERROR(_xll.qlRateHelperQuoteName(X15,Trigger),"")</f>
        <v>USD8MOIS_RepoQuote</v>
      </c>
      <c r="Z15" s="70">
        <f>IFERROR(_xll.qlRateHelperRate(X15,Trigger),"")</f>
        <v>4.8516666649999996E-3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42362</v>
      </c>
      <c r="AC15" s="5">
        <f>IFERROR(_xll.qlRateHelperPillarDate(X15,Trigger),"")</f>
        <v>42606</v>
      </c>
      <c r="AD15" s="70">
        <v>4.9007288008340181E-3</v>
      </c>
      <c r="AE15" s="77">
        <v>0.99670249181641446</v>
      </c>
      <c r="AF15" s="167">
        <v>42606</v>
      </c>
      <c r="AG15" s="168">
        <v>4.9007288008344101E-3</v>
      </c>
      <c r="AH15" s="170">
        <f t="shared" si="2"/>
        <v>-3.920475055707584E-16</v>
      </c>
      <c r="AI15" s="172">
        <v>0.99670249181641202</v>
      </c>
      <c r="AJ15" s="171">
        <f t="shared" si="3"/>
        <v>2.4424906541753444E-15</v>
      </c>
      <c r="AK15" s="168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123"/>
      <c r="E16" s="123"/>
      <c r="F16" s="123"/>
      <c r="G16" s="123"/>
      <c r="H16" s="62" t="str">
        <f t="shared" si="8"/>
        <v>USDFedFunds</v>
      </c>
      <c r="I16" s="63" t="str">
        <f t="shared" si="6"/>
        <v>USD7MOIS_RepoQuote</v>
      </c>
      <c r="J16" s="123"/>
      <c r="K16" s="64" t="str">
        <f>_xll.qlOISRateHelper(,C16,B16,I16,$H16,,Permanent,Trigger,ObjectOverwrite)</f>
        <v>obj_0047e#0006</v>
      </c>
      <c r="L16" s="48"/>
      <c r="M16" s="10" t="str">
        <f t="shared" si="4"/>
        <v>OIS</v>
      </c>
      <c r="N16" s="94" t="str">
        <f t="shared" si="5"/>
        <v>obj_00493#0006</v>
      </c>
      <c r="O16" s="146" t="str">
        <f>IFERROR(_xll.qlRateHelperQuoteName(N16,Trigger),"--")</f>
        <v>USD9MOIS_RepoQuote</v>
      </c>
      <c r="P16" s="98">
        <f>IFERROR(_xll.qlRateHelperQuoteValue($N16,Trigger),"--")</f>
        <v>5.078E-3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42362</v>
      </c>
      <c r="U16" s="99">
        <f>IFERROR(_xll.qlRateHelperPillarDate(N16,Trigger),"--")</f>
        <v>42639</v>
      </c>
      <c r="W16" s="4" t="str">
        <f t="shared" si="0"/>
        <v>OIS</v>
      </c>
      <c r="X16" s="4" t="str">
        <v>obj_00493</v>
      </c>
      <c r="Y16" s="4" t="str">
        <f>IFERROR(_xll.qlRateHelperQuoteName(X16,Trigger),"")</f>
        <v>USD9MOIS_RepoQuote</v>
      </c>
      <c r="Z16" s="70">
        <f>IFERROR(_xll.qlRateHelperRate(X16,Trigger),"")</f>
        <v>5.078E-3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42362</v>
      </c>
      <c r="AC16" s="5">
        <f>IFERROR(_xll.qlRateHelperPillarDate(X16,Trigger),"")</f>
        <v>42639</v>
      </c>
      <c r="AD16" s="70">
        <v>5.12782528684394E-3</v>
      </c>
      <c r="AE16" s="77">
        <v>0.99608804634854908</v>
      </c>
      <c r="AF16" s="167">
        <v>42639</v>
      </c>
      <c r="AG16" s="168">
        <v>5.1278252868443104E-3</v>
      </c>
      <c r="AH16" s="170">
        <f t="shared" si="2"/>
        <v>-3.7036346212104831E-16</v>
      </c>
      <c r="AI16" s="172">
        <v>0.99608804634854498</v>
      </c>
      <c r="AJ16" s="171">
        <f t="shared" si="3"/>
        <v>4.1078251911130792E-15</v>
      </c>
      <c r="AK16" s="168"/>
    </row>
    <row r="17" spans="1:38" ht="11.25" customHeight="1" x14ac:dyDescent="0.2">
      <c r="A17" s="59" t="s">
        <v>70</v>
      </c>
      <c r="B17" s="60" t="s">
        <v>45</v>
      </c>
      <c r="C17" s="61">
        <f t="shared" si="7"/>
        <v>2</v>
      </c>
      <c r="D17" s="123"/>
      <c r="E17" s="123"/>
      <c r="F17" s="123"/>
      <c r="G17" s="123"/>
      <c r="H17" s="62" t="str">
        <f t="shared" si="8"/>
        <v>USDFedFunds</v>
      </c>
      <c r="I17" s="63" t="str">
        <f t="shared" si="6"/>
        <v>USD8MOIS_RepoQuote</v>
      </c>
      <c r="J17" s="123"/>
      <c r="K17" s="64" t="str">
        <f>_xll.qlOISRateHelper(,C17,B17,I17,$H17,,Permanent,Trigger,ObjectOverwrite)</f>
        <v>obj_00483#0006</v>
      </c>
      <c r="L17" s="48"/>
      <c r="M17" s="10" t="str">
        <f t="shared" si="4"/>
        <v>OIS</v>
      </c>
      <c r="N17" s="94" t="str">
        <f t="shared" si="5"/>
        <v>obj_0048a#0006</v>
      </c>
      <c r="O17" s="146" t="str">
        <f>IFERROR(_xll.qlRateHelperQuoteName(N17,Trigger),"--")</f>
        <v>USD10MOIS_RepoQuote</v>
      </c>
      <c r="P17" s="98">
        <f>IFERROR(_xll.qlRateHelperQuoteValue($N17,Trigger),"--")</f>
        <v>5.28E-3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42362</v>
      </c>
      <c r="U17" s="99">
        <f>IFERROR(_xll.qlRateHelperPillarDate(N17,Trigger),"--")</f>
        <v>42667</v>
      </c>
      <c r="W17" s="4" t="str">
        <f t="shared" si="0"/>
        <v>OIS</v>
      </c>
      <c r="X17" s="4" t="str">
        <v>obj_0048a</v>
      </c>
      <c r="Y17" s="4" t="str">
        <f>IFERROR(_xll.qlRateHelperQuoteName(X17,Trigger),"")</f>
        <v>USD10MOIS_RepoQuote</v>
      </c>
      <c r="Z17" s="70">
        <f>IFERROR(_xll.qlRateHelperRate(X17,Trigger),"")</f>
        <v>5.28E-3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42362</v>
      </c>
      <c r="AC17" s="5">
        <f>IFERROR(_xll.qlRateHelperPillarDate(X17,Trigger),"")</f>
        <v>42667</v>
      </c>
      <c r="AD17" s="70">
        <v>5.3303763189610888E-3</v>
      </c>
      <c r="AE17" s="77">
        <v>0.99552667762873881</v>
      </c>
      <c r="AF17" s="167">
        <v>42667</v>
      </c>
      <c r="AG17" s="168">
        <v>5.3303763189610004E-3</v>
      </c>
      <c r="AH17" s="170">
        <f t="shared" si="2"/>
        <v>8.8470897274817162E-17</v>
      </c>
      <c r="AI17" s="172">
        <v>0.99552667762873703</v>
      </c>
      <c r="AJ17" s="171">
        <f t="shared" si="3"/>
        <v>1.7763568394002505E-15</v>
      </c>
      <c r="AK17" s="168"/>
    </row>
    <row r="18" spans="1:38" ht="11.25" customHeight="1" x14ac:dyDescent="0.2">
      <c r="A18" s="59" t="s">
        <v>70</v>
      </c>
      <c r="B18" s="60" t="s">
        <v>46</v>
      </c>
      <c r="C18" s="61">
        <f t="shared" si="7"/>
        <v>2</v>
      </c>
      <c r="D18" s="123"/>
      <c r="E18" s="123"/>
      <c r="F18" s="123"/>
      <c r="G18" s="123"/>
      <c r="H18" s="62" t="str">
        <f t="shared" si="8"/>
        <v>USDFedFunds</v>
      </c>
      <c r="I18" s="63" t="str">
        <f t="shared" si="6"/>
        <v>USD9MOIS_RepoQuote</v>
      </c>
      <c r="J18" s="123"/>
      <c r="K18" s="64" t="str">
        <f>_xll.qlOISRateHelper(,C18,B18,I18,$H18,,Permanent,Trigger,ObjectOverwrite)</f>
        <v>obj_00493#0006</v>
      </c>
      <c r="L18" s="48"/>
      <c r="M18" s="10" t="str">
        <f t="shared" si="4"/>
        <v>OIS</v>
      </c>
      <c r="N18" s="94" t="str">
        <f t="shared" si="5"/>
        <v>obj_00486#0006</v>
      </c>
      <c r="O18" s="146" t="str">
        <f>IFERROR(_xll.qlRateHelperQuoteName(N18,Trigger),"--")</f>
        <v>USD11MOIS_RepoQuote</v>
      </c>
      <c r="P18" s="98">
        <f>IFERROR(_xll.qlRateHelperQuoteValue($N18,Trigger),"--")</f>
        <v>5.4999999999999997E-3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42362</v>
      </c>
      <c r="U18" s="99">
        <f>IFERROR(_xll.qlRateHelperPillarDate(N18,Trigger),"--")</f>
        <v>42699</v>
      </c>
      <c r="W18" s="4" t="str">
        <f t="shared" si="0"/>
        <v>OIS</v>
      </c>
      <c r="X18" s="4" t="str">
        <v>obj_00486</v>
      </c>
      <c r="Y18" s="4" t="str">
        <f>IFERROR(_xll.qlRateHelperQuoteName(X18,Trigger),"")</f>
        <v>USD11MOIS_RepoQuote</v>
      </c>
      <c r="Z18" s="70">
        <f>IFERROR(_xll.qlRateHelperRate(X18,Trigger),"")</f>
        <v>5.4999999999999997E-3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42362</v>
      </c>
      <c r="AC18" s="5">
        <f>IFERROR(_xll.qlRateHelperPillarDate(X18,Trigger),"")</f>
        <v>42699</v>
      </c>
      <c r="AD18" s="70">
        <v>5.5508018126115399E-3</v>
      </c>
      <c r="AE18" s="77">
        <v>0.99485786404719156</v>
      </c>
      <c r="AF18" s="167">
        <v>42699</v>
      </c>
      <c r="AG18" s="168">
        <v>5.5508018126117402E-3</v>
      </c>
      <c r="AH18" s="170">
        <f t="shared" si="2"/>
        <v>-2.0036056147532122E-16</v>
      </c>
      <c r="AI18" s="172">
        <v>0.99485786404718601</v>
      </c>
      <c r="AJ18" s="171">
        <f t="shared" si="3"/>
        <v>5.5511151231257827E-15</v>
      </c>
      <c r="AK18" s="168"/>
    </row>
    <row r="19" spans="1:38" ht="11.25" customHeight="1" x14ac:dyDescent="0.2">
      <c r="A19" s="59" t="s">
        <v>70</v>
      </c>
      <c r="B19" s="60" t="s">
        <v>47</v>
      </c>
      <c r="C19" s="61">
        <f t="shared" si="7"/>
        <v>2</v>
      </c>
      <c r="D19" s="123"/>
      <c r="E19" s="123"/>
      <c r="F19" s="123"/>
      <c r="G19" s="123"/>
      <c r="H19" s="62" t="str">
        <f t="shared" si="8"/>
        <v>USDFedFunds</v>
      </c>
      <c r="I19" s="63" t="str">
        <f t="shared" si="6"/>
        <v>USD10MOIS_RepoQuote</v>
      </c>
      <c r="J19" s="123"/>
      <c r="K19" s="64" t="str">
        <f>_xll.qlOISRateHelper(,C19,B19,I19,$H19,,Permanent,Trigger,ObjectOverwrite)</f>
        <v>obj_0048a#0006</v>
      </c>
      <c r="L19" s="48"/>
      <c r="M19" s="10" t="str">
        <f t="shared" si="4"/>
        <v>OIS</v>
      </c>
      <c r="N19" s="94" t="str">
        <f t="shared" si="5"/>
        <v>obj_0047f#0006</v>
      </c>
      <c r="O19" s="146" t="str">
        <f>IFERROR(_xll.qlRateHelperQuoteName(N19,Trigger),"--")</f>
        <v>USD1YOIS_RepoQuote</v>
      </c>
      <c r="P19" s="98">
        <f>IFERROR(_xll.qlRateHelperQuoteValue($N19,Trigger),"--")</f>
        <v>5.7450000000000001E-3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42362</v>
      </c>
      <c r="U19" s="99">
        <f>IFERROR(_xll.qlRateHelperPillarDate(N19,Trigger),"--")</f>
        <v>42731</v>
      </c>
      <c r="W19" s="4" t="str">
        <f t="shared" si="0"/>
        <v>OIS</v>
      </c>
      <c r="X19" s="4" t="str">
        <v>obj_0047f</v>
      </c>
      <c r="Y19" s="4" t="str">
        <f>IFERROR(_xll.qlRateHelperQuoteName(X19,Trigger),"")</f>
        <v>USD1YOIS_RepoQuote</v>
      </c>
      <c r="Z19" s="70">
        <f>IFERROR(_xll.qlRateHelperRate(X19,Trigger),"")</f>
        <v>5.7450000000000001E-3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42362</v>
      </c>
      <c r="AC19" s="5">
        <f>IFERROR(_xll.qlRateHelperPillarDate(X19,Trigger),"")</f>
        <v>42731</v>
      </c>
      <c r="AD19" s="70">
        <v>5.7960767392790406E-3</v>
      </c>
      <c r="AE19" s="77">
        <v>0.99412596528766306</v>
      </c>
      <c r="AF19" s="167">
        <v>42731</v>
      </c>
      <c r="AG19" s="168">
        <v>5.7960767392795402E-3</v>
      </c>
      <c r="AH19" s="170">
        <f t="shared" si="2"/>
        <v>-4.9960036108132044E-16</v>
      </c>
      <c r="AI19" s="172">
        <v>0.99412596528765396</v>
      </c>
      <c r="AJ19" s="171">
        <f t="shared" si="3"/>
        <v>9.1038288019262836E-15</v>
      </c>
      <c r="AK19" s="168"/>
    </row>
    <row r="20" spans="1:38" ht="11.25" customHeight="1" x14ac:dyDescent="0.2">
      <c r="A20" s="59" t="s">
        <v>70</v>
      </c>
      <c r="B20" s="60" t="s">
        <v>48</v>
      </c>
      <c r="C20" s="61">
        <f t="shared" si="7"/>
        <v>2</v>
      </c>
      <c r="D20" s="123"/>
      <c r="E20" s="123"/>
      <c r="F20" s="123"/>
      <c r="G20" s="123"/>
      <c r="H20" s="62" t="str">
        <f t="shared" si="8"/>
        <v>USDFedFunds</v>
      </c>
      <c r="I20" s="63" t="str">
        <f t="shared" si="6"/>
        <v>USD11MOIS_RepoQuote</v>
      </c>
      <c r="J20" s="123"/>
      <c r="K20" s="64" t="str">
        <f>_xll.qlOISRateHelper(,C20,B20,I20,$H20,,Permanent,Trigger,ObjectOverwrite)</f>
        <v>obj_00486#0006</v>
      </c>
      <c r="L20" s="48"/>
      <c r="M20" s="10" t="str">
        <f t="shared" si="4"/>
        <v>OIS</v>
      </c>
      <c r="N20" s="94" t="str">
        <f t="shared" si="5"/>
        <v>--</v>
      </c>
      <c r="O20" s="146" t="str">
        <f>IFERROR(_xll.qlRateHelperQuoteName(N20,Trigger),"--")</f>
        <v>--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 t="str">
        <f>IFERROR(_xll.qlRateHelperEarliestDate(N20,Trigger),"--")</f>
        <v>--</v>
      </c>
      <c r="U20" s="99" t="str">
        <f>IFERROR(_xll.qlRateHelperPillarDate(N20,Trigger),"--")</f>
        <v>--</v>
      </c>
      <c r="W20" s="4" t="str">
        <f t="shared" si="0"/>
        <v>OIS</v>
      </c>
      <c r="X20" s="4" t="str">
        <v>obj_00494</v>
      </c>
      <c r="Y20" s="4" t="str">
        <f>IFERROR(_xll.qlRateHelperQuoteName(X20,Trigger),"")</f>
        <v>USD18MOIS_RepoQuote</v>
      </c>
      <c r="Z20" s="70">
        <f>IFERROR(_xll.qlRateHelperRate(X20,Trigger),"")</f>
        <v>7.1275000000000002E-3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42362</v>
      </c>
      <c r="AC20" s="5">
        <f>IFERROR(_xll.qlRateHelperPillarDate(X20,Trigger),"")</f>
        <v>42912</v>
      </c>
      <c r="AD20" s="70">
        <v>7.1951557968700942E-3</v>
      </c>
      <c r="AE20" s="77">
        <v>0.98917754762996113</v>
      </c>
      <c r="AF20" s="167">
        <v>42912</v>
      </c>
      <c r="AG20" s="168">
        <v>7.1951557968700803E-3</v>
      </c>
      <c r="AH20" s="170">
        <f t="shared" si="2"/>
        <v>1.3877787807814457E-17</v>
      </c>
      <c r="AI20" s="172">
        <v>0.98917754762996102</v>
      </c>
      <c r="AJ20" s="171">
        <f t="shared" si="3"/>
        <v>0</v>
      </c>
      <c r="AK20" s="168"/>
    </row>
    <row r="21" spans="1:38" ht="11.25" customHeight="1" x14ac:dyDescent="0.2">
      <c r="A21" s="59" t="s">
        <v>70</v>
      </c>
      <c r="B21" s="60" t="s">
        <v>28</v>
      </c>
      <c r="C21" s="61">
        <f t="shared" si="7"/>
        <v>2</v>
      </c>
      <c r="D21" s="123"/>
      <c r="E21" s="123"/>
      <c r="F21" s="123"/>
      <c r="G21" s="123"/>
      <c r="H21" s="62" t="str">
        <f t="shared" si="8"/>
        <v>USDFedFunds</v>
      </c>
      <c r="I21" s="63" t="str">
        <f t="shared" si="6"/>
        <v>USD1YOIS_RepoQuote</v>
      </c>
      <c r="J21" s="123"/>
      <c r="K21" s="64" t="str">
        <f>_xll.qlOISRateHelper(,C21,B21,I21,$H21,,Permanent,Trigger,ObjectOverwrite)</f>
        <v>obj_0047f#0006</v>
      </c>
      <c r="L21" s="48"/>
      <c r="M21" s="10" t="str">
        <f t="shared" si="4"/>
        <v>OIS</v>
      </c>
      <c r="N21" s="94" t="str">
        <f t="shared" si="5"/>
        <v>obj_00494#0006</v>
      </c>
      <c r="O21" s="146" t="str">
        <f>IFERROR(_xll.qlRateHelperQuoteName(N21,Trigger),"--")</f>
        <v>USD18MOIS_RepoQuote</v>
      </c>
      <c r="P21" s="98">
        <f>IFERROR(_xll.qlRateHelperQuoteValue($N21,Trigger),"--")</f>
        <v>7.1275000000000002E-3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42362</v>
      </c>
      <c r="U21" s="99">
        <f>IFERROR(_xll.qlRateHelperPillarDate(N21,Trigger),"--")</f>
        <v>42912</v>
      </c>
      <c r="W21" s="4" t="str">
        <f t="shared" si="0"/>
        <v>OIS</v>
      </c>
      <c r="X21" s="4" t="str">
        <v>obj_0048d</v>
      </c>
      <c r="Y21" s="4" t="str">
        <f>IFERROR(_xll.qlRateHelperQuoteName(X21,Trigger),"")</f>
        <v>USD2YOIS_RepoQuote</v>
      </c>
      <c r="Z21" s="70">
        <f>IFERROR(_xll.qlRateHelperRate(X21,Trigger),"")</f>
        <v>8.4711249999999995E-3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42362</v>
      </c>
      <c r="AC21" s="5">
        <f>IFERROR(_xll.qlRateHelperPillarDate(X21,Trigger),"")</f>
        <v>43095</v>
      </c>
      <c r="AD21" s="70">
        <v>8.5505938450788216E-3</v>
      </c>
      <c r="AE21" s="77">
        <v>0.98292906900623001</v>
      </c>
      <c r="AF21" s="167">
        <v>43095</v>
      </c>
      <c r="AG21" s="168">
        <v>8.55059384507878E-3</v>
      </c>
      <c r="AH21" s="170">
        <f t="shared" si="2"/>
        <v>4.163336342344337E-17</v>
      </c>
      <c r="AI21" s="172">
        <v>0.98292906900623001</v>
      </c>
      <c r="AJ21" s="171">
        <f t="shared" si="3"/>
        <v>0</v>
      </c>
      <c r="AK21" s="168"/>
    </row>
    <row r="22" spans="1:38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123"/>
      <c r="E22" s="123"/>
      <c r="F22" s="123"/>
      <c r="G22" s="123"/>
      <c r="H22" s="62" t="str">
        <f t="shared" si="8"/>
        <v>USDFedFunds</v>
      </c>
      <c r="I22" s="63" t="str">
        <f t="shared" si="6"/>
        <v>USD15MOIS_RepoQuote</v>
      </c>
      <c r="J22" s="123"/>
      <c r="K22" s="64"/>
      <c r="M22" s="10" t="str">
        <f t="shared" si="4"/>
        <v>OIS</v>
      </c>
      <c r="N22" s="94" t="str">
        <f t="shared" si="5"/>
        <v>--</v>
      </c>
      <c r="O22" s="146" t="str">
        <f>IFERROR(_xll.qlRateHelperQuoteName(N22,Trigger),"--")</f>
        <v>--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 t="str">
        <f>IFERROR(_xll.qlRateHelperEarliestDate(N22,Trigger),"--")</f>
        <v>--</v>
      </c>
      <c r="U22" s="99" t="str">
        <f>IFERROR(_xll.qlRateHelperPillarDate(N22,Trigger),"--")</f>
        <v>--</v>
      </c>
      <c r="W22" s="4" t="str">
        <f t="shared" si="0"/>
        <v>BasSw</v>
      </c>
      <c r="X22" s="4" t="str">
        <v>obj_00418</v>
      </c>
      <c r="Y22" s="4" t="str">
        <f>IFERROR(_xll.qlRateHelperQuoteName(X22,Trigger),"")</f>
        <v>USD3FF3L3Y_RepoQuote</v>
      </c>
      <c r="Z22" s="70">
        <f>IFERROR(_xll.qlRateHelperRate(X22,Trigger),"")</f>
        <v>1.0696600000000001E-2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42362</v>
      </c>
      <c r="AC22" s="5">
        <f>IFERROR(_xll.qlRateHelperPillarDate(X22,Trigger),"")</f>
        <v>43458</v>
      </c>
      <c r="AD22" s="70">
        <v>1.0808395205374969E-2</v>
      </c>
      <c r="AE22" s="77">
        <v>0.96800887656617918</v>
      </c>
      <c r="AF22" s="167">
        <v>43458</v>
      </c>
      <c r="AG22" s="168">
        <v>1.08083952054151E-2</v>
      </c>
      <c r="AH22" s="170">
        <f t="shared" si="2"/>
        <v>-4.0131092893247455E-14</v>
      </c>
      <c r="AI22" s="172">
        <v>0.96800887656617896</v>
      </c>
      <c r="AJ22" s="171">
        <f t="shared" si="3"/>
        <v>0</v>
      </c>
      <c r="AK22" s="168"/>
    </row>
    <row r="23" spans="1:38" ht="11.25" customHeight="1" x14ac:dyDescent="0.2">
      <c r="A23" s="59" t="s">
        <v>70</v>
      </c>
      <c r="B23" s="60" t="s">
        <v>50</v>
      </c>
      <c r="C23" s="61">
        <f t="shared" si="9"/>
        <v>2</v>
      </c>
      <c r="D23" s="123"/>
      <c r="E23" s="123"/>
      <c r="F23" s="123"/>
      <c r="G23" s="123"/>
      <c r="H23" s="62" t="str">
        <f t="shared" si="8"/>
        <v>USDFedFunds</v>
      </c>
      <c r="I23" s="63" t="str">
        <f t="shared" si="6"/>
        <v>USD18MOIS_RepoQuote</v>
      </c>
      <c r="J23" s="123"/>
      <c r="K23" s="64" t="str">
        <f>_xll.qlOISRateHelper(,C23,B23,I23,$H23,,Permanent,Trigger,ObjectOverwrite)</f>
        <v>obj_00494#0006</v>
      </c>
      <c r="M23" s="10" t="str">
        <f t="shared" si="4"/>
        <v>OIS</v>
      </c>
      <c r="N23" s="94" t="str">
        <f t="shared" si="5"/>
        <v>obj_0048d#0006</v>
      </c>
      <c r="O23" s="146" t="str">
        <f>IFERROR(_xll.qlRateHelperQuoteName(N23,Trigger),"--")</f>
        <v>USD2YOIS_RepoQuote</v>
      </c>
      <c r="P23" s="98">
        <f>IFERROR(_xll.qlRateHelperQuoteValue($N23,Trigger),"--")</f>
        <v>8.4711249999999995E-3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42362</v>
      </c>
      <c r="U23" s="99">
        <f>IFERROR(_xll.qlRateHelperPillarDate(N23,Trigger),"--")</f>
        <v>43095</v>
      </c>
      <c r="W23" s="4" t="str">
        <f t="shared" si="0"/>
        <v>BasSw</v>
      </c>
      <c r="X23" s="4" t="str">
        <v>obj_0041f</v>
      </c>
      <c r="Y23" s="4" t="str">
        <f>IFERROR(_xll.qlRateHelperQuoteName(X23,Trigger),"")</f>
        <v>USD3FF3L4Y_RepoQuote</v>
      </c>
      <c r="Z23" s="70">
        <f>IFERROR(_xll.qlRateHelperRate(X23,Trigger),"")</f>
        <v>1.24846E-2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42362</v>
      </c>
      <c r="AC23" s="5">
        <f>IFERROR(_xll.qlRateHelperPillarDate(X23,Trigger),"")</f>
        <v>43823</v>
      </c>
      <c r="AD23" s="70">
        <v>1.2631208085180985E-2</v>
      </c>
      <c r="AE23" s="77">
        <v>0.95063162158115044</v>
      </c>
      <c r="AF23" s="167">
        <v>43823</v>
      </c>
      <c r="AG23" s="168">
        <v>1.26312080853346E-2</v>
      </c>
      <c r="AH23" s="170">
        <f t="shared" si="2"/>
        <v>-1.536149679681742E-13</v>
      </c>
      <c r="AI23" s="172">
        <v>0.95063162158115</v>
      </c>
      <c r="AJ23" s="171">
        <f t="shared" si="3"/>
        <v>0</v>
      </c>
      <c r="AK23" s="168"/>
    </row>
    <row r="24" spans="1:38" ht="11.25" customHeight="1" x14ac:dyDescent="0.2">
      <c r="A24" s="59" t="s">
        <v>70</v>
      </c>
      <c r="B24" s="60" t="s">
        <v>51</v>
      </c>
      <c r="C24" s="61">
        <f t="shared" si="9"/>
        <v>2</v>
      </c>
      <c r="D24" s="123"/>
      <c r="E24" s="123"/>
      <c r="F24" s="123"/>
      <c r="G24" s="123"/>
      <c r="H24" s="62" t="str">
        <f t="shared" si="8"/>
        <v>USDFedFunds</v>
      </c>
      <c r="I24" s="63" t="str">
        <f t="shared" si="6"/>
        <v>USD21MOIS_RepoQuote</v>
      </c>
      <c r="J24" s="123"/>
      <c r="K24" s="64"/>
      <c r="M24" s="10" t="str">
        <f t="shared" si="4"/>
        <v>OIS</v>
      </c>
      <c r="N24" s="94" t="str">
        <f t="shared" si="5"/>
        <v>--</v>
      </c>
      <c r="O24" s="146" t="str">
        <f>IFERROR(_xll.qlRateHelperQuoteName(N24,Trigger),"--")</f>
        <v>--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 t="str">
        <f>IFERROR(_xll.qlRateHelperEarliestDate(N24,Trigger),"--")</f>
        <v>--</v>
      </c>
      <c r="U24" s="99" t="str">
        <f>IFERROR(_xll.qlRateHelperPillarDate(N24,Trigger),"--")</f>
        <v>--</v>
      </c>
      <c r="W24" s="4" t="str">
        <f t="shared" si="0"/>
        <v>BasSw</v>
      </c>
      <c r="X24" s="4" t="str">
        <v>obj_00417</v>
      </c>
      <c r="Y24" s="4" t="str">
        <f>IFERROR(_xll.qlRateHelperQuoteName(X24,Trigger),"")</f>
        <v>USD3FF3L5Y_RepoQuote</v>
      </c>
      <c r="Z24" s="70">
        <f>IFERROR(_xll.qlRateHelperRate(X24,Trigger),"")</f>
        <v>1.3921499999999899E-2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42362</v>
      </c>
      <c r="AC24" s="5">
        <f>IFERROR(_xll.qlRateHelperPillarDate(X24,Trigger),"")</f>
        <v>44189</v>
      </c>
      <c r="AD24" s="70">
        <v>1.4104190746779245E-2</v>
      </c>
      <c r="AE24" s="77">
        <v>0.9317641817296427</v>
      </c>
      <c r="AF24" s="167">
        <v>44189</v>
      </c>
      <c r="AG24" s="168">
        <v>1.41041907467577E-2</v>
      </c>
      <c r="AH24" s="170">
        <f t="shared" si="2"/>
        <v>2.1545265571631944E-14</v>
      </c>
      <c r="AI24" s="172">
        <v>0.93176418172964304</v>
      </c>
      <c r="AJ24" s="171">
        <f t="shared" si="3"/>
        <v>0</v>
      </c>
      <c r="AK24" s="168"/>
    </row>
    <row r="25" spans="1:38" ht="11.25" customHeight="1" x14ac:dyDescent="0.2">
      <c r="A25" s="59" t="s">
        <v>70</v>
      </c>
      <c r="B25" s="60" t="s">
        <v>52</v>
      </c>
      <c r="C25" s="61">
        <f t="shared" si="9"/>
        <v>2</v>
      </c>
      <c r="D25" s="123"/>
      <c r="E25" s="123"/>
      <c r="F25" s="123"/>
      <c r="G25" s="123"/>
      <c r="H25" s="62" t="str">
        <f t="shared" si="8"/>
        <v>USDFedFunds</v>
      </c>
      <c r="I25" s="63" t="str">
        <f t="shared" si="6"/>
        <v>USD2YOIS_RepoQuote</v>
      </c>
      <c r="J25" s="123"/>
      <c r="K25" s="64" t="str">
        <f>_xll.qlOISRateHelper(,C25,B25,I25,$H25,,Permanent,Trigger,ObjectOverwrite)</f>
        <v>obj_0048d#0006</v>
      </c>
      <c r="M25" s="10" t="str">
        <f t="shared" si="4"/>
        <v>OIS</v>
      </c>
      <c r="N25" s="94" t="str">
        <f t="shared" si="5"/>
        <v>--</v>
      </c>
      <c r="O25" s="146" t="str">
        <f>IFERROR(_xll.qlRateHelperQuoteName(N25,Trigger),"--")</f>
        <v>--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 t="str">
        <f>IFERROR(_xll.qlRateHelperEarliestDate(N25,Trigger),"--")</f>
        <v>--</v>
      </c>
      <c r="U25" s="99" t="str">
        <f>IFERROR(_xll.qlRateHelperPillarDate(N25,Trigger),"--")</f>
        <v>--</v>
      </c>
      <c r="W25" s="4" t="str">
        <f t="shared" si="0"/>
        <v>BasSw</v>
      </c>
      <c r="X25" s="4" t="str">
        <v>obj_00415</v>
      </c>
      <c r="Y25" s="4" t="str">
        <f>IFERROR(_xll.qlRateHelperQuoteName(X25,Trigger),"")</f>
        <v>USD3FF3L6Y_RepoQuote</v>
      </c>
      <c r="Z25" s="70">
        <f>IFERROR(_xll.qlRateHelperRate(X25,Trigger),"")</f>
        <v>1.5182375E-2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42362</v>
      </c>
      <c r="AC25" s="5">
        <f>IFERROR(_xll.qlRateHelperPillarDate(X25,Trigger),"")</f>
        <v>44557</v>
      </c>
      <c r="AD25" s="70">
        <v>1.5405583409800031E-2</v>
      </c>
      <c r="AE25" s="77">
        <v>0.9114405127659494</v>
      </c>
      <c r="AF25" s="167">
        <v>44554</v>
      </c>
      <c r="AG25" s="168">
        <v>1.5405920665313299E-2</v>
      </c>
      <c r="AH25" s="170">
        <f t="shared" si="2"/>
        <v>-3.3725551326808934E-7</v>
      </c>
      <c r="AI25" s="172">
        <v>0.91155407986399495</v>
      </c>
      <c r="AJ25" s="171">
        <f t="shared" si="3"/>
        <v>-1.1356709804555276E-4</v>
      </c>
      <c r="AK25" s="168"/>
      <c r="AL25" s="212"/>
    </row>
    <row r="26" spans="1:38" ht="11.25" customHeight="1" x14ac:dyDescent="0.2">
      <c r="A26" s="59" t="s">
        <v>70</v>
      </c>
      <c r="B26" s="60" t="s">
        <v>53</v>
      </c>
      <c r="C26" s="61">
        <f t="shared" si="9"/>
        <v>2</v>
      </c>
      <c r="D26" s="123"/>
      <c r="E26" s="123"/>
      <c r="F26" s="123"/>
      <c r="G26" s="123"/>
      <c r="H26" s="62" t="str">
        <f t="shared" si="8"/>
        <v>USDFedFunds</v>
      </c>
      <c r="I26" s="63" t="str">
        <f t="shared" si="6"/>
        <v>USD3YOIS_RepoQuote</v>
      </c>
      <c r="J26" s="123"/>
      <c r="K26" s="64"/>
      <c r="M26" s="10" t="str">
        <f t="shared" si="4"/>
        <v>OIS</v>
      </c>
      <c r="N26" s="94" t="str">
        <f t="shared" si="5"/>
        <v>--</v>
      </c>
      <c r="O26" s="146" t="str">
        <f>IFERROR(_xll.qlRateHelperQuoteName(N26,Trigger),"--")</f>
        <v>--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 t="str">
        <f>IFERROR(_xll.qlRateHelperEarliestDate(N26,Trigger),"--")</f>
        <v>--</v>
      </c>
      <c r="U26" s="99" t="str">
        <f>IFERROR(_xll.qlRateHelperPillarDate(N26,Trigger),"--")</f>
        <v>--</v>
      </c>
      <c r="W26" s="4" t="str">
        <f t="shared" si="0"/>
        <v>BasSw</v>
      </c>
      <c r="X26" s="4" t="str">
        <v>obj_00412</v>
      </c>
      <c r="Y26" s="4" t="str">
        <f>IFERROR(_xll.qlRateHelperQuoteName(X26,Trigger),"")</f>
        <v>USD3FF3L7Y_RepoQuote</v>
      </c>
      <c r="Z26" s="70">
        <f>IFERROR(_xll.qlRateHelperRate(X26,Trigger),"")</f>
        <v>1.6295500000000001E-2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42362</v>
      </c>
      <c r="AC26" s="5">
        <f>IFERROR(_xll.qlRateHelperPillarDate(X26,Trigger),"")</f>
        <v>44922</v>
      </c>
      <c r="AD26" s="70">
        <v>1.6563682757132447E-2</v>
      </c>
      <c r="AE26" s="77">
        <v>0.89024066831947724</v>
      </c>
      <c r="AF26" s="167">
        <v>44922</v>
      </c>
      <c r="AG26" s="168">
        <v>1.6563524951628099E-2</v>
      </c>
      <c r="AH26" s="170">
        <f t="shared" si="2"/>
        <v>1.5780550434787988E-7</v>
      </c>
      <c r="AI26" s="172">
        <v>0.89024165440824898</v>
      </c>
      <c r="AJ26" s="171">
        <f t="shared" si="3"/>
        <v>-9.8608877174832799E-7</v>
      </c>
      <c r="AK26" s="168"/>
    </row>
    <row r="27" spans="1:38" ht="11.25" customHeight="1" x14ac:dyDescent="0.2">
      <c r="A27" s="59" t="s">
        <v>70</v>
      </c>
      <c r="B27" s="60" t="s">
        <v>54</v>
      </c>
      <c r="C27" s="61">
        <f t="shared" si="9"/>
        <v>2</v>
      </c>
      <c r="D27" s="123"/>
      <c r="E27" s="123"/>
      <c r="F27" s="123"/>
      <c r="G27" s="123"/>
      <c r="H27" s="62" t="str">
        <f t="shared" si="8"/>
        <v>USDFedFunds</v>
      </c>
      <c r="I27" s="63" t="str">
        <f t="shared" si="6"/>
        <v>USD4YOIS_RepoQuote</v>
      </c>
      <c r="J27" s="123"/>
      <c r="K27" s="64"/>
      <c r="M27" s="10" t="str">
        <f t="shared" si="4"/>
        <v>OIS</v>
      </c>
      <c r="N27" s="94" t="str">
        <f t="shared" si="5"/>
        <v>--</v>
      </c>
      <c r="O27" s="146" t="str">
        <f>IFERROR(_xll.qlRateHelperQuoteName(N27,Trigger),"--")</f>
        <v>--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 t="str">
        <f>IFERROR(_xll.qlRateHelperEarliestDate(N27,Trigger),"--")</f>
        <v>--</v>
      </c>
      <c r="U27" s="99" t="str">
        <f>IFERROR(_xll.qlRateHelperPillarDate(N27,Trigger),"--")</f>
        <v>--</v>
      </c>
      <c r="W27" s="4" t="str">
        <f t="shared" si="0"/>
        <v>BasSw</v>
      </c>
      <c r="X27" s="4" t="str">
        <v>obj_0041a</v>
      </c>
      <c r="Y27" s="4" t="str">
        <f>IFERROR(_xll.qlRateHelperQuoteName(X27,Trigger),"")</f>
        <v>USD3FF3L8Y_RepoQuote</v>
      </c>
      <c r="Z27" s="70">
        <f>IFERROR(_xll.qlRateHelperRate(X27,Trigger),"")</f>
        <v>1.7215496350000001E-2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42362</v>
      </c>
      <c r="AC27" s="5">
        <f>IFERROR(_xll.qlRateHelperPillarDate(X27,Trigger),"")</f>
        <v>45286</v>
      </c>
      <c r="AD27" s="70">
        <v>1.7527011814306433E-2</v>
      </c>
      <c r="AE27" s="77">
        <v>0.86892000696697114</v>
      </c>
      <c r="AF27" s="167">
        <v>45286</v>
      </c>
      <c r="AG27" s="168">
        <v>1.7526864815988599E-2</v>
      </c>
      <c r="AH27" s="170">
        <f t="shared" si="2"/>
        <v>1.4699831783412942E-7</v>
      </c>
      <c r="AI27" s="172">
        <v>0.86892103090398998</v>
      </c>
      <c r="AJ27" s="171">
        <f t="shared" si="3"/>
        <v>-1.023937018840293E-6</v>
      </c>
      <c r="AK27" s="168"/>
    </row>
    <row r="28" spans="1:38" ht="11.25" customHeight="1" x14ac:dyDescent="0.2">
      <c r="A28" s="59" t="s">
        <v>70</v>
      </c>
      <c r="B28" s="60" t="s">
        <v>55</v>
      </c>
      <c r="C28" s="61">
        <f t="shared" si="9"/>
        <v>2</v>
      </c>
      <c r="D28" s="123"/>
      <c r="E28" s="123"/>
      <c r="F28" s="123"/>
      <c r="G28" s="123"/>
      <c r="H28" s="62" t="str">
        <f t="shared" si="8"/>
        <v>USDFedFunds</v>
      </c>
      <c r="I28" s="63" t="str">
        <f t="shared" si="6"/>
        <v>USD5YOIS_RepoQuote</v>
      </c>
      <c r="J28" s="123"/>
      <c r="K28" s="64"/>
      <c r="M28" s="10" t="str">
        <f t="shared" si="4"/>
        <v>OIS</v>
      </c>
      <c r="N28" s="94" t="str">
        <f t="shared" si="5"/>
        <v>--</v>
      </c>
      <c r="O28" s="146" t="str">
        <f>IFERROR(_xll.qlRateHelperQuoteName(N28,Trigger),"--")</f>
        <v>--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 t="str">
        <f>IFERROR(_xll.qlRateHelperEarliestDate(N28,Trigger),"--")</f>
        <v>--</v>
      </c>
      <c r="U28" s="99" t="str">
        <f>IFERROR(_xll.qlRateHelperPillarDate(N28,Trigger),"--")</f>
        <v>--</v>
      </c>
      <c r="W28" s="4" t="str">
        <f t="shared" si="0"/>
        <v>BasSw</v>
      </c>
      <c r="X28" s="4" t="str">
        <v>obj_0041c</v>
      </c>
      <c r="Y28" s="4" t="str">
        <f>IFERROR(_xll.qlRateHelperQuoteName(X28,Trigger),"")</f>
        <v>USD3FF3L9Y_RepoQuote</v>
      </c>
      <c r="Z28" s="70">
        <f>IFERROR(_xll.qlRateHelperRate(X28,Trigger),"")</f>
        <v>1.8047503649999901E-2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42362</v>
      </c>
      <c r="AC28" s="5">
        <f>IFERROR(_xll.qlRateHelperPillarDate(X28,Trigger),"")</f>
        <v>45650</v>
      </c>
      <c r="AD28" s="70">
        <v>1.8405756877367698E-2</v>
      </c>
      <c r="AE28" s="77">
        <v>0.84712760065573578</v>
      </c>
      <c r="AF28" s="167">
        <v>45650</v>
      </c>
      <c r="AG28" s="168">
        <v>1.84056188182057E-2</v>
      </c>
      <c r="AH28" s="170">
        <f t="shared" si="2"/>
        <v>1.3805916199843837E-7</v>
      </c>
      <c r="AI28" s="172">
        <v>0.84712865484176103</v>
      </c>
      <c r="AJ28" s="171">
        <f t="shared" si="3"/>
        <v>-1.0541860252510915E-6</v>
      </c>
      <c r="AK28" s="168"/>
    </row>
    <row r="29" spans="1:38" ht="11.25" customHeight="1" x14ac:dyDescent="0.2">
      <c r="A29" s="59" t="s">
        <v>70</v>
      </c>
      <c r="B29" s="60" t="s">
        <v>56</v>
      </c>
      <c r="C29" s="61">
        <f t="shared" si="9"/>
        <v>2</v>
      </c>
      <c r="D29" s="123"/>
      <c r="E29" s="123"/>
      <c r="F29" s="123"/>
      <c r="G29" s="123"/>
      <c r="H29" s="62" t="str">
        <f t="shared" si="8"/>
        <v>USDFedFunds</v>
      </c>
      <c r="I29" s="63" t="str">
        <f t="shared" si="6"/>
        <v>USD6YOIS_RepoQuote</v>
      </c>
      <c r="J29" s="123"/>
      <c r="K29" s="64"/>
      <c r="M29" s="10" t="str">
        <f t="shared" si="4"/>
        <v>OIS</v>
      </c>
      <c r="N29" s="94" t="str">
        <f t="shared" si="5"/>
        <v>--</v>
      </c>
      <c r="O29" s="146" t="str">
        <f>IFERROR(_xll.qlRateHelperQuoteName(N29,Trigger),"--")</f>
        <v>--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 t="str">
        <f>IFERROR(_xll.qlRateHelperEarliestDate(N29,Trigger),"--")</f>
        <v>--</v>
      </c>
      <c r="U29" s="99" t="str">
        <f>IFERROR(_xll.qlRateHelperPillarDate(N29,Trigger),"--")</f>
        <v>--</v>
      </c>
      <c r="W29" s="4" t="str">
        <f t="shared" si="0"/>
        <v>BasSw</v>
      </c>
      <c r="X29" s="4" t="str">
        <v>obj_00419</v>
      </c>
      <c r="Y29" s="4" t="str">
        <f>IFERROR(_xll.qlRateHelperQuoteName(X29,Trigger),"")</f>
        <v>USD3FF3L10Y_RepoQuote</v>
      </c>
      <c r="Z29" s="70">
        <f>IFERROR(_xll.qlRateHelperRate(X29,Trigger),"")</f>
        <v>1.8728749999999999E-2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42362</v>
      </c>
      <c r="AC29" s="5">
        <f>IFERROR(_xll.qlRateHelperPillarDate(X29,Trigger),"")</f>
        <v>46015</v>
      </c>
      <c r="AD29" s="70">
        <v>1.9128703611293887E-2</v>
      </c>
      <c r="AE29" s="77">
        <v>0.825679105438206</v>
      </c>
      <c r="AF29" s="167">
        <v>46015</v>
      </c>
      <c r="AG29" s="168">
        <v>1.9128573763918699E-2</v>
      </c>
      <c r="AH29" s="170">
        <f t="shared" si="2"/>
        <v>1.2984737518886846E-7</v>
      </c>
      <c r="AI29" s="172">
        <v>0.82568017903075397</v>
      </c>
      <c r="AJ29" s="171">
        <f t="shared" si="3"/>
        <v>-1.0735925479732344E-6</v>
      </c>
      <c r="AK29" s="168"/>
    </row>
    <row r="30" spans="1:38" ht="11.25" customHeight="1" x14ac:dyDescent="0.2">
      <c r="A30" s="59" t="s">
        <v>70</v>
      </c>
      <c r="B30" s="60" t="s">
        <v>57</v>
      </c>
      <c r="C30" s="61">
        <f t="shared" si="9"/>
        <v>2</v>
      </c>
      <c r="D30" s="123"/>
      <c r="E30" s="123"/>
      <c r="F30" s="123"/>
      <c r="G30" s="123"/>
      <c r="H30" s="62" t="str">
        <f t="shared" si="8"/>
        <v>USDFedFunds</v>
      </c>
      <c r="I30" s="63" t="str">
        <f t="shared" si="6"/>
        <v>USD7YOIS_RepoQuote</v>
      </c>
      <c r="J30" s="123"/>
      <c r="K30" s="64"/>
      <c r="M30" s="10" t="str">
        <f t="shared" si="4"/>
        <v>OIS</v>
      </c>
      <c r="N30" s="94" t="str">
        <f t="shared" si="5"/>
        <v>--</v>
      </c>
      <c r="O30" s="146" t="str">
        <f>IFERROR(_xll.qlRateHelperQuoteName(N30,Trigger),"--")</f>
        <v>--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 t="str">
        <f>IFERROR(_xll.qlRateHelperEarliestDate(N30,Trigger),"--")</f>
        <v>--</v>
      </c>
      <c r="U30" s="99" t="str">
        <f>IFERROR(_xll.qlRateHelperPillarDate(N30,Trigger),"--")</f>
        <v>--</v>
      </c>
      <c r="W30" s="4" t="str">
        <f t="shared" si="0"/>
        <v>BasSw</v>
      </c>
      <c r="X30" s="4" t="str">
        <v>obj_0041d</v>
      </c>
      <c r="Y30" s="4" t="str">
        <f>IFERROR(_xll.qlRateHelperQuoteName(X30,Trigger),"")</f>
        <v>USD3FF3L12Y_RepoQuote</v>
      </c>
      <c r="Z30" s="70">
        <f>IFERROR(_xll.qlRateHelperRate(X30,Trigger),"")</f>
        <v>1.99210999999999E-2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42362</v>
      </c>
      <c r="AC30" s="5">
        <f>IFERROR(_xll.qlRateHelperPillarDate(X30,Trigger),"")</f>
        <v>46748</v>
      </c>
      <c r="AD30" s="70">
        <v>2.0411446003788011E-2</v>
      </c>
      <c r="AE30" s="77">
        <v>0.78240877465356373</v>
      </c>
      <c r="AF30" s="167">
        <v>46745</v>
      </c>
      <c r="AG30" s="168">
        <v>2.0411697685907702E-2</v>
      </c>
      <c r="AH30" s="170">
        <f t="shared" si="2"/>
        <v>-2.5168211969031629E-7</v>
      </c>
      <c r="AI30" s="172">
        <v>0.78253767601414104</v>
      </c>
      <c r="AJ30" s="171">
        <f t="shared" si="3"/>
        <v>-1.2890136057730484E-4</v>
      </c>
      <c r="AK30" s="168"/>
    </row>
    <row r="31" spans="1:38" ht="11.25" customHeight="1" x14ac:dyDescent="0.2">
      <c r="A31" s="59" t="s">
        <v>70</v>
      </c>
      <c r="B31" s="60" t="s">
        <v>58</v>
      </c>
      <c r="C31" s="61">
        <f t="shared" si="9"/>
        <v>2</v>
      </c>
      <c r="D31" s="123"/>
      <c r="E31" s="123"/>
      <c r="F31" s="123"/>
      <c r="G31" s="123"/>
      <c r="H31" s="62" t="str">
        <f t="shared" si="8"/>
        <v>USDFedFunds</v>
      </c>
      <c r="I31" s="63" t="str">
        <f t="shared" si="6"/>
        <v>USD8YOIS_RepoQuote</v>
      </c>
      <c r="J31" s="123"/>
      <c r="K31" s="64"/>
      <c r="M31" s="10" t="str">
        <f t="shared" si="4"/>
        <v>OIS</v>
      </c>
      <c r="N31" s="94" t="str">
        <f t="shared" si="5"/>
        <v>--</v>
      </c>
      <c r="O31" s="146" t="str">
        <f>IFERROR(_xll.qlRateHelperQuoteName(N31,Trigger),"--")</f>
        <v>--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 t="str">
        <f>IFERROR(_xll.qlRateHelperEarliestDate(N31,Trigger),"--")</f>
        <v>--</v>
      </c>
      <c r="U31" s="99" t="str">
        <f>IFERROR(_xll.qlRateHelperPillarDate(N31,Trigger),"--")</f>
        <v>--</v>
      </c>
      <c r="W31" s="4" t="str">
        <f t="shared" si="0"/>
        <v>BasSw</v>
      </c>
      <c r="X31" s="4" t="str">
        <v>obj_0041e</v>
      </c>
      <c r="Y31" s="4" t="str">
        <f>IFERROR(_xll.qlRateHelperQuoteName(X31,Trigger),"")</f>
        <v>USD3FF3L15Y_RepoQuote</v>
      </c>
      <c r="Z31" s="70">
        <f>IFERROR(_xll.qlRateHelperRate(X31,Trigger),"")</f>
        <v>2.11534000000001E-2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42362</v>
      </c>
      <c r="AC31" s="5">
        <f>IFERROR(_xll.qlRateHelperPillarDate(X31,Trigger),"")</f>
        <v>47841</v>
      </c>
      <c r="AD31" s="70">
        <v>2.1755607886368725E-2</v>
      </c>
      <c r="AE31" s="77">
        <v>0.72134034462041674</v>
      </c>
      <c r="AF31" s="167">
        <v>47841</v>
      </c>
      <c r="AG31" s="168">
        <v>2.1755307871349501E-2</v>
      </c>
      <c r="AH31" s="170">
        <f t="shared" si="2"/>
        <v>3.0001501922366502E-7</v>
      </c>
      <c r="AI31" s="172">
        <v>0.72134419757152302</v>
      </c>
      <c r="AJ31" s="171">
        <f t="shared" si="3"/>
        <v>-3.8529511062757038E-6</v>
      </c>
      <c r="AK31" s="168"/>
    </row>
    <row r="32" spans="1:38" ht="11.25" customHeight="1" x14ac:dyDescent="0.2">
      <c r="A32" s="59" t="s">
        <v>70</v>
      </c>
      <c r="B32" s="60" t="s">
        <v>59</v>
      </c>
      <c r="C32" s="61">
        <f t="shared" si="9"/>
        <v>2</v>
      </c>
      <c r="D32" s="123"/>
      <c r="E32" s="123"/>
      <c r="F32" s="123"/>
      <c r="G32" s="123"/>
      <c r="H32" s="62" t="str">
        <f t="shared" si="8"/>
        <v>USDFedFunds</v>
      </c>
      <c r="I32" s="63" t="str">
        <f t="shared" si="6"/>
        <v>USD9YOIS_RepoQuote</v>
      </c>
      <c r="J32" s="123"/>
      <c r="K32" s="64"/>
      <c r="M32" s="10" t="str">
        <f t="shared" si="4"/>
        <v>OIS</v>
      </c>
      <c r="N32" s="94" t="str">
        <f t="shared" si="5"/>
        <v>--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obj_00413</v>
      </c>
      <c r="Y32" s="4" t="str">
        <f>IFERROR(_xll.qlRateHelperQuoteName(X32,Trigger),"")</f>
        <v>USD3FF3L20Y_RepoQuote</v>
      </c>
      <c r="Z32" s="70">
        <f>IFERROR(_xll.qlRateHelperRate(X32,Trigger),"")</f>
        <v>2.2326499999999899E-2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42362</v>
      </c>
      <c r="AC32" s="5">
        <f>IFERROR(_xll.qlRateHelperPillarDate(X32,Trigger),"")</f>
        <v>49667</v>
      </c>
      <c r="AD32" s="70">
        <v>2.3049713075322168E-2</v>
      </c>
      <c r="AE32" s="77">
        <v>0.63049323423915749</v>
      </c>
      <c r="AF32" s="167">
        <v>49667</v>
      </c>
      <c r="AG32" s="168">
        <v>2.30494714529412E-2</v>
      </c>
      <c r="AH32" s="170">
        <f t="shared" si="2"/>
        <v>2.4162238096772648E-7</v>
      </c>
      <c r="AI32" s="172">
        <v>0.63049589643067805</v>
      </c>
      <c r="AJ32" s="171">
        <f t="shared" si="3"/>
        <v>-2.6621915205637947E-6</v>
      </c>
      <c r="AK32" s="168"/>
    </row>
    <row r="33" spans="1:37" ht="11.25" customHeight="1" x14ac:dyDescent="0.2">
      <c r="A33" s="59" t="s">
        <v>70</v>
      </c>
      <c r="B33" s="60" t="s">
        <v>60</v>
      </c>
      <c r="C33" s="61">
        <f t="shared" si="9"/>
        <v>2</v>
      </c>
      <c r="D33" s="123"/>
      <c r="E33" s="123"/>
      <c r="F33" s="123"/>
      <c r="G33" s="123"/>
      <c r="H33" s="62" t="str">
        <f t="shared" si="8"/>
        <v>USDFedFunds</v>
      </c>
      <c r="I33" s="63" t="str">
        <f t="shared" si="6"/>
        <v>USD10YOIS_RepoQuote</v>
      </c>
      <c r="J33" s="123"/>
      <c r="K33" s="64"/>
      <c r="M33" s="10" t="str">
        <f t="shared" si="4"/>
        <v>OIS</v>
      </c>
      <c r="N33" s="94" t="str">
        <f t="shared" si="5"/>
        <v>--</v>
      </c>
      <c r="O33" s="146" t="str">
        <f>IFERROR(_xll.qlRateHelperQuoteName(N33,Trigger),"--")</f>
        <v>--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 t="str">
        <f>IFERROR(_xll.qlRateHelperEarliestDate(N33,Trigger),"--")</f>
        <v>--</v>
      </c>
      <c r="U33" s="99" t="str">
        <f>IFERROR(_xll.qlRateHelperPillarDate(N33,Trigger),"--")</f>
        <v>--</v>
      </c>
      <c r="W33" s="4" t="str">
        <f t="shared" si="0"/>
        <v>BasSw</v>
      </c>
      <c r="X33" s="4" t="str">
        <v>obj_00411</v>
      </c>
      <c r="Y33" s="4" t="str">
        <f>IFERROR(_xll.qlRateHelperQuoteName(X33,Trigger),"")</f>
        <v>USD3FF3L25Y_RepoQuote</v>
      </c>
      <c r="Z33" s="70">
        <f>IFERROR(_xll.qlRateHelperRate(X33,Trigger),"")</f>
        <v>2.2942833334999999E-2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42362</v>
      </c>
      <c r="AC33" s="5">
        <f>IFERROR(_xll.qlRateHelperPillarDate(X33,Trigger),"")</f>
        <v>51494</v>
      </c>
      <c r="AD33" s="70">
        <v>2.3723815531776032E-2</v>
      </c>
      <c r="AE33" s="77">
        <v>0.55245366138141494</v>
      </c>
      <c r="AF33" s="167">
        <v>51494</v>
      </c>
      <c r="AG33" s="168">
        <v>2.3723615038247901E-2</v>
      </c>
      <c r="AH33" s="170">
        <f t="shared" si="2"/>
        <v>2.004935281303688E-7</v>
      </c>
      <c r="AI33" s="172">
        <v>0.55245628650752998</v>
      </c>
      <c r="AJ33" s="171">
        <f t="shared" si="3"/>
        <v>-2.6251261150411764E-6</v>
      </c>
      <c r="AK33" s="168"/>
    </row>
    <row r="34" spans="1:37" ht="11.25" customHeight="1" x14ac:dyDescent="0.2">
      <c r="A34" s="59" t="s">
        <v>70</v>
      </c>
      <c r="B34" s="60" t="s">
        <v>96</v>
      </c>
      <c r="C34" s="61">
        <f t="shared" si="9"/>
        <v>2</v>
      </c>
      <c r="D34" s="123"/>
      <c r="E34" s="123"/>
      <c r="F34" s="123"/>
      <c r="G34" s="123"/>
      <c r="H34" s="62" t="str">
        <f t="shared" si="8"/>
        <v>USDFedFunds</v>
      </c>
      <c r="I34" s="63" t="str">
        <f t="shared" si="6"/>
        <v>USD11YOIS_RepoQuote</v>
      </c>
      <c r="J34" s="123"/>
      <c r="K34" s="64"/>
      <c r="M34" s="10" t="str">
        <f t="shared" si="4"/>
        <v>OIS</v>
      </c>
      <c r="N34" s="94" t="str">
        <f t="shared" si="5"/>
        <v>--</v>
      </c>
      <c r="O34" s="146" t="str">
        <f>IFERROR(_xll.qlRateHelperQuoteName(N34,Trigger),"--")</f>
        <v>--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 t="str">
        <f>IFERROR(_xll.qlRateHelperEarliestDate(N34,Trigger),"--")</f>
        <v>--</v>
      </c>
      <c r="U34" s="99" t="str">
        <f>IFERROR(_xll.qlRateHelperPillarDate(N34,Trigger),"--")</f>
        <v>--</v>
      </c>
      <c r="W34" s="4" t="str">
        <f t="shared" si="0"/>
        <v>BasSw</v>
      </c>
      <c r="X34" s="4" t="str">
        <v>obj_0041b</v>
      </c>
      <c r="Y34" s="4" t="str">
        <f>IFERROR(_xll.qlRateHelperQuoteName(X34,Trigger),"")</f>
        <v>USD3FF3L30Y_RepoQuote</v>
      </c>
      <c r="Z34" s="70">
        <f>IFERROR(_xll.qlRateHelperRate(X34,Trigger),"")</f>
        <v>2.3220874999999998E-2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42362</v>
      </c>
      <c r="AC34" s="5">
        <f>IFERROR(_xll.qlRateHelperPillarDate(X34,Trigger),"")</f>
        <v>53322</v>
      </c>
      <c r="AD34" s="70">
        <v>2.3993251639566806E-2</v>
      </c>
      <c r="AE34" s="77">
        <v>0.48664844509285765</v>
      </c>
      <c r="AF34" s="167">
        <v>53322</v>
      </c>
      <c r="AG34" s="168">
        <v>2.3993080794821701E-2</v>
      </c>
      <c r="AH34" s="170">
        <f t="shared" si="2"/>
        <v>1.7084474510445369E-7</v>
      </c>
      <c r="AI34" s="172">
        <v>0.48665074771899602</v>
      </c>
      <c r="AJ34" s="171">
        <f t="shared" si="3"/>
        <v>-2.302626138372954E-6</v>
      </c>
      <c r="AK34" s="168"/>
    </row>
    <row r="35" spans="1:37" ht="11.25" customHeight="1" x14ac:dyDescent="0.2">
      <c r="A35" s="59" t="s">
        <v>70</v>
      </c>
      <c r="B35" s="60" t="s">
        <v>61</v>
      </c>
      <c r="C35" s="61">
        <f t="shared" si="9"/>
        <v>2</v>
      </c>
      <c r="D35" s="123"/>
      <c r="E35" s="123"/>
      <c r="F35" s="123"/>
      <c r="G35" s="123"/>
      <c r="H35" s="62" t="str">
        <f t="shared" si="8"/>
        <v>USDFedFunds</v>
      </c>
      <c r="I35" s="63" t="str">
        <f t="shared" si="6"/>
        <v>USD12YOIS_RepoQuote</v>
      </c>
      <c r="J35" s="123"/>
      <c r="K35" s="64"/>
      <c r="M35" s="10" t="str">
        <f t="shared" si="4"/>
        <v>OIS</v>
      </c>
      <c r="N35" s="94" t="str">
        <f t="shared" si="5"/>
        <v>--</v>
      </c>
      <c r="O35" s="146" t="str">
        <f>IFERROR(_xll.qlRateHelperQuoteName(N35,Trigger),"--")</f>
        <v>--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 t="str">
        <f>IFERROR(_xll.qlRateHelperEarliestDate(N35,Trigger),"--")</f>
        <v>--</v>
      </c>
      <c r="U35" s="99" t="str">
        <f>IFERROR(_xll.qlRateHelperPillarDate(N35,Trigger),"--")</f>
        <v>--</v>
      </c>
      <c r="W35" s="4" t="str">
        <f t="shared" si="0"/>
        <v>BasSw</v>
      </c>
      <c r="X35" s="4" t="str">
        <v>obj_00416</v>
      </c>
      <c r="Y35" s="4" t="str">
        <f>IFERROR(_xll.qlRateHelperQuoteName(X35,Trigger),"")</f>
        <v>USD3FF3L40Y_RepoQuote</v>
      </c>
      <c r="Z35" s="70">
        <f>IFERROR(_xll.qlRateHelperRate(X35,Trigger),"")</f>
        <v>2.3382E-2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42362</v>
      </c>
      <c r="AC35" s="5">
        <f>IFERROR(_xll.qlRateHelperPillarDate(X35,Trigger),"")</f>
        <v>56975</v>
      </c>
      <c r="AD35" s="70">
        <v>2.4056678790077977E-2</v>
      </c>
      <c r="AE35" s="77">
        <v>0.38190893732472725</v>
      </c>
      <c r="AF35" s="167">
        <v>56972</v>
      </c>
      <c r="AG35" s="168">
        <v>2.4056713223234098E-2</v>
      </c>
      <c r="AH35" s="170">
        <f t="shared" si="2"/>
        <v>-3.4433156121532749E-8</v>
      </c>
      <c r="AI35" s="172">
        <v>0.381983590250424</v>
      </c>
      <c r="AJ35" s="171">
        <f t="shared" si="3"/>
        <v>-7.4652925696749861E-5</v>
      </c>
      <c r="AK35" s="168"/>
    </row>
    <row r="36" spans="1:37" ht="11.25" customHeight="1" x14ac:dyDescent="0.2">
      <c r="A36" s="59" t="s">
        <v>70</v>
      </c>
      <c r="B36" s="60" t="s">
        <v>62</v>
      </c>
      <c r="C36" s="61">
        <f t="shared" si="9"/>
        <v>2</v>
      </c>
      <c r="D36" s="123"/>
      <c r="E36" s="123"/>
      <c r="F36" s="123"/>
      <c r="G36" s="123"/>
      <c r="H36" s="62" t="str">
        <f t="shared" si="8"/>
        <v>USDFedFunds</v>
      </c>
      <c r="I36" s="63" t="str">
        <f t="shared" si="6"/>
        <v>USD15YOIS_RepoQuote</v>
      </c>
      <c r="J36" s="123"/>
      <c r="K36" s="64"/>
      <c r="M36" s="10" t="str">
        <f t="shared" si="4"/>
        <v>OIS</v>
      </c>
      <c r="N36" s="94" t="str">
        <f t="shared" si="5"/>
        <v>--</v>
      </c>
      <c r="O36" s="146" t="str">
        <f>IFERROR(_xll.qlRateHelperQuoteName(N36,Trigger),"--")</f>
        <v>--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 t="str">
        <f>IFERROR(_xll.qlRateHelperEarliestDate(N36,Trigger),"--")</f>
        <v>--</v>
      </c>
      <c r="U36" s="99" t="str">
        <f>IFERROR(_xll.qlRateHelperPillarDate(N36,Trigger),"--")</f>
        <v>--</v>
      </c>
      <c r="W36" s="4" t="str">
        <f t="shared" si="0"/>
        <v>BasSw</v>
      </c>
      <c r="X36" s="4" t="str">
        <v>obj_00410</v>
      </c>
      <c r="Y36" s="4" t="str">
        <f>IFERROR(_xll.qlRateHelperQuoteName(X36,Trigger),"")</f>
        <v>USD3FF3L50Y_RepoQuote</v>
      </c>
      <c r="Z36" s="70">
        <f>IFERROR(_xll.qlRateHelperRate(X36,Trigger),"")</f>
        <v>2.3247E-2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42362</v>
      </c>
      <c r="AC36" s="5">
        <f>IFERROR(_xll.qlRateHelperPillarDate(X36,Trigger),"")</f>
        <v>60625</v>
      </c>
      <c r="AD36" s="70">
        <v>2.3695888947371409E-2</v>
      </c>
      <c r="AE36" s="77">
        <v>0.30584250847341848</v>
      </c>
      <c r="AF36" s="167">
        <v>60625</v>
      </c>
      <c r="AG36" s="168">
        <v>2.3695786134467101E-2</v>
      </c>
      <c r="AH36" s="170">
        <f t="shared" si="2"/>
        <v>1.0281290430819157E-7</v>
      </c>
      <c r="AI36" s="172">
        <v>0.30584411684729002</v>
      </c>
      <c r="AJ36" s="171">
        <f t="shared" si="3"/>
        <v>-1.6083738715311213E-6</v>
      </c>
      <c r="AK36" s="168"/>
    </row>
    <row r="37" spans="1:37" ht="11.25" customHeight="1" x14ac:dyDescent="0.2">
      <c r="A37" s="59" t="s">
        <v>70</v>
      </c>
      <c r="B37" s="60" t="s">
        <v>63</v>
      </c>
      <c r="C37" s="61">
        <f t="shared" si="9"/>
        <v>2</v>
      </c>
      <c r="D37" s="123"/>
      <c r="E37" s="123"/>
      <c r="F37" s="123"/>
      <c r="G37" s="123"/>
      <c r="H37" s="62" t="str">
        <f t="shared" si="8"/>
        <v>USDFedFunds</v>
      </c>
      <c r="I37" s="63" t="str">
        <f t="shared" si="6"/>
        <v>USD20YOIS_RepoQuote</v>
      </c>
      <c r="J37" s="123"/>
      <c r="K37" s="64"/>
      <c r="M37" s="10" t="str">
        <f t="shared" si="4"/>
        <v>OIS</v>
      </c>
      <c r="N37" s="94" t="str">
        <f t="shared" si="5"/>
        <v>--</v>
      </c>
      <c r="O37" s="146" t="str">
        <f>IFERROR(_xll.qlRateHelperQuoteName(N37,Trigger),"--")</f>
        <v>--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 t="str">
        <f>IFERROR(_xll.qlRateHelperEarliestDate(N37,Trigger),"--")</f>
        <v>--</v>
      </c>
      <c r="U37" s="99" t="str">
        <f>IFERROR(_xll.qlRateHelperPillarDate(N37,Trigger),"--")</f>
        <v>--</v>
      </c>
      <c r="W37" s="4" t="str">
        <f t="shared" si="0"/>
        <v>BasSw</v>
      </c>
      <c r="X37" s="4" t="str">
        <v>obj_00414</v>
      </c>
      <c r="Y37" s="4" t="str">
        <f>IFERROR(_xll.qlRateHelperQuoteName(X37,Trigger),"")</f>
        <v>USD3FF3L60Y_RepoQuote</v>
      </c>
      <c r="Z37" s="70">
        <f>IFERROR(_xll.qlRateHelperRate(X37,Trigger),"")</f>
        <v>2.2897000000000001E-2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42362</v>
      </c>
      <c r="AC37" s="5">
        <f>IFERROR(_xll.qlRateHelperPillarDate(X37,Trigger),"")</f>
        <v>64277</v>
      </c>
      <c r="AD37" s="70">
        <v>2.2947476812740827E-2</v>
      </c>
      <c r="AE37" s="77">
        <v>0.25238837502292538</v>
      </c>
      <c r="AF37" s="167">
        <v>64277</v>
      </c>
      <c r="AG37" s="168">
        <v>2.294739667765E-2</v>
      </c>
      <c r="AH37" s="170">
        <f t="shared" si="2"/>
        <v>8.013509082693826E-8</v>
      </c>
      <c r="AI37" s="172">
        <v>0.25238959568624397</v>
      </c>
      <c r="AJ37" s="171">
        <f t="shared" si="3"/>
        <v>-1.2206633185907201E-6</v>
      </c>
      <c r="AK37" s="168"/>
    </row>
    <row r="38" spans="1:37" ht="11.25" customHeight="1" x14ac:dyDescent="0.2">
      <c r="A38" s="59" t="s">
        <v>70</v>
      </c>
      <c r="B38" s="60" t="s">
        <v>64</v>
      </c>
      <c r="C38" s="61">
        <f t="shared" si="9"/>
        <v>2</v>
      </c>
      <c r="D38" s="123"/>
      <c r="E38" s="123"/>
      <c r="F38" s="123"/>
      <c r="G38" s="123"/>
      <c r="H38" s="62" t="str">
        <f t="shared" si="8"/>
        <v>USDFedFunds</v>
      </c>
      <c r="I38" s="63" t="str">
        <f t="shared" si="6"/>
        <v>USD25YOIS_RepoQuote</v>
      </c>
      <c r="J38" s="123"/>
      <c r="K38" s="64"/>
      <c r="M38" s="10" t="str">
        <f t="shared" si="4"/>
        <v>OIS</v>
      </c>
      <c r="N38" s="94" t="str">
        <f t="shared" si="5"/>
        <v>--</v>
      </c>
      <c r="O38" s="146" t="str">
        <f>IFERROR(_xll.qlRateHelperQuoteName(N38,Trigger),"--")</f>
        <v>--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 t="str">
        <f>IFERROR(_xll.qlRateHelperEarliestDate(N38,Trigger),"--")</f>
        <v>--</v>
      </c>
      <c r="U38" s="99" t="str">
        <f>IFERROR(_xll.qlRateHelperPillarDate(N38,Trigger),"--")</f>
        <v>--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7" t="e">
        <v>#N/A</v>
      </c>
      <c r="AG38" s="168" t="e">
        <v>#N/A</v>
      </c>
      <c r="AH38" s="170" t="e">
        <f t="shared" si="2"/>
        <v>#N/A</v>
      </c>
      <c r="AI38" s="172" t="e">
        <v>#N/A</v>
      </c>
      <c r="AJ38" s="171" t="e">
        <f t="shared" si="3"/>
        <v>#N/A</v>
      </c>
      <c r="AK38" s="168"/>
    </row>
    <row r="39" spans="1:37" ht="11.25" customHeight="1" x14ac:dyDescent="0.2">
      <c r="A39" s="59" t="s">
        <v>70</v>
      </c>
      <c r="B39" s="60" t="s">
        <v>66</v>
      </c>
      <c r="C39" s="61">
        <f t="shared" si="9"/>
        <v>2</v>
      </c>
      <c r="D39" s="123"/>
      <c r="E39" s="123"/>
      <c r="F39" s="123"/>
      <c r="G39" s="123"/>
      <c r="H39" s="62" t="str">
        <f t="shared" si="8"/>
        <v>USDFedFunds</v>
      </c>
      <c r="I39" s="63" t="str">
        <f t="shared" si="6"/>
        <v>USD30YOIS_RepoQuote</v>
      </c>
      <c r="J39" s="123"/>
      <c r="K39" s="64"/>
      <c r="M39" s="10" t="str">
        <f t="shared" si="4"/>
        <v>OIS</v>
      </c>
      <c r="N39" s="94" t="str">
        <f t="shared" si="5"/>
        <v>--</v>
      </c>
      <c r="O39" s="146" t="str">
        <f>IFERROR(_xll.qlRateHelperQuoteName(N39,Trigger),"--")</f>
        <v>--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 t="str">
        <f>IFERROR(_xll.qlRateHelperEarliestDate(N39,Trigger),"--")</f>
        <v>--</v>
      </c>
      <c r="U39" s="99" t="str">
        <f>IFERROR(_xll.qlRateHelperPillarDate(N39,Trigger),"--")</f>
        <v>--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7" t="e">
        <v>#N/A</v>
      </c>
      <c r="AG39" s="168" t="e">
        <v>#N/A</v>
      </c>
      <c r="AH39" s="170" t="e">
        <f t="shared" si="2"/>
        <v>#N/A</v>
      </c>
      <c r="AI39" s="172" t="e">
        <v>#N/A</v>
      </c>
      <c r="AJ39" s="171" t="e">
        <f t="shared" si="3"/>
        <v>#N/A</v>
      </c>
      <c r="AK39" s="168"/>
    </row>
    <row r="40" spans="1:37" ht="11.25" customHeight="1" x14ac:dyDescent="0.2">
      <c r="A40" s="59" t="s">
        <v>70</v>
      </c>
      <c r="B40" s="60" t="s">
        <v>68</v>
      </c>
      <c r="C40" s="61">
        <f t="shared" si="9"/>
        <v>2</v>
      </c>
      <c r="D40" s="123"/>
      <c r="E40" s="123"/>
      <c r="F40" s="123"/>
      <c r="G40" s="123"/>
      <c r="H40" s="62" t="str">
        <f t="shared" si="8"/>
        <v>USDFedFunds</v>
      </c>
      <c r="I40" s="63" t="str">
        <f t="shared" si="6"/>
        <v>USD40YOIS_RepoQuote</v>
      </c>
      <c r="J40" s="123"/>
      <c r="K40" s="64"/>
      <c r="M40" s="11" t="str">
        <f t="shared" si="4"/>
        <v>OIS</v>
      </c>
      <c r="N40" s="95" t="str">
        <f t="shared" si="5"/>
        <v>--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7" t="e">
        <v>#N/A</v>
      </c>
      <c r="AG40" s="168" t="e">
        <v>#N/A</v>
      </c>
      <c r="AH40" s="170" t="e">
        <f t="shared" si="2"/>
        <v>#N/A</v>
      </c>
      <c r="AI40" s="172" t="e">
        <v>#N/A</v>
      </c>
      <c r="AJ40" s="171" t="e">
        <f t="shared" si="3"/>
        <v>#N/A</v>
      </c>
      <c r="AK40" s="168"/>
    </row>
    <row r="41" spans="1:37" ht="11.25" customHeight="1" x14ac:dyDescent="0.2">
      <c r="A41" s="59" t="s">
        <v>70</v>
      </c>
      <c r="B41" s="60" t="s">
        <v>69</v>
      </c>
      <c r="C41" s="61">
        <f t="shared" si="9"/>
        <v>2</v>
      </c>
      <c r="D41" s="123"/>
      <c r="E41" s="123"/>
      <c r="F41" s="123"/>
      <c r="G41" s="123"/>
      <c r="H41" s="62" t="str">
        <f t="shared" si="8"/>
        <v>USDFedFunds</v>
      </c>
      <c r="I41" s="63" t="str">
        <f t="shared" si="6"/>
        <v>USD50YOIS_RepoQuote</v>
      </c>
      <c r="J41" s="123"/>
      <c r="K41" s="64"/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7" t="e">
        <v>#N/A</v>
      </c>
      <c r="AG41" s="168" t="e">
        <v>#N/A</v>
      </c>
      <c r="AH41" s="170" t="e">
        <f t="shared" si="2"/>
        <v>#N/A</v>
      </c>
      <c r="AI41" s="172" t="e">
        <v>#N/A</v>
      </c>
      <c r="AJ41" s="171" t="e">
        <f t="shared" si="3"/>
        <v>#N/A</v>
      </c>
      <c r="AK41" s="168"/>
    </row>
    <row r="42" spans="1:37" ht="11.25" customHeight="1" x14ac:dyDescent="0.2">
      <c r="A42" s="1" t="s">
        <v>70</v>
      </c>
      <c r="B42" s="8" t="s">
        <v>110</v>
      </c>
      <c r="C42" s="7">
        <f t="shared" si="9"/>
        <v>2</v>
      </c>
      <c r="D42" s="124"/>
      <c r="E42" s="124"/>
      <c r="F42" s="124"/>
      <c r="G42" s="124"/>
      <c r="H42" s="9" t="str">
        <f t="shared" si="8"/>
        <v>USDFedFunds</v>
      </c>
      <c r="I42" s="2" t="str">
        <f t="shared" si="6"/>
        <v>USD60YOIS_RepoQuote</v>
      </c>
      <c r="J42" s="124"/>
      <c r="K42" s="3"/>
      <c r="M42" s="10" t="str">
        <f t="shared" ref="M42:M77" si="10">A46</f>
        <v>BasSw</v>
      </c>
      <c r="N42" s="94" t="str">
        <f t="shared" ref="N42:N77" si="11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7" t="e">
        <v>#N/A</v>
      </c>
      <c r="AG42" s="168" t="e">
        <v>#N/A</v>
      </c>
      <c r="AH42" s="170" t="e">
        <f t="shared" si="2"/>
        <v>#N/A</v>
      </c>
      <c r="AI42" s="172" t="e">
        <v>#N/A</v>
      </c>
      <c r="AJ42" s="171" t="e">
        <f t="shared" si="3"/>
        <v>#N/A</v>
      </c>
      <c r="AK42" s="168"/>
    </row>
    <row r="43" spans="1:37" ht="11.25" customHeight="1" x14ac:dyDescent="0.2">
      <c r="G43" s="50" t="s">
        <v>155</v>
      </c>
      <c r="H43" s="103" t="s">
        <v>156</v>
      </c>
      <c r="I43" s="103">
        <v>3</v>
      </c>
      <c r="J43" s="103" t="s">
        <v>163</v>
      </c>
      <c r="M43" s="10" t="str">
        <f t="shared" si="10"/>
        <v>BasSw</v>
      </c>
      <c r="N43" s="94" t="str">
        <f t="shared" si="11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7" t="e">
        <v>#N/A</v>
      </c>
      <c r="AG43" s="168" t="e">
        <v>#N/A</v>
      </c>
      <c r="AH43" s="170" t="e">
        <f t="shared" si="2"/>
        <v>#N/A</v>
      </c>
      <c r="AI43" s="172" t="e">
        <v>#N/A</v>
      </c>
      <c r="AJ43" s="171" t="e">
        <f t="shared" si="3"/>
        <v>#N/A</v>
      </c>
      <c r="AK43" s="168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164</v>
      </c>
      <c r="E44" s="65" t="s">
        <v>5</v>
      </c>
      <c r="F44" s="65" t="s">
        <v>34</v>
      </c>
      <c r="G44" s="65" t="s">
        <v>113</v>
      </c>
      <c r="H44" s="65" t="s">
        <v>4</v>
      </c>
      <c r="I44" s="65" t="s">
        <v>1</v>
      </c>
      <c r="J44" s="65" t="s">
        <v>129</v>
      </c>
      <c r="K44" s="65" t="s">
        <v>24</v>
      </c>
      <c r="M44" s="10" t="str">
        <f t="shared" si="10"/>
        <v>BasSw</v>
      </c>
      <c r="N44" s="94" t="str">
        <f t="shared" si="11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7" t="e">
        <v>#N/A</v>
      </c>
      <c r="AG44" s="168" t="e">
        <v>#N/A</v>
      </c>
      <c r="AH44" s="170" t="e">
        <f t="shared" si="2"/>
        <v>#N/A</v>
      </c>
      <c r="AI44" s="172" t="e">
        <v>#N/A</v>
      </c>
      <c r="AJ44" s="171" t="e">
        <f t="shared" si="3"/>
        <v>#N/A</v>
      </c>
      <c r="AK44" s="168"/>
    </row>
    <row r="45" spans="1:37" ht="11.25" customHeight="1" x14ac:dyDescent="0.2">
      <c r="A45" s="53" t="s">
        <v>116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2">$H$1</f>
        <v>USDFedFunds</v>
      </c>
      <c r="I45" s="57" t="str">
        <f t="shared" ref="I45:I81" si="13">IF(ReportQuoteOverwrite,Currency&amp;$I$43&amp;$J$43&amp;$H$43&amp;B45&amp;ReportQuoteSuffix,Currency&amp;$G$43&amp;$H$43&amp;IF($B45="1W","SW",$B45)&amp;QuoteSuffix)</f>
        <v>USD3FF3L1Y_RepoQuote</v>
      </c>
      <c r="J45" s="173">
        <f t="shared" ref="J45:J81" si="14">IF(ReportQuoteOverwrite,0,Currency&amp;$H$43&amp;$J$43&amp;B45&amp;QuoteSuffix)</f>
        <v>0</v>
      </c>
      <c r="K45" s="58"/>
      <c r="M45" s="10" t="str">
        <f t="shared" si="10"/>
        <v>BasSw</v>
      </c>
      <c r="N45" s="94" t="str">
        <f t="shared" si="11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5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7" t="e">
        <v>#N/A</v>
      </c>
      <c r="AG45" s="168" t="e">
        <v>#N/A</v>
      </c>
      <c r="AH45" s="170" t="e">
        <f t="shared" si="2"/>
        <v>#N/A</v>
      </c>
      <c r="AI45" s="172" t="e">
        <v>#N/A</v>
      </c>
      <c r="AJ45" s="171" t="e">
        <f t="shared" si="3"/>
        <v>#N/A</v>
      </c>
      <c r="AK45" s="168"/>
    </row>
    <row r="46" spans="1:37" ht="11.25" customHeight="1" x14ac:dyDescent="0.2">
      <c r="A46" s="59" t="s">
        <v>116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2"/>
        <v>USDFedFunds</v>
      </c>
      <c r="I46" s="63" t="str">
        <f t="shared" si="13"/>
        <v>USD3FF3L15M_RepoQuote</v>
      </c>
      <c r="J46" s="174">
        <f t="shared" si="14"/>
        <v>0</v>
      </c>
      <c r="K46" s="64"/>
      <c r="M46" s="10" t="str">
        <f t="shared" si="10"/>
        <v>BasSw</v>
      </c>
      <c r="N46" s="94" t="str">
        <f t="shared" si="11"/>
        <v>obj_00418#0027</v>
      </c>
      <c r="O46" s="146" t="str">
        <f>IFERROR(_xll.qlRateHelperQuoteName(N46,Trigger),"--")</f>
        <v>USD3FF3L3Y_RepoQuote</v>
      </c>
      <c r="P46" s="98">
        <f>IFERROR(_xll.qlRateHelperQuoteValue($N46,Trigger),"--")</f>
        <v>1.0696600000000001E-2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42362</v>
      </c>
      <c r="U46" s="99">
        <f>IFERROR(_xll.qlRateHelperPillarDate(N46,Trigger),"--")</f>
        <v>43458</v>
      </c>
      <c r="W46" s="4" t="str">
        <f t="shared" si="15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7" t="e">
        <v>#N/A</v>
      </c>
      <c r="AG46" s="168" t="e">
        <v>#N/A</v>
      </c>
      <c r="AH46" s="170" t="e">
        <f t="shared" si="2"/>
        <v>#N/A</v>
      </c>
      <c r="AI46" s="172" t="e">
        <v>#N/A</v>
      </c>
      <c r="AJ46" s="171" t="e">
        <f t="shared" si="3"/>
        <v>#N/A</v>
      </c>
      <c r="AK46" s="168"/>
    </row>
    <row r="47" spans="1:37" ht="11.25" customHeight="1" x14ac:dyDescent="0.2">
      <c r="A47" s="59" t="s">
        <v>116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2"/>
        <v>USDFedFunds</v>
      </c>
      <c r="I47" s="63" t="str">
        <f t="shared" si="13"/>
        <v>USD3FF3L18M_RepoQuote</v>
      </c>
      <c r="J47" s="174">
        <f t="shared" si="14"/>
        <v>0</v>
      </c>
      <c r="K47" s="64"/>
      <c r="M47" s="10" t="str">
        <f t="shared" si="10"/>
        <v>BasSw</v>
      </c>
      <c r="N47" s="94" t="str">
        <f t="shared" si="11"/>
        <v>obj_0041f#0008</v>
      </c>
      <c r="O47" s="146" t="str">
        <f>IFERROR(_xll.qlRateHelperQuoteName(N47,Trigger),"--")</f>
        <v>USD3FF3L4Y_RepoQuote</v>
      </c>
      <c r="P47" s="98">
        <f>IFERROR(_xll.qlRateHelperQuoteValue($N47,Trigger),"--")</f>
        <v>1.24846E-2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42362</v>
      </c>
      <c r="U47" s="99">
        <f>IFERROR(_xll.qlRateHelperPillarDate(N47,Trigger),"--")</f>
        <v>43823</v>
      </c>
      <c r="W47" s="4" t="str">
        <f t="shared" si="15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7" t="e">
        <v>#N/A</v>
      </c>
      <c r="AG47" s="168" t="e">
        <v>#N/A</v>
      </c>
      <c r="AH47" s="170" t="e">
        <f t="shared" si="2"/>
        <v>#N/A</v>
      </c>
      <c r="AI47" s="172" t="e">
        <v>#N/A</v>
      </c>
      <c r="AJ47" s="171" t="e">
        <f t="shared" si="3"/>
        <v>#N/A</v>
      </c>
      <c r="AK47" s="168"/>
    </row>
    <row r="48" spans="1:37" ht="11.25" customHeight="1" x14ac:dyDescent="0.2">
      <c r="A48" s="59" t="s">
        <v>116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2"/>
        <v>USDFedFunds</v>
      </c>
      <c r="I48" s="63" t="str">
        <f t="shared" si="13"/>
        <v>USD3FF3L21M_RepoQuote</v>
      </c>
      <c r="J48" s="174">
        <f t="shared" si="14"/>
        <v>0</v>
      </c>
      <c r="K48" s="64"/>
      <c r="M48" s="10" t="str">
        <f t="shared" si="10"/>
        <v>BasSw</v>
      </c>
      <c r="N48" s="94" t="str">
        <f t="shared" si="11"/>
        <v>obj_00417#0008</v>
      </c>
      <c r="O48" s="146" t="str">
        <f>IFERROR(_xll.qlRateHelperQuoteName(N48,Trigger),"--")</f>
        <v>USD3FF3L5Y_RepoQuote</v>
      </c>
      <c r="P48" s="98">
        <f>IFERROR(_xll.qlRateHelperQuoteValue($N48,Trigger),"--")</f>
        <v>1.3921499999999899E-2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42362</v>
      </c>
      <c r="U48" s="99">
        <f>IFERROR(_xll.qlRateHelperPillarDate(N48,Trigger),"--")</f>
        <v>44189</v>
      </c>
      <c r="W48" s="4" t="str">
        <f t="shared" si="15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7" t="e">
        <v>#N/A</v>
      </c>
      <c r="AG48" s="168" t="e">
        <v>#N/A</v>
      </c>
      <c r="AH48" s="170" t="e">
        <f t="shared" si="2"/>
        <v>#N/A</v>
      </c>
      <c r="AI48" s="172" t="e">
        <v>#N/A</v>
      </c>
      <c r="AJ48" s="171" t="e">
        <f t="shared" si="3"/>
        <v>#N/A</v>
      </c>
      <c r="AK48" s="168"/>
    </row>
    <row r="49" spans="1:37" ht="11.25" customHeight="1" x14ac:dyDescent="0.2">
      <c r="A49" s="59" t="s">
        <v>116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2"/>
        <v>USDFedFunds</v>
      </c>
      <c r="I49" s="63" t="str">
        <f t="shared" si="13"/>
        <v>USD3FF3L2Y_RepoQuote</v>
      </c>
      <c r="J49" s="174">
        <f t="shared" si="14"/>
        <v>0</v>
      </c>
      <c r="K49" s="64"/>
      <c r="M49" s="10" t="str">
        <f t="shared" si="10"/>
        <v>BasSw</v>
      </c>
      <c r="N49" s="94" t="str">
        <f t="shared" si="11"/>
        <v>obj_00415#0008</v>
      </c>
      <c r="O49" s="146" t="str">
        <f>IFERROR(_xll.qlRateHelperQuoteName(N49,Trigger),"--")</f>
        <v>USD3FF3L6Y_RepoQuote</v>
      </c>
      <c r="P49" s="98">
        <f>IFERROR(_xll.qlRateHelperQuoteValue($N49,Trigger),"--")</f>
        <v>1.5182375E-2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42362</v>
      </c>
      <c r="U49" s="99">
        <f>IFERROR(_xll.qlRateHelperPillarDate(N49,Trigger),"--")</f>
        <v>44557</v>
      </c>
      <c r="W49" s="4" t="str">
        <f t="shared" si="15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7" t="e">
        <v>#N/A</v>
      </c>
      <c r="AG49" s="168" t="e">
        <v>#N/A</v>
      </c>
      <c r="AH49" s="170" t="e">
        <f t="shared" si="2"/>
        <v>#N/A</v>
      </c>
      <c r="AI49" s="172" t="e">
        <v>#N/A</v>
      </c>
      <c r="AJ49" s="171" t="e">
        <f t="shared" si="3"/>
        <v>#N/A</v>
      </c>
      <c r="AK49" s="168"/>
    </row>
    <row r="50" spans="1:37" ht="11.25" customHeight="1" x14ac:dyDescent="0.2">
      <c r="A50" s="59" t="s">
        <v>116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2"/>
        <v>USDFedFunds</v>
      </c>
      <c r="I50" s="63" t="str">
        <f t="shared" si="13"/>
        <v>USD3FF3L3Y_RepoQuote</v>
      </c>
      <c r="J50" s="174">
        <f t="shared" si="14"/>
        <v>0</v>
      </c>
      <c r="K50" s="64" t="str">
        <f>_xll.qlOISRateHelper2(,C50,B50,I50,H50,,E50,J50,Permanent,Trigger,ObjectOverwrite)</f>
        <v>obj_00418#0027</v>
      </c>
      <c r="M50" s="10" t="str">
        <f t="shared" si="10"/>
        <v>BasSw</v>
      </c>
      <c r="N50" s="94" t="str">
        <f t="shared" si="11"/>
        <v>obj_00412#0008</v>
      </c>
      <c r="O50" s="146" t="str">
        <f>IFERROR(_xll.qlRateHelperQuoteName(N50,Trigger),"--")</f>
        <v>USD3FF3L7Y_RepoQuote</v>
      </c>
      <c r="P50" s="98">
        <f>IFERROR(_xll.qlRateHelperQuoteValue($N50,Trigger),"--")</f>
        <v>1.6295500000000001E-2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42362</v>
      </c>
      <c r="U50" s="99">
        <f>IFERROR(_xll.qlRateHelperPillarDate(N50,Trigger),"--")</f>
        <v>44922</v>
      </c>
      <c r="W50" s="4" t="str">
        <f t="shared" si="15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7" t="e">
        <v>#N/A</v>
      </c>
      <c r="AG50" s="168" t="e">
        <v>#N/A</v>
      </c>
      <c r="AH50" s="170" t="e">
        <f t="shared" si="2"/>
        <v>#N/A</v>
      </c>
      <c r="AI50" s="172" t="e">
        <v>#N/A</v>
      </c>
      <c r="AJ50" s="171" t="e">
        <f t="shared" si="3"/>
        <v>#N/A</v>
      </c>
      <c r="AK50" s="168"/>
    </row>
    <row r="51" spans="1:37" ht="11.25" customHeight="1" x14ac:dyDescent="0.2">
      <c r="A51" s="59" t="s">
        <v>116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2"/>
        <v>USDFedFunds</v>
      </c>
      <c r="I51" s="63" t="str">
        <f t="shared" si="13"/>
        <v>USD3FF3L4Y_RepoQuote</v>
      </c>
      <c r="J51" s="174">
        <f t="shared" si="14"/>
        <v>0</v>
      </c>
      <c r="K51" s="64" t="str">
        <f>_xll.qlOISRateHelper2(,C51,B51,I51,H51,,E51,J51,Permanent,Trigger,ObjectOverwrite)</f>
        <v>obj_0041f#0008</v>
      </c>
      <c r="M51" s="10" t="str">
        <f t="shared" si="10"/>
        <v>BasSw</v>
      </c>
      <c r="N51" s="94" t="str">
        <f t="shared" si="11"/>
        <v>obj_0041a#0008</v>
      </c>
      <c r="O51" s="146" t="str">
        <f>IFERROR(_xll.qlRateHelperQuoteName(N51,Trigger),"--")</f>
        <v>USD3FF3L8Y_RepoQuote</v>
      </c>
      <c r="P51" s="98">
        <f>IFERROR(_xll.qlRateHelperQuoteValue($N51,Trigger),"--")</f>
        <v>1.7215496350000001E-2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42362</v>
      </c>
      <c r="U51" s="99">
        <f>IFERROR(_xll.qlRateHelperPillarDate(N51,Trigger),"--")</f>
        <v>45286</v>
      </c>
      <c r="W51" s="4" t="str">
        <f t="shared" si="15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7" t="e">
        <v>#N/A</v>
      </c>
      <c r="AG51" s="168" t="e">
        <v>#N/A</v>
      </c>
      <c r="AH51" s="170" t="e">
        <f t="shared" si="2"/>
        <v>#N/A</v>
      </c>
      <c r="AI51" s="172" t="e">
        <v>#N/A</v>
      </c>
      <c r="AJ51" s="171" t="e">
        <f t="shared" si="3"/>
        <v>#N/A</v>
      </c>
      <c r="AK51" s="168"/>
    </row>
    <row r="52" spans="1:37" ht="11.25" customHeight="1" x14ac:dyDescent="0.2">
      <c r="A52" s="59" t="s">
        <v>116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2"/>
        <v>USDFedFunds</v>
      </c>
      <c r="I52" s="63" t="str">
        <f t="shared" si="13"/>
        <v>USD3FF3L5Y_RepoQuote</v>
      </c>
      <c r="J52" s="174">
        <f t="shared" si="14"/>
        <v>0</v>
      </c>
      <c r="K52" s="64" t="str">
        <f>_xll.qlOISRateHelper2(,C52,B52,I52,H52,,E52,J52,Permanent,Trigger,ObjectOverwrite)</f>
        <v>obj_00417#0008</v>
      </c>
      <c r="M52" s="10" t="str">
        <f t="shared" si="10"/>
        <v>BasSw</v>
      </c>
      <c r="N52" s="94" t="str">
        <f t="shared" si="11"/>
        <v>obj_0041c#0008</v>
      </c>
      <c r="O52" s="146" t="str">
        <f>IFERROR(_xll.qlRateHelperQuoteName(N52,Trigger),"--")</f>
        <v>USD3FF3L9Y_RepoQuote</v>
      </c>
      <c r="P52" s="98">
        <f>IFERROR(_xll.qlRateHelperQuoteValue($N52,Trigger),"--")</f>
        <v>1.8047503649999901E-2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42362</v>
      </c>
      <c r="U52" s="99">
        <f>IFERROR(_xll.qlRateHelperPillarDate(N52,Trigger),"--")</f>
        <v>45650</v>
      </c>
      <c r="W52" s="4" t="str">
        <f t="shared" si="15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7" t="e">
        <v>#N/A</v>
      </c>
      <c r="AG52" s="168" t="e">
        <v>#N/A</v>
      </c>
      <c r="AH52" s="170" t="e">
        <f t="shared" si="2"/>
        <v>#N/A</v>
      </c>
      <c r="AI52" s="172" t="e">
        <v>#N/A</v>
      </c>
      <c r="AJ52" s="171" t="e">
        <f t="shared" si="3"/>
        <v>#N/A</v>
      </c>
      <c r="AK52" s="168"/>
    </row>
    <row r="53" spans="1:37" ht="11.25" customHeight="1" x14ac:dyDescent="0.2">
      <c r="A53" s="59" t="s">
        <v>116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2"/>
        <v>USDFedFunds</v>
      </c>
      <c r="I53" s="63" t="str">
        <f t="shared" si="13"/>
        <v>USD3FF3L6Y_RepoQuote</v>
      </c>
      <c r="J53" s="174">
        <f t="shared" si="14"/>
        <v>0</v>
      </c>
      <c r="K53" s="64" t="str">
        <f>_xll.qlOISRateHelper2(,C53,B53,I53,H53,,E53,J53,Permanent,Trigger,ObjectOverwrite)</f>
        <v>obj_00415#0008</v>
      </c>
      <c r="M53" s="10" t="str">
        <f t="shared" si="10"/>
        <v>BasSw</v>
      </c>
      <c r="N53" s="94" t="str">
        <f t="shared" si="11"/>
        <v>obj_00419#0008</v>
      </c>
      <c r="O53" s="146" t="str">
        <f>IFERROR(_xll.qlRateHelperQuoteName(N53,Trigger),"--")</f>
        <v>USD3FF3L10Y_RepoQuote</v>
      </c>
      <c r="P53" s="98">
        <f>IFERROR(_xll.qlRateHelperQuoteValue($N53,Trigger),"--")</f>
        <v>1.8728749999999999E-2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42362</v>
      </c>
      <c r="U53" s="99">
        <f>IFERROR(_xll.qlRateHelperPillarDate(N53,Trigger),"--")</f>
        <v>46015</v>
      </c>
      <c r="W53" s="4" t="str">
        <f t="shared" si="15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7" t="e">
        <v>#N/A</v>
      </c>
      <c r="AG53" s="168" t="e">
        <v>#N/A</v>
      </c>
      <c r="AH53" s="170" t="e">
        <f t="shared" si="2"/>
        <v>#N/A</v>
      </c>
      <c r="AI53" s="172" t="e">
        <v>#N/A</v>
      </c>
      <c r="AJ53" s="171" t="e">
        <f t="shared" si="3"/>
        <v>#N/A</v>
      </c>
      <c r="AK53" s="168"/>
    </row>
    <row r="54" spans="1:37" ht="11.25" customHeight="1" x14ac:dyDescent="0.2">
      <c r="A54" s="59" t="s">
        <v>116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2"/>
        <v>USDFedFunds</v>
      </c>
      <c r="I54" s="63" t="str">
        <f t="shared" si="13"/>
        <v>USD3FF3L7Y_RepoQuote</v>
      </c>
      <c r="J54" s="174">
        <f t="shared" si="14"/>
        <v>0</v>
      </c>
      <c r="K54" s="64" t="str">
        <f>_xll.qlOISRateHelper2(,C54,B54,I54,H54,,E54,J54,Permanent,Trigger,ObjectOverwrite)</f>
        <v>obj_00412#0008</v>
      </c>
      <c r="M54" s="10" t="str">
        <f t="shared" si="10"/>
        <v>BasSw</v>
      </c>
      <c r="N54" s="94" t="str">
        <f t="shared" si="11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5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7" t="e">
        <v>#N/A</v>
      </c>
      <c r="AG54" s="168" t="e">
        <v>#N/A</v>
      </c>
      <c r="AH54" s="170" t="e">
        <f t="shared" si="2"/>
        <v>#N/A</v>
      </c>
      <c r="AI54" s="172" t="e">
        <v>#N/A</v>
      </c>
      <c r="AJ54" s="171" t="e">
        <f t="shared" si="3"/>
        <v>#N/A</v>
      </c>
      <c r="AK54" s="168"/>
    </row>
    <row r="55" spans="1:37" ht="11.25" customHeight="1" x14ac:dyDescent="0.2">
      <c r="A55" s="59" t="s">
        <v>116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2"/>
        <v>USDFedFunds</v>
      </c>
      <c r="I55" s="63" t="str">
        <f t="shared" si="13"/>
        <v>USD3FF3L8Y_RepoQuote</v>
      </c>
      <c r="J55" s="174">
        <f t="shared" si="14"/>
        <v>0</v>
      </c>
      <c r="K55" s="64" t="str">
        <f>_xll.qlOISRateHelper2(,C55,B55,I55,H55,,E55,J55,Permanent,Trigger,ObjectOverwrite)</f>
        <v>obj_0041a#0008</v>
      </c>
      <c r="M55" s="10" t="str">
        <f t="shared" si="10"/>
        <v>BasSw</v>
      </c>
      <c r="N55" s="94" t="str">
        <f t="shared" si="11"/>
        <v>obj_0041d#0008</v>
      </c>
      <c r="O55" s="146" t="str">
        <f>IFERROR(_xll.qlRateHelperQuoteName(N55,Trigger),"--")</f>
        <v>USD3FF3L12Y_RepoQuote</v>
      </c>
      <c r="P55" s="98">
        <f>IFERROR(_xll.qlRateHelperQuoteValue($N55,Trigger),"--")</f>
        <v>1.99210999999999E-2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42362</v>
      </c>
      <c r="U55" s="99">
        <f>IFERROR(_xll.qlRateHelperPillarDate(N55,Trigger),"--")</f>
        <v>46748</v>
      </c>
      <c r="W55" s="4" t="str">
        <f t="shared" si="15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7" t="e">
        <v>#N/A</v>
      </c>
      <c r="AG55" s="168" t="e">
        <v>#N/A</v>
      </c>
      <c r="AH55" s="170" t="e">
        <f t="shared" si="2"/>
        <v>#N/A</v>
      </c>
      <c r="AI55" s="172" t="e">
        <v>#N/A</v>
      </c>
      <c r="AJ55" s="171" t="e">
        <f t="shared" si="3"/>
        <v>#N/A</v>
      </c>
      <c r="AK55" s="168"/>
    </row>
    <row r="56" spans="1:37" ht="11.25" customHeight="1" x14ac:dyDescent="0.2">
      <c r="A56" s="59" t="s">
        <v>116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2"/>
        <v>USDFedFunds</v>
      </c>
      <c r="I56" s="63" t="str">
        <f t="shared" si="13"/>
        <v>USD3FF3L9Y_RepoQuote</v>
      </c>
      <c r="J56" s="174">
        <f t="shared" si="14"/>
        <v>0</v>
      </c>
      <c r="K56" s="64" t="str">
        <f>_xll.qlOISRateHelper2(,C56,B56,I56,H56,,E56,J56,Permanent,Trigger,ObjectOverwrite)</f>
        <v>obj_0041c#0008</v>
      </c>
      <c r="M56" s="10" t="str">
        <f t="shared" si="10"/>
        <v>BasSw</v>
      </c>
      <c r="N56" s="94" t="str">
        <f t="shared" si="11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5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7" t="e">
        <v>#N/A</v>
      </c>
      <c r="AG56" s="168" t="e">
        <v>#N/A</v>
      </c>
      <c r="AH56" s="170" t="e">
        <f t="shared" si="2"/>
        <v>#N/A</v>
      </c>
      <c r="AI56" s="172" t="e">
        <v>#N/A</v>
      </c>
      <c r="AJ56" s="171" t="e">
        <f t="shared" si="3"/>
        <v>#N/A</v>
      </c>
      <c r="AK56" s="168"/>
    </row>
    <row r="57" spans="1:37" ht="11.25" customHeight="1" x14ac:dyDescent="0.2">
      <c r="A57" s="59" t="s">
        <v>116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2"/>
        <v>USDFedFunds</v>
      </c>
      <c r="I57" s="63" t="str">
        <f t="shared" si="13"/>
        <v>USD3FF3L10Y_RepoQuote</v>
      </c>
      <c r="J57" s="174">
        <f t="shared" si="14"/>
        <v>0</v>
      </c>
      <c r="K57" s="64" t="str">
        <f>_xll.qlOISRateHelper2(,C57,B57,I57,H57,,E57,J57,Permanent,Trigger,ObjectOverwrite)</f>
        <v>obj_00419#0008</v>
      </c>
      <c r="M57" s="10" t="str">
        <f t="shared" si="10"/>
        <v>BasSw</v>
      </c>
      <c r="N57" s="94" t="str">
        <f t="shared" si="11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5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7" t="e">
        <v>#N/A</v>
      </c>
      <c r="AG57" s="168" t="e">
        <v>#N/A</v>
      </c>
      <c r="AH57" s="170" t="e">
        <f t="shared" si="2"/>
        <v>#N/A</v>
      </c>
      <c r="AI57" s="172" t="e">
        <v>#N/A</v>
      </c>
      <c r="AJ57" s="171" t="e">
        <f t="shared" si="3"/>
        <v>#N/A</v>
      </c>
      <c r="AK57" s="168"/>
    </row>
    <row r="58" spans="1:37" ht="11.25" customHeight="1" x14ac:dyDescent="0.2">
      <c r="A58" s="59" t="s">
        <v>116</v>
      </c>
      <c r="B58" s="60" t="s">
        <v>96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2"/>
        <v>USDFedFunds</v>
      </c>
      <c r="I58" s="63" t="str">
        <f t="shared" si="13"/>
        <v>USD3FF3L11Y_RepoQuote</v>
      </c>
      <c r="J58" s="174">
        <f t="shared" si="14"/>
        <v>0</v>
      </c>
      <c r="K58" s="64"/>
      <c r="M58" s="10" t="str">
        <f t="shared" si="10"/>
        <v>BasSw</v>
      </c>
      <c r="N58" s="94" t="str">
        <f t="shared" si="11"/>
        <v>obj_0041e#0008</v>
      </c>
      <c r="O58" s="146" t="str">
        <f>IFERROR(_xll.qlRateHelperQuoteName(N58,Trigger),"--")</f>
        <v>USD3FF3L15Y_RepoQuote</v>
      </c>
      <c r="P58" s="98">
        <f>IFERROR(_xll.qlRateHelperQuoteValue($N58,Trigger),"--")</f>
        <v>2.11534000000001E-2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42362</v>
      </c>
      <c r="U58" s="99">
        <f>IFERROR(_xll.qlRateHelperPillarDate(N58,Trigger),"--")</f>
        <v>47841</v>
      </c>
      <c r="W58" s="4" t="str">
        <f t="shared" si="15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7" t="e">
        <v>#N/A</v>
      </c>
      <c r="AG58" s="168" t="e">
        <v>#N/A</v>
      </c>
      <c r="AH58" s="170" t="e">
        <f t="shared" si="2"/>
        <v>#N/A</v>
      </c>
      <c r="AI58" s="172" t="e">
        <v>#N/A</v>
      </c>
      <c r="AJ58" s="171" t="e">
        <f t="shared" si="3"/>
        <v>#N/A</v>
      </c>
      <c r="AK58" s="168"/>
    </row>
    <row r="59" spans="1:37" ht="11.25" customHeight="1" x14ac:dyDescent="0.2">
      <c r="A59" s="59" t="s">
        <v>116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2"/>
        <v>USDFedFunds</v>
      </c>
      <c r="I59" s="63" t="str">
        <f t="shared" si="13"/>
        <v>USD3FF3L12Y_RepoQuote</v>
      </c>
      <c r="J59" s="174">
        <f t="shared" si="14"/>
        <v>0</v>
      </c>
      <c r="K59" s="64" t="str">
        <f>_xll.qlOISRateHelper2(,C59,B59,I59,H59,,E59,J59,Permanent,Trigger,ObjectOverwrite)</f>
        <v>obj_0041d#0008</v>
      </c>
      <c r="M59" s="10" t="str">
        <f t="shared" si="10"/>
        <v>BasSw</v>
      </c>
      <c r="N59" s="94" t="str">
        <f t="shared" si="11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5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7" t="e">
        <v>#N/A</v>
      </c>
      <c r="AG59" s="168" t="e">
        <v>#N/A</v>
      </c>
      <c r="AH59" s="170" t="e">
        <f t="shared" si="2"/>
        <v>#N/A</v>
      </c>
      <c r="AI59" s="172" t="e">
        <v>#N/A</v>
      </c>
      <c r="AJ59" s="171" t="e">
        <f t="shared" si="3"/>
        <v>#N/A</v>
      </c>
      <c r="AK59" s="168"/>
    </row>
    <row r="60" spans="1:37" ht="11.25" customHeight="1" x14ac:dyDescent="0.2">
      <c r="A60" s="59" t="s">
        <v>116</v>
      </c>
      <c r="B60" s="60" t="s">
        <v>97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2"/>
        <v>USDFedFunds</v>
      </c>
      <c r="I60" s="63" t="str">
        <f t="shared" si="13"/>
        <v>USD3FF3L13Y_RepoQuote</v>
      </c>
      <c r="J60" s="174">
        <f t="shared" si="14"/>
        <v>0</v>
      </c>
      <c r="K60" s="64"/>
      <c r="M60" s="10" t="str">
        <f t="shared" si="10"/>
        <v>BasSw</v>
      </c>
      <c r="N60" s="94" t="str">
        <f t="shared" si="11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5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7" t="e">
        <v>#N/A</v>
      </c>
      <c r="AG60" s="168" t="e">
        <v>#N/A</v>
      </c>
      <c r="AH60" s="170" t="e">
        <f t="shared" si="2"/>
        <v>#N/A</v>
      </c>
      <c r="AI60" s="172" t="e">
        <v>#N/A</v>
      </c>
      <c r="AJ60" s="171" t="e">
        <f t="shared" si="3"/>
        <v>#N/A</v>
      </c>
      <c r="AK60" s="168"/>
    </row>
    <row r="61" spans="1:37" ht="11.25" customHeight="1" x14ac:dyDescent="0.2">
      <c r="A61" s="59" t="s">
        <v>116</v>
      </c>
      <c r="B61" s="60" t="s">
        <v>98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2"/>
        <v>USDFedFunds</v>
      </c>
      <c r="I61" s="63" t="str">
        <f t="shared" si="13"/>
        <v>USD3FF3L14Y_RepoQuote</v>
      </c>
      <c r="J61" s="174">
        <f t="shared" si="14"/>
        <v>0</v>
      </c>
      <c r="K61" s="64"/>
      <c r="M61" s="10" t="str">
        <f t="shared" si="10"/>
        <v>BasSw</v>
      </c>
      <c r="N61" s="94" t="str">
        <f t="shared" si="11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5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7" t="e">
        <v>#N/A</v>
      </c>
      <c r="AG61" s="168" t="e">
        <v>#N/A</v>
      </c>
      <c r="AH61" s="170" t="e">
        <f t="shared" si="2"/>
        <v>#N/A</v>
      </c>
      <c r="AI61" s="172" t="e">
        <v>#N/A</v>
      </c>
      <c r="AJ61" s="171" t="e">
        <f t="shared" si="3"/>
        <v>#N/A</v>
      </c>
      <c r="AK61" s="168"/>
    </row>
    <row r="62" spans="1:37" ht="11.25" customHeight="1" x14ac:dyDescent="0.2">
      <c r="A62" s="59" t="s">
        <v>116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2"/>
        <v>USDFedFunds</v>
      </c>
      <c r="I62" s="63" t="str">
        <f t="shared" si="13"/>
        <v>USD3FF3L15Y_RepoQuote</v>
      </c>
      <c r="J62" s="174">
        <f t="shared" si="14"/>
        <v>0</v>
      </c>
      <c r="K62" s="64" t="str">
        <f>_xll.qlOISRateHelper2(,C62,B62,I62,H62,,E62,J62,Permanent,Trigger,ObjectOverwrite)</f>
        <v>obj_0041e#0008</v>
      </c>
      <c r="M62" s="10" t="str">
        <f t="shared" si="10"/>
        <v>BasSw</v>
      </c>
      <c r="N62" s="94" t="str">
        <f t="shared" si="11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5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7" t="e">
        <v>#N/A</v>
      </c>
      <c r="AG62" s="168" t="e">
        <v>#N/A</v>
      </c>
      <c r="AH62" s="170" t="e">
        <f t="shared" si="2"/>
        <v>#N/A</v>
      </c>
      <c r="AI62" s="172" t="e">
        <v>#N/A</v>
      </c>
      <c r="AJ62" s="171" t="e">
        <f t="shared" si="3"/>
        <v>#N/A</v>
      </c>
      <c r="AK62" s="168"/>
    </row>
    <row r="63" spans="1:37" ht="11.25" customHeight="1" x14ac:dyDescent="0.2">
      <c r="A63" s="59" t="s">
        <v>116</v>
      </c>
      <c r="B63" s="60" t="s">
        <v>99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2"/>
        <v>USDFedFunds</v>
      </c>
      <c r="I63" s="63" t="str">
        <f t="shared" si="13"/>
        <v>USD3FF3L16Y_RepoQuote</v>
      </c>
      <c r="J63" s="174">
        <f t="shared" si="14"/>
        <v>0</v>
      </c>
      <c r="K63" s="64"/>
      <c r="M63" s="10" t="str">
        <f t="shared" si="10"/>
        <v>BasSw</v>
      </c>
      <c r="N63" s="94" t="str">
        <f t="shared" si="11"/>
        <v>obj_00413#0008</v>
      </c>
      <c r="O63" s="146" t="str">
        <f>IFERROR(_xll.qlRateHelperQuoteName(N63,Trigger),"--")</f>
        <v>USD3FF3L20Y_RepoQuote</v>
      </c>
      <c r="P63" s="98">
        <f>IFERROR(_xll.qlRateHelperQuoteValue($N63,Trigger),"--")</f>
        <v>2.2326499999999899E-2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42362</v>
      </c>
      <c r="U63" s="99">
        <f>IFERROR(_xll.qlRateHelperPillarDate(N63,Trigger),"--")</f>
        <v>49667</v>
      </c>
      <c r="W63" s="4" t="str">
        <f t="shared" si="15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0" t="e">
        <f>AD63-AG63</f>
        <v>#N/A</v>
      </c>
      <c r="AI63" s="46" t="e">
        <v>#N/A</v>
      </c>
      <c r="AJ63" s="171" t="e">
        <f t="shared" si="3"/>
        <v>#N/A</v>
      </c>
    </row>
    <row r="64" spans="1:37" ht="11.25" customHeight="1" x14ac:dyDescent="0.2">
      <c r="A64" s="59" t="s">
        <v>116</v>
      </c>
      <c r="B64" s="60" t="s">
        <v>100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2"/>
        <v>USDFedFunds</v>
      </c>
      <c r="I64" s="63" t="str">
        <f t="shared" si="13"/>
        <v>USD3FF3L17Y_RepoQuote</v>
      </c>
      <c r="J64" s="174">
        <f t="shared" si="14"/>
        <v>0</v>
      </c>
      <c r="K64" s="64"/>
      <c r="M64" s="10" t="str">
        <f t="shared" si="10"/>
        <v>BasSw</v>
      </c>
      <c r="N64" s="94" t="str">
        <f t="shared" si="11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5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0" t="e">
        <f t="shared" si="2"/>
        <v>#N/A</v>
      </c>
      <c r="AI64" s="46" t="e">
        <v>#N/A</v>
      </c>
      <c r="AJ64" s="171" t="e">
        <f t="shared" si="3"/>
        <v>#N/A</v>
      </c>
    </row>
    <row r="65" spans="1:36" ht="11.25" customHeight="1" x14ac:dyDescent="0.2">
      <c r="A65" s="59" t="s">
        <v>116</v>
      </c>
      <c r="B65" s="60" t="s">
        <v>101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2"/>
        <v>USDFedFunds</v>
      </c>
      <c r="I65" s="63" t="str">
        <f t="shared" si="13"/>
        <v>USD3FF3L18Y_RepoQuote</v>
      </c>
      <c r="J65" s="174">
        <f t="shared" si="14"/>
        <v>0</v>
      </c>
      <c r="K65" s="64"/>
      <c r="M65" s="10" t="str">
        <f t="shared" si="10"/>
        <v>BasSw</v>
      </c>
      <c r="N65" s="94" t="str">
        <f t="shared" si="11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5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0" t="e">
        <f t="shared" si="2"/>
        <v>#N/A</v>
      </c>
      <c r="AI65" s="46" t="e">
        <v>#N/A</v>
      </c>
      <c r="AJ65" s="171" t="e">
        <f t="shared" si="3"/>
        <v>#N/A</v>
      </c>
    </row>
    <row r="66" spans="1:36" ht="11.25" customHeight="1" x14ac:dyDescent="0.2">
      <c r="A66" s="59" t="s">
        <v>116</v>
      </c>
      <c r="B66" s="60" t="s">
        <v>102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6">$H$1</f>
        <v>USDFedFunds</v>
      </c>
      <c r="I66" s="63" t="str">
        <f t="shared" si="13"/>
        <v>USD3FF3L19Y_RepoQuote</v>
      </c>
      <c r="J66" s="174">
        <f t="shared" si="14"/>
        <v>0</v>
      </c>
      <c r="K66" s="64"/>
      <c r="M66" s="10" t="str">
        <f t="shared" si="10"/>
        <v>BasSw</v>
      </c>
      <c r="N66" s="94" t="str">
        <f t="shared" si="11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5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0" t="e">
        <f t="shared" si="2"/>
        <v>#N/A</v>
      </c>
      <c r="AI66" s="46" t="e">
        <v>#N/A</v>
      </c>
      <c r="AJ66" s="171" t="e">
        <f t="shared" si="3"/>
        <v>#N/A</v>
      </c>
    </row>
    <row r="67" spans="1:36" ht="11.25" customHeight="1" x14ac:dyDescent="0.2">
      <c r="A67" s="59" t="s">
        <v>116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6"/>
        <v>USDFedFunds</v>
      </c>
      <c r="I67" s="63" t="str">
        <f t="shared" si="13"/>
        <v>USD3FF3L20Y_RepoQuote</v>
      </c>
      <c r="J67" s="174">
        <f t="shared" si="14"/>
        <v>0</v>
      </c>
      <c r="K67" s="64" t="str">
        <f>_xll.qlOISRateHelper2(,C67,B67,I67,H67,,E67,J67,Permanent,Trigger,ObjectOverwrite)</f>
        <v>obj_00413#0008</v>
      </c>
      <c r="M67" s="10" t="str">
        <f t="shared" si="10"/>
        <v>BasSw</v>
      </c>
      <c r="N67" s="94" t="str">
        <f t="shared" si="11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5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0" t="e">
        <f t="shared" si="2"/>
        <v>#N/A</v>
      </c>
      <c r="AI67" s="46" t="e">
        <v>#N/A</v>
      </c>
      <c r="AJ67" s="171" t="e">
        <f t="shared" si="3"/>
        <v>#N/A</v>
      </c>
    </row>
    <row r="68" spans="1:36" ht="11.25" customHeight="1" x14ac:dyDescent="0.2">
      <c r="A68" s="59" t="s">
        <v>116</v>
      </c>
      <c r="B68" s="60" t="s">
        <v>103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6"/>
        <v>USDFedFunds</v>
      </c>
      <c r="I68" s="63" t="str">
        <f t="shared" si="13"/>
        <v>USD3FF3L21Y_RepoQuote</v>
      </c>
      <c r="J68" s="174">
        <f t="shared" si="14"/>
        <v>0</v>
      </c>
      <c r="K68" s="64"/>
      <c r="M68" s="10" t="str">
        <f t="shared" si="10"/>
        <v>BasSw</v>
      </c>
      <c r="N68" s="94" t="str">
        <f t="shared" si="11"/>
        <v>obj_00411#0008</v>
      </c>
      <c r="O68" s="146" t="str">
        <f>IFERROR(_xll.qlRateHelperQuoteName(N68,Trigger),"--")</f>
        <v>USD3FF3L25Y_RepoQuote</v>
      </c>
      <c r="P68" s="98">
        <f>IFERROR(_xll.qlRateHelperQuoteValue($N68,Trigger),"--")</f>
        <v>2.2942833334999999E-2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42362</v>
      </c>
      <c r="U68" s="99">
        <f>IFERROR(_xll.qlRateHelperPillarDate(N68,Trigger),"--")</f>
        <v>51494</v>
      </c>
      <c r="W68" s="4" t="str">
        <f t="shared" si="15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0" t="e">
        <f t="shared" ref="AH68:AH77" si="17">AD68-AG68</f>
        <v>#N/A</v>
      </c>
      <c r="AI68" s="46" t="e">
        <v>#N/A</v>
      </c>
      <c r="AJ68" s="171" t="e">
        <f t="shared" ref="AJ68:AJ77" si="18">AE68-AI68</f>
        <v>#N/A</v>
      </c>
    </row>
    <row r="69" spans="1:36" ht="11.25" customHeight="1" x14ac:dyDescent="0.2">
      <c r="A69" s="59" t="s">
        <v>116</v>
      </c>
      <c r="B69" s="60" t="s">
        <v>104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6"/>
        <v>USDFedFunds</v>
      </c>
      <c r="I69" s="63" t="str">
        <f t="shared" si="13"/>
        <v>USD3FF3L22Y_RepoQuote</v>
      </c>
      <c r="J69" s="174">
        <f t="shared" si="14"/>
        <v>0</v>
      </c>
      <c r="K69" s="64"/>
      <c r="M69" s="10" t="str">
        <f t="shared" si="10"/>
        <v>BasSw</v>
      </c>
      <c r="N69" s="94" t="str">
        <f t="shared" si="11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5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0" t="e">
        <f t="shared" si="17"/>
        <v>#N/A</v>
      </c>
      <c r="AI69" s="46" t="e">
        <v>#N/A</v>
      </c>
      <c r="AJ69" s="171" t="e">
        <f t="shared" si="18"/>
        <v>#N/A</v>
      </c>
    </row>
    <row r="70" spans="1:36" ht="11.25" customHeight="1" x14ac:dyDescent="0.2">
      <c r="A70" s="59" t="s">
        <v>116</v>
      </c>
      <c r="B70" s="60" t="s">
        <v>105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6"/>
        <v>USDFedFunds</v>
      </c>
      <c r="I70" s="63" t="str">
        <f t="shared" si="13"/>
        <v>USD3FF3L23Y_RepoQuote</v>
      </c>
      <c r="J70" s="174">
        <f t="shared" si="14"/>
        <v>0</v>
      </c>
      <c r="K70" s="64"/>
      <c r="M70" s="10" t="str">
        <f t="shared" si="10"/>
        <v>BasSw</v>
      </c>
      <c r="N70" s="94" t="str">
        <f t="shared" si="11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5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0" t="e">
        <f t="shared" si="17"/>
        <v>#N/A</v>
      </c>
      <c r="AI70" s="46" t="e">
        <v>#N/A</v>
      </c>
      <c r="AJ70" s="171" t="e">
        <f t="shared" si="18"/>
        <v>#N/A</v>
      </c>
    </row>
    <row r="71" spans="1:36" ht="11.25" customHeight="1" x14ac:dyDescent="0.2">
      <c r="A71" s="59" t="s">
        <v>116</v>
      </c>
      <c r="B71" s="60" t="s">
        <v>106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6"/>
        <v>USDFedFunds</v>
      </c>
      <c r="I71" s="63" t="str">
        <f t="shared" si="13"/>
        <v>USD3FF3L24Y_RepoQuote</v>
      </c>
      <c r="J71" s="174">
        <f t="shared" si="14"/>
        <v>0</v>
      </c>
      <c r="K71" s="64"/>
      <c r="M71" s="10" t="str">
        <f t="shared" si="10"/>
        <v>BasSw</v>
      </c>
      <c r="N71" s="94" t="str">
        <f t="shared" si="11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5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0" t="e">
        <f t="shared" si="17"/>
        <v>#N/A</v>
      </c>
      <c r="AI71" s="46" t="e">
        <v>#N/A</v>
      </c>
      <c r="AJ71" s="171" t="e">
        <f t="shared" si="18"/>
        <v>#N/A</v>
      </c>
    </row>
    <row r="72" spans="1:36" ht="11.25" customHeight="1" x14ac:dyDescent="0.2">
      <c r="A72" s="59" t="s">
        <v>116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6"/>
        <v>USDFedFunds</v>
      </c>
      <c r="I72" s="63" t="str">
        <f t="shared" si="13"/>
        <v>USD3FF3L25Y_RepoQuote</v>
      </c>
      <c r="J72" s="174">
        <f t="shared" si="14"/>
        <v>0</v>
      </c>
      <c r="K72" s="64" t="str">
        <f>_xll.qlOISRateHelper2(,C72,B72,I72,H72,,E72,J72,Permanent,Trigger,ObjectOverwrite)</f>
        <v>obj_00411#0008</v>
      </c>
      <c r="M72" s="10" t="str">
        <f t="shared" si="10"/>
        <v>BasSw</v>
      </c>
      <c r="N72" s="94" t="str">
        <f t="shared" si="11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5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0" t="e">
        <f t="shared" si="17"/>
        <v>#N/A</v>
      </c>
      <c r="AI72" s="46" t="e">
        <v>#N/A</v>
      </c>
      <c r="AJ72" s="171" t="e">
        <f t="shared" si="18"/>
        <v>#N/A</v>
      </c>
    </row>
    <row r="73" spans="1:36" ht="11.25" customHeight="1" x14ac:dyDescent="0.2">
      <c r="A73" s="59" t="s">
        <v>116</v>
      </c>
      <c r="B73" s="60" t="s">
        <v>107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6"/>
        <v>USDFedFunds</v>
      </c>
      <c r="I73" s="63" t="str">
        <f t="shared" si="13"/>
        <v>USD3FF3L26Y_RepoQuote</v>
      </c>
      <c r="J73" s="174">
        <f t="shared" si="14"/>
        <v>0</v>
      </c>
      <c r="K73" s="64"/>
      <c r="M73" s="10" t="str">
        <f t="shared" si="10"/>
        <v>BasSw</v>
      </c>
      <c r="N73" s="94" t="str">
        <f t="shared" si="11"/>
        <v>obj_0041b#0008</v>
      </c>
      <c r="O73" s="146" t="str">
        <f>IFERROR(_xll.qlRateHelperQuoteName(N73,Trigger),"--")</f>
        <v>USD3FF3L30Y_RepoQuote</v>
      </c>
      <c r="P73" s="98">
        <f>IFERROR(_xll.qlRateHelperQuoteValue($N73,Trigger),"--")</f>
        <v>2.3220874999999998E-2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42362</v>
      </c>
      <c r="U73" s="99">
        <f>IFERROR(_xll.qlRateHelperPillarDate(N73,Trigger),"--")</f>
        <v>53322</v>
      </c>
      <c r="W73" s="4" t="str">
        <f t="shared" si="15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0" t="e">
        <f t="shared" si="17"/>
        <v>#N/A</v>
      </c>
      <c r="AI73" s="46" t="e">
        <v>#N/A</v>
      </c>
      <c r="AJ73" s="171" t="e">
        <f t="shared" si="18"/>
        <v>#N/A</v>
      </c>
    </row>
    <row r="74" spans="1:36" ht="11.25" customHeight="1" x14ac:dyDescent="0.2">
      <c r="A74" s="59" t="s">
        <v>116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6"/>
        <v>USDFedFunds</v>
      </c>
      <c r="I74" s="63" t="str">
        <f t="shared" si="13"/>
        <v>USD3FF3L27Y_RepoQuote</v>
      </c>
      <c r="J74" s="174">
        <f t="shared" si="14"/>
        <v>0</v>
      </c>
      <c r="K74" s="64"/>
      <c r="M74" s="10" t="str">
        <f t="shared" si="10"/>
        <v>BasSw</v>
      </c>
      <c r="N74" s="94" t="str">
        <f t="shared" si="11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5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0" t="e">
        <f t="shared" si="17"/>
        <v>#N/A</v>
      </c>
      <c r="AI74" s="46" t="e">
        <v>#N/A</v>
      </c>
      <c r="AJ74" s="171" t="e">
        <f t="shared" si="18"/>
        <v>#N/A</v>
      </c>
    </row>
    <row r="75" spans="1:36" ht="11.25" customHeight="1" x14ac:dyDescent="0.2">
      <c r="A75" s="59" t="s">
        <v>116</v>
      </c>
      <c r="B75" s="60" t="s">
        <v>108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6"/>
        <v>USDFedFunds</v>
      </c>
      <c r="I75" s="63" t="str">
        <f t="shared" si="13"/>
        <v>USD3FF3L28Y_RepoQuote</v>
      </c>
      <c r="J75" s="174">
        <f t="shared" si="14"/>
        <v>0</v>
      </c>
      <c r="K75" s="64"/>
      <c r="M75" s="10" t="str">
        <f t="shared" si="10"/>
        <v>BasSw</v>
      </c>
      <c r="N75" s="94" t="str">
        <f t="shared" si="11"/>
        <v>obj_00416#0008</v>
      </c>
      <c r="O75" s="146" t="str">
        <f>IFERROR(_xll.qlRateHelperQuoteName(N75,Trigger),"--")</f>
        <v>USD3FF3L40Y_RepoQuote</v>
      </c>
      <c r="P75" s="98">
        <f>IFERROR(_xll.qlRateHelperQuoteValue($N75,Trigger),"--")</f>
        <v>2.3382E-2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42362</v>
      </c>
      <c r="U75" s="99">
        <f>IFERROR(_xll.qlRateHelperPillarDate(N75,Trigger),"--")</f>
        <v>56975</v>
      </c>
      <c r="W75" s="4" t="str">
        <f t="shared" si="15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0" t="e">
        <f t="shared" si="17"/>
        <v>#N/A</v>
      </c>
      <c r="AI75" s="46" t="e">
        <v>#N/A</v>
      </c>
      <c r="AJ75" s="171" t="e">
        <f t="shared" si="18"/>
        <v>#N/A</v>
      </c>
    </row>
    <row r="76" spans="1:36" ht="11.25" customHeight="1" x14ac:dyDescent="0.2">
      <c r="A76" s="59" t="s">
        <v>116</v>
      </c>
      <c r="B76" s="60" t="s">
        <v>109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6"/>
        <v>USDFedFunds</v>
      </c>
      <c r="I76" s="63" t="str">
        <f t="shared" si="13"/>
        <v>USD3FF3L29Y_RepoQuote</v>
      </c>
      <c r="J76" s="174">
        <f t="shared" si="14"/>
        <v>0</v>
      </c>
      <c r="K76" s="64"/>
      <c r="M76" s="10" t="str">
        <f t="shared" si="10"/>
        <v>BasSw</v>
      </c>
      <c r="N76" s="94" t="str">
        <f t="shared" si="11"/>
        <v>obj_00410#0008</v>
      </c>
      <c r="O76" s="146" t="str">
        <f>IFERROR(_xll.qlRateHelperQuoteName(N76,Trigger),"--")</f>
        <v>USD3FF3L50Y_RepoQuote</v>
      </c>
      <c r="P76" s="98">
        <f>IFERROR(_xll.qlRateHelperQuoteValue($N76,Trigger),"--")</f>
        <v>2.3247E-2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42362</v>
      </c>
      <c r="U76" s="99">
        <f>IFERROR(_xll.qlRateHelperPillarDate(N76,Trigger),"--")</f>
        <v>60625</v>
      </c>
      <c r="W76" s="4" t="str">
        <f t="shared" si="15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0" t="e">
        <f t="shared" si="17"/>
        <v>#N/A</v>
      </c>
      <c r="AI76" s="46" t="e">
        <v>#N/A</v>
      </c>
      <c r="AJ76" s="171" t="e">
        <f t="shared" si="18"/>
        <v>#N/A</v>
      </c>
    </row>
    <row r="77" spans="1:36" ht="11.25" customHeight="1" x14ac:dyDescent="0.2">
      <c r="A77" s="59" t="s">
        <v>116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6"/>
        <v>USDFedFunds</v>
      </c>
      <c r="I77" s="63" t="str">
        <f t="shared" si="13"/>
        <v>USD3FF3L30Y_RepoQuote</v>
      </c>
      <c r="J77" s="174">
        <f t="shared" si="14"/>
        <v>0</v>
      </c>
      <c r="K77" s="64" t="str">
        <f>_xll.qlOISRateHelper2(,C77,B77,I77,H77,,E77,J77,Permanent,Trigger,ObjectOverwrite)</f>
        <v>obj_0041b#0008</v>
      </c>
      <c r="M77" s="11" t="str">
        <f t="shared" si="10"/>
        <v>BasSw</v>
      </c>
      <c r="N77" s="95" t="str">
        <f t="shared" si="11"/>
        <v>obj_00414#0008</v>
      </c>
      <c r="O77" s="147" t="str">
        <f>IFERROR(_xll.qlRateHelperQuoteName(N77,Trigger),"--")</f>
        <v>USD3FF3L60Y_RepoQuote</v>
      </c>
      <c r="P77" s="101">
        <f>IFERROR(_xll.qlRateHelperQuoteValue($N77,Trigger),"--")</f>
        <v>2.2897000000000001E-2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42362</v>
      </c>
      <c r="U77" s="102">
        <f>IFERROR(_xll.qlRateHelperPillarDate(N77,Trigger),"--")</f>
        <v>64277</v>
      </c>
      <c r="W77" s="4" t="str">
        <f t="shared" si="15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0" t="e">
        <f t="shared" si="17"/>
        <v>#N/A</v>
      </c>
      <c r="AI77" s="46" t="e">
        <v>#N/A</v>
      </c>
      <c r="AJ77" s="171" t="e">
        <f t="shared" si="18"/>
        <v>#N/A</v>
      </c>
    </row>
    <row r="78" spans="1:36" ht="11.25" customHeight="1" x14ac:dyDescent="0.2">
      <c r="A78" s="59" t="s">
        <v>116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6"/>
        <v>USDFedFunds</v>
      </c>
      <c r="I78" s="63" t="str">
        <f t="shared" si="13"/>
        <v>USD3FF3L35Y_RepoQuote</v>
      </c>
      <c r="J78" s="174">
        <f t="shared" si="14"/>
        <v>0</v>
      </c>
      <c r="K78" s="64"/>
    </row>
    <row r="79" spans="1:36" ht="11.25" customHeight="1" x14ac:dyDescent="0.2">
      <c r="A79" s="59" t="s">
        <v>116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6"/>
        <v>USDFedFunds</v>
      </c>
      <c r="I79" s="63" t="str">
        <f t="shared" si="13"/>
        <v>USD3FF3L40Y_RepoQuote</v>
      </c>
      <c r="J79" s="174">
        <f t="shared" si="14"/>
        <v>0</v>
      </c>
      <c r="K79" s="64" t="str">
        <f>_xll.qlOISRateHelper2(,C79,B79,I79,H79,,E79,J79,Permanent,Trigger,ObjectOverwrite)</f>
        <v>obj_00416#0008</v>
      </c>
    </row>
    <row r="80" spans="1:36" ht="11.25" customHeight="1" x14ac:dyDescent="0.2">
      <c r="A80" s="59" t="s">
        <v>116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6"/>
        <v>USDFedFunds</v>
      </c>
      <c r="I80" s="63" t="str">
        <f t="shared" si="13"/>
        <v>USD3FF3L50Y_RepoQuote</v>
      </c>
      <c r="J80" s="174">
        <f t="shared" si="14"/>
        <v>0</v>
      </c>
      <c r="K80" s="64" t="str">
        <f>_xll.qlOISRateHelper2(,C80,B80,I80,H80,,E80,J80,Permanent,Trigger,ObjectOverwrite)</f>
        <v>obj_00410#0008</v>
      </c>
    </row>
    <row r="81" spans="1:11" x14ac:dyDescent="0.2">
      <c r="A81" s="1" t="s">
        <v>116</v>
      </c>
      <c r="B81" s="8" t="s">
        <v>110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6"/>
        <v>USDFedFunds</v>
      </c>
      <c r="I81" s="2" t="str">
        <f t="shared" si="13"/>
        <v>USD3FF3L60Y_RepoQuote</v>
      </c>
      <c r="J81" s="175">
        <f t="shared" si="14"/>
        <v>0</v>
      </c>
      <c r="K81" s="3" t="str">
        <f>_xll.qlOISRateHelper2(,C81,B81,I81,H81,,E81,J81,Permanent,Trigger,ObjectOverwrite)</f>
        <v>obj_00414#0008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6" t="s">
        <v>128</v>
      </c>
      <c r="AG1" s="176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65">_xll.qlPiecewiseYieldCurveData(YieldCurve1_3M,Trigger)</f>
        <v>6.0215264182420835E-3</v>
      </c>
      <c r="AG2" s="76">
        <f t="array" ref="AG2:AG65">_xll.qlPiecewiseYieldCurveData(yieldcurve2_3M,Trigger)</f>
        <v>1</v>
      </c>
      <c r="AJ2" s="46" t="s">
        <v>136</v>
      </c>
      <c r="AL2" s="46" t="s">
        <v>137</v>
      </c>
      <c r="AN2" s="216" t="s">
        <v>84</v>
      </c>
      <c r="AO2" s="217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IF(ReportQuoteOverwrite,Currency&amp;Tenor&amp;"D"&amp;ReportQuoteSuffix,Currency&amp;Tenor&amp;"D"&amp;QuoteSuffix)</f>
        <v>USD3MD_RepoQuote</v>
      </c>
      <c r="I3" s="124"/>
      <c r="J3" s="3" t="str">
        <f>_xll.qlDepositRateHelper(,H3,G3,Permanent,Trigger,ObjectOverwrite)</f>
        <v>obj_004a0#0006</v>
      </c>
      <c r="K3" s="3" t="str">
        <f>J3</f>
        <v>obj_004a0#0006</v>
      </c>
      <c r="L3" s="49"/>
      <c r="M3" s="11" t="str">
        <f>A3</f>
        <v>Dp</v>
      </c>
      <c r="N3" s="95" t="str">
        <f>IF(ISBLANK(J3),"--",J3)</f>
        <v>obj_004a0#0006</v>
      </c>
      <c r="O3" s="95" t="str">
        <f>IF(ISBLANK(K3),"--",K3)</f>
        <v>obj_004a0#0006</v>
      </c>
      <c r="P3" s="147" t="str">
        <f>IFERROR(_xll.qlRateHelperQuoteName(N3,Trigger),"--")</f>
        <v>USD3MD_RepoQuote</v>
      </c>
      <c r="Q3" s="101">
        <f>IFERROR(_xll.qlRateHelperQuoteValue($N3,Trigger),"--")</f>
        <v>5.9435E-3</v>
      </c>
      <c r="R3" s="100" t="b">
        <v>1</v>
      </c>
      <c r="S3" s="95"/>
      <c r="T3" s="95">
        <v>1</v>
      </c>
      <c r="U3" s="102">
        <f>IFERROR(_xll.qlRateHelperEarliestDate(N3,Trigger),"--")</f>
        <v>42362</v>
      </c>
      <c r="V3" s="102">
        <f>IFERROR(_xll.qlRateHelperPillarDate(N3,Trigger),"--")</f>
        <v>42453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obj_004a0</v>
      </c>
      <c r="Z3" s="4" t="str">
        <f t="array" ref="Z3:Z65">_xll.qlRateHelperSelection(_xll.ohFilter(RateHelpers2,IncludeFlag),_xll.ohFilter(Priority,IncludeFlag),$AO$3,$AO$4,$AO$5,$AO$6,_xll.ohFilter(MinDistance,IncludeFlag),Trigger)</f>
        <v>obj_004a0</v>
      </c>
      <c r="AA3" s="4" t="str">
        <f>IFERROR(_xll.qlRateHelperQuoteName(Y3,Trigger),"")</f>
        <v>USD3MD_RepoQuote</v>
      </c>
      <c r="AB3" s="70">
        <f>IFERROR(_xll.qlRateHelperRate(Y3,Trigger),"")</f>
        <v>5.9435E-3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42453</v>
      </c>
      <c r="AF3" s="70">
        <v>6.0215264182420835E-3</v>
      </c>
      <c r="AG3" s="77">
        <v>0.99846692442611074</v>
      </c>
      <c r="AH3" s="167">
        <f t="array" ref="AH3:AH103">_xll.ohFilter([1]REP00100!$C$2:$C$2000,([1]REP00100!$A$2:$A$2000="USD_LIBOR_3M_EOD"))</f>
        <v>42453</v>
      </c>
      <c r="AI3" s="168">
        <f t="array" ref="AI3:AI103">_xll.ohFilter([1]REP00100!$E$2:$E$2000,([1]REP00100!$A$2:$A$2000="USD_LIBOR_3M_EOD"))</f>
        <v>6.0215264182421398E-3</v>
      </c>
      <c r="AJ3" s="170">
        <f t="shared" ref="AJ3:AJ66" si="1">AF3-AI3</f>
        <v>-5.6378512969246231E-17</v>
      </c>
      <c r="AK3" s="80">
        <f t="array" ref="AK3:AK103">_xll.ohFilter([1]REP00101!$F$2:$F$2000,([1]REP00101!$A$2:$A$2000="USD_LIBOR_3M_EOD"))</f>
        <v>0.99846692442611096</v>
      </c>
      <c r="AL3" s="161">
        <f t="shared" ref="AL3:AL66" si="2">AK3-AG3</f>
        <v>0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170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obj_0047d#0006</v>
      </c>
      <c r="O4" s="94" t="str">
        <f t="shared" ref="O4:O14" si="5">IF(ISBLANK(K6),"--",K6)</f>
        <v>obj_0047d#0006</v>
      </c>
      <c r="P4" s="146" t="str">
        <f>IFERROR(_xll.qlRateHelperQuoteName(N4,Trigger),"--")</f>
        <v>EDH6_RepoQuote</v>
      </c>
      <c r="Q4" s="150">
        <f>IFERROR(_xll.qlRateHelperQuoteValue($N4,Trigger),"--")</f>
        <v>99.280699999999996</v>
      </c>
      <c r="R4" s="97" t="b">
        <v>1</v>
      </c>
      <c r="S4" s="94"/>
      <c r="T4" s="94">
        <v>1</v>
      </c>
      <c r="U4" s="99">
        <f>IFERROR(_xll.qlRateHelperEarliestDate(N4,Trigger),"--")</f>
        <v>42445</v>
      </c>
      <c r="V4" s="99">
        <f>IFERROR(_xll.qlRateHelperPillarDate(N4,Trigger),"--")</f>
        <v>42536</v>
      </c>
      <c r="X4" s="4" t="str">
        <f t="shared" si="0"/>
        <v>FUT</v>
      </c>
      <c r="Y4" s="4" t="str">
        <v>obj_0047d</v>
      </c>
      <c r="Z4" s="4" t="str">
        <v>obj_0047d</v>
      </c>
      <c r="AA4" s="4" t="str">
        <f>IFERROR(_xll.qlRateHelperQuoteName(Y4,Trigger),"")</f>
        <v>EDH6_RepoQuote</v>
      </c>
      <c r="AB4" s="70">
        <f>IFERROR(_xll.qlRateHelperRate(Y4,Trigger),"")</f>
        <v>7.1930000000000049E-3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42445</v>
      </c>
      <c r="AE4" s="5">
        <f>IFERROR(_xll.qlRateHelperPillarDate(Y4,Trigger),"")</f>
        <v>42536</v>
      </c>
      <c r="AF4" s="70">
        <v>6.6754242985195165E-3</v>
      </c>
      <c r="AG4" s="77">
        <v>0.99678634016428658</v>
      </c>
      <c r="AH4" s="167">
        <v>42536</v>
      </c>
      <c r="AI4" s="168">
        <v>6.6754242987542697E-3</v>
      </c>
      <c r="AJ4" s="170">
        <f t="shared" si="1"/>
        <v>-2.347531891100374E-13</v>
      </c>
      <c r="AK4" s="80">
        <v>0.99678634016428702</v>
      </c>
      <c r="AL4" s="161">
        <f t="shared" si="2"/>
        <v>0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130</v>
      </c>
      <c r="F5" s="65" t="s">
        <v>131</v>
      </c>
      <c r="G5" s="65" t="s">
        <v>4</v>
      </c>
      <c r="H5" s="65" t="s">
        <v>1</v>
      </c>
      <c r="I5" s="65" t="s">
        <v>94</v>
      </c>
      <c r="J5" s="65" t="s">
        <v>132</v>
      </c>
      <c r="K5" s="65" t="s">
        <v>133</v>
      </c>
      <c r="L5" s="48"/>
      <c r="M5" s="10" t="str">
        <f t="shared" si="3"/>
        <v>FUT</v>
      </c>
      <c r="N5" s="94" t="str">
        <f t="shared" si="4"/>
        <v>obj_004c5#0006</v>
      </c>
      <c r="O5" s="94" t="str">
        <f t="shared" si="5"/>
        <v>obj_004c5#0006</v>
      </c>
      <c r="P5" s="146" t="str">
        <f>IFERROR(_xll.qlRateHelperQuoteName(N5,Trigger),"--")</f>
        <v>EDM6_RepoQuote</v>
      </c>
      <c r="Q5" s="150">
        <f>IFERROR(_xll.qlRateHelperQuoteValue($N5,Trigger),"--")</f>
        <v>99.141999999999996</v>
      </c>
      <c r="R5" s="97" t="b">
        <v>1</v>
      </c>
      <c r="S5" s="94"/>
      <c r="T5" s="94">
        <v>1</v>
      </c>
      <c r="U5" s="99">
        <f>IFERROR(_xll.qlRateHelperEarliestDate(N5,Trigger),"--")</f>
        <v>42536</v>
      </c>
      <c r="V5" s="99">
        <f>IFERROR(_xll.qlRateHelperPillarDate(N5,Trigger),"--")</f>
        <v>42634</v>
      </c>
      <c r="X5" s="4" t="str">
        <f t="shared" si="0"/>
        <v>FUT</v>
      </c>
      <c r="Y5" s="4" t="str">
        <v>obj_004c5</v>
      </c>
      <c r="Z5" s="4" t="str">
        <v>obj_004c5</v>
      </c>
      <c r="AA5" s="4" t="str">
        <f>IFERROR(_xll.qlRateHelperQuoteName(Y5,Trigger),"")</f>
        <v>EDM6_RepoQuote</v>
      </c>
      <c r="AB5" s="70">
        <f>IFERROR(_xll.qlRateHelperRate(Y5,Trigger),"")</f>
        <v>8.580000000000032E-3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42536</v>
      </c>
      <c r="AE5" s="5">
        <f>IFERROR(_xll.qlRateHelperPillarDate(Y5,Trigger),"")</f>
        <v>42634</v>
      </c>
      <c r="AF5" s="70">
        <v>7.3958384292192262E-3</v>
      </c>
      <c r="AG5" s="77">
        <v>0.99446343909615731</v>
      </c>
      <c r="AH5" s="167">
        <v>42634</v>
      </c>
      <c r="AI5" s="168">
        <v>7.3958384293699797E-3</v>
      </c>
      <c r="AJ5" s="170">
        <f t="shared" si="1"/>
        <v>-1.5075354159455046E-13</v>
      </c>
      <c r="AK5" s="80">
        <v>0.99446343909615698</v>
      </c>
      <c r="AL5" s="161">
        <f t="shared" si="2"/>
        <v>0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H6</v>
      </c>
      <c r="D6" s="123"/>
      <c r="E6" s="156">
        <f>_xll.qlIMMdate(C6,,Trigger)</f>
        <v>42445</v>
      </c>
      <c r="F6" s="156">
        <f>_xll.qlIMMNextDate(E6,,Trigger)</f>
        <v>42536</v>
      </c>
      <c r="G6" s="61" t="str">
        <f t="shared" ref="G6:G29" si="6">PROPER(Currency)&amp;FamilyName&amp;Tenor</f>
        <v>UsdLibor3M</v>
      </c>
      <c r="H6" s="119" t="str">
        <f t="shared" ref="H6:H29" si="7">IF(ReportQuoteOverwrite,$G$4&amp;$C6&amp;ReportQuoteSuffix,Currency&amp;$H$4&amp;$G$1&amp;$C6&amp;QuoteSuffix)</f>
        <v>EDH6_RepoQuote</v>
      </c>
      <c r="I6" s="125">
        <f t="shared" ref="I6:I29" si="8">IF(ReportQuoteOverwrite,0,Currency&amp;"FUT"&amp;$G$1&amp;$C6&amp;"ConvAdj"&amp;QuoteSuffix)</f>
        <v>0</v>
      </c>
      <c r="J6" s="64" t="str">
        <f>_xll.qlFuturesRateHelper(,$H6,,$E6,$G6,$I6,FALSE,"customdate",$F6,Permanent,Trigger,ObjectOverwrite)</f>
        <v>obj_0047d#0006</v>
      </c>
      <c r="K6" s="64" t="str">
        <f>J6</f>
        <v>obj_0047d#0006</v>
      </c>
      <c r="L6" s="48"/>
      <c r="M6" s="10" t="str">
        <f t="shared" si="3"/>
        <v>FUT</v>
      </c>
      <c r="N6" s="94" t="str">
        <f t="shared" si="4"/>
        <v>obj_004c6#0006</v>
      </c>
      <c r="O6" s="94" t="str">
        <f t="shared" si="5"/>
        <v>obj_004c6#0006</v>
      </c>
      <c r="P6" s="146" t="str">
        <f>IFERROR(_xll.qlRateHelperQuoteName(N6,Trigger),"--")</f>
        <v>EDU6_RepoQuote</v>
      </c>
      <c r="Q6" s="150">
        <f>IFERROR(_xll.qlRateHelperQuoteValue($N6,Trigger),"--")</f>
        <v>98.983699999999999</v>
      </c>
      <c r="R6" s="97" t="b">
        <v>1</v>
      </c>
      <c r="S6" s="94"/>
      <c r="T6" s="94">
        <v>1</v>
      </c>
      <c r="U6" s="99">
        <f>IFERROR(_xll.qlRateHelperEarliestDate(N6,Trigger),"--")</f>
        <v>42634</v>
      </c>
      <c r="V6" s="99">
        <f>IFERROR(_xll.qlRateHelperPillarDate(N6,Trigger),"--")</f>
        <v>42725</v>
      </c>
      <c r="X6" s="4" t="str">
        <f t="shared" si="0"/>
        <v>FUT</v>
      </c>
      <c r="Y6" s="4" t="str">
        <v>obj_004c6</v>
      </c>
      <c r="Z6" s="4" t="str">
        <v>obj_004c6</v>
      </c>
      <c r="AA6" s="4" t="str">
        <f>IFERROR(_xll.qlRateHelperQuoteName(Y6,Trigger),"")</f>
        <v>EDU6_RepoQuote</v>
      </c>
      <c r="AB6" s="70">
        <f>IFERROR(_xll.qlRateHelperRate(Y6,Trigger),"")</f>
        <v>1.0163000000000033E-2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42634</v>
      </c>
      <c r="AE6" s="5">
        <f>IFERROR(_xll.qlRateHelperPillarDate(Y6,Trigger),"")</f>
        <v>42725</v>
      </c>
      <c r="AF6" s="70">
        <v>8.1176308302793806E-3</v>
      </c>
      <c r="AG6" s="77">
        <v>0.99191522816224931</v>
      </c>
      <c r="AH6" s="167">
        <v>42725</v>
      </c>
      <c r="AI6" s="168">
        <v>8.1176308303957997E-3</v>
      </c>
      <c r="AJ6" s="170">
        <f t="shared" si="1"/>
        <v>-1.164190271962795E-13</v>
      </c>
      <c r="AK6" s="80">
        <v>0.99191522816224897</v>
      </c>
      <c r="AL6" s="161">
        <f t="shared" si="2"/>
        <v>0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M6</v>
      </c>
      <c r="D7" s="123"/>
      <c r="E7" s="156">
        <f>_xll.qlIMMdate(C7,,Trigger)</f>
        <v>42536</v>
      </c>
      <c r="F7" s="156">
        <f>_xll.qlIMMNextDate(E7,,Trigger)</f>
        <v>42634</v>
      </c>
      <c r="G7" s="61" t="str">
        <f t="shared" si="6"/>
        <v>UsdLibor3M</v>
      </c>
      <c r="H7" s="119" t="str">
        <f t="shared" si="7"/>
        <v>EDM6_RepoQuote</v>
      </c>
      <c r="I7" s="125">
        <f t="shared" si="8"/>
        <v>0</v>
      </c>
      <c r="J7" s="64" t="str">
        <f>_xll.qlFuturesRateHelper(,$H7,,$E7,$G7,$I7,FALSE,"customdate",$F7,Permanent,Trigger,ObjectOverwrite)</f>
        <v>obj_004c5#0006</v>
      </c>
      <c r="K7" s="64" t="str">
        <f t="shared" ref="K7:K16" si="9">J7</f>
        <v>obj_004c5#0006</v>
      </c>
      <c r="L7" s="48"/>
      <c r="M7" s="10" t="str">
        <f t="shared" si="3"/>
        <v>FUT</v>
      </c>
      <c r="N7" s="94" t="str">
        <f t="shared" si="4"/>
        <v>obj_004c7#0006</v>
      </c>
      <c r="O7" s="94" t="str">
        <f t="shared" si="5"/>
        <v>obj_004c7#0006</v>
      </c>
      <c r="P7" s="146" t="str">
        <f>IFERROR(_xll.qlRateHelperQuoteName(N7,Trigger),"--")</f>
        <v>EDZ6_RepoQuote</v>
      </c>
      <c r="Q7" s="150">
        <f>IFERROR(_xll.qlRateHelperQuoteValue($N7,Trigger),"--")</f>
        <v>98.825700000000012</v>
      </c>
      <c r="R7" s="97" t="b">
        <v>1</v>
      </c>
      <c r="S7" s="94"/>
      <c r="T7" s="94">
        <v>1</v>
      </c>
      <c r="U7" s="99">
        <f>IFERROR(_xll.qlRateHelperEarliestDate(N7,Trigger),"--")</f>
        <v>42725</v>
      </c>
      <c r="V7" s="99">
        <f>IFERROR(_xll.qlRateHelperPillarDate(N7,Trigger),"--")</f>
        <v>42809</v>
      </c>
      <c r="X7" s="4" t="str">
        <f t="shared" si="0"/>
        <v>FUT</v>
      </c>
      <c r="Y7" s="4" t="str">
        <v>obj_004c7</v>
      </c>
      <c r="Z7" s="4" t="str">
        <v>obj_004c7</v>
      </c>
      <c r="AA7" s="4" t="str">
        <f>IFERROR(_xll.qlRateHelperQuoteName(Y7,Trigger),"")</f>
        <v>EDZ6_RepoQuote</v>
      </c>
      <c r="AB7" s="70">
        <f>IFERROR(_xll.qlRateHelperRate(Y7,Trigger),"")</f>
        <v>1.1742999999999837E-2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42725</v>
      </c>
      <c r="AE7" s="5">
        <f>IFERROR(_xll.qlRateHelperPillarDate(Y7,Trigger),"")</f>
        <v>42809</v>
      </c>
      <c r="AF7" s="70">
        <v>8.8231230444473039E-3</v>
      </c>
      <c r="AG7" s="77">
        <v>0.98920503834781748</v>
      </c>
      <c r="AH7" s="167">
        <v>42809</v>
      </c>
      <c r="AI7" s="168">
        <v>8.8231230445465093E-3</v>
      </c>
      <c r="AJ7" s="170">
        <f t="shared" si="1"/>
        <v>-9.9205366144161644E-14</v>
      </c>
      <c r="AK7" s="80">
        <v>0.98920503834781703</v>
      </c>
      <c r="AL7" s="161">
        <f t="shared" si="2"/>
        <v>0</v>
      </c>
      <c r="AN7" s="107" t="s">
        <v>144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U6</v>
      </c>
      <c r="D8" s="123"/>
      <c r="E8" s="156">
        <f>_xll.qlIMMdate(C8,,Trigger)</f>
        <v>42634</v>
      </c>
      <c r="F8" s="156">
        <f>_xll.qlIMMNextDate(E8,,Trigger)</f>
        <v>42725</v>
      </c>
      <c r="G8" s="61" t="str">
        <f t="shared" si="6"/>
        <v>UsdLibor3M</v>
      </c>
      <c r="H8" s="119" t="str">
        <f t="shared" si="7"/>
        <v>EDU6_RepoQuote</v>
      </c>
      <c r="I8" s="125">
        <f t="shared" si="8"/>
        <v>0</v>
      </c>
      <c r="J8" s="64" t="str">
        <f>_xll.qlFuturesRateHelper(,$H8,,$E8,$G8,$I8,FALSE,"customdate",$F8,Permanent,Trigger,ObjectOverwrite)</f>
        <v>obj_004c6#0006</v>
      </c>
      <c r="K8" s="64" t="str">
        <f t="shared" si="9"/>
        <v>obj_004c6#0006</v>
      </c>
      <c r="L8" s="48"/>
      <c r="M8" s="10" t="str">
        <f t="shared" si="3"/>
        <v>FUT</v>
      </c>
      <c r="N8" s="94" t="str">
        <f t="shared" si="4"/>
        <v>obj_004c8#0006</v>
      </c>
      <c r="O8" s="94" t="str">
        <f t="shared" si="5"/>
        <v>obj_004c8#0006</v>
      </c>
      <c r="P8" s="146" t="str">
        <f>IFERROR(_xll.qlRateHelperQuoteName(N8,Trigger),"--")</f>
        <v>EDH7_RepoQuote</v>
      </c>
      <c r="Q8" s="150">
        <f>IFERROR(_xll.qlRateHelperQuoteValue($N8,Trigger),"--")</f>
        <v>98.683300000000003</v>
      </c>
      <c r="R8" s="97" t="b">
        <v>1</v>
      </c>
      <c r="S8" s="94"/>
      <c r="T8" s="94">
        <v>1</v>
      </c>
      <c r="U8" s="99">
        <f>IFERROR(_xll.qlRateHelperEarliestDate(N8,Trigger),"--")</f>
        <v>42809</v>
      </c>
      <c r="V8" s="99">
        <f>IFERROR(_xll.qlRateHelperPillarDate(N8,Trigger),"--")</f>
        <v>42907</v>
      </c>
      <c r="X8" s="4" t="str">
        <f t="shared" si="0"/>
        <v>FUT</v>
      </c>
      <c r="Y8" s="4" t="str">
        <v>obj_004c8</v>
      </c>
      <c r="Z8" s="4" t="str">
        <v>obj_004c8</v>
      </c>
      <c r="AA8" s="4" t="str">
        <f>IFERROR(_xll.qlRateHelperQuoteName(Y8,Trigger),"")</f>
        <v>EDH7_RepoQuote</v>
      </c>
      <c r="AB8" s="70">
        <f>IFERROR(_xll.qlRateHelperRate(Y8,Trigger),"")</f>
        <v>1.3166999999999929E-2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42809</v>
      </c>
      <c r="AE8" s="5">
        <f>IFERROR(_xll.qlRateHelperPillarDate(Y8,Trigger),"")</f>
        <v>42907</v>
      </c>
      <c r="AF8" s="70">
        <v>9.6301166243561945E-3</v>
      </c>
      <c r="AG8" s="77">
        <v>0.98567165888551334</v>
      </c>
      <c r="AH8" s="167">
        <v>42907</v>
      </c>
      <c r="AI8" s="168">
        <v>9.6301166244374993E-3</v>
      </c>
      <c r="AJ8" s="170">
        <f t="shared" si="1"/>
        <v>-8.1304754595556972E-14</v>
      </c>
      <c r="AK8" s="80">
        <v>0.985671658885513</v>
      </c>
      <c r="AL8" s="161">
        <f t="shared" si="2"/>
        <v>0</v>
      </c>
      <c r="AN8" s="107" t="s">
        <v>145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Z6</v>
      </c>
      <c r="D9" s="123"/>
      <c r="E9" s="156">
        <f>_xll.qlIMMdate(C9,,Trigger)</f>
        <v>42725</v>
      </c>
      <c r="F9" s="156">
        <f>_xll.qlIMMNextDate(E9,,Trigger)</f>
        <v>42809</v>
      </c>
      <c r="G9" s="61" t="str">
        <f t="shared" si="6"/>
        <v>UsdLibor3M</v>
      </c>
      <c r="H9" s="119" t="str">
        <f t="shared" si="7"/>
        <v>EDZ6_RepoQuote</v>
      </c>
      <c r="I9" s="125">
        <f t="shared" si="8"/>
        <v>0</v>
      </c>
      <c r="J9" s="64" t="str">
        <f>_xll.qlFuturesRateHelper(,$H9,,$E9,$G9,$I9,FALSE,"customdate",$F9,Permanent,Trigger,ObjectOverwrite)</f>
        <v>obj_004c7#0006</v>
      </c>
      <c r="K9" s="64" t="str">
        <f t="shared" si="9"/>
        <v>obj_004c7#0006</v>
      </c>
      <c r="L9" s="48"/>
      <c r="M9" s="10" t="str">
        <f t="shared" si="3"/>
        <v>FUT</v>
      </c>
      <c r="N9" s="94" t="str">
        <f t="shared" si="4"/>
        <v>obj_004da#0006</v>
      </c>
      <c r="O9" s="94" t="str">
        <f t="shared" si="5"/>
        <v>obj_004da#0006</v>
      </c>
      <c r="P9" s="146" t="str">
        <f>IFERROR(_xll.qlRateHelperQuoteName(N9,Trigger),"--")</f>
        <v>EDM7_RepoQuote</v>
      </c>
      <c r="Q9" s="150">
        <f>IFERROR(_xll.qlRateHelperQuoteValue($N9,Trigger),"--")</f>
        <v>98.541399999999996</v>
      </c>
      <c r="R9" s="97" t="b">
        <v>1</v>
      </c>
      <c r="S9" s="94"/>
      <c r="T9" s="94">
        <v>1</v>
      </c>
      <c r="U9" s="99">
        <f>IFERROR(_xll.qlRateHelperEarliestDate(N9,Trigger),"--")</f>
        <v>42907</v>
      </c>
      <c r="V9" s="99">
        <f>IFERROR(_xll.qlRateHelperPillarDate(N9,Trigger),"--")</f>
        <v>42998</v>
      </c>
      <c r="X9" s="4" t="str">
        <f t="shared" si="0"/>
        <v>FUT</v>
      </c>
      <c r="Y9" s="4" t="str">
        <v>obj_004da</v>
      </c>
      <c r="Z9" s="4" t="str">
        <v>obj_004da</v>
      </c>
      <c r="AA9" s="4" t="str">
        <f>IFERROR(_xll.qlRateHelperQuoteName(Y9,Trigger),"")</f>
        <v>EDM7_RepoQuote</v>
      </c>
      <c r="AB9" s="70">
        <f>IFERROR(_xll.qlRateHelperRate(Y9,Trigger),"")</f>
        <v>1.4585999999999988E-2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42907</v>
      </c>
      <c r="AE9" s="5">
        <f>IFERROR(_xll.qlRateHelperPillarDate(Y9,Trigger),"")</f>
        <v>42998</v>
      </c>
      <c r="AF9" s="70">
        <v>1.0361963805213321E-2</v>
      </c>
      <c r="AG9" s="77">
        <v>0.9820508941315198</v>
      </c>
      <c r="AH9" s="167">
        <v>42998</v>
      </c>
      <c r="AI9" s="168">
        <v>1.0361963805288E-2</v>
      </c>
      <c r="AJ9" s="170">
        <f t="shared" si="1"/>
        <v>-7.4678110917325569E-14</v>
      </c>
      <c r="AK9" s="80">
        <v>0.98205089413151903</v>
      </c>
      <c r="AL9" s="161">
        <f t="shared" si="2"/>
        <v>0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H7</v>
      </c>
      <c r="D10" s="123"/>
      <c r="E10" s="156">
        <f>_xll.qlIMMdate(C10,,Trigger)</f>
        <v>42809</v>
      </c>
      <c r="F10" s="156">
        <f>_xll.qlIMMNextDate(E10,,Trigger)</f>
        <v>42907</v>
      </c>
      <c r="G10" s="61" t="str">
        <f t="shared" si="6"/>
        <v>UsdLibor3M</v>
      </c>
      <c r="H10" s="119" t="str">
        <f t="shared" si="7"/>
        <v>EDH7_RepoQuote</v>
      </c>
      <c r="I10" s="125">
        <f t="shared" si="8"/>
        <v>0</v>
      </c>
      <c r="J10" s="64" t="str">
        <f>_xll.qlFuturesRateHelper(,$H10,,$E10,$G10,$I10,FALSE,"customdate",$F10,Permanent,Trigger,ObjectOverwrite)</f>
        <v>obj_004c8#0006</v>
      </c>
      <c r="K10" s="64" t="str">
        <f t="shared" si="9"/>
        <v>obj_004c8#0006</v>
      </c>
      <c r="L10" s="48"/>
      <c r="M10" s="10" t="str">
        <f t="shared" si="3"/>
        <v>FUT</v>
      </c>
      <c r="N10" s="94" t="str">
        <f t="shared" si="4"/>
        <v>obj_004d1#0006</v>
      </c>
      <c r="O10" s="94" t="str">
        <f t="shared" si="5"/>
        <v>obj_004d1#0006</v>
      </c>
      <c r="P10" s="146" t="str">
        <f>IFERROR(_xll.qlRateHelperQuoteName(N10,Trigger),"--")</f>
        <v>EDU7_RepoQuote</v>
      </c>
      <c r="Q10" s="150">
        <f>IFERROR(_xll.qlRateHelperQuoteValue($N10,Trigger),"--")</f>
        <v>98.419799999999995</v>
      </c>
      <c r="R10" s="97" t="b">
        <v>1</v>
      </c>
      <c r="S10" s="94"/>
      <c r="T10" s="94">
        <v>1</v>
      </c>
      <c r="U10" s="99">
        <f>IFERROR(_xll.qlRateHelperEarliestDate(N10,Trigger),"--")</f>
        <v>42998</v>
      </c>
      <c r="V10" s="99">
        <f>IFERROR(_xll.qlRateHelperPillarDate(N10,Trigger),"--")</f>
        <v>43089</v>
      </c>
      <c r="X10" s="4" t="str">
        <f t="shared" si="0"/>
        <v>FUT</v>
      </c>
      <c r="Y10" s="4" t="str">
        <v>obj_004d1</v>
      </c>
      <c r="Z10" s="4" t="str">
        <v>obj_004d1</v>
      </c>
      <c r="AA10" s="4" t="str">
        <f>IFERROR(_xll.qlRateHelperQuoteName(Y10,Trigger),"")</f>
        <v>EDU7_RepoQuote</v>
      </c>
      <c r="AB10" s="70">
        <f>IFERROR(_xll.qlRateHelperRate(Y10,Trigger),"")</f>
        <v>1.5802000000000094E-2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42998</v>
      </c>
      <c r="AE10" s="5">
        <f>IFERROR(_xll.qlRateHelperPillarDate(Y10,Trigger),"")</f>
        <v>43089</v>
      </c>
      <c r="AF10" s="70">
        <v>1.1064448270399334E-2</v>
      </c>
      <c r="AG10" s="77">
        <v>0.9781438019630907</v>
      </c>
      <c r="AH10" s="167">
        <v>43089</v>
      </c>
      <c r="AI10" s="168">
        <v>1.10644482704982E-2</v>
      </c>
      <c r="AJ10" s="170">
        <f t="shared" si="1"/>
        <v>-9.886536034287019E-14</v>
      </c>
      <c r="AK10" s="80">
        <v>0.97814380196309003</v>
      </c>
      <c r="AL10" s="161">
        <f t="shared" si="2"/>
        <v>0</v>
      </c>
      <c r="AO10" s="167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M7</v>
      </c>
      <c r="D11" s="123"/>
      <c r="E11" s="156">
        <f>_xll.qlIMMdate(C11,,Trigger)</f>
        <v>42907</v>
      </c>
      <c r="F11" s="156">
        <f>_xll.qlIMMNextDate(E11,,Trigger)</f>
        <v>42998</v>
      </c>
      <c r="G11" s="61" t="str">
        <f t="shared" si="6"/>
        <v>UsdLibor3M</v>
      </c>
      <c r="H11" s="119" t="str">
        <f t="shared" si="7"/>
        <v>EDM7_RepoQuote</v>
      </c>
      <c r="I11" s="125">
        <f t="shared" si="8"/>
        <v>0</v>
      </c>
      <c r="J11" s="64" t="str">
        <f>_xll.qlFuturesRateHelper(,$H11,,$E11,$G11,$I11,FALSE,"customdate",$F11,Permanent,Trigger,ObjectOverwrite)</f>
        <v>obj_004da#0006</v>
      </c>
      <c r="K11" s="64" t="str">
        <f t="shared" si="9"/>
        <v>obj_004da#0006</v>
      </c>
      <c r="L11" s="48"/>
      <c r="M11" s="10" t="str">
        <f t="shared" si="3"/>
        <v>FUT</v>
      </c>
      <c r="N11" s="94" t="str">
        <f t="shared" si="4"/>
        <v>obj_004cd#0006</v>
      </c>
      <c r="O11" s="94" t="str">
        <f t="shared" si="5"/>
        <v>obj_004cd#0006</v>
      </c>
      <c r="P11" s="146" t="str">
        <f>IFERROR(_xll.qlRateHelperQuoteName(N11,Trigger),"--")</f>
        <v>EDZ7_RepoQuote</v>
      </c>
      <c r="Q11" s="150">
        <f>IFERROR(_xll.qlRateHelperQuoteValue($N11,Trigger),"--")</f>
        <v>98.298600000000008</v>
      </c>
      <c r="R11" s="97" t="b">
        <v>1</v>
      </c>
      <c r="S11" s="94"/>
      <c r="T11" s="94">
        <v>1</v>
      </c>
      <c r="U11" s="99">
        <f>IFERROR(_xll.qlRateHelperEarliestDate(N11,Trigger),"--")</f>
        <v>43089</v>
      </c>
      <c r="V11" s="99">
        <f>IFERROR(_xll.qlRateHelperPillarDate(N11,Trigger),"--")</f>
        <v>43180</v>
      </c>
      <c r="X11" s="4" t="str">
        <f t="shared" si="0"/>
        <v>FUT</v>
      </c>
      <c r="Y11" s="4" t="str">
        <v>obj_004cd</v>
      </c>
      <c r="Z11" s="4" t="str">
        <v>obj_004cd</v>
      </c>
      <c r="AA11" s="4" t="str">
        <f>IFERROR(_xll.qlRateHelperQuoteName(Y11,Trigger),"")</f>
        <v>EDZ7_RepoQuote</v>
      </c>
      <c r="AB11" s="70">
        <f>IFERROR(_xll.qlRateHelperRate(Y11,Trigger),"")</f>
        <v>1.7013999999999974E-2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43089</v>
      </c>
      <c r="AE11" s="5">
        <f>IFERROR(_xll.qlRateHelperPillarDate(Y11,Trigger),"")</f>
        <v>43180</v>
      </c>
      <c r="AF11" s="70">
        <v>1.1746867690929233E-2</v>
      </c>
      <c r="AG11" s="77">
        <v>0.97395495552246159</v>
      </c>
      <c r="AH11" s="167">
        <v>43180</v>
      </c>
      <c r="AI11" s="168">
        <v>1.17468676910322E-2</v>
      </c>
      <c r="AJ11" s="170">
        <f t="shared" si="1"/>
        <v>-1.0296624664007936E-13</v>
      </c>
      <c r="AK11" s="80">
        <v>0.97395495552246003</v>
      </c>
      <c r="AL11" s="161">
        <f t="shared" si="2"/>
        <v>-1.5543122344752192E-15</v>
      </c>
      <c r="AO11" s="167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U7</v>
      </c>
      <c r="D12" s="123"/>
      <c r="E12" s="156">
        <f>_xll.qlIMMdate(C12,,Trigger)</f>
        <v>42998</v>
      </c>
      <c r="F12" s="156">
        <f>_xll.qlIMMNextDate(E12,,Trigger)</f>
        <v>43089</v>
      </c>
      <c r="G12" s="61" t="str">
        <f t="shared" si="6"/>
        <v>UsdLibor3M</v>
      </c>
      <c r="H12" s="119" t="str">
        <f t="shared" si="7"/>
        <v>EDU7_RepoQuote</v>
      </c>
      <c r="I12" s="125">
        <f t="shared" si="8"/>
        <v>0</v>
      </c>
      <c r="J12" s="64" t="str">
        <f>_xll.qlFuturesRateHelper(,$H12,,$E12,$G12,$I12,FALSE,"customdate",$F12,Permanent,Trigger,ObjectOverwrite)</f>
        <v>obj_004d1#0006</v>
      </c>
      <c r="K12" s="64" t="str">
        <f t="shared" si="9"/>
        <v>obj_004d1#0006</v>
      </c>
      <c r="L12" s="48" t="s">
        <v>36</v>
      </c>
      <c r="M12" s="10" t="str">
        <f t="shared" si="3"/>
        <v>FUT</v>
      </c>
      <c r="N12" s="94" t="str">
        <f t="shared" si="4"/>
        <v>obj_004ca#0006</v>
      </c>
      <c r="O12" s="94" t="str">
        <f t="shared" si="5"/>
        <v>obj_004ca#0006</v>
      </c>
      <c r="P12" s="146" t="str">
        <f>IFERROR(_xll.qlRateHelperQuoteName(N12,Trigger),"--")</f>
        <v>EDH8_RepoQuote</v>
      </c>
      <c r="Q12" s="150">
        <f>IFERROR(_xll.qlRateHelperQuoteValue($N12,Trigger),"--")</f>
        <v>98.207800000000006</v>
      </c>
      <c r="R12" s="97" t="b">
        <v>1</v>
      </c>
      <c r="S12" s="94"/>
      <c r="T12" s="94">
        <v>1</v>
      </c>
      <c r="U12" s="99">
        <f>IFERROR(_xll.qlRateHelperEarliestDate(N12,Trigger),"--")</f>
        <v>43180</v>
      </c>
      <c r="V12" s="99">
        <f>IFERROR(_xll.qlRateHelperPillarDate(N12,Trigger),"--")</f>
        <v>43271</v>
      </c>
      <c r="X12" s="4" t="str">
        <f t="shared" si="0"/>
        <v>FUT</v>
      </c>
      <c r="Y12" s="4" t="str">
        <v>obj_004ca</v>
      </c>
      <c r="Z12" s="4" t="str">
        <v>obj_004ca</v>
      </c>
      <c r="AA12" s="4" t="str">
        <f>IFERROR(_xll.qlRateHelperQuoteName(Y12,Trigger),"")</f>
        <v>EDH8_RepoQuote</v>
      </c>
      <c r="AB12" s="70">
        <f>IFERROR(_xll.qlRateHelperRate(Y12,Trigger),"")</f>
        <v>1.7921999999999993E-2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43180</v>
      </c>
      <c r="AE12" s="5">
        <f>IFERROR(_xll.qlRateHelperPillarDate(Y12,Trigger),"")</f>
        <v>43271</v>
      </c>
      <c r="AF12" s="70">
        <v>1.2384423439781037E-2</v>
      </c>
      <c r="AG12" s="77">
        <v>0.96956267107870353</v>
      </c>
      <c r="AH12" s="167">
        <v>43271</v>
      </c>
      <c r="AI12" s="168">
        <v>1.23844234396281E-2</v>
      </c>
      <c r="AJ12" s="170">
        <f t="shared" si="1"/>
        <v>1.5293669108906727E-13</v>
      </c>
      <c r="AK12" s="80">
        <v>0.96956267107870198</v>
      </c>
      <c r="AL12" s="161">
        <f t="shared" si="2"/>
        <v>-1.5543122344752192E-15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Z7</v>
      </c>
      <c r="D13" s="123"/>
      <c r="E13" s="156">
        <f>_xll.qlIMMdate(C13,,Trigger)</f>
        <v>43089</v>
      </c>
      <c r="F13" s="156">
        <f>_xll.qlIMMNextDate(E13,,Trigger)</f>
        <v>43180</v>
      </c>
      <c r="G13" s="61" t="str">
        <f t="shared" si="6"/>
        <v>UsdLibor3M</v>
      </c>
      <c r="H13" s="119" t="str">
        <f t="shared" si="7"/>
        <v>EDZ7_RepoQuote</v>
      </c>
      <c r="I13" s="125">
        <f t="shared" si="8"/>
        <v>0</v>
      </c>
      <c r="J13" s="64" t="str">
        <f>_xll.qlFuturesRateHelper(,$H13,,$E13,$G13,$I13,FALSE,"customdate",$F13,Permanent,Trigger,ObjectOverwrite)</f>
        <v>obj_004cd#0006</v>
      </c>
      <c r="K13" s="64" t="str">
        <f t="shared" si="9"/>
        <v>obj_004cd#0006</v>
      </c>
      <c r="L13" s="48"/>
      <c r="M13" s="10" t="str">
        <f t="shared" si="3"/>
        <v>FUT</v>
      </c>
      <c r="N13" s="94" t="str">
        <f t="shared" si="4"/>
        <v>obj_004d2#0006</v>
      </c>
      <c r="O13" s="94" t="str">
        <f t="shared" si="5"/>
        <v>obj_004d2#0006</v>
      </c>
      <c r="P13" s="146" t="str">
        <f>IFERROR(_xll.qlRateHelperQuoteName(N13,Trigger),"--")</f>
        <v>EDM8_RepoQuote</v>
      </c>
      <c r="Q13" s="150">
        <f>IFERROR(_xll.qlRateHelperQuoteValue($N13,Trigger),"--")</f>
        <v>98.122399999999999</v>
      </c>
      <c r="R13" s="97" t="b">
        <v>1</v>
      </c>
      <c r="S13" s="94"/>
      <c r="T13" s="94">
        <v>1</v>
      </c>
      <c r="U13" s="99">
        <f>IFERROR(_xll.qlRateHelperEarliestDate(N13,Trigger),"--")</f>
        <v>43271</v>
      </c>
      <c r="V13" s="99">
        <f>IFERROR(_xll.qlRateHelperPillarDate(N13,Trigger),"--")</f>
        <v>43362</v>
      </c>
      <c r="X13" s="4" t="str">
        <f t="shared" si="0"/>
        <v>FUT</v>
      </c>
      <c r="Y13" s="4" t="str">
        <v>obj_004d2</v>
      </c>
      <c r="Z13" s="4" t="str">
        <v>obj_004d2</v>
      </c>
      <c r="AA13" s="4" t="str">
        <f>IFERROR(_xll.qlRateHelperQuoteName(Y13,Trigger),"")</f>
        <v>EDM8_RepoQuote</v>
      </c>
      <c r="AB13" s="70">
        <f>IFERROR(_xll.qlRateHelperRate(Y13,Trigger),"")</f>
        <v>1.8776000000000015E-2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43271</v>
      </c>
      <c r="AE13" s="5">
        <f>IFERROR(_xll.qlRateHelperPillarDate(Y13,Trigger),"")</f>
        <v>43362</v>
      </c>
      <c r="AF13" s="70">
        <v>1.2984444719779558E-2</v>
      </c>
      <c r="AG13" s="77">
        <v>0.96498283169354804</v>
      </c>
      <c r="AH13" s="167">
        <v>43362</v>
      </c>
      <c r="AI13" s="168">
        <v>1.2984444719843301E-2</v>
      </c>
      <c r="AJ13" s="170">
        <f t="shared" si="1"/>
        <v>-6.3742414124767777E-14</v>
      </c>
      <c r="AK13" s="80">
        <v>0.96498283169354704</v>
      </c>
      <c r="AL13" s="161">
        <f t="shared" si="2"/>
        <v>-9.9920072216264089E-16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H8</v>
      </c>
      <c r="D14" s="123"/>
      <c r="E14" s="156">
        <f>_xll.qlIMMdate(C14,,Trigger)</f>
        <v>43180</v>
      </c>
      <c r="F14" s="156">
        <f>_xll.qlIMMNextDate(E14,,Trigger)</f>
        <v>43271</v>
      </c>
      <c r="G14" s="61" t="str">
        <f t="shared" si="6"/>
        <v>UsdLibor3M</v>
      </c>
      <c r="H14" s="119" t="str">
        <f t="shared" si="7"/>
        <v>EDH8_RepoQuote</v>
      </c>
      <c r="I14" s="125">
        <f t="shared" si="8"/>
        <v>0</v>
      </c>
      <c r="J14" s="64" t="str">
        <f>_xll.qlFuturesRateHelper(,$H14,,$E14,$G14,$I14,FALSE,"customdate",$F14,Permanent,Trigger,ObjectOverwrite)</f>
        <v>obj_004ca#0006</v>
      </c>
      <c r="K14" s="64" t="str">
        <f t="shared" si="9"/>
        <v>obj_004ca#0006</v>
      </c>
      <c r="L14" s="48"/>
      <c r="M14" s="10" t="str">
        <f t="shared" si="3"/>
        <v>FUT</v>
      </c>
      <c r="N14" s="94" t="str">
        <f t="shared" si="4"/>
        <v>obj_004d3#0006</v>
      </c>
      <c r="O14" s="94" t="str">
        <f t="shared" si="5"/>
        <v>obj_004d3#0006</v>
      </c>
      <c r="P14" s="146" t="str">
        <f>IFERROR(_xll.qlRateHelperQuoteName(N14,Trigger),"--")</f>
        <v>EDU8_RepoQuote</v>
      </c>
      <c r="Q14" s="150">
        <f>IFERROR(_xll.qlRateHelperQuoteValue($N14,Trigger),"--")</f>
        <v>98.042400000000001</v>
      </c>
      <c r="R14" s="97" t="b">
        <v>1</v>
      </c>
      <c r="S14" s="94"/>
      <c r="T14" s="94">
        <v>1</v>
      </c>
      <c r="U14" s="99">
        <f>IFERROR(_xll.qlRateHelperEarliestDate(N14,Trigger),"--")</f>
        <v>43362</v>
      </c>
      <c r="V14" s="99">
        <f>IFERROR(_xll.qlRateHelperPillarDate(N14,Trigger),"--")</f>
        <v>43453</v>
      </c>
      <c r="X14" s="4" t="str">
        <f t="shared" si="0"/>
        <v>FUT</v>
      </c>
      <c r="Y14" s="4" t="str">
        <v>obj_004d3</v>
      </c>
      <c r="Z14" s="4" t="str">
        <v>obj_004d3</v>
      </c>
      <c r="AA14" s="4" t="str">
        <f>IFERROR(_xll.qlRateHelperQuoteName(Y14,Trigger),"")</f>
        <v>EDU8_RepoQuote</v>
      </c>
      <c r="AB14" s="70">
        <f>IFERROR(_xll.qlRateHelperRate(Y14,Trigger),"")</f>
        <v>1.9576000000000038E-2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43362</v>
      </c>
      <c r="AE14" s="5">
        <f>IFERROR(_xll.qlRateHelperPillarDate(Y14,Trigger),"")</f>
        <v>43453</v>
      </c>
      <c r="AF14" s="70">
        <v>1.3551800008940108E-2</v>
      </c>
      <c r="AG14" s="77">
        <v>0.96023124474054622</v>
      </c>
      <c r="AH14" s="167">
        <v>43453</v>
      </c>
      <c r="AI14" s="168">
        <v>1.3551800009169499E-2</v>
      </c>
      <c r="AJ14" s="170">
        <f t="shared" si="1"/>
        <v>-2.2939115884579309E-13</v>
      </c>
      <c r="AK14" s="80">
        <v>0.960231244740545</v>
      </c>
      <c r="AL14" s="161">
        <f t="shared" si="2"/>
        <v>-1.2212453270876722E-15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M8</v>
      </c>
      <c r="D15" s="123"/>
      <c r="E15" s="156">
        <f>_xll.qlIMMdate(C15,,Trigger)</f>
        <v>43271</v>
      </c>
      <c r="F15" s="156">
        <f>_xll.qlIMMNextDate(E15,,Trigger)</f>
        <v>43362</v>
      </c>
      <c r="G15" s="61" t="str">
        <f t="shared" si="6"/>
        <v>UsdLibor3M</v>
      </c>
      <c r="H15" s="119" t="str">
        <f t="shared" si="7"/>
        <v>EDM8_RepoQuote</v>
      </c>
      <c r="I15" s="125">
        <f t="shared" si="8"/>
        <v>0</v>
      </c>
      <c r="J15" s="64" t="str">
        <f>_xll.qlFuturesRateHelper(,$H15,,$E15,$G15,$I15,FALSE,"customdate",$F15,Permanent,Trigger,ObjectOverwrite)</f>
        <v>obj_004d2#0006</v>
      </c>
      <c r="K15" s="64" t="str">
        <f t="shared" si="9"/>
        <v>obj_004d2#0006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obj_004d6#0006</v>
      </c>
      <c r="O15" s="94" t="str">
        <f t="shared" ref="O15:O16" si="12">IF(ISBLANK(K17),"--",K17)</f>
        <v>obj_004d6#0006</v>
      </c>
      <c r="P15" s="146" t="str">
        <f>IFERROR(_xll.qlRateHelperQuoteName(N15,Trigger),"--")</f>
        <v>EDZ8_RepoQuote</v>
      </c>
      <c r="Q15" s="150">
        <f>IFERROR(_xll.qlRateHelperQuoteValue($N15,Trigger),"--")</f>
        <v>97.962700000000012</v>
      </c>
      <c r="R15" s="97" t="b">
        <v>1</v>
      </c>
      <c r="S15" s="94"/>
      <c r="T15" s="94">
        <v>1</v>
      </c>
      <c r="U15" s="99">
        <f>IFERROR(_xll.qlRateHelperEarliestDate(N15,Trigger),"--")</f>
        <v>43453</v>
      </c>
      <c r="V15" s="99">
        <f>IFERROR(_xll.qlRateHelperPillarDate(N15,Trigger),"--")</f>
        <v>43544</v>
      </c>
      <c r="X15" s="4" t="str">
        <f t="shared" si="0"/>
        <v>FUT</v>
      </c>
      <c r="Y15" s="4" t="str">
        <v>obj_004d6</v>
      </c>
      <c r="Z15" s="4" t="str">
        <v>obj_004d6</v>
      </c>
      <c r="AA15" s="4" t="str">
        <f>IFERROR(_xll.qlRateHelperQuoteName(Y15,Trigger),"")</f>
        <v>EDZ8_RepoQuote</v>
      </c>
      <c r="AB15" s="70">
        <f>IFERROR(_xll.qlRateHelperRate(Y15,Trigger),"")</f>
        <v>2.0372999999999863E-2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43453</v>
      </c>
      <c r="AE15" s="5">
        <f>IFERROR(_xll.qlRateHelperPillarDate(Y15,Trigger),"")</f>
        <v>43544</v>
      </c>
      <c r="AF15" s="70">
        <v>1.4093782887500503E-2</v>
      </c>
      <c r="AG15" s="77">
        <v>0.95531140329724606</v>
      </c>
      <c r="AH15" s="167">
        <v>43544</v>
      </c>
      <c r="AI15" s="168">
        <v>1.4093782887812401E-2</v>
      </c>
      <c r="AJ15" s="170">
        <f t="shared" si="1"/>
        <v>-3.1189807681020199E-13</v>
      </c>
      <c r="AK15" s="80">
        <v>0.95531140329724396</v>
      </c>
      <c r="AL15" s="161">
        <f t="shared" si="2"/>
        <v>-2.1094237467877974E-15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U8</v>
      </c>
      <c r="D16" s="123"/>
      <c r="E16" s="156">
        <f>_xll.qlIMMdate(C16,,Trigger)</f>
        <v>43362</v>
      </c>
      <c r="F16" s="156">
        <f>_xll.qlIMMNextDate(E16,,Trigger)</f>
        <v>43453</v>
      </c>
      <c r="G16" s="61" t="str">
        <f t="shared" si="6"/>
        <v>UsdLibor3M</v>
      </c>
      <c r="H16" s="119" t="str">
        <f t="shared" si="7"/>
        <v>EDU8_RepoQuote</v>
      </c>
      <c r="I16" s="125">
        <f t="shared" si="8"/>
        <v>0</v>
      </c>
      <c r="J16" s="64" t="str">
        <f>_xll.qlFuturesRateHelper(,$H16,,$E16,$G16,$I16,FALSE,"customdate",$F16,Permanent,Trigger,ObjectOverwrite)</f>
        <v>obj_004d3#0006</v>
      </c>
      <c r="K16" s="64" t="str">
        <f t="shared" si="9"/>
        <v>obj_004d3#0006</v>
      </c>
      <c r="L16" s="48"/>
      <c r="M16" s="10" t="str">
        <f t="shared" si="10"/>
        <v>FUT</v>
      </c>
      <c r="N16" s="94" t="str">
        <f t="shared" si="11"/>
        <v>obj_004cb#0006</v>
      </c>
      <c r="O16" s="94" t="str">
        <f t="shared" si="12"/>
        <v>obj_004cb#0006</v>
      </c>
      <c r="P16" s="146" t="str">
        <f>IFERROR(_xll.qlRateHelperQuoteName(N16,Trigger),"--")</f>
        <v>EDH9_RepoQuote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43544</v>
      </c>
      <c r="V16" s="99">
        <f>IFERROR(_xll.qlRateHelperPillarDate(N16,Trigger),"--")</f>
        <v>43635</v>
      </c>
      <c r="X16" s="4" t="str">
        <f t="shared" si="0"/>
        <v>Sw</v>
      </c>
      <c r="Y16" s="4" t="str">
        <v>obj_00467</v>
      </c>
      <c r="Z16" s="4" t="str">
        <v>obj_00479</v>
      </c>
      <c r="AA16" s="4" t="str">
        <f>IFERROR(_xll.qlRateHelperQuoteName(Y16,Trigger),"")</f>
        <v>USDAM3L4Y_RepoQuote</v>
      </c>
      <c r="AB16" s="70">
        <f>IFERROR(_xll.qlRateHelperRate(Y16,Trigger),"")</f>
        <v>1.5272600000000001E-2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43823</v>
      </c>
      <c r="AF16" s="70">
        <v>1.5429926813365805E-2</v>
      </c>
      <c r="AG16" s="77">
        <v>0.94002522645022535</v>
      </c>
      <c r="AH16" s="167">
        <v>43823</v>
      </c>
      <c r="AI16" s="168">
        <v>1.54299268133581E-2</v>
      </c>
      <c r="AJ16" s="170">
        <f t="shared" si="1"/>
        <v>7.7056416802889771E-15</v>
      </c>
      <c r="AK16" s="80">
        <v>0.940025216962454</v>
      </c>
      <c r="AL16" s="161">
        <f t="shared" si="2"/>
        <v>-9.487771346350371E-9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Z8</v>
      </c>
      <c r="D17" s="123"/>
      <c r="E17" s="156">
        <f>_xll.qlIMMdate(C17,,Trigger)</f>
        <v>43453</v>
      </c>
      <c r="F17" s="156">
        <f>_xll.qlIMMNextDate(E17,,Trigger)</f>
        <v>43544</v>
      </c>
      <c r="G17" s="61" t="str">
        <f t="shared" si="6"/>
        <v>UsdLibor3M</v>
      </c>
      <c r="H17" s="119" t="str">
        <f t="shared" si="7"/>
        <v>EDZ8_RepoQuote</v>
      </c>
      <c r="I17" s="125">
        <f t="shared" si="8"/>
        <v>0</v>
      </c>
      <c r="J17" s="64" t="str">
        <f>_xll.qlFuturesRateHelper(,$H17,,$E17,$G17,$I17,FALSE,"customdate",$F17,Permanent,Trigger,ObjectOverwrite)</f>
        <v>obj_004d6#0006</v>
      </c>
      <c r="K17" s="64" t="str">
        <f t="shared" ref="K17:K25" si="13">J17</f>
        <v>obj_004d6#0006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obj_004ce#0006</v>
      </c>
      <c r="O17" s="94" t="str">
        <f t="shared" ref="O17:O27" si="16">IF(ISBLANK(K19),"--",K19)</f>
        <v>obj_004ce#0006</v>
      </c>
      <c r="P17" s="146" t="str">
        <f>IFERROR(_xll.qlRateHelperQuoteName(N17,Trigger),"--")</f>
        <v>EDM9_RepoQuote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43635</v>
      </c>
      <c r="V17" s="99">
        <f>IFERROR(_xll.qlRateHelperPillarDate(N17,Trigger),"--")</f>
        <v>43726</v>
      </c>
      <c r="X17" s="4" t="str">
        <f t="shared" si="0"/>
        <v>Sw</v>
      </c>
      <c r="Y17" s="4" t="str">
        <v>obj_00470</v>
      </c>
      <c r="Z17" s="4" t="str">
        <v>obj_00464</v>
      </c>
      <c r="AA17" s="4" t="str">
        <f>IFERROR(_xll.qlRateHelperQuoteName(Y17,Trigger),"")</f>
        <v>USDAM3L5Y_RepoQuote</v>
      </c>
      <c r="AB17" s="70">
        <f>IFERROR(_xll.qlRateHelperRate(Y17,Trigger),"")</f>
        <v>1.6771500000000002E-2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44189</v>
      </c>
      <c r="AF17" s="70">
        <v>1.6965369941646085E-2</v>
      </c>
      <c r="AG17" s="77">
        <v>0.91849806480283192</v>
      </c>
      <c r="AH17" s="167">
        <v>44189</v>
      </c>
      <c r="AI17" s="168">
        <v>1.6965369941642699E-2</v>
      </c>
      <c r="AJ17" s="170">
        <f t="shared" si="1"/>
        <v>3.3861802251067274E-15</v>
      </c>
      <c r="AK17" s="80">
        <v>0.91849807358404501</v>
      </c>
      <c r="AL17" s="161">
        <f t="shared" si="2"/>
        <v>8.781213090003348E-9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H9</v>
      </c>
      <c r="D18" s="123"/>
      <c r="E18" s="156">
        <f>_xll.qlIMMdate(C18,,Trigger)</f>
        <v>43544</v>
      </c>
      <c r="F18" s="156">
        <f>_xll.qlIMMNextDate(E18,,Trigger)</f>
        <v>43635</v>
      </c>
      <c r="G18" s="61" t="str">
        <f t="shared" si="6"/>
        <v>UsdLibor3M</v>
      </c>
      <c r="H18" s="119" t="str">
        <f t="shared" si="7"/>
        <v>EDH9_RepoQuote</v>
      </c>
      <c r="I18" s="125">
        <f t="shared" si="8"/>
        <v>0</v>
      </c>
      <c r="J18" s="64" t="str">
        <f>_xll.qlFuturesRateHelper(,$H18,,$E18,$G18,$I18,FALSE,"customdate",$F18,Permanent,Trigger,ObjectOverwrite)</f>
        <v>obj_004cb#0006</v>
      </c>
      <c r="K18" s="64" t="str">
        <f t="shared" si="13"/>
        <v>obj_004cb#0006</v>
      </c>
      <c r="L18" s="48"/>
      <c r="M18" s="10" t="str">
        <f t="shared" si="14"/>
        <v>FUT</v>
      </c>
      <c r="N18" s="94" t="str">
        <f t="shared" si="15"/>
        <v>obj_004d0#0006</v>
      </c>
      <c r="O18" s="94" t="str">
        <f t="shared" si="16"/>
        <v>obj_004d0#0006</v>
      </c>
      <c r="P18" s="146" t="str">
        <f>IFERROR(_xll.qlRateHelperQuoteName(N18,Trigger),"--")</f>
        <v>EDU9_RepoQuote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43726</v>
      </c>
      <c r="V18" s="99">
        <f>IFERROR(_xll.qlRateHelperPillarDate(N18,Trigger),"--")</f>
        <v>43817</v>
      </c>
      <c r="X18" s="4" t="str">
        <f t="shared" si="0"/>
        <v>Sw</v>
      </c>
      <c r="Y18" s="4" t="str">
        <v>obj_00468</v>
      </c>
      <c r="Z18" s="4" t="str">
        <v>obj_0047a</v>
      </c>
      <c r="AA18" s="4" t="str">
        <f>IFERROR(_xll.qlRateHelperQuoteName(Y18,Trigger),"")</f>
        <v>USDAM3L6Y_RepoQuote</v>
      </c>
      <c r="AB18" s="70">
        <f>IFERROR(_xll.qlRateHelperRate(Y18,Trigger),"")</f>
        <v>1.8044874999999998E-2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44557</v>
      </c>
      <c r="AF18" s="70">
        <v>1.8278044480218976E-2</v>
      </c>
      <c r="AG18" s="77">
        <v>0.89581861575830557</v>
      </c>
      <c r="AH18" s="167">
        <v>44554</v>
      </c>
      <c r="AI18" s="168">
        <v>1.8278107417345799E-2</v>
      </c>
      <c r="AJ18" s="170">
        <f t="shared" si="1"/>
        <v>-6.2937126822648626E-8</v>
      </c>
      <c r="AK18" s="80">
        <v>0.89594933321885295</v>
      </c>
      <c r="AL18" s="161">
        <f t="shared" si="2"/>
        <v>1.3071746054738043E-4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M9</v>
      </c>
      <c r="D19" s="123"/>
      <c r="E19" s="156">
        <f>_xll.qlIMMdate(C19,,Trigger)</f>
        <v>43635</v>
      </c>
      <c r="F19" s="156">
        <f>_xll.qlIMMNextDate(E19,,Trigger)</f>
        <v>43726</v>
      </c>
      <c r="G19" s="61" t="str">
        <f t="shared" si="6"/>
        <v>UsdLibor3M</v>
      </c>
      <c r="H19" s="119" t="str">
        <f t="shared" si="7"/>
        <v>EDM9_RepoQuote</v>
      </c>
      <c r="I19" s="125">
        <f t="shared" si="8"/>
        <v>0</v>
      </c>
      <c r="J19" s="64" t="str">
        <f>_xll.qlFuturesRateHelper(,$H19,,$E19,$G19,$I19,FALSE,"customdate",$F19,Permanent,Trigger,ObjectOverwrite)</f>
        <v>obj_004ce#0006</v>
      </c>
      <c r="K19" s="64" t="str">
        <f t="shared" si="13"/>
        <v>obj_004ce#0006</v>
      </c>
      <c r="L19" s="48"/>
      <c r="M19" s="10" t="str">
        <f t="shared" si="14"/>
        <v>FUT</v>
      </c>
      <c r="N19" s="94" t="str">
        <f t="shared" si="15"/>
        <v>obj_004d9#0006</v>
      </c>
      <c r="O19" s="94" t="str">
        <f t="shared" si="16"/>
        <v>obj_004d9#0006</v>
      </c>
      <c r="P19" s="146" t="str">
        <f>IFERROR(_xll.qlRateHelperQuoteName(N19,Trigger),"--")</f>
        <v>EDZ9_RepoQuote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43817</v>
      </c>
      <c r="V19" s="99">
        <f>IFERROR(_xll.qlRateHelperPillarDate(N19,Trigger),"--")</f>
        <v>43908</v>
      </c>
      <c r="X19" s="4" t="str">
        <f t="shared" si="0"/>
        <v>Sw</v>
      </c>
      <c r="Y19" s="4" t="str">
        <v>obj_00461</v>
      </c>
      <c r="Z19" s="4" t="str">
        <v>obj_0046e</v>
      </c>
      <c r="AA19" s="4" t="str">
        <f>IFERROR(_xll.qlRateHelperQuoteName(Y19,Trigger),"")</f>
        <v>USDAM3L7Y_RepoQuote</v>
      </c>
      <c r="AB19" s="70">
        <f>IFERROR(_xll.qlRateHelperRate(Y19,Trigger),"")</f>
        <v>1.91705E-2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44922</v>
      </c>
      <c r="AF19" s="70">
        <v>1.9446942341465882E-2</v>
      </c>
      <c r="AG19" s="77">
        <v>0.87240795517873726</v>
      </c>
      <c r="AH19" s="167">
        <v>44922</v>
      </c>
      <c r="AI19" s="168">
        <v>1.9447336214165799E-2</v>
      </c>
      <c r="AJ19" s="170">
        <f t="shared" si="1"/>
        <v>-3.9387269991711382E-7</v>
      </c>
      <c r="AK19" s="80">
        <v>0.872402850788635</v>
      </c>
      <c r="AL19" s="161">
        <f t="shared" si="2"/>
        <v>-5.1043901022618243E-6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U9</v>
      </c>
      <c r="D20" s="123"/>
      <c r="E20" s="156">
        <f>_xll.qlIMMdate(C20,,Trigger)</f>
        <v>43726</v>
      </c>
      <c r="F20" s="156">
        <f>_xll.qlIMMNextDate(E20,,Trigger)</f>
        <v>43817</v>
      </c>
      <c r="G20" s="61" t="str">
        <f t="shared" si="6"/>
        <v>UsdLibor3M</v>
      </c>
      <c r="H20" s="119" t="str">
        <f t="shared" si="7"/>
        <v>EDU9_RepoQuote</v>
      </c>
      <c r="I20" s="125">
        <f t="shared" si="8"/>
        <v>0</v>
      </c>
      <c r="J20" s="64" t="str">
        <f>_xll.qlFuturesRateHelper(,$H20,,$E20,$G20,$I20,FALSE,"customdate",$F20,Permanent,Trigger,ObjectOverwrite)</f>
        <v>obj_004d0#0006</v>
      </c>
      <c r="K20" s="64" t="str">
        <f t="shared" si="13"/>
        <v>obj_004d0#0006</v>
      </c>
      <c r="L20" s="48"/>
      <c r="M20" s="10" t="str">
        <f t="shared" si="14"/>
        <v>FUT</v>
      </c>
      <c r="N20" s="94" t="str">
        <f t="shared" si="15"/>
        <v>obj_004d7#0006</v>
      </c>
      <c r="O20" s="94" t="str">
        <f t="shared" si="16"/>
        <v>obj_004d7#0006</v>
      </c>
      <c r="P20" s="146" t="str">
        <f>IFERROR(_xll.qlRateHelperQuoteName(N20,Trigger),"--")</f>
        <v>EDH0_RepoQuote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43908</v>
      </c>
      <c r="V20" s="99">
        <f>IFERROR(_xll.qlRateHelperPillarDate(N20,Trigger),"--")</f>
        <v>43999</v>
      </c>
      <c r="X20" s="4" t="str">
        <f t="shared" si="0"/>
        <v>Sw</v>
      </c>
      <c r="Y20" s="4" t="str">
        <v>obj_00469</v>
      </c>
      <c r="Z20" s="4" t="str">
        <v>obj_0046f</v>
      </c>
      <c r="AA20" s="4" t="str">
        <f>IFERROR(_xll.qlRateHelperQuoteName(Y20,Trigger),"")</f>
        <v>USDAM3L8Y_RepoQuote</v>
      </c>
      <c r="AB20" s="70">
        <f>IFERROR(_xll.qlRateHelperRate(Y20,Trigger),"")</f>
        <v>2.00865E-2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45286</v>
      </c>
      <c r="AF20" s="70">
        <v>2.0403785678678139E-2</v>
      </c>
      <c r="AG20" s="77">
        <v>0.84911255629813842</v>
      </c>
      <c r="AH20" s="167">
        <v>45286</v>
      </c>
      <c r="AI20" s="168">
        <v>2.0404121749443799E-2</v>
      </c>
      <c r="AJ20" s="170">
        <f t="shared" si="1"/>
        <v>-3.3607076566077865E-7</v>
      </c>
      <c r="AK20" s="80">
        <v>0.84910785969899805</v>
      </c>
      <c r="AL20" s="161">
        <f t="shared" si="2"/>
        <v>-4.6965991403746798E-6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Z9</v>
      </c>
      <c r="D21" s="123"/>
      <c r="E21" s="156">
        <f>_xll.qlIMMdate(C21,,Trigger)</f>
        <v>43817</v>
      </c>
      <c r="F21" s="156">
        <f>_xll.qlIMMNextDate(E21,,Trigger)</f>
        <v>43908</v>
      </c>
      <c r="G21" s="61" t="str">
        <f t="shared" si="6"/>
        <v>UsdLibor3M</v>
      </c>
      <c r="H21" s="119" t="str">
        <f t="shared" si="7"/>
        <v>EDZ9_RepoQuote</v>
      </c>
      <c r="I21" s="125">
        <f t="shared" si="8"/>
        <v>0</v>
      </c>
      <c r="J21" s="64" t="str">
        <f>_xll.qlFuturesRateHelper(,$H21,,$E21,$G21,$I21,FALSE,"customdate",$F21,Permanent,Trigger,ObjectOverwrite)</f>
        <v>obj_004d9#0006</v>
      </c>
      <c r="K21" s="64" t="str">
        <f t="shared" si="13"/>
        <v>obj_004d9#0006</v>
      </c>
      <c r="L21" s="48"/>
      <c r="M21" s="10" t="str">
        <f t="shared" si="14"/>
        <v>FUT</v>
      </c>
      <c r="N21" s="94" t="str">
        <f t="shared" si="15"/>
        <v>obj_004cf#0006</v>
      </c>
      <c r="O21" s="94" t="str">
        <f t="shared" si="16"/>
        <v>obj_004cf#0006</v>
      </c>
      <c r="P21" s="146" t="str">
        <f>IFERROR(_xll.qlRateHelperQuoteName(N21,Trigger),"--")</f>
        <v>EDM0_RepoQuote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43999</v>
      </c>
      <c r="V21" s="99">
        <f>IFERROR(_xll.qlRateHelperPillarDate(N21,Trigger),"--")</f>
        <v>44090</v>
      </c>
      <c r="X21" s="4" t="str">
        <f t="shared" si="0"/>
        <v>Sw</v>
      </c>
      <c r="Y21" s="4" t="str">
        <v>obj_00471</v>
      </c>
      <c r="Z21" s="4" t="str">
        <v>obj_0046b</v>
      </c>
      <c r="AA21" s="4" t="str">
        <f>IFERROR(_xll.qlRateHelperQuoteName(Y21,Trigger),"")</f>
        <v>USDAM3L9Y_RepoQuote</v>
      </c>
      <c r="AB21" s="70">
        <f>IFERROR(_xll.qlRateHelperRate(Y21,Trigger),"")</f>
        <v>2.0914499999999999E-2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45650</v>
      </c>
      <c r="AF21" s="70">
        <v>2.127636984065873E-2</v>
      </c>
      <c r="AG21" s="77">
        <v>0.82549056156801304</v>
      </c>
      <c r="AH21" s="167">
        <v>45650</v>
      </c>
      <c r="AI21" s="168">
        <v>2.12766614423598E-2</v>
      </c>
      <c r="AJ21" s="170">
        <f t="shared" si="1"/>
        <v>-2.9160170107039862E-7</v>
      </c>
      <c r="AK21" s="80">
        <v>0.82548600672414896</v>
      </c>
      <c r="AL21" s="161">
        <f t="shared" si="2"/>
        <v>-4.5548438640796718E-6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H0</v>
      </c>
      <c r="D22" s="123"/>
      <c r="E22" s="156">
        <f>_xll.qlIMMdate(C22,,Trigger)</f>
        <v>43908</v>
      </c>
      <c r="F22" s="156">
        <f>_xll.qlIMMNextDate(E22,,Trigger)</f>
        <v>43999</v>
      </c>
      <c r="G22" s="61" t="str">
        <f t="shared" si="6"/>
        <v>UsdLibor3M</v>
      </c>
      <c r="H22" s="119" t="str">
        <f t="shared" si="7"/>
        <v>EDH0_RepoQuote</v>
      </c>
      <c r="I22" s="125">
        <f t="shared" si="8"/>
        <v>0</v>
      </c>
      <c r="J22" s="64" t="str">
        <f>_xll.qlFuturesRateHelper(,$H22,,$E22,$G22,$I22,FALSE,"customdate",$F22,Permanent,Trigger,ObjectOverwrite)</f>
        <v>obj_004d7#0006</v>
      </c>
      <c r="K22" s="64" t="str">
        <f t="shared" si="13"/>
        <v>obj_004d7#0006</v>
      </c>
      <c r="L22" s="48"/>
      <c r="M22" s="10" t="str">
        <f t="shared" si="14"/>
        <v>FUT</v>
      </c>
      <c r="N22" s="94" t="str">
        <f t="shared" si="15"/>
        <v>obj_004d8#0006</v>
      </c>
      <c r="O22" s="94" t="str">
        <f t="shared" si="16"/>
        <v>obj_004d8#0006</v>
      </c>
      <c r="P22" s="146" t="str">
        <f>IFERROR(_xll.qlRateHelperQuoteName(N22,Trigger),"--")</f>
        <v>EDU0_RepoQuote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44090</v>
      </c>
      <c r="V22" s="99">
        <f>IFERROR(_xll.qlRateHelperPillarDate(N22,Trigger),"--")</f>
        <v>44181</v>
      </c>
      <c r="X22" s="4" t="str">
        <f t="shared" si="0"/>
        <v>Sw</v>
      </c>
      <c r="Y22" s="4" t="str">
        <v>obj_00478</v>
      </c>
      <c r="Z22" s="4" t="str">
        <v>obj_00460</v>
      </c>
      <c r="AA22" s="4" t="str">
        <f>IFERROR(_xll.qlRateHelperQuoteName(Y22,Trigger),"")</f>
        <v>USDAM3L10Y_RepoQuote</v>
      </c>
      <c r="AB22" s="70">
        <f>IFERROR(_xll.qlRateHelperRate(Y22,Trigger),"")</f>
        <v>2.159175E-2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46015</v>
      </c>
      <c r="AF22" s="70">
        <v>2.1993749343918526E-2</v>
      </c>
      <c r="AG22" s="77">
        <v>0.80232816390128625</v>
      </c>
      <c r="AH22" s="167">
        <v>46015</v>
      </c>
      <c r="AI22" s="168">
        <v>2.1994006275384798E-2</v>
      </c>
      <c r="AJ22" s="170">
        <f t="shared" si="1"/>
        <v>-2.5693146627273067E-7</v>
      </c>
      <c r="AK22" s="80">
        <v>0.80232378619042699</v>
      </c>
      <c r="AL22" s="161">
        <f t="shared" si="2"/>
        <v>-4.3777108592601977E-6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M0</v>
      </c>
      <c r="D23" s="123"/>
      <c r="E23" s="156">
        <f>_xll.qlIMMdate(C23,,Trigger)</f>
        <v>43999</v>
      </c>
      <c r="F23" s="156">
        <f>_xll.qlIMMNextDate(E23,,Trigger)</f>
        <v>44090</v>
      </c>
      <c r="G23" s="61" t="str">
        <f t="shared" si="6"/>
        <v>UsdLibor3M</v>
      </c>
      <c r="H23" s="119" t="str">
        <f t="shared" si="7"/>
        <v>EDM0_RepoQuote</v>
      </c>
      <c r="I23" s="125">
        <f t="shared" si="8"/>
        <v>0</v>
      </c>
      <c r="J23" s="64" t="str">
        <f>_xll.qlFuturesRateHelper(,$H23,,$E23,$G23,$I23,FALSE,"customdate",$F23,Permanent,Trigger,ObjectOverwrite)</f>
        <v>obj_004cf#0006</v>
      </c>
      <c r="K23" s="64" t="str">
        <f t="shared" si="13"/>
        <v>obj_004cf#0006</v>
      </c>
      <c r="L23" s="48"/>
      <c r="M23" s="10" t="str">
        <f t="shared" si="14"/>
        <v>FUT</v>
      </c>
      <c r="N23" s="94" t="str">
        <f t="shared" si="15"/>
        <v>obj_004c9#0006</v>
      </c>
      <c r="O23" s="94" t="str">
        <f t="shared" si="16"/>
        <v>obj_004c9#0006</v>
      </c>
      <c r="P23" s="146" t="str">
        <f>IFERROR(_xll.qlRateHelperQuoteName(N23,Trigger),"--")</f>
        <v>EDZ0_RepoQuote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44181</v>
      </c>
      <c r="V23" s="99">
        <f>IFERROR(_xll.qlRateHelperPillarDate(N23,Trigger),"--")</f>
        <v>44272</v>
      </c>
      <c r="X23" s="4" t="str">
        <f t="shared" si="0"/>
        <v>Sw</v>
      </c>
      <c r="Y23" s="4" t="str">
        <v>obj_0046a</v>
      </c>
      <c r="Z23" s="4" t="str">
        <v>obj_00465</v>
      </c>
      <c r="AA23" s="4" t="str">
        <f>IFERROR(_xll.qlRateHelperQuoteName(Y23,Trigger),"")</f>
        <v>USDAM3L12Y_RepoQuote</v>
      </c>
      <c r="AB23" s="70">
        <f>IFERROR(_xll.qlRateHelperRate(Y23,Trigger),"")</f>
        <v>2.2759100000000001E-2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46748</v>
      </c>
      <c r="AF23" s="70">
        <v>2.3247149730493914E-2</v>
      </c>
      <c r="AG23" s="77">
        <v>0.75619484756281929</v>
      </c>
      <c r="AH23" s="167">
        <v>46745</v>
      </c>
      <c r="AI23" s="168">
        <v>2.3246906353584802E-2</v>
      </c>
      <c r="AJ23" s="170">
        <f t="shared" si="1"/>
        <v>2.4337690911202525E-7</v>
      </c>
      <c r="AK23" s="80">
        <v>0.75633116868336603</v>
      </c>
      <c r="AL23" s="161">
        <f t="shared" si="2"/>
        <v>1.3632112054673406E-4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U0</v>
      </c>
      <c r="D24" s="123"/>
      <c r="E24" s="156">
        <f>_xll.qlIMMdate(C24,,Trigger)</f>
        <v>44090</v>
      </c>
      <c r="F24" s="156">
        <f>_xll.qlIMMNextDate(E24,,Trigger)</f>
        <v>44181</v>
      </c>
      <c r="G24" s="61" t="str">
        <f t="shared" si="6"/>
        <v>UsdLibor3M</v>
      </c>
      <c r="H24" s="119" t="str">
        <f t="shared" si="7"/>
        <v>EDU0_RepoQuote</v>
      </c>
      <c r="I24" s="125">
        <f t="shared" si="8"/>
        <v>0</v>
      </c>
      <c r="J24" s="64" t="str">
        <f>_xll.qlFuturesRateHelper(,$H24,,$E24,$G24,$I24,FALSE,"customdate",$F24,Permanent,Trigger,ObjectOverwrite)</f>
        <v>obj_004d8#0006</v>
      </c>
      <c r="K24" s="64" t="str">
        <f t="shared" si="13"/>
        <v>obj_004d8#0006</v>
      </c>
      <c r="L24" s="48"/>
      <c r="M24" s="10" t="str">
        <f t="shared" si="14"/>
        <v>FUT</v>
      </c>
      <c r="N24" s="94" t="str">
        <f t="shared" si="15"/>
        <v>obj_004d4#0006</v>
      </c>
      <c r="O24" s="94" t="str">
        <f t="shared" si="16"/>
        <v>obj_004d4#0006</v>
      </c>
      <c r="P24" s="146" t="str">
        <f>IFERROR(_xll.qlRateHelperQuoteName(N24,Trigger),"--")</f>
        <v>EDH1_RepoQuote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44272</v>
      </c>
      <c r="V24" s="99">
        <f>IFERROR(_xll.qlRateHelperPillarDate(N24,Trigger),"--")</f>
        <v>44363</v>
      </c>
      <c r="X24" s="4" t="str">
        <f t="shared" si="0"/>
        <v>Sw</v>
      </c>
      <c r="Y24" s="4" t="str">
        <v>obj_00474</v>
      </c>
      <c r="Z24" s="4" t="str">
        <v>obj_0045f</v>
      </c>
      <c r="AA24" s="4" t="str">
        <f>IFERROR(_xll.qlRateHelperQuoteName(Y24,Trigger),"")</f>
        <v>USDAM3L15Y_RepoQuote</v>
      </c>
      <c r="AB24" s="70">
        <f>IFERROR(_xll.qlRateHelperRate(Y24,Trigger),"")</f>
        <v>2.3966399999999999E-2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47841</v>
      </c>
      <c r="AF24" s="70">
        <v>2.4560173418807743E-2</v>
      </c>
      <c r="AG24" s="77">
        <v>0.69159589973221047</v>
      </c>
      <c r="AH24" s="167">
        <v>47841</v>
      </c>
      <c r="AI24" s="168">
        <v>2.4559653573198201E-2</v>
      </c>
      <c r="AJ24" s="170">
        <f t="shared" si="1"/>
        <v>5.1984560954163039E-7</v>
      </c>
      <c r="AK24" s="80">
        <v>0.69159377593811699</v>
      </c>
      <c r="AL24" s="161">
        <f t="shared" si="2"/>
        <v>-2.1237940934781818E-6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Z0</v>
      </c>
      <c r="D25" s="123"/>
      <c r="E25" s="156">
        <f>_xll.qlIMMdate(C25,,Trigger)</f>
        <v>44181</v>
      </c>
      <c r="F25" s="156">
        <f>_xll.qlIMMNextDate(E25,,Trigger)</f>
        <v>44272</v>
      </c>
      <c r="G25" s="61" t="str">
        <f t="shared" si="6"/>
        <v>UsdLibor3M</v>
      </c>
      <c r="H25" s="119" t="str">
        <f t="shared" si="7"/>
        <v>EDZ0_RepoQuote</v>
      </c>
      <c r="I25" s="125">
        <f t="shared" si="8"/>
        <v>0</v>
      </c>
      <c r="J25" s="64" t="str">
        <f>_xll.qlFuturesRateHelper(,$H25,,$E25,$G25,$I25,FALSE,"customdate",$F25,Permanent,Trigger,ObjectOverwrite)</f>
        <v>obj_004c9#0006</v>
      </c>
      <c r="K25" s="64" t="str">
        <f t="shared" si="13"/>
        <v>obj_004c9#0006</v>
      </c>
      <c r="L25" s="48"/>
      <c r="M25" s="10" t="str">
        <f t="shared" si="14"/>
        <v>FUT</v>
      </c>
      <c r="N25" s="94" t="str">
        <f t="shared" si="15"/>
        <v>obj_004d5#0006</v>
      </c>
      <c r="O25" s="94" t="str">
        <f t="shared" si="16"/>
        <v>obj_004d5#0006</v>
      </c>
      <c r="P25" s="146" t="str">
        <f>IFERROR(_xll.qlRateHelperQuoteName(N25,Trigger),"--")</f>
        <v>EDM1_RepoQuote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44363</v>
      </c>
      <c r="V25" s="99">
        <f>IFERROR(_xll.qlRateHelperPillarDate(N25,Trigger),"--")</f>
        <v>44454</v>
      </c>
      <c r="X25" s="4" t="str">
        <f t="shared" si="0"/>
        <v>Sw</v>
      </c>
      <c r="Y25" s="4" t="str">
        <v>obj_0046c</v>
      </c>
      <c r="Z25" s="4" t="str">
        <v>obj_00476</v>
      </c>
      <c r="AA25" s="4" t="str">
        <f>IFERROR(_xll.qlRateHelperQuoteName(Y25,Trigger),"")</f>
        <v>USDAM3L20Y_RepoQuote</v>
      </c>
      <c r="AB25" s="70">
        <f>IFERROR(_xll.qlRateHelperRate(Y25,Trigger),"")</f>
        <v>2.51265E-2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49667</v>
      </c>
      <c r="AF25" s="70">
        <v>2.5837634897148055E-2</v>
      </c>
      <c r="AG25" s="77">
        <v>0.59626588323815988</v>
      </c>
      <c r="AH25" s="167">
        <v>49667</v>
      </c>
      <c r="AI25" s="168">
        <v>2.5837381152498201E-2</v>
      </c>
      <c r="AJ25" s="170">
        <f t="shared" si="1"/>
        <v>2.537446498543372E-7</v>
      </c>
      <c r="AK25" s="80">
        <v>0.59626259511915902</v>
      </c>
      <c r="AL25" s="161">
        <f t="shared" si="2"/>
        <v>-3.2881190008549055E-6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H1</v>
      </c>
      <c r="D26" s="123"/>
      <c r="E26" s="156">
        <f>_xll.qlIMMdate(C26,,Trigger)</f>
        <v>44272</v>
      </c>
      <c r="F26" s="156">
        <f>_xll.qlIMMNextDate(E26,,Trigger)</f>
        <v>44363</v>
      </c>
      <c r="G26" s="61" t="str">
        <f t="shared" si="6"/>
        <v>UsdLibor3M</v>
      </c>
      <c r="H26" s="119" t="str">
        <f t="shared" si="7"/>
        <v>EDH1_RepoQuote</v>
      </c>
      <c r="I26" s="125">
        <f t="shared" si="8"/>
        <v>0</v>
      </c>
      <c r="J26" s="64" t="str">
        <f>_xll.qlFuturesRateHelper(,$H26,,$E26,$G26,$I26,FALSE,"customdate",$F26,Permanent,Trigger,ObjectOverwrite)</f>
        <v>obj_004d4#0006</v>
      </c>
      <c r="K26" s="64" t="str">
        <f t="shared" ref="K26:K29" si="17">J26</f>
        <v>obj_004d4#0006</v>
      </c>
      <c r="L26" s="48"/>
      <c r="M26" s="10" t="str">
        <f t="shared" si="14"/>
        <v>FUT</v>
      </c>
      <c r="N26" s="94" t="str">
        <f t="shared" si="15"/>
        <v>obj_004cc#0006</v>
      </c>
      <c r="O26" s="94" t="str">
        <f t="shared" si="16"/>
        <v>obj_004cc#0006</v>
      </c>
      <c r="P26" s="146" t="str">
        <f>IFERROR(_xll.qlRateHelperQuoteName(N26,Trigger),"--")</f>
        <v>EDU1_RepoQuote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44454</v>
      </c>
      <c r="V26" s="99">
        <f>IFERROR(_xll.qlRateHelperPillarDate(N26,Trigger),"--")</f>
        <v>44545</v>
      </c>
      <c r="X26" s="4" t="str">
        <f t="shared" si="0"/>
        <v>Sw</v>
      </c>
      <c r="Y26" s="4" t="str">
        <v>obj_00472</v>
      </c>
      <c r="Z26" s="4" t="str">
        <v>obj_00466</v>
      </c>
      <c r="AA26" s="4" t="str">
        <f>IFERROR(_xll.qlRateHelperQuoteName(Y26,Trigger),"")</f>
        <v>USDAM3L25Y_RepoQuote</v>
      </c>
      <c r="AB26" s="70">
        <f>IFERROR(_xll.qlRateHelperRate(Y26,Trigger),"")</f>
        <v>2.5742833335E-2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42362</v>
      </c>
      <c r="AE26" s="5">
        <f>IFERROR(_xll.qlRateHelperPillarDate(Y26,Trigger),"")</f>
        <v>51494</v>
      </c>
      <c r="AF26" s="70">
        <v>2.6512250913711032E-2</v>
      </c>
      <c r="AG26" s="77">
        <v>0.51521158547873214</v>
      </c>
      <c r="AH26" s="167">
        <v>51494</v>
      </c>
      <c r="AI26" s="168">
        <v>2.6512130418412098E-2</v>
      </c>
      <c r="AJ26" s="170">
        <f t="shared" si="1"/>
        <v>1.2049529893309874E-7</v>
      </c>
      <c r="AK26" s="80">
        <v>0.51520854259111803</v>
      </c>
      <c r="AL26" s="161">
        <f t="shared" si="2"/>
        <v>-3.0428876141019856E-6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M1</v>
      </c>
      <c r="D27" s="123"/>
      <c r="E27" s="156">
        <f>_xll.qlIMMdate(C27,,Trigger)</f>
        <v>44363</v>
      </c>
      <c r="F27" s="156">
        <f>_xll.qlIMMNextDate(E27,,Trigger)</f>
        <v>44454</v>
      </c>
      <c r="G27" s="61" t="str">
        <f t="shared" si="6"/>
        <v>UsdLibor3M</v>
      </c>
      <c r="H27" s="119" t="str">
        <f t="shared" si="7"/>
        <v>EDM1_RepoQuote</v>
      </c>
      <c r="I27" s="125">
        <f t="shared" si="8"/>
        <v>0</v>
      </c>
      <c r="J27" s="64" t="str">
        <f>_xll.qlFuturesRateHelper(,$H27,,$E27,$G27,$I27,FALSE,"customdate",$F27,Permanent,Trigger,ObjectOverwrite)</f>
        <v>obj_004d5#0006</v>
      </c>
      <c r="K27" s="64" t="str">
        <f t="shared" si="17"/>
        <v>obj_004d5#0006</v>
      </c>
      <c r="L27" s="48"/>
      <c r="M27" s="10" t="str">
        <f t="shared" si="14"/>
        <v>FUT</v>
      </c>
      <c r="N27" s="94" t="str">
        <f t="shared" si="15"/>
        <v>obj_004db#0006</v>
      </c>
      <c r="O27" s="94" t="str">
        <f t="shared" si="16"/>
        <v>obj_004db#0006</v>
      </c>
      <c r="P27" s="146" t="str">
        <f>IFERROR(_xll.qlRateHelperQuoteName(N27,Trigger),"--")</f>
        <v>EDZ1_RepoQuote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44545</v>
      </c>
      <c r="V27" s="99">
        <f>IFERROR(_xll.qlRateHelperPillarDate(N27,Trigger),"--")</f>
        <v>44636</v>
      </c>
      <c r="X27" s="4" t="str">
        <f t="shared" si="0"/>
        <v>Sw</v>
      </c>
      <c r="Y27" s="4" t="str">
        <v>obj_00477</v>
      </c>
      <c r="Z27" s="4" t="str">
        <v>obj_0045e</v>
      </c>
      <c r="AA27" s="4" t="str">
        <f>IFERROR(_xll.qlRateHelperQuoteName(Y27,Trigger),"")</f>
        <v>USDAM3L30Y_RepoQuote</v>
      </c>
      <c r="AB27" s="70">
        <f>IFERROR(_xll.qlRateHelperRate(Y27,Trigger),"")</f>
        <v>2.6033875000000001E-2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42362</v>
      </c>
      <c r="AE27" s="5">
        <f>IFERROR(_xll.qlRateHelperPillarDate(Y27,Trigger),"")</f>
        <v>53322</v>
      </c>
      <c r="AF27" s="70">
        <v>2.680097865414879E-2</v>
      </c>
      <c r="AG27" s="77">
        <v>0.44729076292882591</v>
      </c>
      <c r="AH27" s="167">
        <v>53322</v>
      </c>
      <c r="AI27" s="168">
        <v>2.6800874228368E-2</v>
      </c>
      <c r="AJ27" s="170">
        <f t="shared" si="1"/>
        <v>1.0442578078986853E-7</v>
      </c>
      <c r="AK27" s="80">
        <v>0.447288117619978</v>
      </c>
      <c r="AL27" s="161">
        <f t="shared" si="2"/>
        <v>-2.6453088479150288E-6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U1</v>
      </c>
      <c r="D28" s="123"/>
      <c r="E28" s="156">
        <f>_xll.qlIMMdate(C28,,Trigger)</f>
        <v>44454</v>
      </c>
      <c r="F28" s="156">
        <f>_xll.qlIMMNextDate(E28,,Trigger)</f>
        <v>44545</v>
      </c>
      <c r="G28" s="61" t="str">
        <f t="shared" si="6"/>
        <v>UsdLibor3M</v>
      </c>
      <c r="H28" s="119" t="str">
        <f t="shared" si="7"/>
        <v>EDU1_RepoQuote</v>
      </c>
      <c r="I28" s="125">
        <f t="shared" si="8"/>
        <v>0</v>
      </c>
      <c r="J28" s="64" t="str">
        <f>_xll.qlFuturesRateHelper(,$H28,,$E28,$G28,$I28,FALSE,"customdate",$F28,Permanent,Trigger,ObjectOverwrite)</f>
        <v>obj_004cc#0006</v>
      </c>
      <c r="K28" s="64" t="str">
        <f t="shared" si="17"/>
        <v>obj_004cc#0006</v>
      </c>
      <c r="L28" s="48"/>
      <c r="M28" s="135" t="str">
        <f t="shared" ref="M28:M65" si="18">A32</f>
        <v>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Sw</v>
      </c>
      <c r="Y28" s="4" t="str">
        <v>obj_00462</v>
      </c>
      <c r="Z28" s="4" t="str">
        <v>obj_00463</v>
      </c>
      <c r="AA28" s="4" t="str">
        <f>IFERROR(_xll.qlRateHelperQuoteName(Y28,Trigger),"")</f>
        <v>USDAM3L40Y_RepoQuote</v>
      </c>
      <c r="AB28" s="70">
        <f>IFERROR(_xll.qlRateHelperRate(Y28,Trigger),"")</f>
        <v>2.6195E-2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42362</v>
      </c>
      <c r="AE28" s="5">
        <f>IFERROR(_xll.qlRateHelperPillarDate(Y28,Trigger),"")</f>
        <v>56975</v>
      </c>
      <c r="AF28" s="70">
        <v>2.6864584995838228E-2</v>
      </c>
      <c r="AG28" s="77">
        <v>0.34130235306713202</v>
      </c>
      <c r="AH28" s="167">
        <v>56972</v>
      </c>
      <c r="AI28" s="168">
        <v>2.68645180825565E-2</v>
      </c>
      <c r="AJ28" s="170">
        <f t="shared" si="1"/>
        <v>6.6913281727976059E-8</v>
      </c>
      <c r="AK28" s="80">
        <v>0.34137279902342199</v>
      </c>
      <c r="AL28" s="161">
        <f t="shared" si="2"/>
        <v>7.0445956289966194E-5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Z1</v>
      </c>
      <c r="D29" s="124"/>
      <c r="E29" s="157">
        <f>_xll.qlIMMdate(C29,,Trigger)</f>
        <v>44545</v>
      </c>
      <c r="F29" s="157">
        <f>_xll.qlIMMNextDate(E29,,Trigger)</f>
        <v>44636</v>
      </c>
      <c r="G29" s="7" t="str">
        <f t="shared" si="6"/>
        <v>UsdLibor3M</v>
      </c>
      <c r="H29" s="120" t="str">
        <f t="shared" si="7"/>
        <v>EDZ1_RepoQuote</v>
      </c>
      <c r="I29" s="128">
        <f t="shared" si="8"/>
        <v>0</v>
      </c>
      <c r="J29" s="3" t="str">
        <f>_xll.qlFuturesRateHelper(,$H29,,$E29,$G29,$I29,FALSE,"customdate",$F29,Permanent,Trigger,ObjectOverwrite)</f>
        <v>obj_004db#0006</v>
      </c>
      <c r="K29" s="3" t="str">
        <f t="shared" si="17"/>
        <v>obj_004db#0006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Sw</v>
      </c>
      <c r="Y29" s="4" t="str">
        <v>obj_0046d</v>
      </c>
      <c r="Z29" s="4" t="str">
        <v>obj_0045d</v>
      </c>
      <c r="AA29" s="4" t="str">
        <f>IFERROR(_xll.qlRateHelperQuoteName(Y29,Trigger),"")</f>
        <v>USDAM3L50Y_RepoQuote</v>
      </c>
      <c r="AB29" s="70">
        <f>IFERROR(_xll.qlRateHelperRate(Y29,Trigger),"")</f>
        <v>2.606E-2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42362</v>
      </c>
      <c r="AE29" s="5">
        <f>IFERROR(_xll.qlRateHelperPillarDate(Y29,Trigger),"")</f>
        <v>60625</v>
      </c>
      <c r="AF29" s="70">
        <v>2.6504481545584477E-2</v>
      </c>
      <c r="AG29" s="77">
        <v>0.26574411128790859</v>
      </c>
      <c r="AH29" s="167">
        <v>60625</v>
      </c>
      <c r="AI29" s="168">
        <v>2.6504318448851399E-2</v>
      </c>
      <c r="AJ29" s="170">
        <f t="shared" si="1"/>
        <v>1.6309673307735029E-7</v>
      </c>
      <c r="AK29" s="80">
        <v>0.26574223338028102</v>
      </c>
      <c r="AL29" s="161">
        <f t="shared" si="2"/>
        <v>-1.8779076275676765E-6</v>
      </c>
    </row>
    <row r="30" spans="1:38" ht="11.25" customHeight="1" x14ac:dyDescent="0.2">
      <c r="G30" s="50" t="s">
        <v>155</v>
      </c>
      <c r="H30" s="50" t="s">
        <v>156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Sw</v>
      </c>
      <c r="Y30" s="4" t="str">
        <v>obj_00473</v>
      </c>
      <c r="Z30" s="4" t="str">
        <v>obj_00475</v>
      </c>
      <c r="AA30" s="4" t="str">
        <f>IFERROR(_xll.qlRateHelperQuoteName(Y30,Trigger),"")</f>
        <v>USDAM3L60Y_RepoQuote</v>
      </c>
      <c r="AB30" s="70">
        <f>IFERROR(_xll.qlRateHelperRate(Y30,Trigger),"")</f>
        <v>2.571E-2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42362</v>
      </c>
      <c r="AE30" s="5">
        <f>IFERROR(_xll.qlRateHelperPillarDate(Y30,Trigger),"")</f>
        <v>64277</v>
      </c>
      <c r="AF30" s="70">
        <v>2.5757455720217516E-2</v>
      </c>
      <c r="AG30" s="77">
        <v>0.21320388216588579</v>
      </c>
      <c r="AH30" s="167">
        <v>64277</v>
      </c>
      <c r="AI30" s="168">
        <v>2.5757333089455901E-2</v>
      </c>
      <c r="AJ30" s="170">
        <f t="shared" si="1"/>
        <v>1.226307616147837E-7</v>
      </c>
      <c r="AK30" s="80">
        <v>0.21320232876581599</v>
      </c>
      <c r="AL30" s="161">
        <f t="shared" si="2"/>
        <v>-1.5534000697980943E-6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132</v>
      </c>
      <c r="K31" s="65" t="s">
        <v>133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IF(ReportQuoteOverwrite,Currency&amp;$G$30&amp;$H$30&amp;$B32&amp;ReportQuoteSuffix,Currency&amp;$G$30&amp;$H$30&amp;$B32&amp;QuoteSuffix)</f>
        <v>USDAM3L6M_RepoQuote</v>
      </c>
      <c r="I32" s="126">
        <v>0</v>
      </c>
      <c r="J32" s="58"/>
      <c r="K32" s="58"/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USDAM3L1Y_RepoQuote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USDAM3L15M_RepoQuote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USDAM3L18M_RepoQuote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obj_00467#0006</v>
      </c>
      <c r="O35" s="140" t="str">
        <f t="shared" si="20"/>
        <v>obj_00479#0006</v>
      </c>
      <c r="P35" s="149" t="str">
        <f>IFERROR(_xll.qlRateHelperQuoteName(N35,Trigger),"--")</f>
        <v>USDAM3L4Y_RepoQuote</v>
      </c>
      <c r="Q35" s="142">
        <f>IFERROR(_xll.qlRateHelperQuoteValue($N35,Trigger),"--")</f>
        <v>1.5272600000000001E-2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42362</v>
      </c>
      <c r="V35" s="143">
        <f>IFERROR(_xll.qlRateHelperPillarDate(N35,Trigger),"--")</f>
        <v>43823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USDAM3L21M_RepoQuote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obj_00470#0006</v>
      </c>
      <c r="O36" s="140" t="str">
        <f t="shared" si="20"/>
        <v>obj_00464#0006</v>
      </c>
      <c r="P36" s="149" t="str">
        <f>IFERROR(_xll.qlRateHelperQuoteName(N36,Trigger),"--")</f>
        <v>USDAM3L5Y_RepoQuote</v>
      </c>
      <c r="Q36" s="142">
        <f>IFERROR(_xll.qlRateHelperQuoteValue($N36,Trigger),"--")</f>
        <v>1.6771500000000002E-2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42362</v>
      </c>
      <c r="V36" s="143">
        <f>IFERROR(_xll.qlRateHelperPillarDate(N36,Trigger),"--")</f>
        <v>44189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USDAM3L2Y_RepoQuote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obj_00468#0006</v>
      </c>
      <c r="O37" s="140" t="str">
        <f t="shared" si="20"/>
        <v>obj_0047a#0006</v>
      </c>
      <c r="P37" s="149" t="str">
        <f>IFERROR(_xll.qlRateHelperQuoteName(N37,Trigger),"--")</f>
        <v>USDAM3L6Y_RepoQuote</v>
      </c>
      <c r="Q37" s="142">
        <f>IFERROR(_xll.qlRateHelperQuoteValue($N37,Trigger),"--")</f>
        <v>1.8044874999999998E-2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42362</v>
      </c>
      <c r="V37" s="143">
        <f>IFERROR(_xll.qlRateHelperPillarDate(N37,Trigger),"--")</f>
        <v>44557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USDAM3L3Y_RepoQuote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obj_00461#0006</v>
      </c>
      <c r="O38" s="140" t="str">
        <f t="shared" si="20"/>
        <v>obj_0046e#0006</v>
      </c>
      <c r="P38" s="149" t="str">
        <f>IFERROR(_xll.qlRateHelperQuoteName(N38,Trigger),"--")</f>
        <v>USDAM3L7Y_RepoQuote</v>
      </c>
      <c r="Q38" s="142">
        <f>IFERROR(_xll.qlRateHelperQuoteValue($N38,Trigger),"--")</f>
        <v>1.91705E-2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42362</v>
      </c>
      <c r="V38" s="143">
        <f>IFERROR(_xll.qlRateHelperPillarDate(N38,Trigger),"--")</f>
        <v>44922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USDAM3L4Y_RepoQuote</v>
      </c>
      <c r="I39" s="127">
        <v>0</v>
      </c>
      <c r="J39" s="64" t="str">
        <f>_xll.qlSwapRateHelper2(,H39,2,B39,Calendar,D39,E39,F39,G39,I39,C39,Discounting1,PillarDate,,IndexedCoupon,Permanent,Trigger,ObjectOverwrite)</f>
        <v>obj_00467#0006</v>
      </c>
      <c r="K39" s="64" t="str">
        <f>_xll.qlSwapRateHelper2(,H39,2,B39,Calendar,D39,E39,F39,G39,I39,C39,Discounting2,PillarDate,,IndexedCoupon,Permanent,Trigger,ObjectOverwrite)</f>
        <v>obj_00479#0006</v>
      </c>
      <c r="L39" s="48"/>
      <c r="M39" s="71" t="str">
        <f t="shared" si="18"/>
        <v>Sw</v>
      </c>
      <c r="N39" s="140" t="str">
        <f t="shared" si="19"/>
        <v>obj_00469#0006</v>
      </c>
      <c r="O39" s="140" t="str">
        <f t="shared" si="20"/>
        <v>obj_0046f#0006</v>
      </c>
      <c r="P39" s="149" t="str">
        <f>IFERROR(_xll.qlRateHelperQuoteName(N39,Trigger),"--")</f>
        <v>USDAM3L8Y_RepoQuote</v>
      </c>
      <c r="Q39" s="142">
        <f>IFERROR(_xll.qlRateHelperQuoteValue($N39,Trigger),"--")</f>
        <v>2.00865E-2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42362</v>
      </c>
      <c r="V39" s="143">
        <f>IFERROR(_xll.qlRateHelperPillarDate(N39,Trigger),"--")</f>
        <v>45286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USDAM3L5Y_RepoQuote</v>
      </c>
      <c r="I40" s="127">
        <v>0</v>
      </c>
      <c r="J40" s="64" t="str">
        <f>_xll.qlSwapRateHelper2(,H40,2,B40,Calendar,D40,E40,F40,G40,I40,C40,Discounting1,PillarDate,,IndexedCoupon,Permanent,Trigger,ObjectOverwrite)</f>
        <v>obj_00470#0006</v>
      </c>
      <c r="K40" s="64" t="str">
        <f>_xll.qlSwapRateHelper2(,H40,2,B40,Calendar,D40,E40,F40,G40,I40,C40,Discounting2,PillarDate,,IndexedCoupon,Permanent,Trigger,ObjectOverwrite)</f>
        <v>obj_00464#0006</v>
      </c>
      <c r="L40" s="48"/>
      <c r="M40" s="71" t="str">
        <f t="shared" si="18"/>
        <v>Sw</v>
      </c>
      <c r="N40" s="140" t="str">
        <f t="shared" si="19"/>
        <v>obj_00471#0006</v>
      </c>
      <c r="O40" s="140" t="str">
        <f t="shared" si="20"/>
        <v>obj_0046b#0006</v>
      </c>
      <c r="P40" s="149" t="str">
        <f>IFERROR(_xll.qlRateHelperQuoteName(N40,Trigger),"--")</f>
        <v>USDAM3L9Y_RepoQuote</v>
      </c>
      <c r="Q40" s="142">
        <f>IFERROR(_xll.qlRateHelperQuoteValue($N40,Trigger),"--")</f>
        <v>2.0914499999999999E-2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42362</v>
      </c>
      <c r="V40" s="143">
        <f>IFERROR(_xll.qlRateHelperPillarDate(N40,Trigger),"--")</f>
        <v>45650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USDAM3L6Y_RepoQuote</v>
      </c>
      <c r="I41" s="127">
        <v>0</v>
      </c>
      <c r="J41" s="64" t="str">
        <f>_xll.qlSwapRateHelper2(,H41,2,B41,Calendar,D41,E41,F41,G41,I41,C41,Discounting1,PillarDate,,IndexedCoupon,Permanent,Trigger,ObjectOverwrite)</f>
        <v>obj_00468#0006</v>
      </c>
      <c r="K41" s="64" t="str">
        <f>_xll.qlSwapRateHelper2(,H41,2,B41,Calendar,D41,E41,F41,G41,I41,C41,Discounting2,PillarDate,,IndexedCoupon,Permanent,Trigger,ObjectOverwrite)</f>
        <v>obj_0047a#0006</v>
      </c>
      <c r="M41" s="71" t="str">
        <f t="shared" si="18"/>
        <v>Sw</v>
      </c>
      <c r="N41" s="141" t="str">
        <f t="shared" si="19"/>
        <v>obj_00478#0006</v>
      </c>
      <c r="O41" s="141" t="str">
        <f t="shared" si="20"/>
        <v>obj_00460#0006</v>
      </c>
      <c r="P41" s="149" t="str">
        <f>IFERROR(_xll.qlRateHelperQuoteName(N41,Trigger),"--")</f>
        <v>USDAM3L10Y_RepoQuote</v>
      </c>
      <c r="Q41" s="142">
        <f>IFERROR(_xll.qlRateHelperQuoteValue($N41,Trigger),"--")</f>
        <v>2.159175E-2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42362</v>
      </c>
      <c r="V41" s="143">
        <f>IFERROR(_xll.qlRateHelperPillarDate(N41,Trigger),"--")</f>
        <v>46015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USDAM3L7Y_RepoQuote</v>
      </c>
      <c r="I42" s="127">
        <v>0</v>
      </c>
      <c r="J42" s="64" t="str">
        <f>_xll.qlSwapRateHelper2(,H42,2,B42,Calendar,D42,E42,F42,G42,I42,C42,Discounting1,PillarDate,,IndexedCoupon,Permanent,Trigger,ObjectOverwrite)</f>
        <v>obj_00461#0006</v>
      </c>
      <c r="K42" s="64" t="str">
        <f>_xll.qlSwapRateHelper2(,H42,2,B42,Calendar,D42,E42,F42,G42,I42,C42,Discounting2,PillarDate,,IndexedCoupon,Permanent,Trigger,ObjectOverwrite)</f>
        <v>obj_0046e#0006</v>
      </c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USDAM3L8Y_RepoQuote</v>
      </c>
      <c r="I43" s="127">
        <v>0</v>
      </c>
      <c r="J43" s="64" t="str">
        <f>_xll.qlSwapRateHelper2(,H43,2,B43,Calendar,D43,E43,F43,G43,I43,C43,Discounting1,PillarDate,,IndexedCoupon,Permanent,Trigger,ObjectOverwrite)</f>
        <v>obj_00469#0006</v>
      </c>
      <c r="K43" s="64" t="str">
        <f>_xll.qlSwapRateHelper2(,H43,2,B43,Calendar,D43,E43,F43,G43,I43,C43,Discounting2,PillarDate,,IndexedCoupon,Permanent,Trigger,ObjectOverwrite)</f>
        <v>obj_0046f#0006</v>
      </c>
      <c r="M43" s="71" t="str">
        <f t="shared" si="18"/>
        <v>Sw</v>
      </c>
      <c r="N43" s="141" t="str">
        <f t="shared" si="19"/>
        <v>obj_0046a#0006</v>
      </c>
      <c r="O43" s="141" t="str">
        <f t="shared" si="20"/>
        <v>obj_00465#0006</v>
      </c>
      <c r="P43" s="149" t="str">
        <f>IFERROR(_xll.qlRateHelperQuoteName(N43,Trigger),"--")</f>
        <v>USDAM3L12Y_RepoQuote</v>
      </c>
      <c r="Q43" s="142">
        <f>IFERROR(_xll.qlRateHelperQuoteValue($N43,Trigger),"--")</f>
        <v>2.2759100000000001E-2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42362</v>
      </c>
      <c r="V43" s="143">
        <f>IFERROR(_xll.qlRateHelperPillarDate(N43,Trigger),"--")</f>
        <v>46748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USDAM3L9Y_RepoQuote</v>
      </c>
      <c r="I44" s="127">
        <v>0</v>
      </c>
      <c r="J44" s="64" t="str">
        <f>_xll.qlSwapRateHelper2(,H44,2,B44,Calendar,D44,E44,F44,G44,I44,C44,Discounting1,PillarDate,,IndexedCoupon,Permanent,Trigger,ObjectOverwrite)</f>
        <v>obj_00471#0006</v>
      </c>
      <c r="K44" s="64" t="str">
        <f>_xll.qlSwapRateHelper2(,H44,2,B44,Calendar,D44,E44,F44,G44,I44,C44,Discounting2,PillarDate,,IndexedCoupon,Permanent,Trigger,ObjectOverwrite)</f>
        <v>obj_0046b#0006</v>
      </c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USDAM3L10Y_RepoQuote</v>
      </c>
      <c r="I45" s="127">
        <v>0</v>
      </c>
      <c r="J45" s="64" t="str">
        <f>_xll.qlSwapRateHelper2(,H45,2,B45,Calendar,D45,E45,F45,G45,I45,C45,Discounting1,PillarDate,,IndexedCoupon,Permanent,Trigger,ObjectOverwrite)</f>
        <v>obj_00478#0006</v>
      </c>
      <c r="K45" s="64" t="str">
        <f>_xll.qlSwapRateHelper2(,H45,2,B45,Calendar,D45,E45,F45,G45,I45,C45,Discounting2,PillarDate,,IndexedCoupon,Permanent,Trigger,ObjectOverwrite)</f>
        <v>obj_00460#0006</v>
      </c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USDAM3L11Y_RepoQuote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obj_00474#0006</v>
      </c>
      <c r="O46" s="141" t="str">
        <f t="shared" si="20"/>
        <v>obj_0045f#0006</v>
      </c>
      <c r="P46" s="149" t="str">
        <f>IFERROR(_xll.qlRateHelperQuoteName(N46,Trigger),"--")</f>
        <v>USDAM3L15Y_RepoQuote</v>
      </c>
      <c r="Q46" s="142">
        <f>IFERROR(_xll.qlRateHelperQuoteValue($N46,Trigger),"--")</f>
        <v>2.3966399999999999E-2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42362</v>
      </c>
      <c r="V46" s="143">
        <f>IFERROR(_xll.qlRateHelperPillarDate(N46,Trigger),"--")</f>
        <v>47841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USDAM3L12Y_RepoQuote</v>
      </c>
      <c r="I47" s="127">
        <v>0</v>
      </c>
      <c r="J47" s="64" t="str">
        <f>_xll.qlSwapRateHelper2(,H47,2,B47,Calendar,D47,E47,F47,G47,I47,C47,Discounting1,PillarDate,,IndexedCoupon,Permanent,Trigger,ObjectOverwrite)</f>
        <v>obj_0046a#0006</v>
      </c>
      <c r="K47" s="64" t="str">
        <f>_xll.qlSwapRateHelper2(,H47,2,B47,Calendar,D47,E47,F47,G47,I47,C47,Discounting2,PillarDate,,IndexedCoupon,Permanent,Trigger,ObjectOverwrite)</f>
        <v>obj_00465#0006</v>
      </c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USDAM3L13Y_RepoQuote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USDAM3L14Y_RepoQuote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USDAM3L15Y_RepoQuote</v>
      </c>
      <c r="I50" s="127">
        <v>0</v>
      </c>
      <c r="J50" s="64" t="str">
        <f>_xll.qlSwapRateHelper2(,H50,2,B50,Calendar,D50,E50,F50,G50,I50,C50,Discounting1,PillarDate,,IndexedCoupon,Permanent,Trigger,ObjectOverwrite)</f>
        <v>obj_00474#0006</v>
      </c>
      <c r="K50" s="64" t="str">
        <f>_xll.qlSwapRateHelper2(,H50,2,B50,Calendar,D50,E50,F50,G50,I50,C50,Discounting2,PillarDate,,IndexedCoupon,Permanent,Trigger,ObjectOverwrite)</f>
        <v>obj_0045f#0006</v>
      </c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USDAM3L16Y_RepoQuote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obj_0046c#0006</v>
      </c>
      <c r="O51" s="141" t="str">
        <f t="shared" si="20"/>
        <v>obj_00476#0006</v>
      </c>
      <c r="P51" s="149" t="str">
        <f>IFERROR(_xll.qlRateHelperQuoteName(N51,Trigger),"--")</f>
        <v>USDAM3L20Y_RepoQuote</v>
      </c>
      <c r="Q51" s="142">
        <f>IFERROR(_xll.qlRateHelperQuoteValue($N51,Trigger),"--")</f>
        <v>2.51265E-2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42362</v>
      </c>
      <c r="V51" s="143">
        <f>IFERROR(_xll.qlRateHelperPillarDate(N51,Trigger),"--")</f>
        <v>49667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USDAM3L17Y_RepoQuote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USDAM3L18Y_RepoQuote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USDAM3L19Y_RepoQuote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USDAM3L20Y_RepoQuote</v>
      </c>
      <c r="I55" s="127">
        <v>0</v>
      </c>
      <c r="J55" s="64" t="str">
        <f>_xll.qlSwapRateHelper2(,H55,2,B55,Calendar,D55,E55,F55,G55,I55,C55,Discounting1,PillarDate,,IndexedCoupon,Permanent,Trigger,ObjectOverwrite)</f>
        <v>obj_0046c#0006</v>
      </c>
      <c r="K55" s="64" t="str">
        <f>_xll.qlSwapRateHelper2(,H55,2,B55,Calendar,D55,E55,F55,G55,I55,C55,Discounting2,PillarDate,,IndexedCoupon,Permanent,Trigger,ObjectOverwrite)</f>
        <v>obj_00476#0006</v>
      </c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USDAM3L21Y_RepoQuote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obj_00472#0006</v>
      </c>
      <c r="O56" s="141" t="str">
        <f t="shared" si="20"/>
        <v>obj_00466#0006</v>
      </c>
      <c r="P56" s="149" t="str">
        <f>IFERROR(_xll.qlRateHelperQuoteName(N56,Trigger),"--")</f>
        <v>USDAM3L25Y_RepoQuote</v>
      </c>
      <c r="Q56" s="142">
        <f>IFERROR(_xll.qlRateHelperQuoteValue($N56,Trigger),"--")</f>
        <v>2.5742833335E-2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42362</v>
      </c>
      <c r="V56" s="143">
        <f>IFERROR(_xll.qlRateHelperPillarDate(N56,Trigger),"--")</f>
        <v>51494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USDAM3L22Y_RepoQuote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USDAM3L23Y_RepoQuote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USDAM3L24Y_RepoQuote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USDAM3L25Y_RepoQuote</v>
      </c>
      <c r="I60" s="127">
        <v>0</v>
      </c>
      <c r="J60" s="64" t="str">
        <f>_xll.qlSwapRateHelper2(,H60,2,B60,Calendar,D60,E60,F60,G60,I60,C60,Discounting1,PillarDate,,IndexedCoupon,Permanent,Trigger,ObjectOverwrite)</f>
        <v>obj_00472#0006</v>
      </c>
      <c r="K60" s="64" t="str">
        <f>_xll.qlSwapRateHelper2(,H60,2,B60,Calendar,D60,E60,F60,G60,I60,C60,Discounting2,PillarDate,,IndexedCoupon,Permanent,Trigger,ObjectOverwrite)</f>
        <v>obj_00466#0006</v>
      </c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USDAM3L26Y_RepoQuote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obj_00477#0006</v>
      </c>
      <c r="O61" s="141" t="str">
        <f t="shared" si="20"/>
        <v>obj_0045e#0006</v>
      </c>
      <c r="P61" s="149" t="str">
        <f>IFERROR(_xll.qlRateHelperQuoteName(N61,Trigger),"--")</f>
        <v>USDAM3L30Y_RepoQuote</v>
      </c>
      <c r="Q61" s="142">
        <f>IFERROR(_xll.qlRateHelperQuoteValue($N61,Trigger),"--")</f>
        <v>2.6033875000000001E-2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42362</v>
      </c>
      <c r="V61" s="143">
        <f>IFERROR(_xll.qlRateHelperPillarDate(N61,Trigger),"--")</f>
        <v>53322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USDAM3L27Y_RepoQuote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USDAM3L28Y_RepoQuote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obj_00462#0006</v>
      </c>
      <c r="O63" s="141" t="str">
        <f t="shared" si="20"/>
        <v>obj_00463#0006</v>
      </c>
      <c r="P63" s="149" t="str">
        <f>IFERROR(_xll.qlRateHelperQuoteName(N63,Trigger),"--")</f>
        <v>USDAM3L40Y_RepoQuote</v>
      </c>
      <c r="Q63" s="142">
        <f>IFERROR(_xll.qlRateHelperQuoteValue($N63,Trigger),"--")</f>
        <v>2.6195E-2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42362</v>
      </c>
      <c r="V63" s="143">
        <f>IFERROR(_xll.qlRateHelperPillarDate(N63,Trigger),"--")</f>
        <v>56975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USDAM3L29Y_RepoQuote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obj_0046d#0006</v>
      </c>
      <c r="O64" s="141" t="str">
        <f t="shared" si="20"/>
        <v>obj_0045d#0006</v>
      </c>
      <c r="P64" s="149" t="str">
        <f>IFERROR(_xll.qlRateHelperQuoteName(N64,Trigger),"--")</f>
        <v>USDAM3L50Y_RepoQuote</v>
      </c>
      <c r="Q64" s="142">
        <f>IFERROR(_xll.qlRateHelperQuoteValue($N64,Trigger),"--")</f>
        <v>2.606E-2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42362</v>
      </c>
      <c r="V64" s="143">
        <f>IFERROR(_xll.qlRateHelperPillarDate(N64,Trigger),"--")</f>
        <v>60625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USDAM3L30Y_RepoQuote</v>
      </c>
      <c r="I65" s="127">
        <v>0</v>
      </c>
      <c r="J65" s="64" t="str">
        <f>_xll.qlSwapRateHelper2(,H65,2,B65,Calendar,D65,E65,F65,G65,I65,C65,Discounting1,PillarDate,,IndexedCoupon,Permanent,Trigger,ObjectOverwrite)</f>
        <v>obj_00477#0006</v>
      </c>
      <c r="K65" s="64" t="str">
        <f>_xll.qlSwapRateHelper2(,H65,2,B65,Calendar,D65,E65,F65,G65,I65,C65,Discounting2,PillarDate,,IndexedCoupon,Permanent,Trigger,ObjectOverwrite)</f>
        <v>obj_0045e#0006</v>
      </c>
      <c r="M65" s="72" t="str">
        <f t="shared" si="18"/>
        <v>Sw</v>
      </c>
      <c r="N65" s="144" t="str">
        <f t="shared" si="19"/>
        <v>obj_00473#0006</v>
      </c>
      <c r="O65" s="144" t="str">
        <f t="shared" si="20"/>
        <v>obj_00475#0006</v>
      </c>
      <c r="P65" s="152" t="str">
        <f>IFERROR(_xll.qlRateHelperQuoteName(N65,Trigger),"--")</f>
        <v>USDAM3L60Y_RepoQuote</v>
      </c>
      <c r="Q65" s="153">
        <f>IFERROR(_xll.qlRateHelperQuoteValue($N65,Trigger),"--")</f>
        <v>2.571E-2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42362</v>
      </c>
      <c r="V65" s="151">
        <f>IFERROR(_xll.qlRateHelperPillarDate(N65,Trigger),"--")</f>
        <v>64277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7" t="e">
        <v>#N/A</v>
      </c>
      <c r="AI65" s="168" t="e">
        <v>#N/A</v>
      </c>
      <c r="AJ65" s="170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USDAM3L35Y_RepoQuote</v>
      </c>
      <c r="I66" s="125">
        <v>0</v>
      </c>
      <c r="J66" s="64"/>
      <c r="K66" s="64"/>
      <c r="M66" s="160"/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USDAM3L40Y_RepoQuote</v>
      </c>
      <c r="I67" s="125">
        <v>0</v>
      </c>
      <c r="J67" s="64" t="str">
        <f>_xll.qlSwapRateHelper2(,H67,2,B67,Calendar,D67,E67,F67,G67,I67,C67,Discounting1,PillarDate,,IndexedCoupon,Permanent,Trigger,ObjectOverwrite)</f>
        <v>obj_00462#0006</v>
      </c>
      <c r="K67" s="64" t="str">
        <f>_xll.qlSwapRateHelper2(,H67,2,B67,Calendar,D67,E67,F67,G67,I67,C67,Discounting2,PillarDate,,IndexedCoupon,Permanent,Trigger,ObjectOverwrite)</f>
        <v>obj_00463#0006</v>
      </c>
      <c r="M67" s="160"/>
      <c r="AH67" s="167" t="e">
        <v>#N/A</v>
      </c>
      <c r="AI67" s="168" t="e">
        <v>#N/A</v>
      </c>
      <c r="AJ67" s="170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USDAM3L50Y_RepoQuote</v>
      </c>
      <c r="I68" s="125">
        <v>0</v>
      </c>
      <c r="J68" s="64" t="str">
        <f>_xll.qlSwapRateHelper2(,H68,2,B68,Calendar,D68,E68,F68,G68,I68,C68,Discounting1,PillarDate,,IndexedCoupon,Permanent,Trigger,ObjectOverwrite)</f>
        <v>obj_0046d#0006</v>
      </c>
      <c r="K68" s="64" t="str">
        <f>_xll.qlSwapRateHelper2(,H68,2,B68,Calendar,D68,E68,F68,G68,I68,C68,Discounting2,PillarDate,,IndexedCoupon,Permanent,Trigger,ObjectOverwrite)</f>
        <v>obj_0045d#0006</v>
      </c>
      <c r="M68" s="160"/>
      <c r="AH68" s="167" t="e">
        <v>#N/A</v>
      </c>
      <c r="AI68" s="168" t="e">
        <v>#N/A</v>
      </c>
      <c r="AJ68" s="170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USDAM3L60Y_RepoQuote</v>
      </c>
      <c r="I69" s="128">
        <v>0</v>
      </c>
      <c r="J69" s="3" t="str">
        <f>_xll.qlSwapRateHelper2(,H69,2,B69,Calendar,D69,E69,F69,G69,I69,C69,Discounting1,PillarDate,,IndexedCoupon,Permanent,Trigger,ObjectOverwrite)</f>
        <v>obj_00473#0006</v>
      </c>
      <c r="K69" s="3" t="str">
        <f>_xll.qlSwapRateHelper2(,H69,2,B69,Calendar,D69,E69,F69,G69,I69,C69,Discounting2,PillarDate,,IndexedCoupon,Permanent,Trigger,ObjectOverwrite)</f>
        <v>obj_00475#0006</v>
      </c>
      <c r="M69" s="160"/>
      <c r="AH69" s="167" t="e">
        <v>#N/A</v>
      </c>
      <c r="AI69" s="168" t="e">
        <v>#N/A</v>
      </c>
      <c r="AJ69" s="170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7" t="e">
        <v>#N/A</v>
      </c>
      <c r="AI70" s="168" t="e">
        <v>#N/A</v>
      </c>
      <c r="AJ70" s="170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7" t="e">
        <v>#N/A</v>
      </c>
      <c r="AI71" s="168" t="e">
        <v>#N/A</v>
      </c>
      <c r="AJ71" s="170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7" t="e">
        <v>#N/A</v>
      </c>
      <c r="AI72" s="168" t="e">
        <v>#N/A</v>
      </c>
      <c r="AJ72" s="170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7" t="e">
        <v>#N/A</v>
      </c>
      <c r="AI73" s="168" t="e">
        <v>#N/A</v>
      </c>
      <c r="AJ73" s="170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7" t="e">
        <v>#N/A</v>
      </c>
      <c r="AI74" s="168" t="e">
        <v>#N/A</v>
      </c>
      <c r="AJ74" s="170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7" t="e">
        <v>#N/A</v>
      </c>
      <c r="AI75" s="168" t="e">
        <v>#N/A</v>
      </c>
      <c r="AJ75" s="170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7" t="e">
        <v>#N/A</v>
      </c>
      <c r="AI76" s="168" t="e">
        <v>#N/A</v>
      </c>
      <c r="AJ76" s="170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7" t="e">
        <v>#N/A</v>
      </c>
      <c r="AI77" s="168" t="e">
        <v>#N/A</v>
      </c>
      <c r="AJ77" s="170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7" t="e">
        <v>#N/A</v>
      </c>
      <c r="AI78" s="168" t="e">
        <v>#N/A</v>
      </c>
      <c r="AJ78" s="170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7" t="e">
        <v>#N/A</v>
      </c>
      <c r="AI79" s="168" t="e">
        <v>#N/A</v>
      </c>
      <c r="AJ79" s="170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7" t="e">
        <v>#N/A</v>
      </c>
      <c r="AI80" s="168" t="e">
        <v>#N/A</v>
      </c>
      <c r="AJ80" s="170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7" t="e">
        <v>#N/A</v>
      </c>
      <c r="AI81" s="168" t="e">
        <v>#N/A</v>
      </c>
      <c r="AJ81" s="170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7" t="e">
        <v>#N/A</v>
      </c>
      <c r="AI82" s="168" t="e">
        <v>#N/A</v>
      </c>
      <c r="AJ82" s="170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7" t="e">
        <v>#N/A</v>
      </c>
      <c r="AI83" s="168" t="e">
        <v>#N/A</v>
      </c>
      <c r="AJ83" s="170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7" t="e">
        <v>#N/A</v>
      </c>
      <c r="AI84" s="168" t="e">
        <v>#N/A</v>
      </c>
      <c r="AJ84" s="170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7" t="e">
        <v>#N/A</v>
      </c>
      <c r="AI85" s="168" t="e">
        <v>#N/A</v>
      </c>
      <c r="AJ85" s="170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7" t="e">
        <v>#N/A</v>
      </c>
      <c r="AI86" s="168" t="e">
        <v>#N/A</v>
      </c>
      <c r="AJ86" s="170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7" t="e">
        <v>#N/A</v>
      </c>
      <c r="AI87" s="168" t="e">
        <v>#N/A</v>
      </c>
      <c r="AJ87" s="170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7" t="e">
        <v>#N/A</v>
      </c>
      <c r="AI88" s="168" t="e">
        <v>#N/A</v>
      </c>
      <c r="AJ88" s="170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7" t="e">
        <v>#N/A</v>
      </c>
      <c r="AI89" s="168" t="e">
        <v>#N/A</v>
      </c>
      <c r="AJ89" s="170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36</v>
      </c>
      <c r="AH90" s="167" t="e">
        <v>#N/A</v>
      </c>
      <c r="AI90" s="168" t="e">
        <v>#N/A</v>
      </c>
      <c r="AJ90" s="170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0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0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0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0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0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0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0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0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0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0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0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0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0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8" width="33.85546875" style="103" hidden="1" customWidth="1" outlineLevel="1"/>
    <col min="19" max="20" width="9.7109375" style="103" hidden="1" customWidth="1" outlineLevel="1"/>
    <col min="21" max="21" width="7.85546875" style="103" hidden="1" customWidth="1" outlineLevel="1"/>
    <col min="22" max="22" width="9" style="103" hidden="1" customWidth="1" outlineLevel="1"/>
    <col min="23" max="23" width="5.85546875" style="103" hidden="1" customWidth="1" outlineLevel="1"/>
    <col min="24" max="25" width="10.7109375" style="103" hidden="1" customWidth="1" outlineLevel="1"/>
    <col min="26" max="26" width="2.7109375" style="48" hidden="1" customWidth="1" outlineLevel="1"/>
    <col min="27" max="27" width="6" style="46" bestFit="1" customWidth="1" collapsed="1"/>
    <col min="28" max="29" width="10.140625" style="46" hidden="1" customWidth="1" outlineLevel="1"/>
    <col min="30" max="30" width="24.7109375" style="46" customWidth="1" collapsed="1"/>
    <col min="31" max="32" width="9.7109375" style="46" customWidth="1"/>
    <col min="33" max="34" width="17.28515625" style="46" bestFit="1" customWidth="1"/>
    <col min="35" max="35" width="12" style="46" bestFit="1" customWidth="1"/>
    <col min="36" max="36" width="12" style="46" customWidth="1"/>
    <col min="37" max="41" width="11.7109375" style="46" hidden="1" customWidth="1" outlineLevel="1"/>
    <col min="42" max="42" width="2.7109375" style="46" customWidth="1" collapsed="1"/>
    <col min="43" max="43" width="24.42578125" style="46" bestFit="1" customWidth="1"/>
    <col min="44" max="44" width="21.42578125" style="46" bestFit="1" customWidth="1"/>
    <col min="45" max="45" width="11" style="46" bestFit="1" customWidth="1"/>
    <col min="46" max="46" width="9.140625" style="46"/>
    <col min="47" max="47" width="21.42578125" style="46" bestFit="1" customWidth="1"/>
    <col min="48" max="16384" width="9.140625" style="46"/>
  </cols>
  <sheetData>
    <row r="1" spans="1:44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96"/>
      <c r="Z1" s="93"/>
      <c r="AA1" s="74" t="str">
        <f>Currency&amp;$G$1</f>
        <v>USD6M</v>
      </c>
      <c r="AB1" s="66"/>
      <c r="AC1" s="66"/>
      <c r="AD1" s="66"/>
      <c r="AE1" s="69"/>
      <c r="AF1" s="69"/>
      <c r="AG1" s="66"/>
      <c r="AH1" s="66"/>
      <c r="AI1" s="176" t="s">
        <v>128</v>
      </c>
      <c r="AJ1" s="176" t="s">
        <v>135</v>
      </c>
    </row>
    <row r="2" spans="1:44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166</v>
      </c>
      <c r="R2" s="73" t="s">
        <v>167</v>
      </c>
      <c r="S2" s="73" t="s">
        <v>168</v>
      </c>
      <c r="T2" s="73" t="s">
        <v>169</v>
      </c>
      <c r="U2" s="73" t="s">
        <v>79</v>
      </c>
      <c r="V2" s="73" t="s">
        <v>80</v>
      </c>
      <c r="W2" s="73" t="s">
        <v>82</v>
      </c>
      <c r="X2" s="73" t="s">
        <v>22</v>
      </c>
      <c r="Y2" s="73" t="s">
        <v>75</v>
      </c>
      <c r="Z2" s="93"/>
      <c r="AA2" s="73" t="s">
        <v>9</v>
      </c>
      <c r="AB2" s="73" t="s">
        <v>132</v>
      </c>
      <c r="AC2" s="73" t="s">
        <v>133</v>
      </c>
      <c r="AD2" s="73" t="s">
        <v>78</v>
      </c>
      <c r="AE2" s="75" t="s">
        <v>23</v>
      </c>
      <c r="AF2" s="75" t="s">
        <v>83</v>
      </c>
      <c r="AG2" s="73" t="s">
        <v>22</v>
      </c>
      <c r="AH2" s="73" t="s">
        <v>75</v>
      </c>
      <c r="AI2" s="169">
        <f t="array" ref="AI2:AI59">_xll.qlPiecewiseYieldCurveData(YieldCurve1_6M,Trigger)</f>
        <v>8.291560952489287E-3</v>
      </c>
      <c r="AJ2" s="77">
        <f t="array" ref="AJ2:AJ59">_xll.qlPiecewiseYieldCurveData(YieldCurve2_6M,Trigger)</f>
        <v>1</v>
      </c>
      <c r="AM2" s="46" t="s">
        <v>136</v>
      </c>
      <c r="AO2" s="46" t="s">
        <v>137</v>
      </c>
      <c r="AQ2" s="216" t="s">
        <v>84</v>
      </c>
      <c r="AR2" s="217"/>
    </row>
    <row r="3" spans="1:44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IF(ReportQuoteOverwrite,Currency&amp;$B3&amp;"D"&amp;ReportQuoteSuffix,Currency&amp;$B3&amp;"D"&amp;QuoteSuffix)</f>
        <v>USD6MD_RepoQuote</v>
      </c>
      <c r="I3" s="124"/>
      <c r="J3" s="124"/>
      <c r="K3" s="3" t="str">
        <f>_xll.qlDepositRateHelper(,H3,G3,Permanent,Trigger,ObjectOverwrite)</f>
        <v>obj_004a3#0006</v>
      </c>
      <c r="L3" s="3" t="str">
        <f>K3</f>
        <v>obj_004a3#0006</v>
      </c>
      <c r="M3" s="49"/>
      <c r="N3" s="11" t="str">
        <f>A3</f>
        <v>Dp</v>
      </c>
      <c r="O3" s="95" t="str">
        <f>IF(ISBLANK(K3),"--",K3)</f>
        <v>obj_004a3#0006</v>
      </c>
      <c r="P3" s="95" t="str">
        <f>IF(ISBLANK(L3),"--",L3)</f>
        <v>obj_004a3#0006</v>
      </c>
      <c r="Q3" s="147" t="str">
        <f>IFERROR(_xll.qlRateHelperQuoteName(O3,Trigger),"--")</f>
        <v>USD6MD_RepoQuote</v>
      </c>
      <c r="R3" s="147" t="str">
        <f>IFERROR(_xll.qlRateHelperQuoteName(P3,Trigger),"--")</f>
        <v>USD6MD_RepoQuote</v>
      </c>
      <c r="S3" s="101">
        <f>IFERROR(_xll.qlRateHelperQuoteValue($O3,Trigger),"--")</f>
        <v>8.1949999999999992E-3</v>
      </c>
      <c r="T3" s="101">
        <f>IFERROR(_xll.qlRateHelperQuoteValue($P3,Trigger),"--")</f>
        <v>8.1949999999999992E-3</v>
      </c>
      <c r="U3" s="144" t="b">
        <v>1</v>
      </c>
      <c r="V3" s="95">
        <v>30</v>
      </c>
      <c r="W3" s="95">
        <v>1</v>
      </c>
      <c r="X3" s="102">
        <f>IFERROR(_xll.qlRateHelperEarliestDate(O3,Trigger),"--")</f>
        <v>42362</v>
      </c>
      <c r="Y3" s="102">
        <f>IFERROR(_xll.qlRateHelperPillarDate(O3,Trigger),"--")</f>
        <v>42545</v>
      </c>
      <c r="AA3" s="4" t="str">
        <f>IFERROR(INDEX($N$3:$N$59,MATCH(AD3,$Q$3:$Q$59,0),1),"")</f>
        <v>Dp</v>
      </c>
      <c r="AB3" s="4" t="str">
        <f t="array" ref="AB3:AB59">_xll.qlRateHelperSelection(_xll.ohFilter(RateHelpers1,IncludeFlag),_xll.ohFilter(Priority,IncludeFlag),$AR$3,$AR$4,$AR$5,$AR$6,_xll.ohFilter(MinDistance,IncludeFlag),Trigger)</f>
        <v>obj_004a3</v>
      </c>
      <c r="AC3" s="4" t="str">
        <f t="array" ref="AC3:AC59">_xll.qlRateHelperSelection(_xll.ohFilter(RateHelpers1,IncludeFlag),_xll.ohFilter(Priority,IncludeFlag),$AR$3,$AR$4,$AR$5,$AR$6,_xll.ohFilter(MinDistance,IncludeFlag),Trigger)</f>
        <v>obj_004a3</v>
      </c>
      <c r="AD3" s="4" t="str">
        <f>IFERROR(_xll.qlRateHelperQuoteName(AB3,Trigger),"")</f>
        <v>USD6MD_RepoQuote</v>
      </c>
      <c r="AE3" s="70">
        <f>IFERROR(_xll.qlRateHelperRate(AB3,Trigger),"")</f>
        <v>8.1949999999999992E-3</v>
      </c>
      <c r="AF3" s="104" t="str">
        <f>IF(ISERROR(_xll.qlSwapRateHelperSpread($AB3)),IF(ISERROR(_xll.qlFuturesRateHelperConvexityAdjustment($AB3)),"",_xll.qlFuturesRateHelperConvexityAdjustment($AB3)),_xll.qlSwapRateHelperSpread($AB3))</f>
        <v/>
      </c>
      <c r="AG3" s="5">
        <f>IFERROR(_xll.qlRateHelperEarliestDate(AB3,Trigger),"")</f>
        <v>42362</v>
      </c>
      <c r="AH3" s="5">
        <f>IFERROR(_xll.qlRateHelperPillarDate(AB3,Trigger),"")</f>
        <v>42545</v>
      </c>
      <c r="AI3" s="70">
        <v>8.291560952489287E-3</v>
      </c>
      <c r="AJ3" s="77">
        <v>0.99580624645826887</v>
      </c>
      <c r="AK3" s="167">
        <f t="array" ref="AK3:AK59">_xll.ohFilter([1]REP00100!$C$2:$C$2000,([1]REP00100!$A$2:$A$2000="USD_LIBOR_6M_EOD"))</f>
        <v>42545</v>
      </c>
      <c r="AL3" s="168">
        <f t="array" ref="AL3:AL59">_xll.ohFilter([1]REP00100!$E$2:$E$2000,([1]REP00100!$A$2:$A$2000="USD_LIBOR_6M_EOD"))</f>
        <v>8.2915609526294093E-3</v>
      </c>
      <c r="AM3" s="170">
        <f>AI3-AL3</f>
        <v>-1.4012228877202659E-13</v>
      </c>
      <c r="AN3" s="80">
        <f t="array" ref="AN3:AN59">_xll.ohFilter([1]REP00101!$F$2:$F$2000,([1]REP00101!$A$2:$A$2000="USD_LIBOR_6M_EOD"))</f>
        <v>0.99580624645826299</v>
      </c>
      <c r="AO3" s="161">
        <f>AJ3-AN3</f>
        <v>5.8841820305133297E-15</v>
      </c>
      <c r="AQ3" s="107" t="s">
        <v>85</v>
      </c>
      <c r="AR3" s="108">
        <v>0</v>
      </c>
    </row>
    <row r="4" spans="1:44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obj_0049f#0006</v>
      </c>
      <c r="P4" s="131" t="str">
        <f t="shared" si="1"/>
        <v>obj_0049f#0006</v>
      </c>
      <c r="Q4" s="145" t="str">
        <f>IFERROR(_xll.qlRateHelperQuoteName(O4,Trigger),"--")</f>
        <v>USD1x7F_RepoQuote</v>
      </c>
      <c r="R4" s="145" t="str">
        <f>IFERROR(_xll.qlRateHelperQuoteName(P4,Trigger),"--")</f>
        <v>USD1x7F_RepoQuote</v>
      </c>
      <c r="S4" s="133">
        <f>IFERROR(_xll.qlRateHelperQuoteValue($O4,Trigger),"--")</f>
        <v>8.66333333E-3</v>
      </c>
      <c r="T4" s="133">
        <f>IFERROR(_xll.qlRateHelperQuoteValue($P4,Trigger),"--")</f>
        <v>8.66333333E-3</v>
      </c>
      <c r="U4" s="137" t="b">
        <v>1</v>
      </c>
      <c r="V4" s="131">
        <v>20</v>
      </c>
      <c r="W4" s="131">
        <v>1</v>
      </c>
      <c r="X4" s="134">
        <f>IFERROR(_xll.qlRateHelperEarliestDate(O4,Trigger),"--")</f>
        <v>42394</v>
      </c>
      <c r="Y4" s="134">
        <f>IFERROR(_xll.qlRateHelperPillarDate(O4,Trigger),"--")</f>
        <v>42576</v>
      </c>
      <c r="AA4" s="4" t="str">
        <f t="shared" ref="AA4:AA59" si="2">IFERROR(INDEX($N$3:$N$59,MATCH(AD4,$Q$3:$Q$59,0),1),"")</f>
        <v>FRA</v>
      </c>
      <c r="AB4" s="4" t="str">
        <v>obj_0049f</v>
      </c>
      <c r="AC4" s="4" t="str">
        <v>obj_0049f</v>
      </c>
      <c r="AD4" s="4" t="str">
        <f>IFERROR(_xll.qlRateHelperQuoteName(AB4,Trigger),"")</f>
        <v>USD1x7F_RepoQuote</v>
      </c>
      <c r="AE4" s="70">
        <f>IFERROR(_xll.qlRateHelperRate(AB4,Trigger),"")</f>
        <v>8.66333333E-3</v>
      </c>
      <c r="AF4" s="104" t="str">
        <f>IF(ISERROR(_xll.qlSwapRateHelperSpread($AB4)),IF(ISERROR(_xll.qlFuturesRateHelperConvexityAdjustment($AB4)),"",_xll.qlFuturesRateHelperConvexityAdjustment($AB4)),_xll.qlSwapRateHelperSpread($AB4))</f>
        <v/>
      </c>
      <c r="AG4" s="5">
        <f>IFERROR(_xll.qlRateHelperEarliestDate(AB4,Trigger),"")</f>
        <v>42394</v>
      </c>
      <c r="AH4" s="5">
        <f>IFERROR(_xll.qlRateHelperPillarDate(AB4,Trigger),"")</f>
        <v>42576</v>
      </c>
      <c r="AI4" s="70">
        <v>8.6900374121567162E-3</v>
      </c>
      <c r="AJ4" s="77">
        <v>0.9948706030340726</v>
      </c>
      <c r="AK4" s="167">
        <v>42576</v>
      </c>
      <c r="AL4" s="168">
        <v>8.6900374123091897E-3</v>
      </c>
      <c r="AM4" s="170">
        <f t="shared" ref="AM4:AM59" si="3">AI4-AL4</f>
        <v>-1.5247351992098146E-13</v>
      </c>
      <c r="AN4" s="80">
        <v>0.99487060303407204</v>
      </c>
      <c r="AO4" s="161">
        <f t="shared" ref="AO4:AO59" si="4">AJ4-AN4</f>
        <v>0</v>
      </c>
      <c r="AQ4" s="107" t="s">
        <v>86</v>
      </c>
      <c r="AR4" s="108">
        <v>0</v>
      </c>
    </row>
    <row r="5" spans="1:44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21" si="5">A7</f>
        <v>FRA</v>
      </c>
      <c r="O5" s="94" t="str">
        <f t="shared" ref="O5:O21" si="6">IF(ISBLANK(K7),"--",K7)</f>
        <v>obj_00444#0006</v>
      </c>
      <c r="P5" s="94" t="str">
        <f t="shared" ref="P5:P21" si="7">IF(ISBLANK(L7),"--",L7)</f>
        <v>obj_00444#0006</v>
      </c>
      <c r="Q5" s="146" t="str">
        <f>IFERROR(_xll.qlRateHelperQuoteName(O5,Trigger),"--")</f>
        <v>USD2x8F_RepoQuote</v>
      </c>
      <c r="R5" s="146" t="str">
        <f>IFERROR(_xll.qlRateHelperQuoteName(P5,Trigger),"--")</f>
        <v>USD2x8F_RepoQuote</v>
      </c>
      <c r="S5" s="98">
        <f>IFERROR(_xll.qlRateHelperQuoteValue($O5,Trigger),"--")</f>
        <v>9.0900000000000009E-3</v>
      </c>
      <c r="T5" s="98">
        <f>IFERROR(_xll.qlRateHelperQuoteValue($P5,Trigger),"--")</f>
        <v>9.0900000000000009E-3</v>
      </c>
      <c r="U5" s="141" t="b">
        <v>1</v>
      </c>
      <c r="V5" s="94">
        <v>20</v>
      </c>
      <c r="W5" s="94">
        <v>1</v>
      </c>
      <c r="X5" s="99">
        <f>IFERROR(_xll.qlRateHelperEarliestDate(O5,Trigger),"--")</f>
        <v>42424</v>
      </c>
      <c r="Y5" s="99">
        <f>IFERROR(_xll.qlRateHelperPillarDate(O5,Trigger),"--")</f>
        <v>42606</v>
      </c>
      <c r="AA5" s="4" t="str">
        <f t="shared" si="2"/>
        <v>FRA</v>
      </c>
      <c r="AB5" s="4" t="str">
        <v>obj_00444</v>
      </c>
      <c r="AC5" s="4" t="str">
        <v>obj_00444</v>
      </c>
      <c r="AD5" s="4" t="str">
        <f>IFERROR(_xll.qlRateHelperQuoteName(AB5,Trigger),"")</f>
        <v>USD2x8F_RepoQuote</v>
      </c>
      <c r="AE5" s="70">
        <f>IFERROR(_xll.qlRateHelperRate(AB5,Trigger),"")</f>
        <v>9.0900000000000009E-3</v>
      </c>
      <c r="AF5" s="104" t="str">
        <f>IF(ISERROR(_xll.qlSwapRateHelperSpread($AB5)),IF(ISERROR(_xll.qlFuturesRateHelperConvexityAdjustment($AB5)),"",_xll.qlFuturesRateHelperConvexityAdjustment($AB5)),_xll.qlSwapRateHelperSpread($AB5))</f>
        <v/>
      </c>
      <c r="AG5" s="5">
        <f>IFERROR(_xll.qlRateHelperEarliestDate(AB5,Trigger),"")</f>
        <v>42424</v>
      </c>
      <c r="AH5" s="5">
        <f>IFERROR(_xll.qlRateHelperPillarDate(AB5,Trigger),"")</f>
        <v>42606</v>
      </c>
      <c r="AI5" s="70">
        <v>8.960061057076878E-3</v>
      </c>
      <c r="AJ5" s="77">
        <v>0.99397936144853383</v>
      </c>
      <c r="AK5" s="167">
        <v>42606</v>
      </c>
      <c r="AL5" s="168">
        <v>8.9600610571132396E-3</v>
      </c>
      <c r="AM5" s="170">
        <f t="shared" si="3"/>
        <v>-3.6361538779949854E-14</v>
      </c>
      <c r="AN5" s="80">
        <v>0.99397936144853205</v>
      </c>
      <c r="AO5" s="161">
        <f t="shared" si="4"/>
        <v>1.7763568394002505E-15</v>
      </c>
      <c r="AP5" s="80"/>
      <c r="AQ5" s="107" t="s">
        <v>87</v>
      </c>
      <c r="AR5" s="108">
        <v>0</v>
      </c>
    </row>
    <row r="6" spans="1:44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IF(ReportQuoteOverwrite,Currency&amp;B6&amp;C6&amp;ReportQuoteSuffix,Currency&amp;B6&amp;C6&amp;QuoteSuffix)</f>
        <v>USD1x7F_RepoQuote</v>
      </c>
      <c r="I6" s="129"/>
      <c r="J6" s="129"/>
      <c r="K6" s="58" t="str">
        <f>_xll.qlFraRateHelper(,H6,B6&amp;"M",G6,PillarDate,,Permanent,Trigger,ObjectOverwrite)</f>
        <v>obj_0049f#0006</v>
      </c>
      <c r="L6" s="58" t="str">
        <f>K6</f>
        <v>obj_0049f#0006</v>
      </c>
      <c r="M6" s="48"/>
      <c r="N6" s="10" t="str">
        <f t="shared" si="5"/>
        <v>FRA</v>
      </c>
      <c r="O6" s="94" t="str">
        <f t="shared" si="6"/>
        <v>obj_00445#0006</v>
      </c>
      <c r="P6" s="94" t="str">
        <f t="shared" si="7"/>
        <v>obj_00445#0006</v>
      </c>
      <c r="Q6" s="146" t="str">
        <f>IFERROR(_xll.qlRateHelperQuoteName(O6,Trigger),"--")</f>
        <v>USD3x9F_RepoQuote</v>
      </c>
      <c r="R6" s="146" t="str">
        <f>IFERROR(_xll.qlRateHelperQuoteName(P6,Trigger),"--")</f>
        <v>USD3x9F_RepoQuote</v>
      </c>
      <c r="S6" s="98">
        <f>IFERROR(_xll.qlRateHelperQuoteValue($O6,Trigger),"--")</f>
        <v>9.5200000000000007E-3</v>
      </c>
      <c r="T6" s="98">
        <f>IFERROR(_xll.qlRateHelperQuoteValue($P6,Trigger),"--")</f>
        <v>9.5200000000000007E-3</v>
      </c>
      <c r="U6" s="141" t="b">
        <v>1</v>
      </c>
      <c r="V6" s="94">
        <v>20</v>
      </c>
      <c r="W6" s="94">
        <v>1</v>
      </c>
      <c r="X6" s="99">
        <f>IFERROR(_xll.qlRateHelperEarliestDate(O6,Trigger),"--")</f>
        <v>42453</v>
      </c>
      <c r="Y6" s="99">
        <f>IFERROR(_xll.qlRateHelperPillarDate(O6,Trigger),"--")</f>
        <v>42639</v>
      </c>
      <c r="AA6" s="4" t="str">
        <f t="shared" si="2"/>
        <v>FRA</v>
      </c>
      <c r="AB6" s="4" t="str">
        <v>obj_00445</v>
      </c>
      <c r="AC6" s="4" t="str">
        <v>obj_00445</v>
      </c>
      <c r="AD6" s="4" t="str">
        <f>IFERROR(_xll.qlRateHelperQuoteName(AB6,Trigger),"")</f>
        <v>USD3x9F_RepoQuote</v>
      </c>
      <c r="AE6" s="70">
        <f>IFERROR(_xll.qlRateHelperRate(AB6,Trigger),"")</f>
        <v>9.5200000000000007E-3</v>
      </c>
      <c r="AF6" s="104" t="str">
        <f>IF(ISERROR(_xll.qlSwapRateHelperSpread($AB6)),IF(ISERROR(_xll.qlFuturesRateHelperConvexityAdjustment($AB6)),"",_xll.qlFuturesRateHelperConvexityAdjustment($AB6)),_xll.qlSwapRateHelperSpread($AB6))</f>
        <v/>
      </c>
      <c r="AG6" s="5">
        <f>IFERROR(_xll.qlRateHelperEarliestDate(AB6,Trigger),"")</f>
        <v>42453</v>
      </c>
      <c r="AH6" s="5">
        <f>IFERROR(_xll.qlRateHelperPillarDate(AB6,Trigger),"")</f>
        <v>42639</v>
      </c>
      <c r="AI6" s="70">
        <v>9.1828948134892938E-3</v>
      </c>
      <c r="AJ6" s="77">
        <v>0.99300532357981408</v>
      </c>
      <c r="AK6" s="167">
        <v>42639</v>
      </c>
      <c r="AL6" s="168">
        <v>9.1828948135360706E-3</v>
      </c>
      <c r="AM6" s="170">
        <f t="shared" si="3"/>
        <v>-4.6776818529714603E-14</v>
      </c>
      <c r="AN6" s="80">
        <v>0.99300532357981097</v>
      </c>
      <c r="AO6" s="161">
        <f t="shared" si="4"/>
        <v>3.1086244689504383E-15</v>
      </c>
      <c r="AQ6" s="107" t="s">
        <v>88</v>
      </c>
      <c r="AR6" s="109" t="s">
        <v>89</v>
      </c>
    </row>
    <row r="7" spans="1:44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IF(ReportQuoteOverwrite,Currency&amp;B7&amp;C7&amp;ReportQuoteSuffix,Currency&amp;B7&amp;C7&amp;QuoteSuffix)</f>
        <v>USD2x8F_RepoQuote</v>
      </c>
      <c r="I7" s="123"/>
      <c r="J7" s="123"/>
      <c r="K7" s="64" t="str">
        <f>_xll.qlFraRateHelper(,H7,B7&amp;"M",G7,PillarDate,,Permanent,Trigger,ObjectOverwrite)</f>
        <v>obj_00444#0006</v>
      </c>
      <c r="L7" s="64" t="str">
        <f t="shared" ref="L7:L17" si="13">K7</f>
        <v>obj_00444#0006</v>
      </c>
      <c r="M7" s="48"/>
      <c r="N7" s="10" t="str">
        <f t="shared" si="5"/>
        <v>FRA</v>
      </c>
      <c r="O7" s="94" t="str">
        <f t="shared" si="6"/>
        <v>obj_00447#0006</v>
      </c>
      <c r="P7" s="94" t="str">
        <f t="shared" si="7"/>
        <v>obj_00447#0006</v>
      </c>
      <c r="Q7" s="146" t="str">
        <f>IFERROR(_xll.qlRateHelperQuoteName(O7,Trigger),"--")</f>
        <v>USD4x10F_RepoQuote</v>
      </c>
      <c r="R7" s="146" t="str">
        <f>IFERROR(_xll.qlRateHelperQuoteName(P7,Trigger),"--")</f>
        <v>USD4x10F_RepoQuote</v>
      </c>
      <c r="S7" s="98">
        <f>IFERROR(_xll.qlRateHelperQuoteValue($O7,Trigger),"--")</f>
        <v>9.9649999999999999E-3</v>
      </c>
      <c r="T7" s="98">
        <f>IFERROR(_xll.qlRateHelperQuoteValue($P7,Trigger),"--")</f>
        <v>9.9649999999999999E-3</v>
      </c>
      <c r="U7" s="141" t="b">
        <v>1</v>
      </c>
      <c r="V7" s="94">
        <v>20</v>
      </c>
      <c r="W7" s="94">
        <v>1</v>
      </c>
      <c r="X7" s="99">
        <f>IFERROR(_xll.qlRateHelperEarliestDate(O7,Trigger),"--")</f>
        <v>42485</v>
      </c>
      <c r="Y7" s="99">
        <f>IFERROR(_xll.qlRateHelperPillarDate(O7,Trigger),"--")</f>
        <v>42667</v>
      </c>
      <c r="AA7" s="4" t="str">
        <f t="shared" si="2"/>
        <v>FRA</v>
      </c>
      <c r="AB7" s="4" t="str">
        <v>obj_00447</v>
      </c>
      <c r="AC7" s="4" t="str">
        <v>obj_00447</v>
      </c>
      <c r="AD7" s="4" t="str">
        <f>IFERROR(_xll.qlRateHelperQuoteName(AB7,Trigger),"")</f>
        <v>USD4x10F_RepoQuote</v>
      </c>
      <c r="AE7" s="70">
        <f>IFERROR(_xll.qlRateHelperRate(AB7,Trigger),"")</f>
        <v>9.9649999999999999E-3</v>
      </c>
      <c r="AF7" s="104" t="str">
        <f>IF(ISERROR(_xll.qlSwapRateHelperSpread($AB7)),IF(ISERROR(_xll.qlFuturesRateHelperConvexityAdjustment($AB7)),"",_xll.qlFuturesRateHelperConvexityAdjustment($AB7)),_xll.qlSwapRateHelperSpread($AB7))</f>
        <v/>
      </c>
      <c r="AG7" s="5">
        <f>IFERROR(_xll.qlRateHelperEarliestDate(AB7,Trigger),"")</f>
        <v>42485</v>
      </c>
      <c r="AH7" s="5">
        <f>IFERROR(_xll.qlRateHelperPillarDate(AB7,Trigger),"")</f>
        <v>42667</v>
      </c>
      <c r="AI7" s="70">
        <v>9.3478150796307592E-3</v>
      </c>
      <c r="AJ7" s="77">
        <v>0.99216872980700188</v>
      </c>
      <c r="AK7" s="167">
        <v>42667</v>
      </c>
      <c r="AL7" s="168">
        <v>9.3478188925155605E-3</v>
      </c>
      <c r="AM7" s="170">
        <f t="shared" si="3"/>
        <v>-3.8128848012936034E-9</v>
      </c>
      <c r="AN7" s="80">
        <v>0.99216872918888999</v>
      </c>
      <c r="AO7" s="161">
        <f t="shared" si="4"/>
        <v>6.1811189500105002E-10</v>
      </c>
    </row>
    <row r="8" spans="1:44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USD3x9F_RepoQuote</v>
      </c>
      <c r="I8" s="123"/>
      <c r="J8" s="123"/>
      <c r="K8" s="64" t="str">
        <f>_xll.qlFraRateHelper(,H8,B8&amp;"M",G8,PillarDate,,Permanent,Trigger,ObjectOverwrite)</f>
        <v>obj_00445#0006</v>
      </c>
      <c r="L8" s="64" t="str">
        <f t="shared" si="13"/>
        <v>obj_00445#0006</v>
      </c>
      <c r="M8" s="48"/>
      <c r="N8" s="10" t="str">
        <f t="shared" si="5"/>
        <v>FRA</v>
      </c>
      <c r="O8" s="94" t="str">
        <f t="shared" si="6"/>
        <v>obj_00446#0006</v>
      </c>
      <c r="P8" s="94" t="str">
        <f t="shared" si="7"/>
        <v>obj_00446#0006</v>
      </c>
      <c r="Q8" s="146" t="str">
        <f>IFERROR(_xll.qlRateHelperQuoteName(O8,Trigger),"--")</f>
        <v>USD5x11F_RepoQuote</v>
      </c>
      <c r="R8" s="146" t="str">
        <f>IFERROR(_xll.qlRateHelperQuoteName(P8,Trigger),"--")</f>
        <v>USD5x11F_RepoQuote</v>
      </c>
      <c r="S8" s="98">
        <f>IFERROR(_xll.qlRateHelperQuoteValue($O8,Trigger),"--")</f>
        <v>1.0410000000000001E-2</v>
      </c>
      <c r="T8" s="98">
        <f>IFERROR(_xll.qlRateHelperQuoteValue($P8,Trigger),"--")</f>
        <v>1.0410000000000001E-2</v>
      </c>
      <c r="U8" s="141" t="b">
        <v>1</v>
      </c>
      <c r="V8" s="94">
        <v>20</v>
      </c>
      <c r="W8" s="94">
        <v>1</v>
      </c>
      <c r="X8" s="99">
        <f>IFERROR(_xll.qlRateHelperEarliestDate(O8,Trigger),"--")</f>
        <v>42514</v>
      </c>
      <c r="Y8" s="99">
        <f>IFERROR(_xll.qlRateHelperPillarDate(O8,Trigger),"--")</f>
        <v>42698</v>
      </c>
      <c r="AA8" s="4" t="str">
        <f t="shared" si="2"/>
        <v>FRA</v>
      </c>
      <c r="AB8" s="4" t="str">
        <v>obj_00446</v>
      </c>
      <c r="AC8" s="4" t="str">
        <v>obj_00446</v>
      </c>
      <c r="AD8" s="4" t="str">
        <f>IFERROR(_xll.qlRateHelperQuoteName(AB8,Trigger),"")</f>
        <v>USD5x11F_RepoQuote</v>
      </c>
      <c r="AE8" s="70">
        <f>IFERROR(_xll.qlRateHelperRate(AB8,Trigger),"")</f>
        <v>1.0410000000000001E-2</v>
      </c>
      <c r="AF8" s="104" t="str">
        <f>IF(ISERROR(_xll.qlSwapRateHelperSpread($AB8)),IF(ISERROR(_xll.qlFuturesRateHelperConvexityAdjustment($AB8)),"",_xll.qlFuturesRateHelperConvexityAdjustment($AB8)),_xll.qlSwapRateHelperSpread($AB8))</f>
        <v/>
      </c>
      <c r="AG8" s="5">
        <f>IFERROR(_xll.qlRateHelperEarliestDate(AB8,Trigger),"")</f>
        <v>42514</v>
      </c>
      <c r="AH8" s="5">
        <f>IFERROR(_xll.qlRateHelperPillarDate(AB8,Trigger),"")</f>
        <v>42698</v>
      </c>
      <c r="AI8" s="70">
        <v>9.5062009032463157E-3</v>
      </c>
      <c r="AJ8" s="77">
        <v>0.99123550391779569</v>
      </c>
      <c r="AK8" s="167">
        <v>42699</v>
      </c>
      <c r="AL8" s="168">
        <v>9.5111919257541908E-3</v>
      </c>
      <c r="AM8" s="170">
        <f t="shared" si="3"/>
        <v>-4.9910225078751008E-6</v>
      </c>
      <c r="AN8" s="80">
        <v>0.99120521997356104</v>
      </c>
      <c r="AO8" s="161">
        <f t="shared" si="4"/>
        <v>3.0283944234654747E-5</v>
      </c>
    </row>
    <row r="9" spans="1:44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USD4x10F_RepoQuote</v>
      </c>
      <c r="I9" s="123"/>
      <c r="J9" s="123"/>
      <c r="K9" s="64" t="str">
        <f>_xll.qlFraRateHelper(,H9,B9&amp;"M",G9,PillarDate,,Permanent,Trigger,ObjectOverwrite)</f>
        <v>obj_00447#0006</v>
      </c>
      <c r="L9" s="64" t="str">
        <f t="shared" si="13"/>
        <v>obj_00447#0006</v>
      </c>
      <c r="M9" s="48"/>
      <c r="N9" s="10" t="str">
        <f t="shared" si="5"/>
        <v>FRA</v>
      </c>
      <c r="O9" s="94" t="str">
        <f t="shared" si="6"/>
        <v>obj_00448#0006</v>
      </c>
      <c r="P9" s="94" t="str">
        <f t="shared" si="7"/>
        <v>obj_00448#0006</v>
      </c>
      <c r="Q9" s="146" t="str">
        <f>IFERROR(_xll.qlRateHelperQuoteName(O9,Trigger),"--")</f>
        <v>USD6x12F_RepoQuote</v>
      </c>
      <c r="R9" s="146" t="str">
        <f>IFERROR(_xll.qlRateHelperQuoteName(P9,Trigger),"--")</f>
        <v>USD6x12F_RepoQuote</v>
      </c>
      <c r="S9" s="98">
        <f>IFERROR(_xll.qlRateHelperQuoteValue($O9,Trigger),"--")</f>
        <v>1.0925000000000001E-2</v>
      </c>
      <c r="T9" s="98">
        <f>IFERROR(_xll.qlRateHelperQuoteValue($P9,Trigger),"--")</f>
        <v>1.0925000000000001E-2</v>
      </c>
      <c r="U9" s="141" t="b">
        <v>1</v>
      </c>
      <c r="V9" s="94">
        <v>20</v>
      </c>
      <c r="W9" s="94">
        <v>1</v>
      </c>
      <c r="X9" s="99">
        <f>IFERROR(_xll.qlRateHelperEarliestDate(O9,Trigger),"--")</f>
        <v>42545</v>
      </c>
      <c r="Y9" s="99">
        <f>IFERROR(_xll.qlRateHelperPillarDate(O9,Trigger),"--")</f>
        <v>42732</v>
      </c>
      <c r="AA9" s="4" t="str">
        <f t="shared" si="2"/>
        <v>FRA</v>
      </c>
      <c r="AB9" s="4" t="str">
        <v>obj_00448</v>
      </c>
      <c r="AC9" s="4" t="str">
        <v>obj_00448</v>
      </c>
      <c r="AD9" s="4" t="str">
        <f>IFERROR(_xll.qlRateHelperQuoteName(AB9,Trigger),"")</f>
        <v>USD6x12F_RepoQuote</v>
      </c>
      <c r="AE9" s="70">
        <f>IFERROR(_xll.qlRateHelperRate(AB9,Trigger),"")</f>
        <v>1.0925000000000001E-2</v>
      </c>
      <c r="AF9" s="104" t="str">
        <f>IF(ISERROR(_xll.qlSwapRateHelperSpread($AB9)),IF(ISERROR(_xll.qlFuturesRateHelperConvexityAdjustment($AB9)),"",_xll.qlFuturesRateHelperConvexityAdjustment($AB9)),_xll.qlSwapRateHelperSpread($AB9))</f>
        <v/>
      </c>
      <c r="AG9" s="5">
        <f>IFERROR(_xll.qlRateHelperEarliestDate(AB9,Trigger),"")</f>
        <v>42545</v>
      </c>
      <c r="AH9" s="5">
        <f>IFERROR(_xll.qlRateHelperPillarDate(AB9,Trigger),"")</f>
        <v>42732</v>
      </c>
      <c r="AI9" s="70">
        <v>9.6758956663543644E-3</v>
      </c>
      <c r="AJ9" s="77">
        <v>0.99018700397370529</v>
      </c>
      <c r="AK9" s="167">
        <v>42731</v>
      </c>
      <c r="AL9" s="168">
        <v>9.6683665321726509E-3</v>
      </c>
      <c r="AM9" s="170">
        <f t="shared" si="3"/>
        <v>7.529134181713526E-6</v>
      </c>
      <c r="AN9" s="80">
        <v>0.99021868377281197</v>
      </c>
      <c r="AO9" s="161">
        <f t="shared" si="4"/>
        <v>-3.1679799106676398E-5</v>
      </c>
    </row>
    <row r="10" spans="1:44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USD5x11F_RepoQuote</v>
      </c>
      <c r="I10" s="123"/>
      <c r="J10" s="123"/>
      <c r="K10" s="64" t="str">
        <f>_xll.qlFraRateHelper(,H10,B10&amp;"M",G10,PillarDate,,Permanent,Trigger,ObjectOverwrite)</f>
        <v>obj_00446#0006</v>
      </c>
      <c r="L10" s="64" t="str">
        <f t="shared" si="13"/>
        <v>obj_00446#0006</v>
      </c>
      <c r="M10" s="48"/>
      <c r="N10" s="10" t="str">
        <f t="shared" si="5"/>
        <v>FRA</v>
      </c>
      <c r="O10" s="94" t="str">
        <f t="shared" si="6"/>
        <v>--</v>
      </c>
      <c r="P10" s="94" t="str">
        <f t="shared" si="7"/>
        <v>--</v>
      </c>
      <c r="Q10" s="146" t="str">
        <f>IFERROR(_xll.qlRateHelperQuoteName(O10,Trigger),"--")</f>
        <v>--</v>
      </c>
      <c r="R10" s="146" t="str">
        <f>IFERROR(_xll.qlRateHelperQuoteName(P10,Trigger),"--")</f>
        <v>--</v>
      </c>
      <c r="S10" s="98" t="str">
        <f>IFERROR(_xll.qlRateHelperQuoteValue($O10,Trigger),"--")</f>
        <v>--</v>
      </c>
      <c r="T10" s="98" t="str">
        <f>IFERROR(_xll.qlRateHelperQuoteValue($P10,Trigger),"--")</f>
        <v>--</v>
      </c>
      <c r="U10" s="141" t="b">
        <v>0</v>
      </c>
      <c r="V10" s="94">
        <v>20</v>
      </c>
      <c r="W10" s="94">
        <v>1</v>
      </c>
      <c r="X10" s="99" t="str">
        <f>IFERROR(_xll.qlRateHelperEarliestDate(O10,Trigger),"--")</f>
        <v>--</v>
      </c>
      <c r="Y10" s="99" t="str">
        <f>IFERROR(_xll.qlRateHelperPillarDate(O10,Trigger),"--")</f>
        <v>--</v>
      </c>
      <c r="AA10" s="4" t="str">
        <f t="shared" si="2"/>
        <v>FRA</v>
      </c>
      <c r="AB10" s="4" t="str">
        <v>obj_00443</v>
      </c>
      <c r="AC10" s="4" t="str">
        <v>obj_00443</v>
      </c>
      <c r="AD10" s="4" t="str">
        <f>IFERROR(_xll.qlRateHelperQuoteName(AB10,Trigger),"")</f>
        <v>USD12x18F_RepoQuote</v>
      </c>
      <c r="AE10" s="70">
        <f>IFERROR(_xll.qlRateHelperRate(AB10,Trigger),"")</f>
        <v>1.371E-2</v>
      </c>
      <c r="AF10" s="104" t="str">
        <f>IF(ISERROR(_xll.qlSwapRateHelperSpread($AB10)),IF(ISERROR(_xll.qlFuturesRateHelperConvexityAdjustment($AB10)),"",_xll.qlFuturesRateHelperConvexityAdjustment($AB10)),_xll.qlSwapRateHelperSpread($AB10))</f>
        <v/>
      </c>
      <c r="AG10" s="5">
        <f>IFERROR(_xll.qlRateHelperEarliestDate(AB10,Trigger),"")</f>
        <v>42732</v>
      </c>
      <c r="AH10" s="5">
        <f>IFERROR(_xll.qlRateHelperPillarDate(AB10,Trigger),"")</f>
        <v>42912</v>
      </c>
      <c r="AI10" s="70">
        <v>1.1031139832145513E-2</v>
      </c>
      <c r="AJ10" s="77">
        <v>0.98345638003860547</v>
      </c>
      <c r="AK10" s="167">
        <v>42912</v>
      </c>
      <c r="AL10" s="168">
        <v>1.1031139831670899E-2</v>
      </c>
      <c r="AM10" s="170">
        <f t="shared" si="3"/>
        <v>4.7461340413335051E-13</v>
      </c>
      <c r="AN10" s="80">
        <v>0.98345637451573698</v>
      </c>
      <c r="AO10" s="161">
        <f t="shared" si="4"/>
        <v>5.5228684958663621E-9</v>
      </c>
    </row>
    <row r="11" spans="1:44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USD6x12F_RepoQuote</v>
      </c>
      <c r="I11" s="123"/>
      <c r="J11" s="123"/>
      <c r="K11" s="64" t="str">
        <f>_xll.qlFraRateHelper(,H11,B11&amp;"M",G11,PillarDate,,Permanent,Trigger,ObjectOverwrite)</f>
        <v>obj_00448#0006</v>
      </c>
      <c r="L11" s="64" t="str">
        <f t="shared" si="13"/>
        <v>obj_00448#0006</v>
      </c>
      <c r="M11" s="48"/>
      <c r="N11" s="10" t="str">
        <f t="shared" si="5"/>
        <v>FRA</v>
      </c>
      <c r="O11" s="94" t="str">
        <f t="shared" si="6"/>
        <v>--</v>
      </c>
      <c r="P11" s="94" t="str">
        <f t="shared" si="7"/>
        <v>--</v>
      </c>
      <c r="Q11" s="146" t="str">
        <f>IFERROR(_xll.qlRateHelperQuoteName(O11,Trigger),"--")</f>
        <v>--</v>
      </c>
      <c r="R11" s="146" t="str">
        <f>IFERROR(_xll.qlRateHelperQuoteName(P11,Trigger),"--")</f>
        <v>--</v>
      </c>
      <c r="S11" s="98" t="str">
        <f>IFERROR(_xll.qlRateHelperQuoteValue($O11,Trigger),"--")</f>
        <v>--</v>
      </c>
      <c r="T11" s="98" t="str">
        <f>IFERROR(_xll.qlRateHelperQuoteValue($P11,Trigger),"--")</f>
        <v>--</v>
      </c>
      <c r="U11" s="141" t="b">
        <v>0</v>
      </c>
      <c r="V11" s="94">
        <v>20</v>
      </c>
      <c r="W11" s="94">
        <v>1</v>
      </c>
      <c r="X11" s="99" t="str">
        <f>IFERROR(_xll.qlRateHelperEarliestDate(O11,Trigger),"--")</f>
        <v>--</v>
      </c>
      <c r="Y11" s="99" t="str">
        <f>IFERROR(_xll.qlRateHelperPillarDate(O11,Trigger),"--")</f>
        <v>--</v>
      </c>
      <c r="AA11" s="4" t="str">
        <f t="shared" si="2"/>
        <v>BasSw</v>
      </c>
      <c r="AB11" s="4" t="str">
        <v>obj_003d8</v>
      </c>
      <c r="AC11" s="4" t="str">
        <v>obj_003d8</v>
      </c>
      <c r="AD11" s="4" t="str">
        <f>IFERROR(_xll.qlRateHelperQuoteName(AB11,Trigger),"")</f>
        <v>USD6L3L2Y_RepoQuote</v>
      </c>
      <c r="AE11" s="70">
        <f>IFERROR(_xll.qlRateHelperRate(AB11,Trigger),"")</f>
        <v>1.2474833330000001E-2</v>
      </c>
      <c r="AF11" s="104">
        <f>IF(ISERROR(_xll.qlSwapRateHelperSpread($AB11)),IF(ISERROR(_xll.qlFuturesRateHelperConvexityAdjustment($AB11)),"",_xll.qlFuturesRateHelperConvexityAdjustment($AB11)),_xll.qlSwapRateHelperSpread($AB11))</f>
        <v>0</v>
      </c>
      <c r="AG11" s="5">
        <f>IFERROR(_xll.qlRateHelperEarliestDate(AB11,Trigger),"")</f>
        <v>42362</v>
      </c>
      <c r="AH11" s="5">
        <f>IFERROR(_xll.qlRateHelperPillarDate(AB11,Trigger),"")</f>
        <v>43095</v>
      </c>
      <c r="AI11" s="70">
        <v>1.2572165355554093E-2</v>
      </c>
      <c r="AJ11" s="77">
        <v>0.97500454500286404</v>
      </c>
      <c r="AK11" s="167">
        <v>43095</v>
      </c>
      <c r="AL11" s="168">
        <v>1.25721653547686E-2</v>
      </c>
      <c r="AM11" s="170">
        <f t="shared" si="3"/>
        <v>7.8549319826315411E-13</v>
      </c>
      <c r="AN11" s="80">
        <v>0.97500454000832004</v>
      </c>
      <c r="AO11" s="161">
        <f t="shared" si="4"/>
        <v>4.9945440006027297E-9</v>
      </c>
    </row>
    <row r="12" spans="1:44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USD7x13F_RepoQuote</v>
      </c>
      <c r="I12" s="123"/>
      <c r="J12" s="123"/>
      <c r="K12" s="64"/>
      <c r="L12" s="64"/>
      <c r="M12" s="48" t="s">
        <v>36</v>
      </c>
      <c r="N12" s="10" t="str">
        <f t="shared" si="5"/>
        <v>FRA</v>
      </c>
      <c r="O12" s="94" t="str">
        <f t="shared" si="6"/>
        <v>--</v>
      </c>
      <c r="P12" s="94" t="str">
        <f t="shared" si="7"/>
        <v>--</v>
      </c>
      <c r="Q12" s="146" t="str">
        <f>IFERROR(_xll.qlRateHelperQuoteName(O12,Trigger),"--")</f>
        <v>--</v>
      </c>
      <c r="R12" s="146" t="str">
        <f>IFERROR(_xll.qlRateHelperQuoteName(P12,Trigger),"--")</f>
        <v>--</v>
      </c>
      <c r="S12" s="98" t="str">
        <f>IFERROR(_xll.qlRateHelperQuoteValue($O12,Trigger),"--")</f>
        <v>--</v>
      </c>
      <c r="T12" s="98" t="str">
        <f>IFERROR(_xll.qlRateHelperQuoteValue($P12,Trigger),"--")</f>
        <v>--</v>
      </c>
      <c r="U12" s="141" t="b">
        <v>0</v>
      </c>
      <c r="V12" s="94">
        <v>20</v>
      </c>
      <c r="W12" s="94">
        <v>1</v>
      </c>
      <c r="X12" s="99" t="str">
        <f>IFERROR(_xll.qlRateHelperEarliestDate(O12,Trigger),"--")</f>
        <v>--</v>
      </c>
      <c r="Y12" s="99" t="str">
        <f>IFERROR(_xll.qlRateHelperPillarDate(O12,Trigger),"--")</f>
        <v>--</v>
      </c>
      <c r="AA12" s="4" t="str">
        <f t="shared" si="2"/>
        <v>BasSw</v>
      </c>
      <c r="AB12" s="4" t="str">
        <v>obj_0040f</v>
      </c>
      <c r="AC12" s="4" t="str">
        <v>obj_0040f</v>
      </c>
      <c r="AD12" s="4" t="str">
        <f>IFERROR(_xll.qlRateHelperQuoteName(AB12,Trigger),"")</f>
        <v>USD6L3L3Y_RepoQuote</v>
      </c>
      <c r="AE12" s="70">
        <f>IFERROR(_xll.qlRateHelperRate(AB12,Trigger),"")</f>
        <v>1.47391E-2</v>
      </c>
      <c r="AF12" s="104">
        <f>IF(ISERROR(_xll.qlSwapRateHelperSpread($AB12)),IF(ISERROR(_xll.qlFuturesRateHelperConvexityAdjustment($AB12)),"",_xll.qlFuturesRateHelperConvexityAdjustment($AB12)),_xll.qlSwapRateHelperSpread($AB12))</f>
        <v>0</v>
      </c>
      <c r="AG12" s="5">
        <f>IFERROR(_xll.qlRateHelperEarliestDate(AB12,Trigger),"")</f>
        <v>42362</v>
      </c>
      <c r="AH12" s="5">
        <f>IFERROR(_xll.qlRateHelperPillarDate(AB12,Trigger),"")</f>
        <v>43458</v>
      </c>
      <c r="AI12" s="70">
        <v>1.4861499927199595E-2</v>
      </c>
      <c r="AJ12" s="77">
        <v>0.9562858418939657</v>
      </c>
      <c r="AK12" s="167">
        <v>43458</v>
      </c>
      <c r="AL12" s="168">
        <v>1.48614999268136E-2</v>
      </c>
      <c r="AM12" s="170">
        <f t="shared" si="3"/>
        <v>3.8599505536307532E-13</v>
      </c>
      <c r="AN12" s="80">
        <v>0.95628440929440195</v>
      </c>
      <c r="AO12" s="161">
        <f t="shared" si="4"/>
        <v>1.4325995637554101E-6</v>
      </c>
    </row>
    <row r="13" spans="1:44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USD8x14F_RepoQuote</v>
      </c>
      <c r="I13" s="123"/>
      <c r="J13" s="123"/>
      <c r="K13" s="64"/>
      <c r="L13" s="64"/>
      <c r="M13" s="48"/>
      <c r="N13" s="10" t="str">
        <f t="shared" si="5"/>
        <v>FRA</v>
      </c>
      <c r="O13" s="94" t="str">
        <f t="shared" si="6"/>
        <v>--</v>
      </c>
      <c r="P13" s="94" t="str">
        <f t="shared" si="7"/>
        <v>--</v>
      </c>
      <c r="Q13" s="146" t="str">
        <f>IFERROR(_xll.qlRateHelperQuoteName(O13,Trigger),"--")</f>
        <v>--</v>
      </c>
      <c r="R13" s="146" t="str">
        <f>IFERROR(_xll.qlRateHelperQuoteName(P13,Trigger),"--")</f>
        <v>--</v>
      </c>
      <c r="S13" s="98" t="str">
        <f>IFERROR(_xll.qlRateHelperQuoteValue($O13,Trigger),"--")</f>
        <v>--</v>
      </c>
      <c r="T13" s="98" t="str">
        <f>IFERROR(_xll.qlRateHelperQuoteValue($P13,Trigger),"--")</f>
        <v>--</v>
      </c>
      <c r="U13" s="141" t="b">
        <v>0</v>
      </c>
      <c r="V13" s="94">
        <v>20</v>
      </c>
      <c r="W13" s="94">
        <v>1</v>
      </c>
      <c r="X13" s="99" t="str">
        <f>IFERROR(_xll.qlRateHelperEarliestDate(O13,Trigger),"--")</f>
        <v>--</v>
      </c>
      <c r="Y13" s="99" t="str">
        <f>IFERROR(_xll.qlRateHelperPillarDate(O13,Trigger),"--")</f>
        <v>--</v>
      </c>
      <c r="AA13" s="4" t="str">
        <f t="shared" si="2"/>
        <v>BasSw</v>
      </c>
      <c r="AB13" s="4" t="str">
        <v>obj_00404</v>
      </c>
      <c r="AC13" s="4" t="str">
        <v>obj_00404</v>
      </c>
      <c r="AD13" s="4" t="str">
        <f>IFERROR(_xll.qlRateHelperQuoteName(AB13,Trigger),"")</f>
        <v>USD6L3L4Y_RepoQuote</v>
      </c>
      <c r="AE13" s="70">
        <f>IFERROR(_xll.qlRateHelperRate(AB13,Trigger),"")</f>
        <v>1.6588433335E-2</v>
      </c>
      <c r="AF13" s="104">
        <f>IF(ISERROR(_xll.qlSwapRateHelperSpread($AB13)),IF(ISERROR(_xll.qlFuturesRateHelperConvexityAdjustment($AB13)),"",_xll.qlFuturesRateHelperConvexityAdjustment($AB13)),_xll.qlSwapRateHelperSpread($AB13))</f>
        <v>0</v>
      </c>
      <c r="AG13" s="5">
        <f>IFERROR(_xll.qlRateHelperEarliestDate(AB13,Trigger),"")</f>
        <v>42362</v>
      </c>
      <c r="AH13" s="5">
        <f>IFERROR(_xll.qlRateHelperPillarDate(AB13,Trigger),"")</f>
        <v>43823</v>
      </c>
      <c r="AI13" s="70">
        <v>1.6743271556444644E-2</v>
      </c>
      <c r="AJ13" s="77">
        <v>0.93510071634987635</v>
      </c>
      <c r="AK13" s="167">
        <v>43823</v>
      </c>
      <c r="AL13" s="168">
        <v>1.6743271555692801E-2</v>
      </c>
      <c r="AM13" s="170">
        <f t="shared" si="3"/>
        <v>7.5184303227615601E-13</v>
      </c>
      <c r="AN13" s="80">
        <v>0.93509749716296198</v>
      </c>
      <c r="AO13" s="161">
        <f t="shared" si="4"/>
        <v>3.219186914371619E-6</v>
      </c>
    </row>
    <row r="14" spans="1:44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USD9x15F_RepoQuote</v>
      </c>
      <c r="I14" s="123"/>
      <c r="J14" s="123"/>
      <c r="K14" s="64"/>
      <c r="L14" s="64"/>
      <c r="M14" s="48"/>
      <c r="N14" s="10" t="str">
        <f t="shared" si="5"/>
        <v>FRA</v>
      </c>
      <c r="O14" s="94" t="str">
        <f t="shared" si="6"/>
        <v>--</v>
      </c>
      <c r="P14" s="94" t="str">
        <f t="shared" si="7"/>
        <v>--</v>
      </c>
      <c r="Q14" s="146" t="str">
        <f>IFERROR(_xll.qlRateHelperQuoteName(O14,Trigger),"--")</f>
        <v>--</v>
      </c>
      <c r="R14" s="146" t="str">
        <f>IFERROR(_xll.qlRateHelperQuoteName(P14,Trigger),"--")</f>
        <v>--</v>
      </c>
      <c r="S14" s="98" t="str">
        <f>IFERROR(_xll.qlRateHelperQuoteValue($O14,Trigger),"--")</f>
        <v>--</v>
      </c>
      <c r="T14" s="98" t="str">
        <f>IFERROR(_xll.qlRateHelperQuoteValue($P14,Trigger),"--")</f>
        <v>--</v>
      </c>
      <c r="U14" s="141" t="b">
        <v>0</v>
      </c>
      <c r="V14" s="94">
        <v>20</v>
      </c>
      <c r="W14" s="94">
        <v>1</v>
      </c>
      <c r="X14" s="99" t="str">
        <f>IFERROR(_xll.qlRateHelperEarliestDate(O14,Trigger),"--")</f>
        <v>--</v>
      </c>
      <c r="Y14" s="99" t="str">
        <f>IFERROR(_xll.qlRateHelperPillarDate(O14,Trigger),"--")</f>
        <v>--</v>
      </c>
      <c r="AA14" s="4" t="str">
        <f t="shared" si="2"/>
        <v>BasSw</v>
      </c>
      <c r="AB14" s="4" t="str">
        <v>obj_003eb</v>
      </c>
      <c r="AC14" s="4" t="str">
        <v>obj_003eb</v>
      </c>
      <c r="AD14" s="4" t="str">
        <f>IFERROR(_xll.qlRateHelperQuoteName(AB14,Trigger),"")</f>
        <v>USD6L3L5Y_RepoQuote</v>
      </c>
      <c r="AE14" s="70">
        <f>IFERROR(_xll.qlRateHelperRate(AB14,Trigger),"")</f>
        <v>1.8054833334999899E-2</v>
      </c>
      <c r="AF14" s="104">
        <f>IF(ISERROR(_xll.qlSwapRateHelperSpread($AB14)),IF(ISERROR(_xll.qlFuturesRateHelperConvexityAdjustment($AB14)),"",_xll.qlFuturesRateHelperConvexityAdjustment($AB14)),_xll.qlSwapRateHelperSpread($AB14))</f>
        <v>0</v>
      </c>
      <c r="AG14" s="5">
        <f>IFERROR(_xll.qlRateHelperEarliestDate(AB14,Trigger),"")</f>
        <v>42362</v>
      </c>
      <c r="AH14" s="5">
        <f>IFERROR(_xll.qlRateHelperPillarDate(AB14,Trigger),"")</f>
        <v>44189</v>
      </c>
      <c r="AI14" s="70">
        <v>1.8243026659269319E-2</v>
      </c>
      <c r="AJ14" s="77">
        <v>0.91264919307782633</v>
      </c>
      <c r="AK14" s="167">
        <v>44189</v>
      </c>
      <c r="AL14" s="168">
        <v>1.8243026658400701E-2</v>
      </c>
      <c r="AM14" s="170">
        <f t="shared" si="3"/>
        <v>8.6861767778501076E-13</v>
      </c>
      <c r="AN14" s="80">
        <v>0.91264447172724295</v>
      </c>
      <c r="AO14" s="161">
        <f t="shared" si="4"/>
        <v>4.7213505833809677E-6</v>
      </c>
    </row>
    <row r="15" spans="1:44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USD10x16F_RepoQuote</v>
      </c>
      <c r="I15" s="123"/>
      <c r="J15" s="123"/>
      <c r="K15" s="64"/>
      <c r="L15" s="64"/>
      <c r="M15" s="48"/>
      <c r="N15" s="10" t="str">
        <f t="shared" si="5"/>
        <v>FRA</v>
      </c>
      <c r="O15" s="94" t="str">
        <f t="shared" si="6"/>
        <v>obj_00443#0006</v>
      </c>
      <c r="P15" s="94" t="str">
        <f t="shared" si="7"/>
        <v>obj_00443#0006</v>
      </c>
      <c r="Q15" s="146" t="str">
        <f>IFERROR(_xll.qlRateHelperQuoteName(O15,Trigger),"--")</f>
        <v>USD12x18F_RepoQuote</v>
      </c>
      <c r="R15" s="146" t="str">
        <f>IFERROR(_xll.qlRateHelperQuoteName(P15,Trigger),"--")</f>
        <v>USD12x18F_RepoQuote</v>
      </c>
      <c r="S15" s="98">
        <f>IFERROR(_xll.qlRateHelperQuoteValue($O15,Trigger),"--")</f>
        <v>1.371E-2</v>
      </c>
      <c r="T15" s="98">
        <f>IFERROR(_xll.qlRateHelperQuoteValue($P15,Trigger),"--")</f>
        <v>1.371E-2</v>
      </c>
      <c r="U15" s="141" t="b">
        <v>1</v>
      </c>
      <c r="V15" s="94">
        <v>20</v>
      </c>
      <c r="W15" s="94">
        <v>1</v>
      </c>
      <c r="X15" s="99">
        <f>IFERROR(_xll.qlRateHelperEarliestDate(O15,Trigger),"--")</f>
        <v>42732</v>
      </c>
      <c r="Y15" s="99">
        <f>IFERROR(_xll.qlRateHelperPillarDate(O15,Trigger),"--")</f>
        <v>42912</v>
      </c>
      <c r="AA15" s="4" t="str">
        <f t="shared" si="2"/>
        <v>BasSw</v>
      </c>
      <c r="AB15" s="4" t="str">
        <v>obj_003f5</v>
      </c>
      <c r="AC15" s="4" t="str">
        <v>obj_003f5</v>
      </c>
      <c r="AD15" s="4" t="str">
        <f>IFERROR(_xll.qlRateHelperQuoteName(AB15,Trigger),"")</f>
        <v>USD6L3L6Y_RepoQuote</v>
      </c>
      <c r="AE15" s="70">
        <f>IFERROR(_xll.qlRateHelperRate(AB15,Trigger),"")</f>
        <v>1.9321541665000001E-2</v>
      </c>
      <c r="AF15" s="104">
        <f>IF(ISERROR(_xll.qlSwapRateHelperSpread($AB15)),IF(ISERROR(_xll.qlFuturesRateHelperConvexityAdjustment($AB15)),"",_xll.qlFuturesRateHelperConvexityAdjustment($AB15)),_xll.qlSwapRateHelperSpread($AB15))</f>
        <v>0</v>
      </c>
      <c r="AG15" s="5">
        <f>IFERROR(_xll.qlRateHelperEarliestDate(AB15,Trigger),"")</f>
        <v>42362</v>
      </c>
      <c r="AH15" s="5">
        <f>IFERROR(_xll.qlRateHelperPillarDate(AB15,Trigger),"")</f>
        <v>44557</v>
      </c>
      <c r="AI15" s="70">
        <v>1.9546820184181121E-2</v>
      </c>
      <c r="AJ15" s="77">
        <v>0.88901602845551853</v>
      </c>
      <c r="AK15" s="167">
        <v>44554</v>
      </c>
      <c r="AL15" s="168">
        <v>1.9547278778603301E-2</v>
      </c>
      <c r="AM15" s="170">
        <f t="shared" si="3"/>
        <v>-4.5859442217993651E-7</v>
      </c>
      <c r="AN15" s="80">
        <v>0.88914777880876095</v>
      </c>
      <c r="AO15" s="161">
        <f t="shared" si="4"/>
        <v>-1.3175035324242135E-4</v>
      </c>
    </row>
    <row r="16" spans="1:44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USD11x17F_RepoQuote</v>
      </c>
      <c r="I16" s="123"/>
      <c r="J16" s="123"/>
      <c r="K16" s="64"/>
      <c r="L16" s="64"/>
      <c r="M16" s="48"/>
      <c r="N16" s="10" t="str">
        <f t="shared" si="5"/>
        <v>FRA</v>
      </c>
      <c r="O16" s="94" t="str">
        <f t="shared" si="6"/>
        <v>--</v>
      </c>
      <c r="P16" s="94" t="str">
        <f t="shared" si="7"/>
        <v>--</v>
      </c>
      <c r="Q16" s="146" t="str">
        <f>IFERROR(_xll.qlRateHelperQuoteName(O16,Trigger),"--")</f>
        <v>--</v>
      </c>
      <c r="R16" s="146" t="str">
        <f>IFERROR(_xll.qlRateHelperQuoteName(P16,Trigger),"--")</f>
        <v>--</v>
      </c>
      <c r="S16" s="98" t="str">
        <f>IFERROR(_xll.qlRateHelperQuoteValue($O16,Trigger),"--")</f>
        <v>--</v>
      </c>
      <c r="T16" s="98" t="str">
        <f>IFERROR(_xll.qlRateHelperQuoteValue($P16,Trigger),"--")</f>
        <v>--</v>
      </c>
      <c r="U16" s="141" t="b">
        <v>0</v>
      </c>
      <c r="V16" s="94">
        <v>20</v>
      </c>
      <c r="W16" s="94">
        <v>1</v>
      </c>
      <c r="X16" s="99" t="str">
        <f>IFERROR(_xll.qlRateHelperEarliestDate(O16,Trigger),"--")</f>
        <v>--</v>
      </c>
      <c r="Y16" s="99" t="str">
        <f>IFERROR(_xll.qlRateHelperPillarDate(O16,Trigger),"--")</f>
        <v>--</v>
      </c>
      <c r="AA16" s="4" t="str">
        <f t="shared" si="2"/>
        <v>BasSw</v>
      </c>
      <c r="AB16" s="4" t="str">
        <v>obj_00401</v>
      </c>
      <c r="AC16" s="4" t="str">
        <v>obj_00401</v>
      </c>
      <c r="AD16" s="4" t="str">
        <f>IFERROR(_xll.qlRateHelperQuoteName(AB16,Trigger),"")</f>
        <v>USD6L3L7Y_RepoQuote</v>
      </c>
      <c r="AE16" s="70">
        <f>IFERROR(_xll.qlRateHelperRate(AB16,Trigger),"")</f>
        <v>2.0438000000000001E-2</v>
      </c>
      <c r="AF16" s="104">
        <f>IF(ISERROR(_xll.qlSwapRateHelperSpread($AB16)),IF(ISERROR(_xll.qlFuturesRateHelperConvexityAdjustment($AB16)),"",_xll.qlFuturesRateHelperConvexityAdjustment($AB16)),_xll.qlSwapRateHelperSpread($AB16))</f>
        <v>0</v>
      </c>
      <c r="AG16" s="5">
        <f>IFERROR(_xll.qlRateHelperEarliestDate(AB16,Trigger),"")</f>
        <v>42362</v>
      </c>
      <c r="AH16" s="5">
        <f>IFERROR(_xll.qlRateHelperPillarDate(AB16,Trigger),"")</f>
        <v>44922</v>
      </c>
      <c r="AI16" s="70">
        <v>2.0703611758559282E-2</v>
      </c>
      <c r="AJ16" s="77">
        <v>0.86475724017315536</v>
      </c>
      <c r="AK16" s="167">
        <v>44922</v>
      </c>
      <c r="AL16" s="168">
        <v>2.0705222244218498E-2</v>
      </c>
      <c r="AM16" s="170">
        <f t="shared" si="3"/>
        <v>-1.6104856592168149E-6</v>
      </c>
      <c r="AN16" s="80">
        <v>0.86474066069189603</v>
      </c>
      <c r="AO16" s="161">
        <f t="shared" si="4"/>
        <v>1.6579481259326734E-5</v>
      </c>
    </row>
    <row r="17" spans="1:41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USD12x18F_RepoQuote</v>
      </c>
      <c r="I17" s="123"/>
      <c r="J17" s="123"/>
      <c r="K17" s="64" t="str">
        <f>_xll.qlFraRateHelper(,H17,B17&amp;"M",G17,PillarDate,,Permanent,Trigger,ObjectOverwrite)</f>
        <v>obj_00443#0006</v>
      </c>
      <c r="L17" s="64" t="str">
        <f t="shared" si="13"/>
        <v>obj_00443#0006</v>
      </c>
      <c r="M17" s="48"/>
      <c r="N17" s="10" t="str">
        <f t="shared" si="5"/>
        <v>FRA</v>
      </c>
      <c r="O17" s="94" t="str">
        <f t="shared" si="6"/>
        <v>--</v>
      </c>
      <c r="P17" s="94" t="str">
        <f t="shared" si="7"/>
        <v>--</v>
      </c>
      <c r="Q17" s="146" t="str">
        <f>IFERROR(_xll.qlRateHelperQuoteName(O17,Trigger),"--")</f>
        <v>--</v>
      </c>
      <c r="R17" s="146" t="str">
        <f>IFERROR(_xll.qlRateHelperQuoteName(P17,Trigger),"--")</f>
        <v>--</v>
      </c>
      <c r="S17" s="98" t="str">
        <f>IFERROR(_xll.qlRateHelperQuoteValue($O17,Trigger),"--")</f>
        <v>--</v>
      </c>
      <c r="T17" s="98" t="str">
        <f>IFERROR(_xll.qlRateHelperQuoteValue($P17,Trigger),"--")</f>
        <v>--</v>
      </c>
      <c r="U17" s="141" t="b">
        <v>0</v>
      </c>
      <c r="V17" s="94">
        <v>20</v>
      </c>
      <c r="W17" s="94">
        <v>1</v>
      </c>
      <c r="X17" s="99" t="str">
        <f>IFERROR(_xll.qlRateHelperEarliestDate(O17,Trigger),"--")</f>
        <v>--</v>
      </c>
      <c r="Y17" s="99" t="str">
        <f>IFERROR(_xll.qlRateHelperPillarDate(O17,Trigger),"--")</f>
        <v>--</v>
      </c>
      <c r="AA17" s="4" t="str">
        <f t="shared" si="2"/>
        <v>BasSw</v>
      </c>
      <c r="AB17" s="4" t="str">
        <v>obj_003e9</v>
      </c>
      <c r="AC17" s="4" t="str">
        <v>obj_003e9</v>
      </c>
      <c r="AD17" s="4" t="str">
        <f>IFERROR(_xll.qlRateHelperQuoteName(AB17,Trigger),"")</f>
        <v>USD6L3L8Y_RepoQuote</v>
      </c>
      <c r="AE17" s="70">
        <f>IFERROR(_xll.qlRateHelperRate(AB17,Trigger),"")</f>
        <v>2.1361499999999999E-2</v>
      </c>
      <c r="AF17" s="104">
        <f>IF(ISERROR(_xll.qlSwapRateHelperSpread($AB17)),IF(ISERROR(_xll.qlFuturesRateHelperConvexityAdjustment($AB17)),"",_xll.qlFuturesRateHelperConvexityAdjustment($AB17)),_xll.qlSwapRateHelperSpread($AB17))</f>
        <v>0</v>
      </c>
      <c r="AG17" s="5">
        <f>IFERROR(_xll.qlRateHelperEarliestDate(AB17,Trigger),"")</f>
        <v>42362</v>
      </c>
      <c r="AH17" s="5">
        <f>IFERROR(_xll.qlRateHelperPillarDate(AB17,Trigger),"")</f>
        <v>45286</v>
      </c>
      <c r="AI17" s="70">
        <v>2.1667614426643014E-2</v>
      </c>
      <c r="AJ17" s="77">
        <v>0.84056521179592825</v>
      </c>
      <c r="AK17" s="167">
        <v>45286</v>
      </c>
      <c r="AL17" s="168">
        <v>2.16690156694938E-2</v>
      </c>
      <c r="AM17" s="170">
        <f t="shared" si="3"/>
        <v>-1.4012428507861885E-6</v>
      </c>
      <c r="AN17" s="80">
        <v>0.84054801963706904</v>
      </c>
      <c r="AO17" s="161">
        <f t="shared" si="4"/>
        <v>1.7192158859202777E-5</v>
      </c>
    </row>
    <row r="18" spans="1:41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USD13x19F_RepoQuote</v>
      </c>
      <c r="I18" s="123"/>
      <c r="J18" s="123"/>
      <c r="K18" s="64"/>
      <c r="L18" s="64"/>
      <c r="M18" s="48"/>
      <c r="N18" s="10" t="str">
        <f t="shared" si="5"/>
        <v>FRA</v>
      </c>
      <c r="O18" s="94" t="str">
        <f t="shared" si="6"/>
        <v>--</v>
      </c>
      <c r="P18" s="94" t="str">
        <f t="shared" si="7"/>
        <v>--</v>
      </c>
      <c r="Q18" s="146" t="str">
        <f>IFERROR(_xll.qlRateHelperQuoteName(O18,Trigger),"--")</f>
        <v>--</v>
      </c>
      <c r="R18" s="146" t="str">
        <f>IFERROR(_xll.qlRateHelperQuoteName(P18,Trigger),"--")</f>
        <v>--</v>
      </c>
      <c r="S18" s="98" t="str">
        <f>IFERROR(_xll.qlRateHelperQuoteValue($O18,Trigger),"--")</f>
        <v>--</v>
      </c>
      <c r="T18" s="98" t="str">
        <f>IFERROR(_xll.qlRateHelperQuoteValue($P18,Trigger),"--")</f>
        <v>--</v>
      </c>
      <c r="U18" s="141" t="b">
        <v>0</v>
      </c>
      <c r="V18" s="94">
        <v>20</v>
      </c>
      <c r="W18" s="94">
        <v>1</v>
      </c>
      <c r="X18" s="99" t="str">
        <f>IFERROR(_xll.qlRateHelperEarliestDate(O18,Trigger),"--")</f>
        <v>--</v>
      </c>
      <c r="Y18" s="99" t="str">
        <f>IFERROR(_xll.qlRateHelperPillarDate(O18,Trigger),"--")</f>
        <v>--</v>
      </c>
      <c r="AA18" s="4" t="str">
        <f t="shared" si="2"/>
        <v>BasSw</v>
      </c>
      <c r="AB18" s="4" t="str">
        <v>obj_003fc</v>
      </c>
      <c r="AC18" s="4" t="str">
        <v>obj_003fc</v>
      </c>
      <c r="AD18" s="4" t="str">
        <f>IFERROR(_xll.qlRateHelperQuoteName(AB18,Trigger),"")</f>
        <v>USD6L3L9Y_RepoQuote</v>
      </c>
      <c r="AE18" s="70">
        <f>IFERROR(_xll.qlRateHelperRate(AB18,Trigger),"")</f>
        <v>2.2189500000000001E-2</v>
      </c>
      <c r="AF18" s="104">
        <f>IF(ISERROR(_xll.qlSwapRateHelperSpread($AB18)),IF(ISERROR(_xll.qlFuturesRateHelperConvexityAdjustment($AB18)),"",_xll.qlFuturesRateHelperConvexityAdjustment($AB18)),_xll.qlSwapRateHelperSpread($AB18))</f>
        <v>0</v>
      </c>
      <c r="AG18" s="5">
        <f>IFERROR(_xll.qlRateHelperEarliestDate(AB18,Trigger),"")</f>
        <v>42362</v>
      </c>
      <c r="AH18" s="5">
        <f>IFERROR(_xll.qlRateHelperPillarDate(AB18,Trigger),"")</f>
        <v>45650</v>
      </c>
      <c r="AI18" s="70">
        <v>2.2539012584246378E-2</v>
      </c>
      <c r="AJ18" s="77">
        <v>0.81616084070497286</v>
      </c>
      <c r="AK18" s="167">
        <v>45650</v>
      </c>
      <c r="AL18" s="168">
        <v>2.2540251568683001E-2</v>
      </c>
      <c r="AM18" s="170">
        <f t="shared" si="3"/>
        <v>-1.2389844366231251E-6</v>
      </c>
      <c r="AN18" s="80">
        <v>0.81614250688902201</v>
      </c>
      <c r="AO18" s="161">
        <f t="shared" si="4"/>
        <v>1.8333815950843935E-5</v>
      </c>
    </row>
    <row r="19" spans="1:41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USD14x20F_RepoQuote</v>
      </c>
      <c r="I19" s="123"/>
      <c r="J19" s="123"/>
      <c r="K19" s="64"/>
      <c r="L19" s="64"/>
      <c r="M19" s="48"/>
      <c r="N19" s="10" t="str">
        <f t="shared" si="5"/>
        <v>FRA</v>
      </c>
      <c r="O19" s="94" t="str">
        <f t="shared" si="6"/>
        <v>--</v>
      </c>
      <c r="P19" s="94" t="str">
        <f t="shared" si="7"/>
        <v>--</v>
      </c>
      <c r="Q19" s="146" t="str">
        <f>IFERROR(_xll.qlRateHelperQuoteName(O19,Trigger),"--")</f>
        <v>--</v>
      </c>
      <c r="R19" s="146" t="str">
        <f>IFERROR(_xll.qlRateHelperQuoteName(P19,Trigger),"--")</f>
        <v>--</v>
      </c>
      <c r="S19" s="98" t="str">
        <f>IFERROR(_xll.qlRateHelperQuoteValue($O19,Trigger),"--")</f>
        <v>--</v>
      </c>
      <c r="T19" s="98" t="str">
        <f>IFERROR(_xll.qlRateHelperQuoteValue($P19,Trigger),"--")</f>
        <v>--</v>
      </c>
      <c r="U19" s="141" t="b">
        <v>0</v>
      </c>
      <c r="V19" s="94">
        <v>20</v>
      </c>
      <c r="W19" s="94">
        <v>1</v>
      </c>
      <c r="X19" s="99" t="str">
        <f>IFERROR(_xll.qlRateHelperEarliestDate(O19,Trigger),"--")</f>
        <v>--</v>
      </c>
      <c r="Y19" s="99" t="str">
        <f>IFERROR(_xll.qlRateHelperPillarDate(O19,Trigger),"--")</f>
        <v>--</v>
      </c>
      <c r="AA19" s="4" t="str">
        <f t="shared" si="2"/>
        <v>BasSw</v>
      </c>
      <c r="AB19" s="4" t="str">
        <v>obj_003ff</v>
      </c>
      <c r="AC19" s="4" t="str">
        <v>obj_003ff</v>
      </c>
      <c r="AD19" s="4" t="str">
        <f>IFERROR(_xll.qlRateHelperQuoteName(AB19,Trigger),"")</f>
        <v>USD6L3L10Y_RepoQuote</v>
      </c>
      <c r="AE19" s="70">
        <f>IFERROR(_xll.qlRateHelperRate(AB19,Trigger),"")</f>
        <v>2.2904250000000001E-2</v>
      </c>
      <c r="AF19" s="104">
        <f>IF(ISERROR(_xll.qlSwapRateHelperSpread($AB19)),IF(ISERROR(_xll.qlFuturesRateHelperConvexityAdjustment($AB19)),"",_xll.qlFuturesRateHelperConvexityAdjustment($AB19)),_xll.qlSwapRateHelperSpread($AB19))</f>
        <v>0</v>
      </c>
      <c r="AG19" s="5">
        <f>IFERROR(_xll.qlRateHelperEarliestDate(AB19,Trigger),"")</f>
        <v>42362</v>
      </c>
      <c r="AH19" s="5">
        <f>IFERROR(_xll.qlRateHelperPillarDate(AB19,Trigger),"")</f>
        <v>46015</v>
      </c>
      <c r="AI19" s="70">
        <v>2.3297040323804509E-2</v>
      </c>
      <c r="AJ19" s="77">
        <v>0.79193812434587951</v>
      </c>
      <c r="AK19" s="167">
        <v>46015</v>
      </c>
      <c r="AL19" s="168">
        <v>2.32981497036574E-2</v>
      </c>
      <c r="AM19" s="170">
        <f t="shared" si="3"/>
        <v>-1.1093798528913346E-6</v>
      </c>
      <c r="AN19" s="80">
        <v>0.79191880023493499</v>
      </c>
      <c r="AO19" s="161">
        <f t="shared" si="4"/>
        <v>1.932411094451858E-5</v>
      </c>
    </row>
    <row r="20" spans="1:41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USD15x21F_RepoQuote</v>
      </c>
      <c r="I20" s="123"/>
      <c r="J20" s="123"/>
      <c r="K20" s="64"/>
      <c r="L20" s="64"/>
      <c r="M20" s="48"/>
      <c r="N20" s="10" t="str">
        <f t="shared" si="5"/>
        <v>FRA</v>
      </c>
      <c r="O20" s="94" t="str">
        <f t="shared" si="6"/>
        <v>--</v>
      </c>
      <c r="P20" s="94" t="str">
        <f t="shared" si="7"/>
        <v>--</v>
      </c>
      <c r="Q20" s="146" t="str">
        <f>IFERROR(_xll.qlRateHelperQuoteName(O20,Trigger),"--")</f>
        <v>--</v>
      </c>
      <c r="R20" s="146" t="str">
        <f>IFERROR(_xll.qlRateHelperQuoteName(P20,Trigger),"--")</f>
        <v>--</v>
      </c>
      <c r="S20" s="98" t="str">
        <f>IFERROR(_xll.qlRateHelperQuoteValue($O20,Trigger),"--")</f>
        <v>--</v>
      </c>
      <c r="T20" s="98" t="str">
        <f>IFERROR(_xll.qlRateHelperQuoteValue($P20,Trigger),"--")</f>
        <v>--</v>
      </c>
      <c r="U20" s="141" t="b">
        <v>0</v>
      </c>
      <c r="V20" s="94">
        <v>20</v>
      </c>
      <c r="W20" s="94">
        <v>1</v>
      </c>
      <c r="X20" s="99" t="str">
        <f>IFERROR(_xll.qlRateHelperEarliestDate(O20,Trigger),"--")</f>
        <v>--</v>
      </c>
      <c r="Y20" s="99" t="str">
        <f>IFERROR(_xll.qlRateHelperPillarDate(O20,Trigger),"--")</f>
        <v>--</v>
      </c>
      <c r="AA20" s="4" t="str">
        <f t="shared" si="2"/>
        <v>BasSw</v>
      </c>
      <c r="AB20" s="4" t="str">
        <v>obj_003d7</v>
      </c>
      <c r="AC20" s="4" t="str">
        <v>obj_003d7</v>
      </c>
      <c r="AD20" s="4" t="str">
        <f>IFERROR(_xll.qlRateHelperQuoteName(AB20,Trigger),"")</f>
        <v>USD6L3L12Y_RepoQuote</v>
      </c>
      <c r="AE20" s="70">
        <f>IFERROR(_xll.qlRateHelperRate(AB20,Trigger),"")</f>
        <v>2.4109099999999901E-2</v>
      </c>
      <c r="AF20" s="104">
        <f>IF(ISERROR(_xll.qlSwapRateHelperSpread($AB20)),IF(ISERROR(_xll.qlFuturesRateHelperConvexityAdjustment($AB20)),"",_xll.qlFuturesRateHelperConvexityAdjustment($AB20)),_xll.qlSwapRateHelperSpread($AB20))</f>
        <v>0</v>
      </c>
      <c r="AG20" s="5">
        <f>IFERROR(_xll.qlRateHelperEarliestDate(AB20,Trigger),"")</f>
        <v>42362</v>
      </c>
      <c r="AH20" s="5">
        <f>IFERROR(_xll.qlRateHelperPillarDate(AB20,Trigger),"")</f>
        <v>46748</v>
      </c>
      <c r="AI20" s="70">
        <v>2.4590567786545926E-2</v>
      </c>
      <c r="AJ20" s="77">
        <v>0.74409810465279413</v>
      </c>
      <c r="AK20" s="167">
        <v>46745</v>
      </c>
      <c r="AL20" s="168">
        <v>2.4591101244856001E-2</v>
      </c>
      <c r="AM20" s="170">
        <f t="shared" si="3"/>
        <v>-5.3345831007439726E-7</v>
      </c>
      <c r="AN20" s="80">
        <v>0.74422192270115295</v>
      </c>
      <c r="AO20" s="161">
        <f t="shared" si="4"/>
        <v>-1.2381804835881471E-4</v>
      </c>
    </row>
    <row r="21" spans="1:41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USD16x22F_RepoQuote</v>
      </c>
      <c r="I21" s="123"/>
      <c r="J21" s="123"/>
      <c r="K21" s="64"/>
      <c r="L21" s="64"/>
      <c r="M21" s="48"/>
      <c r="N21" s="10" t="str">
        <f t="shared" si="5"/>
        <v>FRA</v>
      </c>
      <c r="O21" s="94" t="str">
        <f t="shared" si="6"/>
        <v>--</v>
      </c>
      <c r="P21" s="94" t="str">
        <f t="shared" si="7"/>
        <v>--</v>
      </c>
      <c r="Q21" s="146" t="str">
        <f>IFERROR(_xll.qlRateHelperQuoteName(O21,Trigger),"--")</f>
        <v>--</v>
      </c>
      <c r="R21" s="146" t="str">
        <f>IFERROR(_xll.qlRateHelperQuoteName(P21,Trigger),"--")</f>
        <v>--</v>
      </c>
      <c r="S21" s="98" t="str">
        <f>IFERROR(_xll.qlRateHelperQuoteValue($O21,Trigger),"--")</f>
        <v>--</v>
      </c>
      <c r="T21" s="98" t="str">
        <f>IFERROR(_xll.qlRateHelperQuoteValue($P21,Trigger),"--")</f>
        <v>--</v>
      </c>
      <c r="U21" s="141" t="b">
        <v>0</v>
      </c>
      <c r="V21" s="94">
        <v>20</v>
      </c>
      <c r="W21" s="94">
        <v>1</v>
      </c>
      <c r="X21" s="99" t="str">
        <f>IFERROR(_xll.qlRateHelperEarliestDate(O21,Trigger),"--")</f>
        <v>--</v>
      </c>
      <c r="Y21" s="99" t="str">
        <f>IFERROR(_xll.qlRateHelperPillarDate(O21,Trigger),"--")</f>
        <v>--</v>
      </c>
      <c r="AA21" s="4" t="str">
        <f t="shared" si="2"/>
        <v>BasSw</v>
      </c>
      <c r="AB21" s="4" t="str">
        <v>obj_003db</v>
      </c>
      <c r="AC21" s="4" t="str">
        <v>obj_003db</v>
      </c>
      <c r="AD21" s="4" t="str">
        <f>IFERROR(_xll.qlRateHelperQuoteName(AB21,Trigger),"")</f>
        <v>USD6L3L15Y_RepoQuote</v>
      </c>
      <c r="AE21" s="70">
        <f>IFERROR(_xll.qlRateHelperRate(AB21,Trigger),"")</f>
        <v>2.5328900000000099E-2</v>
      </c>
      <c r="AF21" s="104">
        <f>IF(ISERROR(_xll.qlSwapRateHelperSpread($AB21)),IF(ISERROR(_xll.qlFuturesRateHelperConvexityAdjustment($AB21)),"",_xll.qlFuturesRateHelperConvexityAdjustment($AB21)),_xll.qlSwapRateHelperSpread($AB21))</f>
        <v>0</v>
      </c>
      <c r="AG21" s="5">
        <f>IFERROR(_xll.qlRateHelperEarliestDate(AB21,Trigger),"")</f>
        <v>42362</v>
      </c>
      <c r="AH21" s="5">
        <f>IFERROR(_xll.qlRateHelperPillarDate(AB21,Trigger),"")</f>
        <v>47841</v>
      </c>
      <c r="AI21" s="70">
        <v>2.591488557769735E-2</v>
      </c>
      <c r="AJ21" s="77">
        <v>0.67769503316552671</v>
      </c>
      <c r="AK21" s="167">
        <v>47841</v>
      </c>
      <c r="AL21" s="168">
        <v>2.5915015692272302E-2</v>
      </c>
      <c r="AM21" s="170">
        <f t="shared" si="3"/>
        <v>-1.301145749511845E-7</v>
      </c>
      <c r="AN21" s="80">
        <v>0.67766600146491995</v>
      </c>
      <c r="AO21" s="161">
        <f t="shared" si="4"/>
        <v>2.9031700606751976E-5</v>
      </c>
    </row>
    <row r="22" spans="1:41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USD17x23F_RepoQuote</v>
      </c>
      <c r="I22" s="123"/>
      <c r="J22" s="123"/>
      <c r="K22" s="64"/>
      <c r="L22" s="64"/>
      <c r="M22" s="48"/>
      <c r="N22" s="68" t="str">
        <f>A26</f>
        <v>BasSw</v>
      </c>
      <c r="O22" s="131" t="str">
        <f>IF(ISBLANK(K26),"--",K26)</f>
        <v>--</v>
      </c>
      <c r="P22" s="131" t="str">
        <f>IF(ISBLANK(L26),"--",L26)</f>
        <v>--</v>
      </c>
      <c r="Q22" s="145" t="str">
        <f>IFERROR(_xll.qlRateHelperQuoteName(O22,Trigger),"--")</f>
        <v>--</v>
      </c>
      <c r="R22" s="145" t="str">
        <f>IFERROR(_xll.qlRateHelperQuoteName(P22,Trigger),"--")</f>
        <v>--</v>
      </c>
      <c r="S22" s="133" t="str">
        <f>IFERROR(_xll.qlRateHelperQuoteValue($O22,Trigger),"--")</f>
        <v>--</v>
      </c>
      <c r="T22" s="133" t="str">
        <f>IFERROR(_xll.qlRateHelperQuoteValue($P22,Trigger),"--")</f>
        <v>--</v>
      </c>
      <c r="U22" s="137" t="b">
        <v>0</v>
      </c>
      <c r="V22" s="131">
        <v>10</v>
      </c>
      <c r="W22" s="131">
        <v>1</v>
      </c>
      <c r="X22" s="134" t="str">
        <f>IFERROR(_xll.qlRateHelperEarliestDate(O22,Trigger),"--")</f>
        <v>--</v>
      </c>
      <c r="Y22" s="134" t="str">
        <f>IFERROR(_xll.qlRateHelperPillarDate(O22,Trigger),"--")</f>
        <v>--</v>
      </c>
      <c r="AA22" s="4" t="str">
        <f t="shared" si="2"/>
        <v>BasSw</v>
      </c>
      <c r="AB22" s="4" t="str">
        <v>obj_0040e</v>
      </c>
      <c r="AC22" s="4" t="str">
        <v>obj_0040e</v>
      </c>
      <c r="AD22" s="4" t="str">
        <f>IFERROR(_xll.qlRateHelperQuoteName(AB22,Trigger),"")</f>
        <v>USD6L3L20Y_RepoQuote</v>
      </c>
      <c r="AE22" s="70">
        <f>IFERROR(_xll.qlRateHelperRate(AB22,Trigger),"")</f>
        <v>2.6476499999999899E-2</v>
      </c>
      <c r="AF22" s="104">
        <f>IF(ISERROR(_xll.qlSwapRateHelperSpread($AB22)),IF(ISERROR(_xll.qlFuturesRateHelperConvexityAdjustment($AB22)),"",_xll.qlFuturesRateHelperConvexityAdjustment($AB22)),_xll.qlSwapRateHelperSpread($AB22))</f>
        <v>0</v>
      </c>
      <c r="AG22" s="5">
        <f>IFERROR(_xll.qlRateHelperEarliestDate(AB22,Trigger),"")</f>
        <v>42362</v>
      </c>
      <c r="AH22" s="5">
        <f>IFERROR(_xll.qlRateHelperPillarDate(AB22,Trigger),"")</f>
        <v>49667</v>
      </c>
      <c r="AI22" s="70">
        <v>2.7174311430166919E-2</v>
      </c>
      <c r="AJ22" s="77">
        <v>0.58057048322780602</v>
      </c>
      <c r="AK22" s="167">
        <v>49667</v>
      </c>
      <c r="AL22" s="168">
        <v>2.7174712072682499E-2</v>
      </c>
      <c r="AM22" s="170">
        <f t="shared" si="3"/>
        <v>-4.0064251558002972E-7</v>
      </c>
      <c r="AN22" s="80">
        <v>0.58052821280782296</v>
      </c>
      <c r="AO22" s="161">
        <f t="shared" si="4"/>
        <v>4.2270419983059249E-5</v>
      </c>
    </row>
    <row r="23" spans="1:41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USD18x24F_RepoQuote</v>
      </c>
      <c r="I23" s="124"/>
      <c r="J23" s="124"/>
      <c r="K23" s="3"/>
      <c r="L23" s="3"/>
      <c r="M23" s="48"/>
      <c r="N23" s="10" t="str">
        <f t="shared" ref="N23:N59" si="14">A27</f>
        <v>BasSw</v>
      </c>
      <c r="O23" s="94" t="str">
        <f t="shared" ref="O23:P23" si="15">IF(ISBLANK(K27),"--",K27)</f>
        <v>--</v>
      </c>
      <c r="P23" s="94" t="str">
        <f t="shared" si="15"/>
        <v>--</v>
      </c>
      <c r="Q23" s="146" t="str">
        <f>IFERROR(_xll.qlRateHelperQuoteName(O23,Trigger),"--")</f>
        <v>--</v>
      </c>
      <c r="R23" s="146" t="str">
        <f>IFERROR(_xll.qlRateHelperQuoteName(P23,Trigger),"--")</f>
        <v>--</v>
      </c>
      <c r="S23" s="98" t="str">
        <f>IFERROR(_xll.qlRateHelperQuoteValue($O23,Trigger),"--")</f>
        <v>--</v>
      </c>
      <c r="T23" s="98" t="str">
        <f>IFERROR(_xll.qlRateHelperQuoteValue($P23,Trigger),"--")</f>
        <v>--</v>
      </c>
      <c r="U23" s="141" t="b">
        <v>0</v>
      </c>
      <c r="V23" s="94">
        <v>10</v>
      </c>
      <c r="W23" s="94">
        <v>1</v>
      </c>
      <c r="X23" s="99" t="str">
        <f>IFERROR(_xll.qlRateHelperEarliestDate(O23,Trigger),"--")</f>
        <v>--</v>
      </c>
      <c r="Y23" s="99" t="str">
        <f>IFERROR(_xll.qlRateHelperPillarDate(O23,Trigger),"--")</f>
        <v>--</v>
      </c>
      <c r="AA23" s="4" t="str">
        <f t="shared" si="2"/>
        <v>BasSw</v>
      </c>
      <c r="AB23" s="4" t="str">
        <v>obj_0040a</v>
      </c>
      <c r="AC23" s="4" t="str">
        <v>obj_0040a</v>
      </c>
      <c r="AD23" s="4" t="str">
        <f>IFERROR(_xll.qlRateHelperQuoteName(AB23,Trigger),"")</f>
        <v>USD6L3L25Y_RepoQuote</v>
      </c>
      <c r="AE23" s="70">
        <f>IFERROR(_xll.qlRateHelperRate(AB23,Trigger),"")</f>
        <v>2.7080333335000002E-2</v>
      </c>
      <c r="AF23" s="104">
        <f>IF(ISERROR(_xll.qlSwapRateHelperSpread($AB23)),IF(ISERROR(_xll.qlFuturesRateHelperConvexityAdjustment($AB23)),"",_xll.qlFuturesRateHelperConvexityAdjustment($AB23)),_xll.qlSwapRateHelperSpread($AB23))</f>
        <v>0</v>
      </c>
      <c r="AG23" s="5">
        <f>IFERROR(_xll.qlRateHelperEarliestDate(AB23,Trigger),"")</f>
        <v>42362</v>
      </c>
      <c r="AH23" s="5">
        <f>IFERROR(_xll.qlRateHelperPillarDate(AB23,Trigger),"")</f>
        <v>51494</v>
      </c>
      <c r="AI23" s="70">
        <v>2.7831357681845643E-2</v>
      </c>
      <c r="AJ23" s="77">
        <v>0.49853203930677537</v>
      </c>
      <c r="AK23" s="167">
        <v>51494</v>
      </c>
      <c r="AL23" s="168">
        <v>2.7831860601274599E-2</v>
      </c>
      <c r="AM23" s="170">
        <f t="shared" si="3"/>
        <v>-5.0291942895602793E-7</v>
      </c>
      <c r="AN23" s="80">
        <v>0.49849011103316698</v>
      </c>
      <c r="AO23" s="161">
        <f t="shared" si="4"/>
        <v>4.1928273608382582E-5</v>
      </c>
    </row>
    <row r="24" spans="1:41" ht="11.25" customHeight="1" x14ac:dyDescent="0.2">
      <c r="B24" s="46"/>
      <c r="C24" s="46"/>
      <c r="D24" s="46"/>
      <c r="E24" s="46"/>
      <c r="H24" s="103" t="s">
        <v>155</v>
      </c>
      <c r="I24" s="103" t="s">
        <v>157</v>
      </c>
      <c r="J24" s="103" t="s">
        <v>156</v>
      </c>
      <c r="M24" s="48"/>
      <c r="N24" s="10" t="str">
        <f t="shared" si="14"/>
        <v>BasSw</v>
      </c>
      <c r="O24" s="94" t="str">
        <f t="shared" ref="O24:P24" si="16">IF(ISBLANK(K28),"--",K28)</f>
        <v>--</v>
      </c>
      <c r="P24" s="94" t="str">
        <f t="shared" si="16"/>
        <v>--</v>
      </c>
      <c r="Q24" s="146" t="str">
        <f>IFERROR(_xll.qlRateHelperQuoteName(O24,Trigger),"--")</f>
        <v>--</v>
      </c>
      <c r="R24" s="146" t="str">
        <f>IFERROR(_xll.qlRateHelperQuoteName(P24,Trigger),"--")</f>
        <v>--</v>
      </c>
      <c r="S24" s="98" t="str">
        <f>IFERROR(_xll.qlRateHelperQuoteValue($O24,Trigger),"--")</f>
        <v>--</v>
      </c>
      <c r="T24" s="98" t="str">
        <f>IFERROR(_xll.qlRateHelperQuoteValue($P24,Trigger),"--")</f>
        <v>--</v>
      </c>
      <c r="U24" s="141" t="b">
        <v>0</v>
      </c>
      <c r="V24" s="94">
        <v>10</v>
      </c>
      <c r="W24" s="94">
        <v>1</v>
      </c>
      <c r="X24" s="99" t="str">
        <f>IFERROR(_xll.qlRateHelperEarliestDate(O24,Trigger),"--")</f>
        <v>--</v>
      </c>
      <c r="Y24" s="99" t="str">
        <f>IFERROR(_xll.qlRateHelperPillarDate(O24,Trigger),"--")</f>
        <v>--</v>
      </c>
      <c r="AA24" s="4" t="str">
        <f t="shared" si="2"/>
        <v>BasSw</v>
      </c>
      <c r="AB24" s="4" t="str">
        <v>obj_00405</v>
      </c>
      <c r="AC24" s="4" t="str">
        <v>obj_00405</v>
      </c>
      <c r="AD24" s="4" t="str">
        <f>IFERROR(_xll.qlRateHelperQuoteName(AB24,Trigger),"")</f>
        <v>USD6L3L30Y_RepoQuote</v>
      </c>
      <c r="AE24" s="70">
        <f>IFERROR(_xll.qlRateHelperRate(AB24,Trigger),"")</f>
        <v>2.7371375E-2</v>
      </c>
      <c r="AF24" s="104">
        <f>IF(ISERROR(_xll.qlSwapRateHelperSpread($AB24)),IF(ISERROR(_xll.qlFuturesRateHelperConvexityAdjustment($AB24)),"",_xll.qlFuturesRateHelperConvexityAdjustment($AB24)),_xll.qlSwapRateHelperSpread($AB24))</f>
        <v>0</v>
      </c>
      <c r="AG24" s="5">
        <f>IFERROR(_xll.qlRateHelperEarliestDate(AB24,Trigger),"")</f>
        <v>42362</v>
      </c>
      <c r="AH24" s="5">
        <f>IFERROR(_xll.qlRateHelperPillarDate(AB24,Trigger),"")</f>
        <v>53322</v>
      </c>
      <c r="AI24" s="70">
        <v>2.8119882962926498E-2</v>
      </c>
      <c r="AJ24" s="77">
        <v>0.42996237073257848</v>
      </c>
      <c r="AK24" s="167">
        <v>53322</v>
      </c>
      <c r="AL24" s="168">
        <v>2.8120297604159902E-2</v>
      </c>
      <c r="AM24" s="170">
        <f t="shared" si="3"/>
        <v>-4.1464123340384518E-7</v>
      </c>
      <c r="AN24" s="80">
        <v>0.429925311245279</v>
      </c>
      <c r="AO24" s="161">
        <f t="shared" si="4"/>
        <v>3.7059487299484495E-5</v>
      </c>
    </row>
    <row r="25" spans="1:41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</v>
      </c>
      <c r="J25" s="65" t="s">
        <v>111</v>
      </c>
      <c r="K25" s="65" t="s">
        <v>132</v>
      </c>
      <c r="L25" s="65" t="s">
        <v>134</v>
      </c>
      <c r="M25" s="48"/>
      <c r="N25" s="10" t="str">
        <f t="shared" si="14"/>
        <v>BasSw</v>
      </c>
      <c r="O25" s="94" t="str">
        <f t="shared" ref="O25:P25" si="17">IF(ISBLANK(K29),"--",K29)</f>
        <v>--</v>
      </c>
      <c r="P25" s="94" t="str">
        <f t="shared" si="17"/>
        <v>--</v>
      </c>
      <c r="Q25" s="146" t="str">
        <f>IFERROR(_xll.qlRateHelperQuoteName(O25,Trigger),"--")</f>
        <v>--</v>
      </c>
      <c r="R25" s="146" t="str">
        <f>IFERROR(_xll.qlRateHelperQuoteName(P25,Trigger),"--")</f>
        <v>--</v>
      </c>
      <c r="S25" s="98" t="str">
        <f>IFERROR(_xll.qlRateHelperQuoteValue($O25,Trigger),"--")</f>
        <v>--</v>
      </c>
      <c r="T25" s="98" t="str">
        <f>IFERROR(_xll.qlRateHelperQuoteValue($P25,Trigger),"--")</f>
        <v>--</v>
      </c>
      <c r="U25" s="141" t="b">
        <v>0</v>
      </c>
      <c r="V25" s="94">
        <v>10</v>
      </c>
      <c r="W25" s="94">
        <v>1</v>
      </c>
      <c r="X25" s="99" t="str">
        <f>IFERROR(_xll.qlRateHelperEarliestDate(O25,Trigger),"--")</f>
        <v>--</v>
      </c>
      <c r="Y25" s="99" t="str">
        <f>IFERROR(_xll.qlRateHelperPillarDate(O25,Trigger),"--")</f>
        <v>--</v>
      </c>
      <c r="AA25" s="4" t="str">
        <f t="shared" si="2"/>
        <v>BasSw</v>
      </c>
      <c r="AB25" s="4" t="str">
        <v>obj_003dc</v>
      </c>
      <c r="AC25" s="4" t="str">
        <v>obj_003dc</v>
      </c>
      <c r="AD25" s="4" t="str">
        <f>IFERROR(_xll.qlRateHelperQuoteName(AB25,Trigger),"")</f>
        <v>USD6L3L40Y_RepoQuote</v>
      </c>
      <c r="AE25" s="70">
        <f>IFERROR(_xll.qlRateHelperRate(AB25,Trigger),"")</f>
        <v>2.7535E-2</v>
      </c>
      <c r="AF25" s="104">
        <f>IF(ISERROR(_xll.qlSwapRateHelperSpread($AB25)),IF(ISERROR(_xll.qlFuturesRateHelperConvexityAdjustment($AB25)),"",_xll.qlFuturesRateHelperConvexityAdjustment($AB25)),_xll.qlSwapRateHelperSpread($AB25))</f>
        <v>0</v>
      </c>
      <c r="AG25" s="5">
        <f>IFERROR(_xll.qlRateHelperEarliestDate(AB25,Trigger),"")</f>
        <v>42362</v>
      </c>
      <c r="AH25" s="5">
        <f>IFERROR(_xll.qlRateHelperPillarDate(AB25,Trigger),"")</f>
        <v>56975</v>
      </c>
      <c r="AI25" s="70">
        <v>2.8187441488600966E-2</v>
      </c>
      <c r="AJ25" s="77">
        <v>0.32372950872836531</v>
      </c>
      <c r="AK25" s="167">
        <v>56972</v>
      </c>
      <c r="AL25" s="168">
        <v>2.8187818371097899E-2</v>
      </c>
      <c r="AM25" s="170">
        <f t="shared" si="3"/>
        <v>-3.7688249693301756E-7</v>
      </c>
      <c r="AN25" s="80">
        <v>0.3237711012501</v>
      </c>
      <c r="AO25" s="161">
        <f t="shared" si="4"/>
        <v>-4.1592521734690191E-5</v>
      </c>
    </row>
    <row r="26" spans="1:41" ht="11.25" customHeight="1" x14ac:dyDescent="0.2">
      <c r="A26" s="53" t="s">
        <v>116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IF(ReportQuoteOverwrite,Currency&amp;$I$24&amp;$J$24&amp;$B26&amp;ReportQuoteSuffix,Currency&amp;$H$24&amp;$J$24&amp;$B26&amp;"_S"&amp;$I$24&amp;$J$24&amp;"_linear"&amp;QuoteSuffix)</f>
        <v>USD6L3L6M_RepoQuote</v>
      </c>
      <c r="I26" s="53" t="str">
        <f t="shared" ref="I26:I63" si="20">IF(ReportQuoteOverwrite,Currency&amp;$I$24&amp;$J$24&amp;$B26&amp;ReportQuoteSuffix,Currency&amp;$H$24&amp;$J$24&amp;$B26&amp;"_S"&amp;$I$24&amp;$J$24&amp;"_cubic"&amp;QuoteSuffix)</f>
        <v>USD6L3L6M_RepoQuote</v>
      </c>
      <c r="J26" s="126">
        <v>0</v>
      </c>
      <c r="K26" s="64"/>
      <c r="L26" s="64"/>
      <c r="M26" s="48"/>
      <c r="N26" s="10" t="str">
        <f t="shared" si="14"/>
        <v>BasSw</v>
      </c>
      <c r="O26" s="94" t="str">
        <f t="shared" ref="O26:P26" si="21">IF(ISBLANK(K30),"--",K30)</f>
        <v>--</v>
      </c>
      <c r="P26" s="94" t="str">
        <f t="shared" si="21"/>
        <v>--</v>
      </c>
      <c r="Q26" s="146" t="str">
        <f>IFERROR(_xll.qlRateHelperQuoteName(O26,Trigger),"--")</f>
        <v>--</v>
      </c>
      <c r="R26" s="146" t="str">
        <f>IFERROR(_xll.qlRateHelperQuoteName(P26,Trigger),"--")</f>
        <v>--</v>
      </c>
      <c r="S26" s="98" t="str">
        <f>IFERROR(_xll.qlRateHelperQuoteValue($O26,Trigger),"--")</f>
        <v>--</v>
      </c>
      <c r="T26" s="98" t="str">
        <f>IFERROR(_xll.qlRateHelperQuoteValue($P26,Trigger),"--")</f>
        <v>--</v>
      </c>
      <c r="U26" s="141" t="b">
        <v>0</v>
      </c>
      <c r="V26" s="94">
        <v>10</v>
      </c>
      <c r="W26" s="94">
        <v>1</v>
      </c>
      <c r="X26" s="99" t="str">
        <f>IFERROR(_xll.qlRateHelperEarliestDate(O26,Trigger),"--")</f>
        <v>--</v>
      </c>
      <c r="Y26" s="99" t="str">
        <f>IFERROR(_xll.qlRateHelperPillarDate(O26,Trigger),"--")</f>
        <v>--</v>
      </c>
      <c r="AA26" s="4" t="str">
        <f t="shared" si="2"/>
        <v>BasSw</v>
      </c>
      <c r="AB26" s="4" t="str">
        <v>obj_003e3</v>
      </c>
      <c r="AC26" s="4" t="str">
        <v>obj_003e3</v>
      </c>
      <c r="AD26" s="4" t="str">
        <f>IFERROR(_xll.qlRateHelperQuoteName(AB26,Trigger),"")</f>
        <v>USD6L3L50Y_RepoQuote</v>
      </c>
      <c r="AE26" s="70">
        <f>IFERROR(_xll.qlRateHelperRate(AB26,Trigger),"")</f>
        <v>2.7400000000000001E-2</v>
      </c>
      <c r="AF26" s="104">
        <f>IF(ISERROR(_xll.qlSwapRateHelperSpread($AB26)),IF(ISERROR(_xll.qlFuturesRateHelperConvexityAdjustment($AB26)),"",_xll.qlFuturesRateHelperConvexityAdjustment($AB26)),_xll.qlSwapRateHelperSpread($AB26))</f>
        <v>0</v>
      </c>
      <c r="AG26" s="5">
        <f>IFERROR(_xll.qlRateHelperEarliestDate(AB26,Trigger),"")</f>
        <v>42362</v>
      </c>
      <c r="AH26" s="5">
        <f>IFERROR(_xll.qlRateHelperPillarDate(AB26,Trigger),"")</f>
        <v>60625</v>
      </c>
      <c r="AI26" s="70">
        <v>2.7827690262107428E-2</v>
      </c>
      <c r="AJ26" s="77">
        <v>0.24874466609544688</v>
      </c>
      <c r="AK26" s="167">
        <v>60625</v>
      </c>
      <c r="AL26" s="168">
        <v>2.7827892128892098E-2</v>
      </c>
      <c r="AM26" s="170">
        <f t="shared" si="3"/>
        <v>-2.0186678467010166E-7</v>
      </c>
      <c r="AN26" s="80">
        <v>0.24872077004953799</v>
      </c>
      <c r="AO26" s="161">
        <f t="shared" si="4"/>
        <v>2.3896045908883279E-5</v>
      </c>
    </row>
    <row r="27" spans="1:41" ht="11.25" customHeight="1" x14ac:dyDescent="0.2">
      <c r="A27" s="59" t="s">
        <v>116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USD6L3L1Y_RepoQuote</v>
      </c>
      <c r="I27" s="59" t="str">
        <f t="shared" si="20"/>
        <v>USD6L3L1Y_RepoQuote</v>
      </c>
      <c r="J27" s="127">
        <v>0</v>
      </c>
      <c r="K27" s="64"/>
      <c r="L27" s="64"/>
      <c r="M27" s="48"/>
      <c r="N27" s="10" t="str">
        <f t="shared" si="14"/>
        <v>BasSw</v>
      </c>
      <c r="O27" s="94" t="str">
        <f t="shared" ref="O27:P27" si="22">IF(ISBLANK(K31),"--",K31)</f>
        <v>obj_003d8#0006</v>
      </c>
      <c r="P27" s="94" t="str">
        <f t="shared" si="22"/>
        <v>obj_003fa#0006</v>
      </c>
      <c r="Q27" s="146" t="str">
        <f>IFERROR(_xll.qlRateHelperQuoteName(O27,Trigger),"--")</f>
        <v>USD6L3L2Y_RepoQuote</v>
      </c>
      <c r="R27" s="146" t="str">
        <f>IFERROR(_xll.qlRateHelperQuoteName(P27,Trigger),"--")</f>
        <v>USD6L3L2Y_RepoQuote</v>
      </c>
      <c r="S27" s="98">
        <f>IFERROR(_xll.qlRateHelperQuoteValue($O27,Trigger),"--")</f>
        <v>1.2474833330000001E-2</v>
      </c>
      <c r="T27" s="98">
        <f>IFERROR(_xll.qlRateHelperQuoteValue($P27,Trigger),"--")</f>
        <v>1.2474833330000001E-2</v>
      </c>
      <c r="U27" s="141" t="b">
        <v>1</v>
      </c>
      <c r="V27" s="94">
        <v>10</v>
      </c>
      <c r="W27" s="94">
        <v>1</v>
      </c>
      <c r="X27" s="99">
        <f>IFERROR(_xll.qlRateHelperEarliestDate(O27,Trigger),"--")</f>
        <v>42362</v>
      </c>
      <c r="Y27" s="99">
        <f>IFERROR(_xll.qlRateHelperPillarDate(O27,Trigger),"--")</f>
        <v>43095</v>
      </c>
      <c r="AA27" s="4" t="str">
        <f t="shared" si="2"/>
        <v>BasSw</v>
      </c>
      <c r="AB27" s="4" t="str">
        <v>obj_003e7</v>
      </c>
      <c r="AC27" s="4" t="str">
        <v>obj_003e7</v>
      </c>
      <c r="AD27" s="4" t="str">
        <f>IFERROR(_xll.qlRateHelperQuoteName(AB27,Trigger),"")</f>
        <v>USD6L3L60Y_RepoQuote</v>
      </c>
      <c r="AE27" s="70">
        <f>IFERROR(_xll.qlRateHelperRate(AB27,Trigger),"")</f>
        <v>2.7050000000000001E-2</v>
      </c>
      <c r="AF27" s="104">
        <f>IF(ISERROR(_xll.qlSwapRateHelperSpread($AB27)),IF(ISERROR(_xll.qlFuturesRateHelperConvexityAdjustment($AB27)),"",_xll.qlFuturesRateHelperConvexityAdjustment($AB27)),_xll.qlSwapRateHelperSpread($AB27))</f>
        <v>0</v>
      </c>
      <c r="AG27" s="5">
        <f>IFERROR(_xll.qlRateHelperEarliestDate(AB27,Trigger),"")</f>
        <v>42362</v>
      </c>
      <c r="AH27" s="5">
        <f>IFERROR(_xll.qlRateHelperPillarDate(AB27,Trigger),"")</f>
        <v>64277</v>
      </c>
      <c r="AI27" s="70">
        <v>2.7081596879039667E-2</v>
      </c>
      <c r="AJ27" s="77">
        <v>0.19693804666304757</v>
      </c>
      <c r="AK27" s="167">
        <v>64277</v>
      </c>
      <c r="AL27" s="168">
        <v>2.7081789504466599E-2</v>
      </c>
      <c r="AM27" s="170">
        <f t="shared" si="3"/>
        <v>-1.9262542693201934E-7</v>
      </c>
      <c r="AN27" s="80">
        <v>0.19691039079491099</v>
      </c>
      <c r="AO27" s="161">
        <f t="shared" si="4"/>
        <v>2.7655868136577944E-5</v>
      </c>
    </row>
    <row r="28" spans="1:41" ht="11.25" customHeight="1" x14ac:dyDescent="0.2">
      <c r="A28" s="59" t="s">
        <v>116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USD6L3L15M_RepoQuote</v>
      </c>
      <c r="I28" s="59" t="str">
        <f t="shared" si="20"/>
        <v>USD6L3L15M_RepoQuote</v>
      </c>
      <c r="J28" s="127">
        <v>0</v>
      </c>
      <c r="K28" s="64"/>
      <c r="L28" s="64"/>
      <c r="M28" s="48"/>
      <c r="N28" s="10" t="str">
        <f t="shared" si="14"/>
        <v>BasSw</v>
      </c>
      <c r="O28" s="94" t="str">
        <f t="shared" ref="O28:P28" si="23">IF(ISBLANK(K32),"--",K32)</f>
        <v>obj_0040f#0006</v>
      </c>
      <c r="P28" s="94" t="str">
        <f t="shared" si="23"/>
        <v>obj_00407#0006</v>
      </c>
      <c r="Q28" s="146" t="str">
        <f>IFERROR(_xll.qlRateHelperQuoteName(O28,Trigger),"--")</f>
        <v>USD6L3L3Y_RepoQuote</v>
      </c>
      <c r="R28" s="146" t="str">
        <f>IFERROR(_xll.qlRateHelperQuoteName(P28,Trigger),"--")</f>
        <v>USD6L3L3Y_RepoQuote</v>
      </c>
      <c r="S28" s="98">
        <f>IFERROR(_xll.qlRateHelperQuoteValue($O28,Trigger),"--")</f>
        <v>1.47391E-2</v>
      </c>
      <c r="T28" s="98">
        <f>IFERROR(_xll.qlRateHelperQuoteValue($P28,Trigger),"--")</f>
        <v>1.47391E-2</v>
      </c>
      <c r="U28" s="141" t="b">
        <v>1</v>
      </c>
      <c r="V28" s="94">
        <v>10</v>
      </c>
      <c r="W28" s="94">
        <v>1</v>
      </c>
      <c r="X28" s="99">
        <f>IFERROR(_xll.qlRateHelperEarliestDate(O28,Trigger),"--")</f>
        <v>42362</v>
      </c>
      <c r="Y28" s="99">
        <f>IFERROR(_xll.qlRateHelperPillarDate(O28,Trigger),"--")</f>
        <v>43458</v>
      </c>
      <c r="AA28" s="4" t="str">
        <f t="shared" si="2"/>
        <v/>
      </c>
      <c r="AB28" s="4" t="e">
        <v>#N/A</v>
      </c>
      <c r="AC28" s="4" t="e">
        <v>#N/A</v>
      </c>
      <c r="AD28" s="4" t="str">
        <f>IFERROR(_xll.qlRateHelperQuoteName(AB28,Trigger),"")</f>
        <v/>
      </c>
      <c r="AE28" s="70" t="str">
        <f>IFERROR(_xll.qlRateHelperRate(AB28,Trigger),"")</f>
        <v/>
      </c>
      <c r="AF28" s="104" t="str">
        <f>IF(ISERROR(_xll.qlSwapRateHelperSpread($AB28)),IF(ISERROR(_xll.qlFuturesRateHelperConvexityAdjustment($AB28)),"",_xll.qlFuturesRateHelperConvexityAdjustment($AB28)),_xll.qlSwapRateHelperSpread($AB28))</f>
        <v/>
      </c>
      <c r="AG28" s="5" t="str">
        <f>IFERROR(_xll.qlRateHelperEarliestDate(AB28,Trigger),"")</f>
        <v/>
      </c>
      <c r="AH28" s="5" t="str">
        <f>IFERROR(_xll.qlRateHelperPillarDate(AB28,Trigger),"")</f>
        <v/>
      </c>
      <c r="AI28" s="70" t="e">
        <v>#N/A</v>
      </c>
      <c r="AJ28" s="77" t="e">
        <v>#N/A</v>
      </c>
      <c r="AK28" s="167" t="e">
        <v>#N/A</v>
      </c>
      <c r="AL28" s="168" t="e">
        <v>#N/A</v>
      </c>
      <c r="AM28" s="170" t="e">
        <f t="shared" si="3"/>
        <v>#N/A</v>
      </c>
      <c r="AN28" s="80" t="e">
        <v>#N/A</v>
      </c>
      <c r="AO28" s="161" t="e">
        <f t="shared" si="4"/>
        <v>#N/A</v>
      </c>
    </row>
    <row r="29" spans="1:41" ht="11.25" customHeight="1" x14ac:dyDescent="0.2">
      <c r="A29" s="59" t="s">
        <v>116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USD6L3L18M_RepoQuote</v>
      </c>
      <c r="I29" s="59" t="str">
        <f t="shared" si="20"/>
        <v>USD6L3L18M_RepoQuote</v>
      </c>
      <c r="J29" s="127">
        <v>0</v>
      </c>
      <c r="K29" s="64"/>
      <c r="L29" s="64"/>
      <c r="M29" s="48"/>
      <c r="N29" s="10" t="str">
        <f t="shared" si="14"/>
        <v>BasSw</v>
      </c>
      <c r="O29" s="94" t="str">
        <f t="shared" ref="O29:P29" si="24">IF(ISBLANK(K33),"--",K33)</f>
        <v>obj_00404#0006</v>
      </c>
      <c r="P29" s="94" t="str">
        <f t="shared" si="24"/>
        <v>obj_003f6#0006</v>
      </c>
      <c r="Q29" s="146" t="str">
        <f>IFERROR(_xll.qlRateHelperQuoteName(O29,Trigger),"--")</f>
        <v>USD6L3L4Y_RepoQuote</v>
      </c>
      <c r="R29" s="146" t="str">
        <f>IFERROR(_xll.qlRateHelperQuoteName(P29,Trigger),"--")</f>
        <v>USD6L3L4Y_RepoQuote</v>
      </c>
      <c r="S29" s="98">
        <f>IFERROR(_xll.qlRateHelperQuoteValue($O29,Trigger),"--")</f>
        <v>1.6588433335E-2</v>
      </c>
      <c r="T29" s="98">
        <f>IFERROR(_xll.qlRateHelperQuoteValue($P29,Trigger),"--")</f>
        <v>1.6588433335E-2</v>
      </c>
      <c r="U29" s="141" t="b">
        <v>1</v>
      </c>
      <c r="V29" s="94">
        <v>10</v>
      </c>
      <c r="W29" s="94">
        <v>1</v>
      </c>
      <c r="X29" s="99">
        <f>IFERROR(_xll.qlRateHelperEarliestDate(O29,Trigger),"--")</f>
        <v>42362</v>
      </c>
      <c r="Y29" s="99">
        <f>IFERROR(_xll.qlRateHelperPillarDate(O29,Trigger),"--")</f>
        <v>43823</v>
      </c>
      <c r="AA29" s="4" t="str">
        <f t="shared" si="2"/>
        <v/>
      </c>
      <c r="AB29" s="4" t="e">
        <v>#N/A</v>
      </c>
      <c r="AC29" s="4" t="e">
        <v>#N/A</v>
      </c>
      <c r="AD29" s="4" t="str">
        <f>IFERROR(_xll.qlRateHelperQuoteName(AB29,Trigger),"")</f>
        <v/>
      </c>
      <c r="AE29" s="70" t="str">
        <f>IFERROR(_xll.qlRateHelperRate(AB29,Trigger),"")</f>
        <v/>
      </c>
      <c r="AF29" s="104" t="str">
        <f>IF(ISERROR(_xll.qlSwapRateHelperSpread($AB29)),IF(ISERROR(_xll.qlFuturesRateHelperConvexityAdjustment($AB29)),"",_xll.qlFuturesRateHelperConvexityAdjustment($AB29)),_xll.qlSwapRateHelperSpread($AB29))</f>
        <v/>
      </c>
      <c r="AG29" s="5" t="str">
        <f>IFERROR(_xll.qlRateHelperEarliestDate(AB29,Trigger),"")</f>
        <v/>
      </c>
      <c r="AH29" s="5" t="str">
        <f>IFERROR(_xll.qlRateHelperPillarDate(AB29,Trigger),"")</f>
        <v/>
      </c>
      <c r="AI29" s="70" t="e">
        <v>#N/A</v>
      </c>
      <c r="AJ29" s="77" t="e">
        <v>#N/A</v>
      </c>
      <c r="AK29" s="167" t="e">
        <v>#N/A</v>
      </c>
      <c r="AL29" s="168" t="e">
        <v>#N/A</v>
      </c>
      <c r="AM29" s="170" t="e">
        <f t="shared" si="3"/>
        <v>#N/A</v>
      </c>
      <c r="AN29" s="80" t="e">
        <v>#N/A</v>
      </c>
      <c r="AO29" s="161" t="e">
        <f t="shared" si="4"/>
        <v>#N/A</v>
      </c>
    </row>
    <row r="30" spans="1:41" ht="11.25" customHeight="1" x14ac:dyDescent="0.2">
      <c r="A30" s="59" t="s">
        <v>116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USD6L3L21M_RepoQuote</v>
      </c>
      <c r="I30" s="59" t="str">
        <f t="shared" si="20"/>
        <v>USD6L3L21M_RepoQuote</v>
      </c>
      <c r="J30" s="127">
        <v>0</v>
      </c>
      <c r="K30" s="64"/>
      <c r="L30" s="64"/>
      <c r="M30" s="48"/>
      <c r="N30" s="10" t="str">
        <f t="shared" si="14"/>
        <v>BasSw</v>
      </c>
      <c r="O30" s="94" t="str">
        <f t="shared" ref="O30:P30" si="25">IF(ISBLANK(K34),"--",K34)</f>
        <v>obj_003eb#0006</v>
      </c>
      <c r="P30" s="94" t="str">
        <f t="shared" si="25"/>
        <v>obj_003cf#0006</v>
      </c>
      <c r="Q30" s="146" t="str">
        <f>IFERROR(_xll.qlRateHelperQuoteName(O30,Trigger),"--")</f>
        <v>USD6L3L5Y_RepoQuote</v>
      </c>
      <c r="R30" s="146" t="str">
        <f>IFERROR(_xll.qlRateHelperQuoteName(P30,Trigger),"--")</f>
        <v>USD6L3L5Y_RepoQuote</v>
      </c>
      <c r="S30" s="98">
        <f>IFERROR(_xll.qlRateHelperQuoteValue($O30,Trigger),"--")</f>
        <v>1.8054833334999899E-2</v>
      </c>
      <c r="T30" s="98">
        <f>IFERROR(_xll.qlRateHelperQuoteValue($P30,Trigger),"--")</f>
        <v>1.8054833334999899E-2</v>
      </c>
      <c r="U30" s="141" t="b">
        <v>1</v>
      </c>
      <c r="V30" s="94">
        <v>10</v>
      </c>
      <c r="W30" s="94">
        <v>1</v>
      </c>
      <c r="X30" s="99">
        <f>IFERROR(_xll.qlRateHelperEarliestDate(O30,Trigger),"--")</f>
        <v>42362</v>
      </c>
      <c r="Y30" s="99">
        <f>IFERROR(_xll.qlRateHelperPillarDate(O30,Trigger),"--")</f>
        <v>44189</v>
      </c>
      <c r="AA30" s="4" t="str">
        <f t="shared" si="2"/>
        <v/>
      </c>
      <c r="AB30" s="4" t="e">
        <v>#N/A</v>
      </c>
      <c r="AC30" s="4" t="e">
        <v>#N/A</v>
      </c>
      <c r="AD30" s="4" t="str">
        <f>IFERROR(_xll.qlRateHelperQuoteName(AB30,Trigger),"")</f>
        <v/>
      </c>
      <c r="AE30" s="70" t="str">
        <f>IFERROR(_xll.qlRateHelperRate(AB30,Trigger),"")</f>
        <v/>
      </c>
      <c r="AF30" s="104" t="str">
        <f>IF(ISERROR(_xll.qlSwapRateHelperSpread($AB30)),IF(ISERROR(_xll.qlFuturesRateHelperConvexityAdjustment($AB30)),"",_xll.qlFuturesRateHelperConvexityAdjustment($AB30)),_xll.qlSwapRateHelperSpread($AB30))</f>
        <v/>
      </c>
      <c r="AG30" s="5" t="str">
        <f>IFERROR(_xll.qlRateHelperEarliestDate(AB30,Trigger),"")</f>
        <v/>
      </c>
      <c r="AH30" s="5" t="str">
        <f>IFERROR(_xll.qlRateHelperPillarDate(AB30,Trigger),"")</f>
        <v/>
      </c>
      <c r="AI30" s="70" t="e">
        <v>#N/A</v>
      </c>
      <c r="AJ30" s="77" t="e">
        <v>#N/A</v>
      </c>
      <c r="AK30" s="167" t="e">
        <v>#N/A</v>
      </c>
      <c r="AL30" s="168" t="e">
        <v>#N/A</v>
      </c>
      <c r="AM30" s="170" t="e">
        <f t="shared" si="3"/>
        <v>#N/A</v>
      </c>
      <c r="AN30" s="80" t="e">
        <v>#N/A</v>
      </c>
      <c r="AO30" s="161" t="e">
        <f t="shared" si="4"/>
        <v>#N/A</v>
      </c>
    </row>
    <row r="31" spans="1:41" ht="11.25" customHeight="1" x14ac:dyDescent="0.2">
      <c r="A31" s="59" t="s">
        <v>116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USD6L3L2Y_RepoQuote</v>
      </c>
      <c r="I31" s="59" t="str">
        <f t="shared" si="20"/>
        <v>USD6L3L2Y_RepoQuote</v>
      </c>
      <c r="J31" s="127">
        <v>0</v>
      </c>
      <c r="K31" s="64" t="str">
        <f>_xll.qlSwapRateHelper2(,$H31,2,$B31,Calendar,$D31,$E31,$F31,$G31,$J31,$C31,Discounting1,PillarDate,,IndexedCoupon,Permanent,Trigger,ObjectOverwrite)</f>
        <v>obj_003d8#0006</v>
      </c>
      <c r="L31" s="64" t="str">
        <f>_xll.qlSwapRateHelper2(,$I31,2,$B31,Calendar,$D31,$E31,$F31,$G31,$J31,$C31,Discounting2,PillarDate,,IndexedCoupon,Permanent,Trigger,ObjectOverwrite)</f>
        <v>obj_003fa#0006</v>
      </c>
      <c r="M31" s="48"/>
      <c r="N31" s="10" t="str">
        <f t="shared" si="14"/>
        <v>BasSw</v>
      </c>
      <c r="O31" s="94" t="str">
        <f t="shared" ref="O31:P31" si="26">IF(ISBLANK(K35),"--",K35)</f>
        <v>obj_003f5#0006</v>
      </c>
      <c r="P31" s="94" t="str">
        <f t="shared" si="26"/>
        <v>obj_003ce#0006</v>
      </c>
      <c r="Q31" s="146" t="str">
        <f>IFERROR(_xll.qlRateHelperQuoteName(O31,Trigger),"--")</f>
        <v>USD6L3L6Y_RepoQuote</v>
      </c>
      <c r="R31" s="146" t="str">
        <f>IFERROR(_xll.qlRateHelperQuoteName(P31,Trigger),"--")</f>
        <v>USD6L3L6Y_RepoQuote</v>
      </c>
      <c r="S31" s="98">
        <f>IFERROR(_xll.qlRateHelperQuoteValue($O31,Trigger),"--")</f>
        <v>1.9321541665000001E-2</v>
      </c>
      <c r="T31" s="98">
        <f>IFERROR(_xll.qlRateHelperQuoteValue($P31,Trigger),"--")</f>
        <v>1.9321541665000001E-2</v>
      </c>
      <c r="U31" s="141" t="b">
        <v>1</v>
      </c>
      <c r="V31" s="94">
        <v>10</v>
      </c>
      <c r="W31" s="94">
        <v>1</v>
      </c>
      <c r="X31" s="99">
        <f>IFERROR(_xll.qlRateHelperEarliestDate(O31,Trigger),"--")</f>
        <v>42362</v>
      </c>
      <c r="Y31" s="99">
        <f>IFERROR(_xll.qlRateHelperPillarDate(O31,Trigger),"--")</f>
        <v>44557</v>
      </c>
      <c r="AA31" s="4" t="str">
        <f t="shared" si="2"/>
        <v/>
      </c>
      <c r="AB31" s="4" t="e">
        <v>#N/A</v>
      </c>
      <c r="AC31" s="4" t="e">
        <v>#N/A</v>
      </c>
      <c r="AD31" s="4" t="str">
        <f>IFERROR(_xll.qlRateHelperQuoteName(AB31,Trigger),"")</f>
        <v/>
      </c>
      <c r="AE31" s="70" t="str">
        <f>IFERROR(_xll.qlRateHelperRate(AB31,Trigger),"")</f>
        <v/>
      </c>
      <c r="AF31" s="104" t="str">
        <f>IF(ISERROR(_xll.qlSwapRateHelperSpread($AB31)),IF(ISERROR(_xll.qlFuturesRateHelperConvexityAdjustment($AB31)),"",_xll.qlFuturesRateHelperConvexityAdjustment($AB31)),_xll.qlSwapRateHelperSpread($AB31))</f>
        <v/>
      </c>
      <c r="AG31" s="5" t="str">
        <f>IFERROR(_xll.qlRateHelperEarliestDate(AB31,Trigger),"")</f>
        <v/>
      </c>
      <c r="AH31" s="5" t="str">
        <f>IFERROR(_xll.qlRateHelperPillarDate(AB31,Trigger),"")</f>
        <v/>
      </c>
      <c r="AI31" s="70" t="e">
        <v>#N/A</v>
      </c>
      <c r="AJ31" s="77" t="e">
        <v>#N/A</v>
      </c>
      <c r="AK31" s="167" t="e">
        <v>#N/A</v>
      </c>
      <c r="AL31" s="168" t="e">
        <v>#N/A</v>
      </c>
      <c r="AM31" s="170" t="e">
        <f t="shared" si="3"/>
        <v>#N/A</v>
      </c>
      <c r="AN31" s="80" t="e">
        <v>#N/A</v>
      </c>
      <c r="AO31" s="161" t="e">
        <f t="shared" si="4"/>
        <v>#N/A</v>
      </c>
    </row>
    <row r="32" spans="1:41" ht="11.25" customHeight="1" x14ac:dyDescent="0.2">
      <c r="A32" s="59" t="s">
        <v>116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USD6L3L3Y_RepoQuote</v>
      </c>
      <c r="I32" s="59" t="str">
        <f t="shared" si="20"/>
        <v>USD6L3L3Y_RepoQuote</v>
      </c>
      <c r="J32" s="127">
        <v>0</v>
      </c>
      <c r="K32" s="64" t="str">
        <f>_xll.qlSwapRateHelper2(,$H32,2,$B32,Calendar,$D32,$E32,$F32,$G32,$J32,$C32,Discounting1,PillarDate,,IndexedCoupon,Permanent,Trigger,ObjectOverwrite)</f>
        <v>obj_0040f#0006</v>
      </c>
      <c r="L32" s="64" t="str">
        <f>_xll.qlSwapRateHelper2(,$I32,2,$B32,Calendar,$D32,$E32,$F32,$G32,$J32,$C32,Discounting2,PillarDate,,IndexedCoupon,Permanent,Trigger,ObjectOverwrite)</f>
        <v>obj_00407#0006</v>
      </c>
      <c r="M32" s="48"/>
      <c r="N32" s="10" t="str">
        <f t="shared" si="14"/>
        <v>BasSw</v>
      </c>
      <c r="O32" s="94" t="str">
        <f t="shared" ref="O32:P32" si="27">IF(ISBLANK(K36),"--",K36)</f>
        <v>obj_00401#0006</v>
      </c>
      <c r="P32" s="94" t="str">
        <f t="shared" si="27"/>
        <v>obj_003e6#0006</v>
      </c>
      <c r="Q32" s="146" t="str">
        <f>IFERROR(_xll.qlRateHelperQuoteName(O32,Trigger),"--")</f>
        <v>USD6L3L7Y_RepoQuote</v>
      </c>
      <c r="R32" s="146" t="str">
        <f>IFERROR(_xll.qlRateHelperQuoteName(P32,Trigger),"--")</f>
        <v>USD6L3L7Y_RepoQuote</v>
      </c>
      <c r="S32" s="98">
        <f>IFERROR(_xll.qlRateHelperQuoteValue($O32,Trigger),"--")</f>
        <v>2.0438000000000001E-2</v>
      </c>
      <c r="T32" s="98">
        <f>IFERROR(_xll.qlRateHelperQuoteValue($P32,Trigger),"--")</f>
        <v>2.0438000000000001E-2</v>
      </c>
      <c r="U32" s="141" t="b">
        <v>1</v>
      </c>
      <c r="V32" s="94">
        <v>10</v>
      </c>
      <c r="W32" s="94">
        <v>1</v>
      </c>
      <c r="X32" s="99">
        <f>IFERROR(_xll.qlRateHelperEarliestDate(O32,Trigger),"--")</f>
        <v>42362</v>
      </c>
      <c r="Y32" s="99">
        <f>IFERROR(_xll.qlRateHelperPillarDate(O32,Trigger),"--")</f>
        <v>44922</v>
      </c>
      <c r="AA32" s="4" t="str">
        <f t="shared" si="2"/>
        <v/>
      </c>
      <c r="AB32" s="4" t="e">
        <v>#N/A</v>
      </c>
      <c r="AC32" s="4" t="e">
        <v>#N/A</v>
      </c>
      <c r="AD32" s="4" t="str">
        <f>IFERROR(_xll.qlRateHelperQuoteName(AB32,Trigger),"")</f>
        <v/>
      </c>
      <c r="AE32" s="70" t="str">
        <f>IFERROR(_xll.qlRateHelperRate(AB32,Trigger),"")</f>
        <v/>
      </c>
      <c r="AF32" s="104" t="str">
        <f>IF(ISERROR(_xll.qlSwapRateHelperSpread($AB32)),IF(ISERROR(_xll.qlFuturesRateHelperConvexityAdjustment($AB32)),"",_xll.qlFuturesRateHelperConvexityAdjustment($AB32)),_xll.qlSwapRateHelperSpread($AB32))</f>
        <v/>
      </c>
      <c r="AG32" s="5" t="str">
        <f>IFERROR(_xll.qlRateHelperEarliestDate(AB32,Trigger),"")</f>
        <v/>
      </c>
      <c r="AH32" s="5" t="str">
        <f>IFERROR(_xll.qlRateHelperPillarDate(AB32,Trigger),"")</f>
        <v/>
      </c>
      <c r="AI32" s="70" t="e">
        <v>#N/A</v>
      </c>
      <c r="AJ32" s="77" t="e">
        <v>#N/A</v>
      </c>
      <c r="AK32" s="167" t="e">
        <v>#N/A</v>
      </c>
      <c r="AL32" s="168" t="e">
        <v>#N/A</v>
      </c>
      <c r="AM32" s="170" t="e">
        <f t="shared" si="3"/>
        <v>#N/A</v>
      </c>
      <c r="AN32" s="80" t="e">
        <v>#N/A</v>
      </c>
      <c r="AO32" s="161" t="e">
        <f t="shared" si="4"/>
        <v>#N/A</v>
      </c>
    </row>
    <row r="33" spans="1:41" ht="11.25" customHeight="1" x14ac:dyDescent="0.2">
      <c r="A33" s="59" t="s">
        <v>116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USD6L3L4Y_RepoQuote</v>
      </c>
      <c r="I33" s="59" t="str">
        <f t="shared" si="20"/>
        <v>USD6L3L4Y_RepoQuote</v>
      </c>
      <c r="J33" s="127">
        <v>0</v>
      </c>
      <c r="K33" s="64" t="str">
        <f>_xll.qlSwapRateHelper2(,$H33,2,$B33,Calendar,$D33,$E33,$F33,$G33,$J33,$C33,Discounting1,PillarDate,,IndexedCoupon,Permanent,Trigger,ObjectOverwrite)</f>
        <v>obj_00404#0006</v>
      </c>
      <c r="L33" s="64" t="str">
        <f>_xll.qlSwapRateHelper2(,$I33,2,$B33,Calendar,$D33,$E33,$F33,$G33,$J33,$C33,Discounting2,PillarDate,,IndexedCoupon,Permanent,Trigger,ObjectOverwrite)</f>
        <v>obj_003f6#0006</v>
      </c>
      <c r="M33" s="48"/>
      <c r="N33" s="10" t="str">
        <f t="shared" si="14"/>
        <v>BasSw</v>
      </c>
      <c r="O33" s="94" t="str">
        <f t="shared" ref="O33:P33" si="28">IF(ISBLANK(K37),"--",K37)</f>
        <v>obj_003e9#0006</v>
      </c>
      <c r="P33" s="94" t="str">
        <f t="shared" si="28"/>
        <v>obj_003df#0006</v>
      </c>
      <c r="Q33" s="146" t="str">
        <f>IFERROR(_xll.qlRateHelperQuoteName(O33,Trigger),"--")</f>
        <v>USD6L3L8Y_RepoQuote</v>
      </c>
      <c r="R33" s="146" t="str">
        <f>IFERROR(_xll.qlRateHelperQuoteName(P33,Trigger),"--")</f>
        <v>USD6L3L8Y_RepoQuote</v>
      </c>
      <c r="S33" s="98">
        <f>IFERROR(_xll.qlRateHelperQuoteValue($O33,Trigger),"--")</f>
        <v>2.1361499999999999E-2</v>
      </c>
      <c r="T33" s="98">
        <f>IFERROR(_xll.qlRateHelperQuoteValue($P33,Trigger),"--")</f>
        <v>2.1361499999999999E-2</v>
      </c>
      <c r="U33" s="141" t="b">
        <v>1</v>
      </c>
      <c r="V33" s="94">
        <v>10</v>
      </c>
      <c r="W33" s="94">
        <v>1</v>
      </c>
      <c r="X33" s="99">
        <f>IFERROR(_xll.qlRateHelperEarliestDate(O33,Trigger),"--")</f>
        <v>42362</v>
      </c>
      <c r="Y33" s="99">
        <f>IFERROR(_xll.qlRateHelperPillarDate(O33,Trigger),"--")</f>
        <v>45286</v>
      </c>
      <c r="AA33" s="4" t="str">
        <f t="shared" si="2"/>
        <v/>
      </c>
      <c r="AB33" s="4" t="e">
        <v>#N/A</v>
      </c>
      <c r="AC33" s="4" t="e">
        <v>#N/A</v>
      </c>
      <c r="AD33" s="4" t="str">
        <f>IFERROR(_xll.qlRateHelperQuoteName(AB33,Trigger),"")</f>
        <v/>
      </c>
      <c r="AE33" s="70" t="str">
        <f>IFERROR(_xll.qlRateHelperRate(AB33,Trigger),"")</f>
        <v/>
      </c>
      <c r="AF33" s="104" t="str">
        <f>IF(ISERROR(_xll.qlSwapRateHelperSpread($AB33)),IF(ISERROR(_xll.qlFuturesRateHelperConvexityAdjustment($AB33)),"",_xll.qlFuturesRateHelperConvexityAdjustment($AB33)),_xll.qlSwapRateHelperSpread($AB33))</f>
        <v/>
      </c>
      <c r="AG33" s="5" t="str">
        <f>IFERROR(_xll.qlRateHelperEarliestDate(AB33,Trigger),"")</f>
        <v/>
      </c>
      <c r="AH33" s="5" t="str">
        <f>IFERROR(_xll.qlRateHelperPillarDate(AB33,Trigger),"")</f>
        <v/>
      </c>
      <c r="AI33" s="70" t="e">
        <v>#N/A</v>
      </c>
      <c r="AJ33" s="77" t="e">
        <v>#N/A</v>
      </c>
      <c r="AK33" s="167" t="e">
        <v>#N/A</v>
      </c>
      <c r="AL33" s="168" t="e">
        <v>#N/A</v>
      </c>
      <c r="AM33" s="170" t="e">
        <f t="shared" si="3"/>
        <v>#N/A</v>
      </c>
      <c r="AN33" s="80" t="e">
        <v>#N/A</v>
      </c>
      <c r="AO33" s="161" t="e">
        <f t="shared" si="4"/>
        <v>#N/A</v>
      </c>
    </row>
    <row r="34" spans="1:41" ht="11.25" customHeight="1" x14ac:dyDescent="0.2">
      <c r="A34" s="59" t="s">
        <v>116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USD6L3L5Y_RepoQuote</v>
      </c>
      <c r="I34" s="59" t="str">
        <f t="shared" si="20"/>
        <v>USD6L3L5Y_RepoQuote</v>
      </c>
      <c r="J34" s="127">
        <v>0</v>
      </c>
      <c r="K34" s="64" t="str">
        <f>_xll.qlSwapRateHelper2(,$H34,2,$B34,Calendar,$D34,$E34,$F34,$G34,$J34,$C34,Discounting1,PillarDate,,IndexedCoupon,Permanent,Trigger,ObjectOverwrite)</f>
        <v>obj_003eb#0006</v>
      </c>
      <c r="L34" s="64" t="str">
        <f>_xll.qlSwapRateHelper2(,$I34,2,$B34,Calendar,$D34,$E34,$F34,$G34,$J34,$C34,Discounting2,PillarDate,,IndexedCoupon,Permanent,Trigger,ObjectOverwrite)</f>
        <v>obj_003cf#0006</v>
      </c>
      <c r="M34" s="48"/>
      <c r="N34" s="10" t="str">
        <f t="shared" si="14"/>
        <v>BasSw</v>
      </c>
      <c r="O34" s="94" t="str">
        <f t="shared" ref="O34:P34" si="29">IF(ISBLANK(K38),"--",K38)</f>
        <v>obj_003fc#0006</v>
      </c>
      <c r="P34" s="94" t="str">
        <f t="shared" si="29"/>
        <v>obj_003ea#0006</v>
      </c>
      <c r="Q34" s="146" t="str">
        <f>IFERROR(_xll.qlRateHelperQuoteName(O34,Trigger),"--")</f>
        <v>USD6L3L9Y_RepoQuote</v>
      </c>
      <c r="R34" s="146" t="str">
        <f>IFERROR(_xll.qlRateHelperQuoteName(P34,Trigger),"--")</f>
        <v>USD6L3L9Y_RepoQuote</v>
      </c>
      <c r="S34" s="98">
        <f>IFERROR(_xll.qlRateHelperQuoteValue($O34,Trigger),"--")</f>
        <v>2.2189500000000001E-2</v>
      </c>
      <c r="T34" s="98">
        <f>IFERROR(_xll.qlRateHelperQuoteValue($P34,Trigger),"--")</f>
        <v>2.2189500000000001E-2</v>
      </c>
      <c r="U34" s="141" t="b">
        <v>1</v>
      </c>
      <c r="V34" s="94">
        <v>10</v>
      </c>
      <c r="W34" s="94">
        <v>1</v>
      </c>
      <c r="X34" s="99">
        <f>IFERROR(_xll.qlRateHelperEarliestDate(O34,Trigger),"--")</f>
        <v>42362</v>
      </c>
      <c r="Y34" s="99">
        <f>IFERROR(_xll.qlRateHelperPillarDate(O34,Trigger),"--")</f>
        <v>45650</v>
      </c>
      <c r="AA34" s="4" t="str">
        <f t="shared" si="2"/>
        <v/>
      </c>
      <c r="AB34" s="4" t="e">
        <v>#N/A</v>
      </c>
      <c r="AC34" s="4" t="e">
        <v>#N/A</v>
      </c>
      <c r="AD34" s="4" t="str">
        <f>IFERROR(_xll.qlRateHelperQuoteName(AB34,Trigger),"")</f>
        <v/>
      </c>
      <c r="AE34" s="70" t="str">
        <f>IFERROR(_xll.qlRateHelperRate(AB34,Trigger),"")</f>
        <v/>
      </c>
      <c r="AF34" s="104" t="str">
        <f>IF(ISERROR(_xll.qlSwapRateHelperSpread($AB34)),IF(ISERROR(_xll.qlFuturesRateHelperConvexityAdjustment($AB34)),"",_xll.qlFuturesRateHelperConvexityAdjustment($AB34)),_xll.qlSwapRateHelperSpread($AB34))</f>
        <v/>
      </c>
      <c r="AG34" s="5" t="str">
        <f>IFERROR(_xll.qlRateHelperEarliestDate(AB34,Trigger),"")</f>
        <v/>
      </c>
      <c r="AH34" s="5" t="str">
        <f>IFERROR(_xll.qlRateHelperPillarDate(AB34,Trigger),"")</f>
        <v/>
      </c>
      <c r="AI34" s="70" t="e">
        <v>#N/A</v>
      </c>
      <c r="AJ34" s="77" t="e">
        <v>#N/A</v>
      </c>
      <c r="AK34" s="167" t="e">
        <v>#N/A</v>
      </c>
      <c r="AL34" s="168" t="e">
        <v>#N/A</v>
      </c>
      <c r="AM34" s="170" t="e">
        <f t="shared" si="3"/>
        <v>#N/A</v>
      </c>
      <c r="AN34" s="80" t="e">
        <v>#N/A</v>
      </c>
      <c r="AO34" s="161" t="e">
        <f t="shared" si="4"/>
        <v>#N/A</v>
      </c>
    </row>
    <row r="35" spans="1:41" ht="11.25" customHeight="1" x14ac:dyDescent="0.2">
      <c r="A35" s="59" t="s">
        <v>116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USD6L3L6Y_RepoQuote</v>
      </c>
      <c r="I35" s="59" t="str">
        <f t="shared" si="20"/>
        <v>USD6L3L6Y_RepoQuote</v>
      </c>
      <c r="J35" s="127">
        <v>0</v>
      </c>
      <c r="K35" s="64" t="str">
        <f>_xll.qlSwapRateHelper2(,$H35,2,$B35,Calendar,$D35,$E35,$F35,$G35,$J35,$C35,Discounting1,PillarDate,,IndexedCoupon,Permanent,Trigger,ObjectOverwrite)</f>
        <v>obj_003f5#0006</v>
      </c>
      <c r="L35" s="64" t="str">
        <f>_xll.qlSwapRateHelper2(,$I35,2,$B35,Calendar,$D35,$E35,$F35,$G35,$J35,$C35,Discounting2,PillarDate,,IndexedCoupon,Permanent,Trigger,ObjectOverwrite)</f>
        <v>obj_003ce#0006</v>
      </c>
      <c r="M35" s="48"/>
      <c r="N35" s="10" t="str">
        <f t="shared" si="14"/>
        <v>BasSw</v>
      </c>
      <c r="O35" s="94" t="str">
        <f t="shared" ref="O35:P35" si="30">IF(ISBLANK(K39),"--",K39)</f>
        <v>obj_003ff#0006</v>
      </c>
      <c r="P35" s="94" t="str">
        <f t="shared" si="30"/>
        <v>obj_003da#0006</v>
      </c>
      <c r="Q35" s="146" t="str">
        <f>IFERROR(_xll.qlRateHelperQuoteName(O35,Trigger),"--")</f>
        <v>USD6L3L10Y_RepoQuote</v>
      </c>
      <c r="R35" s="146" t="str">
        <f>IFERROR(_xll.qlRateHelperQuoteName(P35,Trigger),"--")</f>
        <v>USD6L3L10Y_RepoQuote</v>
      </c>
      <c r="S35" s="98">
        <f>IFERROR(_xll.qlRateHelperQuoteValue($O35,Trigger),"--")</f>
        <v>2.2904250000000001E-2</v>
      </c>
      <c r="T35" s="98">
        <f>IFERROR(_xll.qlRateHelperQuoteValue($P35,Trigger),"--")</f>
        <v>2.2904250000000001E-2</v>
      </c>
      <c r="U35" s="141" t="b">
        <v>1</v>
      </c>
      <c r="V35" s="94">
        <v>10</v>
      </c>
      <c r="W35" s="94">
        <v>1</v>
      </c>
      <c r="X35" s="99">
        <f>IFERROR(_xll.qlRateHelperEarliestDate(O35,Trigger),"--")</f>
        <v>42362</v>
      </c>
      <c r="Y35" s="99">
        <f>IFERROR(_xll.qlRateHelperPillarDate(O35,Trigger),"--")</f>
        <v>46015</v>
      </c>
      <c r="AA35" s="4" t="str">
        <f t="shared" si="2"/>
        <v/>
      </c>
      <c r="AB35" s="4" t="e">
        <v>#N/A</v>
      </c>
      <c r="AC35" s="4" t="e">
        <v>#N/A</v>
      </c>
      <c r="AD35" s="4" t="str">
        <f>IFERROR(_xll.qlRateHelperQuoteName(AB35,Trigger),"")</f>
        <v/>
      </c>
      <c r="AE35" s="70" t="str">
        <f>IFERROR(_xll.qlRateHelperRate(AB35,Trigger),"")</f>
        <v/>
      </c>
      <c r="AF35" s="104" t="str">
        <f>IF(ISERROR(_xll.qlSwapRateHelperSpread($AB35)),IF(ISERROR(_xll.qlFuturesRateHelperConvexityAdjustment($AB35)),"",_xll.qlFuturesRateHelperConvexityAdjustment($AB35)),_xll.qlSwapRateHelperSpread($AB35))</f>
        <v/>
      </c>
      <c r="AG35" s="5" t="str">
        <f>IFERROR(_xll.qlRateHelperEarliestDate(AB35,Trigger),"")</f>
        <v/>
      </c>
      <c r="AH35" s="5" t="str">
        <f>IFERROR(_xll.qlRateHelperPillarDate(AB35,Trigger),"")</f>
        <v/>
      </c>
      <c r="AI35" s="70" t="e">
        <v>#N/A</v>
      </c>
      <c r="AJ35" s="77" t="e">
        <v>#N/A</v>
      </c>
      <c r="AK35" s="167" t="e">
        <v>#N/A</v>
      </c>
      <c r="AL35" s="168" t="e">
        <v>#N/A</v>
      </c>
      <c r="AM35" s="170" t="e">
        <f t="shared" si="3"/>
        <v>#N/A</v>
      </c>
      <c r="AN35" s="80" t="e">
        <v>#N/A</v>
      </c>
      <c r="AO35" s="161" t="e">
        <f t="shared" si="4"/>
        <v>#N/A</v>
      </c>
    </row>
    <row r="36" spans="1:41" ht="11.25" customHeight="1" x14ac:dyDescent="0.2">
      <c r="A36" s="59" t="s">
        <v>116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USD6L3L7Y_RepoQuote</v>
      </c>
      <c r="I36" s="59" t="str">
        <f t="shared" si="20"/>
        <v>USD6L3L7Y_RepoQuote</v>
      </c>
      <c r="J36" s="127">
        <v>0</v>
      </c>
      <c r="K36" s="64" t="str">
        <f>_xll.qlSwapRateHelper2(,$H36,2,$B36,Calendar,$D36,$E36,$F36,$G36,$J36,$C36,Discounting1,PillarDate,,IndexedCoupon,Permanent,Trigger,ObjectOverwrite)</f>
        <v>obj_00401#0006</v>
      </c>
      <c r="L36" s="64" t="str">
        <f>_xll.qlSwapRateHelper2(,$I36,2,$B36,Calendar,$D36,$E36,$F36,$G36,$J36,$C36,Discounting2,PillarDate,,IndexedCoupon,Permanent,Trigger,ObjectOverwrite)</f>
        <v>obj_003e6#0006</v>
      </c>
      <c r="M36" s="48"/>
      <c r="N36" s="10" t="str">
        <f t="shared" si="14"/>
        <v>BasSw</v>
      </c>
      <c r="O36" s="94" t="str">
        <f t="shared" ref="O36:P36" si="31">IF(ISBLANK(K40),"--",K40)</f>
        <v>--</v>
      </c>
      <c r="P36" s="94" t="str">
        <f t="shared" si="31"/>
        <v>--</v>
      </c>
      <c r="Q36" s="146" t="str">
        <f>IFERROR(_xll.qlRateHelperQuoteName(O36,Trigger),"--")</f>
        <v>--</v>
      </c>
      <c r="R36" s="146" t="str">
        <f>IFERROR(_xll.qlRateHelperQuoteName(P36,Trigger),"--")</f>
        <v>--</v>
      </c>
      <c r="S36" s="98" t="str">
        <f>IFERROR(_xll.qlRateHelperQuoteValue($O36,Trigger),"--")</f>
        <v>--</v>
      </c>
      <c r="T36" s="98" t="str">
        <f>IFERROR(_xll.qlRateHelperQuoteValue($P36,Trigger),"--")</f>
        <v>--</v>
      </c>
      <c r="U36" s="141" t="b">
        <v>0</v>
      </c>
      <c r="V36" s="94">
        <v>10</v>
      </c>
      <c r="W36" s="94">
        <v>1</v>
      </c>
      <c r="X36" s="99" t="str">
        <f>IFERROR(_xll.qlRateHelperEarliestDate(O36,Trigger),"--")</f>
        <v>--</v>
      </c>
      <c r="Y36" s="99" t="str">
        <f>IFERROR(_xll.qlRateHelperPillarDate(O36,Trigger),"--")</f>
        <v>--</v>
      </c>
      <c r="AA36" s="4" t="str">
        <f t="shared" si="2"/>
        <v/>
      </c>
      <c r="AB36" s="4" t="e">
        <v>#N/A</v>
      </c>
      <c r="AC36" s="4" t="e">
        <v>#N/A</v>
      </c>
      <c r="AD36" s="4" t="str">
        <f>IFERROR(_xll.qlRateHelperQuoteName(AB36,Trigger),"")</f>
        <v/>
      </c>
      <c r="AE36" s="70" t="str">
        <f>IFERROR(_xll.qlRateHelperRate(AB36,Trigger),"")</f>
        <v/>
      </c>
      <c r="AF36" s="104" t="str">
        <f>IF(ISERROR(_xll.qlSwapRateHelperSpread($AB36)),IF(ISERROR(_xll.qlFuturesRateHelperConvexityAdjustment($AB36)),"",_xll.qlFuturesRateHelperConvexityAdjustment($AB36)),_xll.qlSwapRateHelperSpread($AB36))</f>
        <v/>
      </c>
      <c r="AG36" s="5" t="str">
        <f>IFERROR(_xll.qlRateHelperEarliestDate(AB36,Trigger),"")</f>
        <v/>
      </c>
      <c r="AH36" s="5" t="str">
        <f>IFERROR(_xll.qlRateHelperPillarDate(AB36,Trigger),"")</f>
        <v/>
      </c>
      <c r="AI36" s="70" t="e">
        <v>#N/A</v>
      </c>
      <c r="AJ36" s="77" t="e">
        <v>#N/A</v>
      </c>
      <c r="AK36" s="167" t="e">
        <v>#N/A</v>
      </c>
      <c r="AL36" s="168" t="e">
        <v>#N/A</v>
      </c>
      <c r="AM36" s="170" t="e">
        <f t="shared" si="3"/>
        <v>#N/A</v>
      </c>
      <c r="AN36" s="80" t="e">
        <v>#N/A</v>
      </c>
      <c r="AO36" s="161" t="e">
        <f t="shared" si="4"/>
        <v>#N/A</v>
      </c>
    </row>
    <row r="37" spans="1:41" ht="11.25" customHeight="1" x14ac:dyDescent="0.2">
      <c r="A37" s="59" t="s">
        <v>116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USD6L3L8Y_RepoQuote</v>
      </c>
      <c r="I37" s="59" t="str">
        <f t="shared" si="20"/>
        <v>USD6L3L8Y_RepoQuote</v>
      </c>
      <c r="J37" s="127">
        <v>0</v>
      </c>
      <c r="K37" s="64" t="str">
        <f>_xll.qlSwapRateHelper2(,$H37,2,$B37,Calendar,$D37,$E37,$F37,$G37,$J37,$C37,Discounting1,PillarDate,,IndexedCoupon,Permanent,Trigger,ObjectOverwrite)</f>
        <v>obj_003e9#0006</v>
      </c>
      <c r="L37" s="64" t="str">
        <f>_xll.qlSwapRateHelper2(,$I37,2,$B37,Calendar,$D37,$E37,$F37,$G37,$J37,$C37,Discounting2,PillarDate,,IndexedCoupon,Permanent,Trigger,ObjectOverwrite)</f>
        <v>obj_003df#0006</v>
      </c>
      <c r="M37" s="48"/>
      <c r="N37" s="10" t="str">
        <f t="shared" si="14"/>
        <v>BasSw</v>
      </c>
      <c r="O37" s="94" t="str">
        <f t="shared" ref="O37:P37" si="32">IF(ISBLANK(K41),"--",K41)</f>
        <v>obj_003d7#0006</v>
      </c>
      <c r="P37" s="94" t="str">
        <f t="shared" si="32"/>
        <v>obj_003fe#0006</v>
      </c>
      <c r="Q37" s="146" t="str">
        <f>IFERROR(_xll.qlRateHelperQuoteName(O37,Trigger),"--")</f>
        <v>USD6L3L12Y_RepoQuote</v>
      </c>
      <c r="R37" s="146" t="str">
        <f>IFERROR(_xll.qlRateHelperQuoteName(P37,Trigger),"--")</f>
        <v>USD6L3L12Y_RepoQuote</v>
      </c>
      <c r="S37" s="98">
        <f>IFERROR(_xll.qlRateHelperQuoteValue($O37,Trigger),"--")</f>
        <v>2.4109099999999901E-2</v>
      </c>
      <c r="T37" s="98">
        <f>IFERROR(_xll.qlRateHelperQuoteValue($P37,Trigger),"--")</f>
        <v>2.4109099999999901E-2</v>
      </c>
      <c r="U37" s="141" t="b">
        <v>1</v>
      </c>
      <c r="V37" s="94">
        <v>10</v>
      </c>
      <c r="W37" s="94">
        <v>1</v>
      </c>
      <c r="X37" s="99">
        <f>IFERROR(_xll.qlRateHelperEarliestDate(O37,Trigger),"--")</f>
        <v>42362</v>
      </c>
      <c r="Y37" s="99">
        <f>IFERROR(_xll.qlRateHelperPillarDate(O37,Trigger),"--")</f>
        <v>46748</v>
      </c>
      <c r="AA37" s="4" t="str">
        <f t="shared" si="2"/>
        <v/>
      </c>
      <c r="AB37" s="4" t="e">
        <v>#N/A</v>
      </c>
      <c r="AC37" s="4" t="e">
        <v>#N/A</v>
      </c>
      <c r="AD37" s="4" t="str">
        <f>IFERROR(_xll.qlRateHelperQuoteName(AB37,Trigger),"")</f>
        <v/>
      </c>
      <c r="AE37" s="70" t="str">
        <f>IFERROR(_xll.qlRateHelperRate(AB37,Trigger),"")</f>
        <v/>
      </c>
      <c r="AF37" s="104" t="str">
        <f>IF(ISERROR(_xll.qlSwapRateHelperSpread($AB37)),IF(ISERROR(_xll.qlFuturesRateHelperConvexityAdjustment($AB37)),"",_xll.qlFuturesRateHelperConvexityAdjustment($AB37)),_xll.qlSwapRateHelperSpread($AB37))</f>
        <v/>
      </c>
      <c r="AG37" s="5" t="str">
        <f>IFERROR(_xll.qlRateHelperEarliestDate(AB37,Trigger),"")</f>
        <v/>
      </c>
      <c r="AH37" s="5" t="str">
        <f>IFERROR(_xll.qlRateHelperPillarDate(AB37,Trigger),"")</f>
        <v/>
      </c>
      <c r="AI37" s="70" t="e">
        <v>#N/A</v>
      </c>
      <c r="AJ37" s="77" t="e">
        <v>#N/A</v>
      </c>
      <c r="AK37" s="167" t="e">
        <v>#N/A</v>
      </c>
      <c r="AL37" s="168" t="e">
        <v>#N/A</v>
      </c>
      <c r="AM37" s="170" t="e">
        <f t="shared" si="3"/>
        <v>#N/A</v>
      </c>
      <c r="AN37" s="80" t="e">
        <v>#N/A</v>
      </c>
      <c r="AO37" s="161" t="e">
        <f t="shared" si="4"/>
        <v>#N/A</v>
      </c>
    </row>
    <row r="38" spans="1:41" ht="11.25" customHeight="1" x14ac:dyDescent="0.2">
      <c r="A38" s="59" t="s">
        <v>116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USD6L3L9Y_RepoQuote</v>
      </c>
      <c r="I38" s="59" t="str">
        <f t="shared" si="20"/>
        <v>USD6L3L9Y_RepoQuote</v>
      </c>
      <c r="J38" s="127">
        <v>0</v>
      </c>
      <c r="K38" s="64" t="str">
        <f>_xll.qlSwapRateHelper2(,$H38,2,$B38,Calendar,$D38,$E38,$F38,$G38,$J38,$C38,Discounting1,PillarDate,,IndexedCoupon,Permanent,Trigger,ObjectOverwrite)</f>
        <v>obj_003fc#0006</v>
      </c>
      <c r="L38" s="64" t="str">
        <f>_xll.qlSwapRateHelper2(,$I38,2,$B38,Calendar,$D38,$E38,$F38,$G38,$J38,$C38,Discounting2,PillarDate,,IndexedCoupon,Permanent,Trigger,ObjectOverwrite)</f>
        <v>obj_003ea#0006</v>
      </c>
      <c r="M38" s="48"/>
      <c r="N38" s="10" t="str">
        <f t="shared" si="14"/>
        <v>BasSw</v>
      </c>
      <c r="O38" s="94" t="str">
        <f t="shared" ref="O38:P38" si="33">IF(ISBLANK(K42),"--",K42)</f>
        <v>--</v>
      </c>
      <c r="P38" s="94" t="str">
        <f t="shared" si="33"/>
        <v>--</v>
      </c>
      <c r="Q38" s="146" t="str">
        <f>IFERROR(_xll.qlRateHelperQuoteName(O38,Trigger),"--")</f>
        <v>--</v>
      </c>
      <c r="R38" s="146" t="str">
        <f>IFERROR(_xll.qlRateHelperQuoteName(P38,Trigger),"--")</f>
        <v>--</v>
      </c>
      <c r="S38" s="98" t="str">
        <f>IFERROR(_xll.qlRateHelperQuoteValue($O38,Trigger),"--")</f>
        <v>--</v>
      </c>
      <c r="T38" s="98" t="str">
        <f>IFERROR(_xll.qlRateHelperQuoteValue($P38,Trigger),"--")</f>
        <v>--</v>
      </c>
      <c r="U38" s="141" t="b">
        <v>0</v>
      </c>
      <c r="V38" s="94">
        <v>10</v>
      </c>
      <c r="W38" s="94">
        <v>1</v>
      </c>
      <c r="X38" s="99" t="str">
        <f>IFERROR(_xll.qlRateHelperEarliestDate(O38,Trigger),"--")</f>
        <v>--</v>
      </c>
      <c r="Y38" s="99" t="str">
        <f>IFERROR(_xll.qlRateHelperPillarDate(O38,Trigger),"--")</f>
        <v>--</v>
      </c>
      <c r="AA38" s="4" t="str">
        <f t="shared" si="2"/>
        <v/>
      </c>
      <c r="AB38" s="4" t="e">
        <v>#N/A</v>
      </c>
      <c r="AC38" s="4" t="e">
        <v>#N/A</v>
      </c>
      <c r="AD38" s="4" t="str">
        <f>IFERROR(_xll.qlRateHelperQuoteName(AB38,Trigger),"")</f>
        <v/>
      </c>
      <c r="AE38" s="70" t="str">
        <f>IFERROR(_xll.qlRateHelperRate(AB38,Trigger),"")</f>
        <v/>
      </c>
      <c r="AF38" s="104" t="str">
        <f>IF(ISERROR(_xll.qlSwapRateHelperSpread($AB38)),IF(ISERROR(_xll.qlFuturesRateHelperConvexityAdjustment($AB38)),"",_xll.qlFuturesRateHelperConvexityAdjustment($AB38)),_xll.qlSwapRateHelperSpread($AB38))</f>
        <v/>
      </c>
      <c r="AG38" s="5" t="str">
        <f>IFERROR(_xll.qlRateHelperEarliestDate(AB38,Trigger),"")</f>
        <v/>
      </c>
      <c r="AH38" s="5" t="str">
        <f>IFERROR(_xll.qlRateHelperPillarDate(AB38,Trigger),"")</f>
        <v/>
      </c>
      <c r="AI38" s="70" t="e">
        <v>#N/A</v>
      </c>
      <c r="AJ38" s="77" t="e">
        <v>#N/A</v>
      </c>
      <c r="AK38" s="167" t="e">
        <v>#N/A</v>
      </c>
      <c r="AL38" s="168" t="e">
        <v>#N/A</v>
      </c>
      <c r="AM38" s="170" t="e">
        <f t="shared" si="3"/>
        <v>#N/A</v>
      </c>
      <c r="AN38" s="80" t="e">
        <v>#N/A</v>
      </c>
      <c r="AO38" s="161" t="e">
        <f t="shared" si="4"/>
        <v>#N/A</v>
      </c>
    </row>
    <row r="39" spans="1:41" ht="11.25" customHeight="1" x14ac:dyDescent="0.2">
      <c r="A39" s="59" t="s">
        <v>116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USD6L3L10Y_RepoQuote</v>
      </c>
      <c r="I39" s="59" t="str">
        <f t="shared" si="20"/>
        <v>USD6L3L10Y_RepoQuote</v>
      </c>
      <c r="J39" s="127">
        <v>0</v>
      </c>
      <c r="K39" s="64" t="str">
        <f>_xll.qlSwapRateHelper2(,$H39,2,$B39,Calendar,$D39,$E39,$F39,$G39,$J39,$C39,Discounting1,PillarDate,,IndexedCoupon,Permanent,Trigger,ObjectOverwrite)</f>
        <v>obj_003ff#0006</v>
      </c>
      <c r="L39" s="64" t="str">
        <f>_xll.qlSwapRateHelper2(,$I39,2,$B39,Calendar,$D39,$E39,$F39,$G39,$J39,$C39,Discounting2,PillarDate,,IndexedCoupon,Permanent,Trigger,ObjectOverwrite)</f>
        <v>obj_003da#0006</v>
      </c>
      <c r="M39" s="48"/>
      <c r="N39" s="10" t="str">
        <f t="shared" si="14"/>
        <v>BasSw</v>
      </c>
      <c r="O39" s="94" t="str">
        <f t="shared" ref="O39:P39" si="34">IF(ISBLANK(K43),"--",K43)</f>
        <v>--</v>
      </c>
      <c r="P39" s="94" t="str">
        <f t="shared" si="34"/>
        <v>--</v>
      </c>
      <c r="Q39" s="146" t="str">
        <f>IFERROR(_xll.qlRateHelperQuoteName(O39,Trigger),"--")</f>
        <v>--</v>
      </c>
      <c r="R39" s="146" t="str">
        <f>IFERROR(_xll.qlRateHelperQuoteName(P39,Trigger),"--")</f>
        <v>--</v>
      </c>
      <c r="S39" s="98" t="str">
        <f>IFERROR(_xll.qlRateHelperQuoteValue($O39,Trigger),"--")</f>
        <v>--</v>
      </c>
      <c r="T39" s="98" t="str">
        <f>IFERROR(_xll.qlRateHelperQuoteValue($P39,Trigger),"--")</f>
        <v>--</v>
      </c>
      <c r="U39" s="141" t="b">
        <v>0</v>
      </c>
      <c r="V39" s="94">
        <v>10</v>
      </c>
      <c r="W39" s="94">
        <v>1</v>
      </c>
      <c r="X39" s="99" t="str">
        <f>IFERROR(_xll.qlRateHelperEarliestDate(O39,Trigger),"--")</f>
        <v>--</v>
      </c>
      <c r="Y39" s="99" t="str">
        <f>IFERROR(_xll.qlRateHelperPillarDate(O39,Trigger),"--")</f>
        <v>--</v>
      </c>
      <c r="AA39" s="4" t="str">
        <f t="shared" si="2"/>
        <v/>
      </c>
      <c r="AB39" s="4" t="e">
        <v>#N/A</v>
      </c>
      <c r="AC39" s="4" t="e">
        <v>#N/A</v>
      </c>
      <c r="AD39" s="4" t="str">
        <f>IFERROR(_xll.qlRateHelperQuoteName(AB39,Trigger),"")</f>
        <v/>
      </c>
      <c r="AE39" s="70" t="str">
        <f>IFERROR(_xll.qlRateHelperRate(AB39,Trigger),"")</f>
        <v/>
      </c>
      <c r="AF39" s="104" t="str">
        <f>IF(ISERROR(_xll.qlSwapRateHelperSpread($AB39)),IF(ISERROR(_xll.qlFuturesRateHelperConvexityAdjustment($AB39)),"",_xll.qlFuturesRateHelperConvexityAdjustment($AB39)),_xll.qlSwapRateHelperSpread($AB39))</f>
        <v/>
      </c>
      <c r="AG39" s="5" t="str">
        <f>IFERROR(_xll.qlRateHelperEarliestDate(AB39,Trigger),"")</f>
        <v/>
      </c>
      <c r="AH39" s="5" t="str">
        <f>IFERROR(_xll.qlRateHelperPillarDate(AB39,Trigger),"")</f>
        <v/>
      </c>
      <c r="AI39" s="70" t="e">
        <v>#N/A</v>
      </c>
      <c r="AJ39" s="77" t="e">
        <v>#N/A</v>
      </c>
      <c r="AK39" s="167" t="e">
        <v>#N/A</v>
      </c>
      <c r="AL39" s="168" t="e">
        <v>#N/A</v>
      </c>
      <c r="AM39" s="170" t="e">
        <f t="shared" si="3"/>
        <v>#N/A</v>
      </c>
      <c r="AN39" s="80" t="e">
        <v>#N/A</v>
      </c>
      <c r="AO39" s="161" t="e">
        <f t="shared" si="4"/>
        <v>#N/A</v>
      </c>
    </row>
    <row r="40" spans="1:41" ht="11.25" customHeight="1" x14ac:dyDescent="0.2">
      <c r="A40" s="59" t="s">
        <v>116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USD6L3L11Y_RepoQuote</v>
      </c>
      <c r="I40" s="59" t="str">
        <f t="shared" si="20"/>
        <v>USD6L3L11Y_RepoQuote</v>
      </c>
      <c r="J40" s="127">
        <v>0</v>
      </c>
      <c r="K40" s="64"/>
      <c r="L40" s="64"/>
      <c r="M40" s="48"/>
      <c r="N40" s="10" t="str">
        <f t="shared" si="14"/>
        <v>BasSw</v>
      </c>
      <c r="O40" s="94" t="str">
        <f t="shared" ref="O40:P40" si="35">IF(ISBLANK(K44),"--",K44)</f>
        <v>obj_003db#0006</v>
      </c>
      <c r="P40" s="94" t="str">
        <f t="shared" si="35"/>
        <v>obj_00403#0006</v>
      </c>
      <c r="Q40" s="146" t="str">
        <f>IFERROR(_xll.qlRateHelperQuoteName(O40,Trigger),"--")</f>
        <v>USD6L3L15Y_RepoQuote</v>
      </c>
      <c r="R40" s="146" t="str">
        <f>IFERROR(_xll.qlRateHelperQuoteName(P40,Trigger),"--")</f>
        <v>USD6L3L15Y_RepoQuote</v>
      </c>
      <c r="S40" s="98">
        <f>IFERROR(_xll.qlRateHelperQuoteValue($O40,Trigger),"--")</f>
        <v>2.5328900000000099E-2</v>
      </c>
      <c r="T40" s="98">
        <f>IFERROR(_xll.qlRateHelperQuoteValue($P40,Trigger),"--")</f>
        <v>2.5328900000000099E-2</v>
      </c>
      <c r="U40" s="141" t="b">
        <v>1</v>
      </c>
      <c r="V40" s="94">
        <v>10</v>
      </c>
      <c r="W40" s="94">
        <v>1</v>
      </c>
      <c r="X40" s="99">
        <f>IFERROR(_xll.qlRateHelperEarliestDate(O40,Trigger),"--")</f>
        <v>42362</v>
      </c>
      <c r="Y40" s="99">
        <f>IFERROR(_xll.qlRateHelperPillarDate(O40,Trigger),"--")</f>
        <v>47841</v>
      </c>
      <c r="AA40" s="4" t="str">
        <f t="shared" si="2"/>
        <v/>
      </c>
      <c r="AB40" s="4" t="e">
        <v>#N/A</v>
      </c>
      <c r="AC40" s="4" t="e">
        <v>#N/A</v>
      </c>
      <c r="AD40" s="4" t="str">
        <f>IFERROR(_xll.qlRateHelperQuoteName(AB40,Trigger),"")</f>
        <v/>
      </c>
      <c r="AE40" s="70" t="str">
        <f>IFERROR(_xll.qlRateHelperRate(AB40,Trigger),"")</f>
        <v/>
      </c>
      <c r="AF40" s="104" t="str">
        <f>IF(ISERROR(_xll.qlSwapRateHelperSpread($AB40)),IF(ISERROR(_xll.qlFuturesRateHelperConvexityAdjustment($AB40)),"",_xll.qlFuturesRateHelperConvexityAdjustment($AB40)),_xll.qlSwapRateHelperSpread($AB40))</f>
        <v/>
      </c>
      <c r="AG40" s="5" t="str">
        <f>IFERROR(_xll.qlRateHelperEarliestDate(AB40,Trigger),"")</f>
        <v/>
      </c>
      <c r="AH40" s="5" t="str">
        <f>IFERROR(_xll.qlRateHelperPillarDate(AB40,Trigger),"")</f>
        <v/>
      </c>
      <c r="AI40" s="70" t="e">
        <v>#N/A</v>
      </c>
      <c r="AJ40" s="77" t="e">
        <v>#N/A</v>
      </c>
      <c r="AK40" s="167" t="e">
        <v>#N/A</v>
      </c>
      <c r="AL40" s="168" t="e">
        <v>#N/A</v>
      </c>
      <c r="AM40" s="170" t="e">
        <f t="shared" si="3"/>
        <v>#N/A</v>
      </c>
      <c r="AN40" s="80" t="e">
        <v>#N/A</v>
      </c>
      <c r="AO40" s="161" t="e">
        <f t="shared" si="4"/>
        <v>#N/A</v>
      </c>
    </row>
    <row r="41" spans="1:41" ht="11.25" customHeight="1" x14ac:dyDescent="0.2">
      <c r="A41" s="59" t="s">
        <v>116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USD6L3L12Y_RepoQuote</v>
      </c>
      <c r="I41" s="59" t="str">
        <f t="shared" si="20"/>
        <v>USD6L3L12Y_RepoQuote</v>
      </c>
      <c r="J41" s="127">
        <v>0</v>
      </c>
      <c r="K41" s="64" t="str">
        <f>_xll.qlSwapRateHelper2(,$H41,2,$B41,Calendar,$D41,$E41,$F41,$G41,$J41,$C41,Discounting1,PillarDate,,IndexedCoupon,Permanent,Trigger,ObjectOverwrite)</f>
        <v>obj_003d7#0006</v>
      </c>
      <c r="L41" s="64" t="str">
        <f>_xll.qlSwapRateHelper2(,$I41,2,$B41,Calendar,$D41,$E41,$F41,$G41,$J41,$C41,Discounting2,PillarDate,,IndexedCoupon,Permanent,Trigger,ObjectOverwrite)</f>
        <v>obj_003fe#0006</v>
      </c>
      <c r="N41" s="10" t="str">
        <f t="shared" si="14"/>
        <v>BasSw</v>
      </c>
      <c r="O41" s="94" t="str">
        <f t="shared" ref="O41:P41" si="36">IF(ISBLANK(K45),"--",K45)</f>
        <v>--</v>
      </c>
      <c r="P41" s="94" t="str">
        <f t="shared" si="36"/>
        <v>--</v>
      </c>
      <c r="Q41" s="146" t="str">
        <f>IFERROR(_xll.qlRateHelperQuoteName(O41,Trigger),"--")</f>
        <v>--</v>
      </c>
      <c r="R41" s="146" t="str">
        <f>IFERROR(_xll.qlRateHelperQuoteName(P41,Trigger),"--")</f>
        <v>--</v>
      </c>
      <c r="S41" s="98" t="str">
        <f>IFERROR(_xll.qlRateHelperQuoteValue($O41,Trigger),"--")</f>
        <v>--</v>
      </c>
      <c r="T41" s="98" t="str">
        <f>IFERROR(_xll.qlRateHelperQuoteValue($P41,Trigger),"--")</f>
        <v>--</v>
      </c>
      <c r="U41" s="141" t="b">
        <v>0</v>
      </c>
      <c r="V41" s="94">
        <v>10</v>
      </c>
      <c r="W41" s="94">
        <v>1</v>
      </c>
      <c r="X41" s="99" t="str">
        <f>IFERROR(_xll.qlRateHelperEarliestDate(O41,Trigger),"--")</f>
        <v>--</v>
      </c>
      <c r="Y41" s="99" t="str">
        <f>IFERROR(_xll.qlRateHelperPillarDate(O41,Trigger),"--")</f>
        <v>--</v>
      </c>
      <c r="AA41" s="4" t="str">
        <f t="shared" si="2"/>
        <v/>
      </c>
      <c r="AB41" s="4" t="e">
        <v>#N/A</v>
      </c>
      <c r="AC41" s="4" t="e">
        <v>#N/A</v>
      </c>
      <c r="AD41" s="4" t="str">
        <f>IFERROR(_xll.qlRateHelperQuoteName(AB41,Trigger),"")</f>
        <v/>
      </c>
      <c r="AE41" s="70" t="str">
        <f>IFERROR(_xll.qlRateHelperRate(AB41,Trigger),"")</f>
        <v/>
      </c>
      <c r="AF41" s="104" t="str">
        <f>IF(ISERROR(_xll.qlSwapRateHelperSpread($AB41)),IF(ISERROR(_xll.qlFuturesRateHelperConvexityAdjustment($AB41)),"",_xll.qlFuturesRateHelperConvexityAdjustment($AB41)),_xll.qlSwapRateHelperSpread($AB41))</f>
        <v/>
      </c>
      <c r="AG41" s="5" t="str">
        <f>IFERROR(_xll.qlRateHelperEarliestDate(AB41,Trigger),"")</f>
        <v/>
      </c>
      <c r="AH41" s="5" t="str">
        <f>IFERROR(_xll.qlRateHelperPillarDate(AB41,Trigger),"")</f>
        <v/>
      </c>
      <c r="AI41" s="70" t="e">
        <v>#N/A</v>
      </c>
      <c r="AJ41" s="77" t="e">
        <v>#N/A</v>
      </c>
      <c r="AK41" s="167" t="e">
        <v>#N/A</v>
      </c>
      <c r="AL41" s="168" t="e">
        <v>#N/A</v>
      </c>
      <c r="AM41" s="170" t="e">
        <f t="shared" si="3"/>
        <v>#N/A</v>
      </c>
      <c r="AN41" s="80" t="e">
        <v>#N/A</v>
      </c>
      <c r="AO41" s="161" t="e">
        <f t="shared" si="4"/>
        <v>#N/A</v>
      </c>
    </row>
    <row r="42" spans="1:41" ht="11.25" customHeight="1" x14ac:dyDescent="0.2">
      <c r="A42" s="59" t="s">
        <v>116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USD6L3L13Y_RepoQuote</v>
      </c>
      <c r="I42" s="59" t="str">
        <f t="shared" si="20"/>
        <v>USD6L3L13Y_RepoQuote</v>
      </c>
      <c r="J42" s="127">
        <v>0</v>
      </c>
      <c r="K42" s="64"/>
      <c r="L42" s="64"/>
      <c r="N42" s="10" t="str">
        <f t="shared" si="14"/>
        <v>BasSw</v>
      </c>
      <c r="O42" s="94" t="str">
        <f t="shared" ref="O42:P42" si="37">IF(ISBLANK(K46),"--",K46)</f>
        <v>--</v>
      </c>
      <c r="P42" s="94" t="str">
        <f t="shared" si="37"/>
        <v>--</v>
      </c>
      <c r="Q42" s="146" t="str">
        <f>IFERROR(_xll.qlRateHelperQuoteName(O42,Trigger),"--")</f>
        <v>--</v>
      </c>
      <c r="R42" s="146" t="str">
        <f>IFERROR(_xll.qlRateHelperQuoteName(P42,Trigger),"--")</f>
        <v>--</v>
      </c>
      <c r="S42" s="98" t="str">
        <f>IFERROR(_xll.qlRateHelperQuoteValue($O42,Trigger),"--")</f>
        <v>--</v>
      </c>
      <c r="T42" s="98" t="str">
        <f>IFERROR(_xll.qlRateHelperQuoteValue($P42,Trigger),"--")</f>
        <v>--</v>
      </c>
      <c r="U42" s="141" t="b">
        <v>0</v>
      </c>
      <c r="V42" s="94">
        <v>10</v>
      </c>
      <c r="W42" s="94">
        <v>1</v>
      </c>
      <c r="X42" s="99" t="str">
        <f>IFERROR(_xll.qlRateHelperEarliestDate(O42,Trigger),"--")</f>
        <v>--</v>
      </c>
      <c r="Y42" s="99" t="str">
        <f>IFERROR(_xll.qlRateHelperPillarDate(O42,Trigger),"--")</f>
        <v>--</v>
      </c>
      <c r="AA42" s="4" t="str">
        <f t="shared" si="2"/>
        <v/>
      </c>
      <c r="AB42" s="4" t="e">
        <v>#N/A</v>
      </c>
      <c r="AC42" s="4" t="e">
        <v>#N/A</v>
      </c>
      <c r="AD42" s="4" t="str">
        <f>IFERROR(_xll.qlRateHelperQuoteName(AB42,Trigger),"")</f>
        <v/>
      </c>
      <c r="AE42" s="70" t="str">
        <f>IFERROR(_xll.qlRateHelperRate(AB42,Trigger),"")</f>
        <v/>
      </c>
      <c r="AF42" s="104" t="str">
        <f>IF(ISERROR(_xll.qlSwapRateHelperSpread($AB42)),IF(ISERROR(_xll.qlFuturesRateHelperConvexityAdjustment($AB42)),"",_xll.qlFuturesRateHelperConvexityAdjustment($AB42)),_xll.qlSwapRateHelperSpread($AB42))</f>
        <v/>
      </c>
      <c r="AG42" s="5" t="str">
        <f>IFERROR(_xll.qlRateHelperEarliestDate(AB42,Trigger),"")</f>
        <v/>
      </c>
      <c r="AH42" s="5" t="str">
        <f>IFERROR(_xll.qlRateHelperPillarDate(AB42,Trigger),"")</f>
        <v/>
      </c>
      <c r="AI42" s="70" t="e">
        <v>#N/A</v>
      </c>
      <c r="AJ42" s="77" t="e">
        <v>#N/A</v>
      </c>
      <c r="AK42" s="167" t="e">
        <v>#N/A</v>
      </c>
      <c r="AL42" s="168" t="e">
        <v>#N/A</v>
      </c>
      <c r="AM42" s="170" t="e">
        <f t="shared" si="3"/>
        <v>#N/A</v>
      </c>
      <c r="AN42" s="80" t="e">
        <v>#N/A</v>
      </c>
      <c r="AO42" s="161" t="e">
        <f t="shared" si="4"/>
        <v>#N/A</v>
      </c>
    </row>
    <row r="43" spans="1:41" ht="11.25" customHeight="1" x14ac:dyDescent="0.2">
      <c r="A43" s="59" t="s">
        <v>116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USD6L3L14Y_RepoQuote</v>
      </c>
      <c r="I43" s="59" t="str">
        <f t="shared" si="20"/>
        <v>USD6L3L14Y_RepoQuote</v>
      </c>
      <c r="J43" s="127">
        <v>0</v>
      </c>
      <c r="K43" s="64"/>
      <c r="L43" s="64"/>
      <c r="N43" s="10" t="str">
        <f t="shared" si="14"/>
        <v>BasSw</v>
      </c>
      <c r="O43" s="94" t="str">
        <f t="shared" ref="O43:P43" si="38">IF(ISBLANK(K47),"--",K47)</f>
        <v>--</v>
      </c>
      <c r="P43" s="94" t="str">
        <f t="shared" si="38"/>
        <v>--</v>
      </c>
      <c r="Q43" s="146" t="str">
        <f>IFERROR(_xll.qlRateHelperQuoteName(O43,Trigger),"--")</f>
        <v>--</v>
      </c>
      <c r="R43" s="146" t="str">
        <f>IFERROR(_xll.qlRateHelperQuoteName(P43,Trigger),"--")</f>
        <v>--</v>
      </c>
      <c r="S43" s="98" t="str">
        <f>IFERROR(_xll.qlRateHelperQuoteValue($O43,Trigger),"--")</f>
        <v>--</v>
      </c>
      <c r="T43" s="98" t="str">
        <f>IFERROR(_xll.qlRateHelperQuoteValue($P43,Trigger),"--")</f>
        <v>--</v>
      </c>
      <c r="U43" s="141" t="b">
        <v>0</v>
      </c>
      <c r="V43" s="94">
        <v>10</v>
      </c>
      <c r="W43" s="94">
        <v>1</v>
      </c>
      <c r="X43" s="99" t="str">
        <f>IFERROR(_xll.qlRateHelperEarliestDate(O43,Trigger),"--")</f>
        <v>--</v>
      </c>
      <c r="Y43" s="99" t="str">
        <f>IFERROR(_xll.qlRateHelperPillarDate(O43,Trigger),"--")</f>
        <v>--</v>
      </c>
      <c r="AA43" s="4" t="str">
        <f t="shared" si="2"/>
        <v/>
      </c>
      <c r="AB43" s="4" t="e">
        <v>#N/A</v>
      </c>
      <c r="AC43" s="4" t="e">
        <v>#N/A</v>
      </c>
      <c r="AD43" s="4" t="str">
        <f>IFERROR(_xll.qlRateHelperQuoteName(AB43,Trigger),"")</f>
        <v/>
      </c>
      <c r="AE43" s="70" t="str">
        <f>IFERROR(_xll.qlRateHelperRate(AB43,Trigger),"")</f>
        <v/>
      </c>
      <c r="AF43" s="104" t="str">
        <f>IF(ISERROR(_xll.qlSwapRateHelperSpread($AB43)),IF(ISERROR(_xll.qlFuturesRateHelperConvexityAdjustment($AB43)),"",_xll.qlFuturesRateHelperConvexityAdjustment($AB43)),_xll.qlSwapRateHelperSpread($AB43))</f>
        <v/>
      </c>
      <c r="AG43" s="5" t="str">
        <f>IFERROR(_xll.qlRateHelperEarliestDate(AB43,Trigger),"")</f>
        <v/>
      </c>
      <c r="AH43" s="5" t="str">
        <f>IFERROR(_xll.qlRateHelperPillarDate(AB43,Trigger),"")</f>
        <v/>
      </c>
      <c r="AI43" s="70" t="e">
        <v>#N/A</v>
      </c>
      <c r="AJ43" s="77" t="e">
        <v>#N/A</v>
      </c>
      <c r="AK43" s="167" t="e">
        <v>#N/A</v>
      </c>
      <c r="AL43" s="168" t="e">
        <v>#N/A</v>
      </c>
      <c r="AM43" s="170" t="e">
        <f t="shared" si="3"/>
        <v>#N/A</v>
      </c>
      <c r="AN43" s="80" t="e">
        <v>#N/A</v>
      </c>
      <c r="AO43" s="161" t="e">
        <f t="shared" si="4"/>
        <v>#N/A</v>
      </c>
    </row>
    <row r="44" spans="1:41" ht="11.25" customHeight="1" x14ac:dyDescent="0.2">
      <c r="A44" s="59" t="s">
        <v>116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USD6L3L15Y_RepoQuote</v>
      </c>
      <c r="I44" s="59" t="str">
        <f t="shared" si="20"/>
        <v>USD6L3L15Y_RepoQuote</v>
      </c>
      <c r="J44" s="127">
        <v>0</v>
      </c>
      <c r="K44" s="64" t="str">
        <f>_xll.qlSwapRateHelper2(,$H44,2,$B44,Calendar,$D44,$E44,$F44,$G44,$J44,$C44,Discounting1,PillarDate,,IndexedCoupon,Permanent,Trigger,ObjectOverwrite)</f>
        <v>obj_003db#0006</v>
      </c>
      <c r="L44" s="64" t="str">
        <f>_xll.qlSwapRateHelper2(,$I44,2,$B44,Calendar,$D44,$E44,$F44,$G44,$J44,$C44,Discounting2,PillarDate,,IndexedCoupon,Permanent,Trigger,ObjectOverwrite)</f>
        <v>obj_00403#0006</v>
      </c>
      <c r="N44" s="10" t="str">
        <f t="shared" si="14"/>
        <v>BasSw</v>
      </c>
      <c r="O44" s="94" t="str">
        <f t="shared" ref="O44:P44" si="39">IF(ISBLANK(K48),"--",K48)</f>
        <v>--</v>
      </c>
      <c r="P44" s="94" t="str">
        <f t="shared" si="39"/>
        <v>--</v>
      </c>
      <c r="Q44" s="146" t="str">
        <f>IFERROR(_xll.qlRateHelperQuoteName(O44,Trigger),"--")</f>
        <v>--</v>
      </c>
      <c r="R44" s="146" t="str">
        <f>IFERROR(_xll.qlRateHelperQuoteName(P44,Trigger),"--")</f>
        <v>--</v>
      </c>
      <c r="S44" s="98" t="str">
        <f>IFERROR(_xll.qlRateHelperQuoteValue($O44,Trigger),"--")</f>
        <v>--</v>
      </c>
      <c r="T44" s="98" t="str">
        <f>IFERROR(_xll.qlRateHelperQuoteValue($P44,Trigger),"--")</f>
        <v>--</v>
      </c>
      <c r="U44" s="141" t="b">
        <v>0</v>
      </c>
      <c r="V44" s="94">
        <v>10</v>
      </c>
      <c r="W44" s="94">
        <v>1</v>
      </c>
      <c r="X44" s="99" t="str">
        <f>IFERROR(_xll.qlRateHelperEarliestDate(O44,Trigger),"--")</f>
        <v>--</v>
      </c>
      <c r="Y44" s="99" t="str">
        <f>IFERROR(_xll.qlRateHelperPillarDate(O44,Trigger),"--")</f>
        <v>--</v>
      </c>
      <c r="AA44" s="4" t="str">
        <f t="shared" si="2"/>
        <v/>
      </c>
      <c r="AB44" s="4" t="e">
        <v>#N/A</v>
      </c>
      <c r="AC44" s="4" t="e">
        <v>#N/A</v>
      </c>
      <c r="AD44" s="4" t="str">
        <f>IFERROR(_xll.qlRateHelperQuoteName(AB44,Trigger),"")</f>
        <v/>
      </c>
      <c r="AE44" s="70" t="str">
        <f>IFERROR(_xll.qlRateHelperRate(AB44,Trigger),"")</f>
        <v/>
      </c>
      <c r="AF44" s="104" t="str">
        <f>IF(ISERROR(_xll.qlSwapRateHelperSpread($AB44)),IF(ISERROR(_xll.qlFuturesRateHelperConvexityAdjustment($AB44)),"",_xll.qlFuturesRateHelperConvexityAdjustment($AB44)),_xll.qlSwapRateHelperSpread($AB44))</f>
        <v/>
      </c>
      <c r="AG44" s="5" t="str">
        <f>IFERROR(_xll.qlRateHelperEarliestDate(AB44,Trigger),"")</f>
        <v/>
      </c>
      <c r="AH44" s="5" t="str">
        <f>IFERROR(_xll.qlRateHelperPillarDate(AB44,Trigger),"")</f>
        <v/>
      </c>
      <c r="AI44" s="70" t="e">
        <v>#N/A</v>
      </c>
      <c r="AJ44" s="77" t="e">
        <v>#N/A</v>
      </c>
      <c r="AK44" s="167" t="e">
        <v>#N/A</v>
      </c>
      <c r="AL44" s="168" t="e">
        <v>#N/A</v>
      </c>
      <c r="AM44" s="170" t="e">
        <f t="shared" si="3"/>
        <v>#N/A</v>
      </c>
      <c r="AN44" s="80" t="e">
        <v>#N/A</v>
      </c>
      <c r="AO44" s="161" t="e">
        <f t="shared" si="4"/>
        <v>#N/A</v>
      </c>
    </row>
    <row r="45" spans="1:41" ht="11.25" customHeight="1" x14ac:dyDescent="0.2">
      <c r="A45" s="59" t="s">
        <v>116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USD6L3L16Y_RepoQuote</v>
      </c>
      <c r="I45" s="59" t="str">
        <f t="shared" si="20"/>
        <v>USD6L3L16Y_RepoQuote</v>
      </c>
      <c r="J45" s="127">
        <v>0</v>
      </c>
      <c r="K45" s="64"/>
      <c r="L45" s="64"/>
      <c r="N45" s="10" t="str">
        <f t="shared" si="14"/>
        <v>BasSw</v>
      </c>
      <c r="O45" s="94" t="str">
        <f t="shared" ref="O45:P45" si="40">IF(ISBLANK(K49),"--",K49)</f>
        <v>obj_0040e#0006</v>
      </c>
      <c r="P45" s="94" t="str">
        <f t="shared" si="40"/>
        <v>obj_003f9#0006</v>
      </c>
      <c r="Q45" s="146" t="str">
        <f>IFERROR(_xll.qlRateHelperQuoteName(O45,Trigger),"--")</f>
        <v>USD6L3L20Y_RepoQuote</v>
      </c>
      <c r="R45" s="146" t="str">
        <f>IFERROR(_xll.qlRateHelperQuoteName(P45,Trigger),"--")</f>
        <v>USD6L3L20Y_RepoQuote</v>
      </c>
      <c r="S45" s="98">
        <f>IFERROR(_xll.qlRateHelperQuoteValue($O45,Trigger),"--")</f>
        <v>2.6476499999999899E-2</v>
      </c>
      <c r="T45" s="98">
        <f>IFERROR(_xll.qlRateHelperQuoteValue($P45,Trigger),"--")</f>
        <v>2.6476499999999899E-2</v>
      </c>
      <c r="U45" s="141" t="b">
        <v>1</v>
      </c>
      <c r="V45" s="94">
        <v>10</v>
      </c>
      <c r="W45" s="94">
        <v>1</v>
      </c>
      <c r="X45" s="99">
        <f>IFERROR(_xll.qlRateHelperEarliestDate(O45,Trigger),"--")</f>
        <v>42362</v>
      </c>
      <c r="Y45" s="99">
        <f>IFERROR(_xll.qlRateHelperPillarDate(O45,Trigger),"--")</f>
        <v>49667</v>
      </c>
      <c r="AA45" s="4" t="str">
        <f t="shared" si="2"/>
        <v/>
      </c>
      <c r="AB45" s="4" t="e">
        <v>#N/A</v>
      </c>
      <c r="AC45" s="4" t="e">
        <v>#N/A</v>
      </c>
      <c r="AD45" s="4" t="str">
        <f>IFERROR(_xll.qlRateHelperQuoteName(AB45,Trigger),"")</f>
        <v/>
      </c>
      <c r="AE45" s="70" t="str">
        <f>IFERROR(_xll.qlRateHelperRate(AB45,Trigger),"")</f>
        <v/>
      </c>
      <c r="AF45" s="104" t="str">
        <f>IF(ISERROR(_xll.qlSwapRateHelperSpread($AB45)),IF(ISERROR(_xll.qlFuturesRateHelperConvexityAdjustment($AB45)),"",_xll.qlFuturesRateHelperConvexityAdjustment($AB45)),_xll.qlSwapRateHelperSpread($AB45))</f>
        <v/>
      </c>
      <c r="AG45" s="5" t="str">
        <f>IFERROR(_xll.qlRateHelperEarliestDate(AB45,Trigger),"")</f>
        <v/>
      </c>
      <c r="AH45" s="5" t="str">
        <f>IFERROR(_xll.qlRateHelperPillarDate(AB45,Trigger),"")</f>
        <v/>
      </c>
      <c r="AI45" s="70" t="e">
        <v>#N/A</v>
      </c>
      <c r="AJ45" s="77" t="e">
        <v>#N/A</v>
      </c>
      <c r="AK45" s="167" t="e">
        <v>#N/A</v>
      </c>
      <c r="AL45" s="168" t="e">
        <v>#N/A</v>
      </c>
      <c r="AM45" s="170" t="e">
        <f t="shared" si="3"/>
        <v>#N/A</v>
      </c>
      <c r="AN45" s="80" t="e">
        <v>#N/A</v>
      </c>
      <c r="AO45" s="161" t="e">
        <f t="shared" si="4"/>
        <v>#N/A</v>
      </c>
    </row>
    <row r="46" spans="1:41" ht="11.25" customHeight="1" x14ac:dyDescent="0.2">
      <c r="A46" s="59" t="s">
        <v>116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USD6L3L17Y_RepoQuote</v>
      </c>
      <c r="I46" s="59" t="str">
        <f t="shared" si="20"/>
        <v>USD6L3L17Y_RepoQuote</v>
      </c>
      <c r="J46" s="127">
        <v>0</v>
      </c>
      <c r="K46" s="64"/>
      <c r="L46" s="64"/>
      <c r="N46" s="10" t="str">
        <f t="shared" si="14"/>
        <v>BasSw</v>
      </c>
      <c r="O46" s="94" t="str">
        <f t="shared" ref="O46:P46" si="41">IF(ISBLANK(K50),"--",K50)</f>
        <v>--</v>
      </c>
      <c r="P46" s="94" t="str">
        <f t="shared" si="41"/>
        <v>--</v>
      </c>
      <c r="Q46" s="146" t="str">
        <f>IFERROR(_xll.qlRateHelperQuoteName(O46,Trigger),"--")</f>
        <v>--</v>
      </c>
      <c r="R46" s="146" t="str">
        <f>IFERROR(_xll.qlRateHelperQuoteName(P46,Trigger),"--")</f>
        <v>--</v>
      </c>
      <c r="S46" s="98" t="str">
        <f>IFERROR(_xll.qlRateHelperQuoteValue($O46,Trigger),"--")</f>
        <v>--</v>
      </c>
      <c r="T46" s="98" t="str">
        <f>IFERROR(_xll.qlRateHelperQuoteValue($P46,Trigger),"--")</f>
        <v>--</v>
      </c>
      <c r="U46" s="141" t="b">
        <v>0</v>
      </c>
      <c r="V46" s="94">
        <v>10</v>
      </c>
      <c r="W46" s="94">
        <v>1</v>
      </c>
      <c r="X46" s="99" t="str">
        <f>IFERROR(_xll.qlRateHelperEarliestDate(O46,Trigger),"--")</f>
        <v>--</v>
      </c>
      <c r="Y46" s="99" t="str">
        <f>IFERROR(_xll.qlRateHelperPillarDate(O46,Trigger),"--")</f>
        <v>--</v>
      </c>
      <c r="AA46" s="4" t="str">
        <f t="shared" si="2"/>
        <v/>
      </c>
      <c r="AB46" s="4" t="e">
        <v>#N/A</v>
      </c>
      <c r="AC46" s="4" t="e">
        <v>#N/A</v>
      </c>
      <c r="AD46" s="4" t="str">
        <f>IFERROR(_xll.qlRateHelperQuoteName(AB46,Trigger),"")</f>
        <v/>
      </c>
      <c r="AE46" s="70" t="str">
        <f>IFERROR(_xll.qlRateHelperRate(AB46,Trigger),"")</f>
        <v/>
      </c>
      <c r="AF46" s="104" t="str">
        <f>IF(ISERROR(_xll.qlSwapRateHelperSpread($AB46)),IF(ISERROR(_xll.qlFuturesRateHelperConvexityAdjustment($AB46)),"",_xll.qlFuturesRateHelperConvexityAdjustment($AB46)),_xll.qlSwapRateHelperSpread($AB46))</f>
        <v/>
      </c>
      <c r="AG46" s="5" t="str">
        <f>IFERROR(_xll.qlRateHelperEarliestDate(AB46,Trigger),"")</f>
        <v/>
      </c>
      <c r="AH46" s="5" t="str">
        <f>IFERROR(_xll.qlRateHelperPillarDate(AB46,Trigger),"")</f>
        <v/>
      </c>
      <c r="AI46" s="70" t="e">
        <v>#N/A</v>
      </c>
      <c r="AJ46" s="77" t="e">
        <v>#N/A</v>
      </c>
      <c r="AK46" s="167" t="e">
        <v>#N/A</v>
      </c>
      <c r="AL46" s="168" t="e">
        <v>#N/A</v>
      </c>
      <c r="AM46" s="170" t="e">
        <f t="shared" si="3"/>
        <v>#N/A</v>
      </c>
      <c r="AN46" s="80" t="e">
        <v>#N/A</v>
      </c>
      <c r="AO46" s="161" t="e">
        <f t="shared" si="4"/>
        <v>#N/A</v>
      </c>
    </row>
    <row r="47" spans="1:41" ht="11.25" customHeight="1" x14ac:dyDescent="0.2">
      <c r="A47" s="59" t="s">
        <v>116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USD6L3L18Y_RepoQuote</v>
      </c>
      <c r="I47" s="59" t="str">
        <f t="shared" si="20"/>
        <v>USD6L3L18Y_RepoQuote</v>
      </c>
      <c r="J47" s="127">
        <v>0</v>
      </c>
      <c r="K47" s="64"/>
      <c r="L47" s="64"/>
      <c r="N47" s="10" t="str">
        <f t="shared" si="14"/>
        <v>BasSw</v>
      </c>
      <c r="O47" s="94" t="str">
        <f t="shared" ref="O47:P47" si="42">IF(ISBLANK(K51),"--",K51)</f>
        <v>--</v>
      </c>
      <c r="P47" s="94" t="str">
        <f t="shared" si="42"/>
        <v>--</v>
      </c>
      <c r="Q47" s="146" t="str">
        <f>IFERROR(_xll.qlRateHelperQuoteName(O47,Trigger),"--")</f>
        <v>--</v>
      </c>
      <c r="R47" s="146" t="str">
        <f>IFERROR(_xll.qlRateHelperQuoteName(P47,Trigger),"--")</f>
        <v>--</v>
      </c>
      <c r="S47" s="98" t="str">
        <f>IFERROR(_xll.qlRateHelperQuoteValue($O47,Trigger),"--")</f>
        <v>--</v>
      </c>
      <c r="T47" s="98" t="str">
        <f>IFERROR(_xll.qlRateHelperQuoteValue($P47,Trigger),"--")</f>
        <v>--</v>
      </c>
      <c r="U47" s="141" t="b">
        <v>0</v>
      </c>
      <c r="V47" s="94">
        <v>10</v>
      </c>
      <c r="W47" s="94">
        <v>1</v>
      </c>
      <c r="X47" s="99" t="str">
        <f>IFERROR(_xll.qlRateHelperEarliestDate(O47,Trigger),"--")</f>
        <v>--</v>
      </c>
      <c r="Y47" s="99" t="str">
        <f>IFERROR(_xll.qlRateHelperPillarDate(O47,Trigger),"--")</f>
        <v>--</v>
      </c>
      <c r="AA47" s="4" t="str">
        <f t="shared" si="2"/>
        <v/>
      </c>
      <c r="AB47" s="4" t="e">
        <v>#N/A</v>
      </c>
      <c r="AC47" s="4" t="e">
        <v>#N/A</v>
      </c>
      <c r="AD47" s="4" t="str">
        <f>IFERROR(_xll.qlRateHelperQuoteName(AB47,Trigger),"")</f>
        <v/>
      </c>
      <c r="AE47" s="70" t="str">
        <f>IFERROR(_xll.qlRateHelperRate(AB47,Trigger),"")</f>
        <v/>
      </c>
      <c r="AF47" s="104" t="str">
        <f>IF(ISERROR(_xll.qlSwapRateHelperSpread($AB47)),IF(ISERROR(_xll.qlFuturesRateHelperConvexityAdjustment($AB47)),"",_xll.qlFuturesRateHelperConvexityAdjustment($AB47)),_xll.qlSwapRateHelperSpread($AB47))</f>
        <v/>
      </c>
      <c r="AG47" s="5" t="str">
        <f>IFERROR(_xll.qlRateHelperEarliestDate(AB47,Trigger),"")</f>
        <v/>
      </c>
      <c r="AH47" s="5" t="str">
        <f>IFERROR(_xll.qlRateHelperPillarDate(AB47,Trigger),"")</f>
        <v/>
      </c>
      <c r="AI47" s="70" t="e">
        <v>#N/A</v>
      </c>
      <c r="AJ47" s="77" t="e">
        <v>#N/A</v>
      </c>
      <c r="AK47" s="167" t="e">
        <v>#N/A</v>
      </c>
      <c r="AL47" s="168" t="e">
        <v>#N/A</v>
      </c>
      <c r="AM47" s="170" t="e">
        <f t="shared" si="3"/>
        <v>#N/A</v>
      </c>
      <c r="AN47" s="80" t="e">
        <v>#N/A</v>
      </c>
      <c r="AO47" s="161" t="e">
        <f t="shared" si="4"/>
        <v>#N/A</v>
      </c>
    </row>
    <row r="48" spans="1:41" ht="11.25" customHeight="1" x14ac:dyDescent="0.2">
      <c r="A48" s="59" t="s">
        <v>116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USD6L3L19Y_RepoQuote</v>
      </c>
      <c r="I48" s="59" t="str">
        <f t="shared" si="20"/>
        <v>USD6L3L19Y_RepoQuote</v>
      </c>
      <c r="J48" s="127">
        <v>0</v>
      </c>
      <c r="K48" s="64"/>
      <c r="L48" s="64"/>
      <c r="N48" s="10" t="str">
        <f t="shared" si="14"/>
        <v>BasSw</v>
      </c>
      <c r="O48" s="94" t="str">
        <f t="shared" ref="O48:P48" si="43">IF(ISBLANK(K52),"--",K52)</f>
        <v>--</v>
      </c>
      <c r="P48" s="94" t="str">
        <f t="shared" si="43"/>
        <v>--</v>
      </c>
      <c r="Q48" s="146" t="str">
        <f>IFERROR(_xll.qlRateHelperQuoteName(O48,Trigger),"--")</f>
        <v>--</v>
      </c>
      <c r="R48" s="146" t="str">
        <f>IFERROR(_xll.qlRateHelperQuoteName(P48,Trigger),"--")</f>
        <v>--</v>
      </c>
      <c r="S48" s="98" t="str">
        <f>IFERROR(_xll.qlRateHelperQuoteValue($O48,Trigger),"--")</f>
        <v>--</v>
      </c>
      <c r="T48" s="98" t="str">
        <f>IFERROR(_xll.qlRateHelperQuoteValue($P48,Trigger),"--")</f>
        <v>--</v>
      </c>
      <c r="U48" s="141" t="b">
        <v>0</v>
      </c>
      <c r="V48" s="94">
        <v>10</v>
      </c>
      <c r="W48" s="94">
        <v>1</v>
      </c>
      <c r="X48" s="99" t="str">
        <f>IFERROR(_xll.qlRateHelperEarliestDate(O48,Trigger),"--")</f>
        <v>--</v>
      </c>
      <c r="Y48" s="99" t="str">
        <f>IFERROR(_xll.qlRateHelperPillarDate(O48,Trigger),"--")</f>
        <v>--</v>
      </c>
      <c r="AA48" s="4" t="str">
        <f t="shared" si="2"/>
        <v/>
      </c>
      <c r="AB48" s="4" t="e">
        <v>#N/A</v>
      </c>
      <c r="AC48" s="4" t="e">
        <v>#N/A</v>
      </c>
      <c r="AD48" s="4" t="str">
        <f>IFERROR(_xll.qlRateHelperQuoteName(AB48,Trigger),"")</f>
        <v/>
      </c>
      <c r="AE48" s="70" t="str">
        <f>IFERROR(_xll.qlRateHelperRate(AB48,Trigger),"")</f>
        <v/>
      </c>
      <c r="AF48" s="104" t="str">
        <f>IF(ISERROR(_xll.qlSwapRateHelperSpread($AB48)),IF(ISERROR(_xll.qlFuturesRateHelperConvexityAdjustment($AB48)),"",_xll.qlFuturesRateHelperConvexityAdjustment($AB48)),_xll.qlSwapRateHelperSpread($AB48))</f>
        <v/>
      </c>
      <c r="AG48" s="5" t="str">
        <f>IFERROR(_xll.qlRateHelperEarliestDate(AB48,Trigger),"")</f>
        <v/>
      </c>
      <c r="AH48" s="5" t="str">
        <f>IFERROR(_xll.qlRateHelperPillarDate(AB48,Trigger),"")</f>
        <v/>
      </c>
      <c r="AI48" s="70" t="e">
        <v>#N/A</v>
      </c>
      <c r="AJ48" s="77" t="e">
        <v>#N/A</v>
      </c>
      <c r="AK48" s="46" t="e">
        <v>#N/A</v>
      </c>
      <c r="AL48" s="46" t="e">
        <v>#N/A</v>
      </c>
      <c r="AM48" s="170" t="e">
        <f t="shared" si="3"/>
        <v>#N/A</v>
      </c>
      <c r="AN48" s="46" t="e">
        <v>#N/A</v>
      </c>
      <c r="AO48" s="161" t="e">
        <f t="shared" si="4"/>
        <v>#N/A</v>
      </c>
    </row>
    <row r="49" spans="1:41" ht="11.25" customHeight="1" x14ac:dyDescent="0.2">
      <c r="A49" s="59" t="s">
        <v>116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USD6L3L20Y_RepoQuote</v>
      </c>
      <c r="I49" s="59" t="str">
        <f t="shared" si="20"/>
        <v>USD6L3L20Y_RepoQuote</v>
      </c>
      <c r="J49" s="127">
        <v>0</v>
      </c>
      <c r="K49" s="64" t="str">
        <f>_xll.qlSwapRateHelper2(,$H49,2,$B49,Calendar,$D49,$E49,$F49,$G49,$J49,$C49,Discounting1,PillarDate,,IndexedCoupon,Permanent,Trigger,ObjectOverwrite)</f>
        <v>obj_0040e#0006</v>
      </c>
      <c r="L49" s="64" t="str">
        <f>_xll.qlSwapRateHelper2(,$I49,2,$B49,Calendar,$D49,$E49,$F49,$G49,$J49,$C49,Discounting2,PillarDate,,IndexedCoupon,Permanent,Trigger,ObjectOverwrite)</f>
        <v>obj_003f9#0006</v>
      </c>
      <c r="N49" s="10" t="str">
        <f t="shared" si="14"/>
        <v>BasSw</v>
      </c>
      <c r="O49" s="94" t="str">
        <f t="shared" ref="O49:P49" si="44">IF(ISBLANK(K53),"--",K53)</f>
        <v>--</v>
      </c>
      <c r="P49" s="94" t="str">
        <f t="shared" si="44"/>
        <v>--</v>
      </c>
      <c r="Q49" s="146" t="str">
        <f>IFERROR(_xll.qlRateHelperQuoteName(O49,Trigger),"--")</f>
        <v>--</v>
      </c>
      <c r="R49" s="146" t="str">
        <f>IFERROR(_xll.qlRateHelperQuoteName(P49,Trigger),"--")</f>
        <v>--</v>
      </c>
      <c r="S49" s="98" t="str">
        <f>IFERROR(_xll.qlRateHelperQuoteValue($O49,Trigger),"--")</f>
        <v>--</v>
      </c>
      <c r="T49" s="98" t="str">
        <f>IFERROR(_xll.qlRateHelperQuoteValue($P49,Trigger),"--")</f>
        <v>--</v>
      </c>
      <c r="U49" s="141" t="b">
        <v>0</v>
      </c>
      <c r="V49" s="94">
        <v>10</v>
      </c>
      <c r="W49" s="94">
        <v>1</v>
      </c>
      <c r="X49" s="99" t="str">
        <f>IFERROR(_xll.qlRateHelperEarliestDate(O49,Trigger),"--")</f>
        <v>--</v>
      </c>
      <c r="Y49" s="99" t="str">
        <f>IFERROR(_xll.qlRateHelperPillarDate(O49,Trigger),"--")</f>
        <v>--</v>
      </c>
      <c r="AA49" s="4" t="str">
        <f t="shared" si="2"/>
        <v/>
      </c>
      <c r="AB49" s="4" t="e">
        <v>#N/A</v>
      </c>
      <c r="AC49" s="4" t="e">
        <v>#N/A</v>
      </c>
      <c r="AD49" s="4" t="str">
        <f>IFERROR(_xll.qlRateHelperQuoteName(AB49,Trigger),"")</f>
        <v/>
      </c>
      <c r="AE49" s="70" t="str">
        <f>IFERROR(_xll.qlRateHelperRate(AB49,Trigger),"")</f>
        <v/>
      </c>
      <c r="AF49" s="104" t="str">
        <f>IF(ISERROR(_xll.qlSwapRateHelperSpread($AB49)),IF(ISERROR(_xll.qlFuturesRateHelperConvexityAdjustment($AB49)),"",_xll.qlFuturesRateHelperConvexityAdjustment($AB49)),_xll.qlSwapRateHelperSpread($AB49))</f>
        <v/>
      </c>
      <c r="AG49" s="5" t="str">
        <f>IFERROR(_xll.qlRateHelperEarliestDate(AB49,Trigger),"")</f>
        <v/>
      </c>
      <c r="AH49" s="5" t="str">
        <f>IFERROR(_xll.qlRateHelperPillarDate(AB49,Trigger),"")</f>
        <v/>
      </c>
      <c r="AI49" s="70" t="e">
        <v>#N/A</v>
      </c>
      <c r="AJ49" s="77" t="e">
        <v>#N/A</v>
      </c>
      <c r="AK49" s="46" t="e">
        <v>#N/A</v>
      </c>
      <c r="AL49" s="46" t="e">
        <v>#N/A</v>
      </c>
      <c r="AM49" s="170" t="e">
        <f t="shared" si="3"/>
        <v>#N/A</v>
      </c>
      <c r="AN49" s="46" t="e">
        <v>#N/A</v>
      </c>
      <c r="AO49" s="161" t="e">
        <f t="shared" si="4"/>
        <v>#N/A</v>
      </c>
    </row>
    <row r="50" spans="1:41" ht="11.25" customHeight="1" x14ac:dyDescent="0.2">
      <c r="A50" s="59" t="s">
        <v>116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USD6L3L21Y_RepoQuote</v>
      </c>
      <c r="I50" s="59" t="str">
        <f t="shared" si="20"/>
        <v>USD6L3L21Y_RepoQuote</v>
      </c>
      <c r="J50" s="127">
        <v>0</v>
      </c>
      <c r="K50" s="64"/>
      <c r="L50" s="64"/>
      <c r="N50" s="10" t="str">
        <f t="shared" si="14"/>
        <v>BasSw</v>
      </c>
      <c r="O50" s="94" t="str">
        <f t="shared" ref="O50:P50" si="45">IF(ISBLANK(K54),"--",K54)</f>
        <v>obj_0040a#0006</v>
      </c>
      <c r="P50" s="94" t="str">
        <f t="shared" si="45"/>
        <v>obj_003d1#0006</v>
      </c>
      <c r="Q50" s="146" t="str">
        <f>IFERROR(_xll.qlRateHelperQuoteName(O50,Trigger),"--")</f>
        <v>USD6L3L25Y_RepoQuote</v>
      </c>
      <c r="R50" s="146" t="str">
        <f>IFERROR(_xll.qlRateHelperQuoteName(P50,Trigger),"--")</f>
        <v>USD6L3L25Y_RepoQuote</v>
      </c>
      <c r="S50" s="98">
        <f>IFERROR(_xll.qlRateHelperQuoteValue($O50,Trigger),"--")</f>
        <v>2.7080333335000002E-2</v>
      </c>
      <c r="T50" s="98">
        <f>IFERROR(_xll.qlRateHelperQuoteValue($P50,Trigger),"--")</f>
        <v>2.7080333335000002E-2</v>
      </c>
      <c r="U50" s="141" t="b">
        <v>1</v>
      </c>
      <c r="V50" s="94">
        <v>10</v>
      </c>
      <c r="W50" s="94">
        <v>1</v>
      </c>
      <c r="X50" s="99">
        <f>IFERROR(_xll.qlRateHelperEarliestDate(O50,Trigger),"--")</f>
        <v>42362</v>
      </c>
      <c r="Y50" s="99">
        <f>IFERROR(_xll.qlRateHelperPillarDate(O50,Trigger),"--")</f>
        <v>51494</v>
      </c>
      <c r="AA50" s="4" t="str">
        <f t="shared" si="2"/>
        <v/>
      </c>
      <c r="AB50" s="4" t="e">
        <v>#N/A</v>
      </c>
      <c r="AC50" s="4" t="e">
        <v>#N/A</v>
      </c>
      <c r="AD50" s="4" t="str">
        <f>IFERROR(_xll.qlRateHelperQuoteName(AB50,Trigger),"")</f>
        <v/>
      </c>
      <c r="AE50" s="70" t="str">
        <f>IFERROR(_xll.qlRateHelperRate(AB50,Trigger),"")</f>
        <v/>
      </c>
      <c r="AF50" s="104" t="str">
        <f>IF(ISERROR(_xll.qlSwapRateHelperSpread($AB50)),IF(ISERROR(_xll.qlFuturesRateHelperConvexityAdjustment($AB50)),"",_xll.qlFuturesRateHelperConvexityAdjustment($AB50)),_xll.qlSwapRateHelperSpread($AB50))</f>
        <v/>
      </c>
      <c r="AG50" s="5" t="str">
        <f>IFERROR(_xll.qlRateHelperEarliestDate(AB50,Trigger),"")</f>
        <v/>
      </c>
      <c r="AH50" s="5" t="str">
        <f>IFERROR(_xll.qlRateHelperPillarDate(AB50,Trigger),"")</f>
        <v/>
      </c>
      <c r="AI50" s="70" t="e">
        <v>#N/A</v>
      </c>
      <c r="AJ50" s="77" t="e">
        <v>#N/A</v>
      </c>
      <c r="AK50" s="46" t="e">
        <v>#N/A</v>
      </c>
      <c r="AL50" s="46" t="e">
        <v>#N/A</v>
      </c>
      <c r="AM50" s="170" t="e">
        <f t="shared" si="3"/>
        <v>#N/A</v>
      </c>
      <c r="AN50" s="46" t="e">
        <v>#N/A</v>
      </c>
      <c r="AO50" s="161" t="e">
        <f t="shared" si="4"/>
        <v>#N/A</v>
      </c>
    </row>
    <row r="51" spans="1:41" ht="11.25" customHeight="1" x14ac:dyDescent="0.2">
      <c r="A51" s="59" t="s">
        <v>116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USD6L3L22Y_RepoQuote</v>
      </c>
      <c r="I51" s="59" t="str">
        <f t="shared" si="20"/>
        <v>USD6L3L22Y_RepoQuote</v>
      </c>
      <c r="J51" s="127">
        <v>0</v>
      </c>
      <c r="K51" s="64"/>
      <c r="L51" s="64"/>
      <c r="N51" s="10" t="str">
        <f t="shared" si="14"/>
        <v>BasSw</v>
      </c>
      <c r="O51" s="94" t="str">
        <f t="shared" ref="O51:P51" si="46">IF(ISBLANK(K55),"--",K55)</f>
        <v>--</v>
      </c>
      <c r="P51" s="94" t="str">
        <f t="shared" si="46"/>
        <v>--</v>
      </c>
      <c r="Q51" s="146" t="str">
        <f>IFERROR(_xll.qlRateHelperQuoteName(O51,Trigger),"--")</f>
        <v>--</v>
      </c>
      <c r="R51" s="146" t="str">
        <f>IFERROR(_xll.qlRateHelperQuoteName(P51,Trigger),"--")</f>
        <v>--</v>
      </c>
      <c r="S51" s="98" t="str">
        <f>IFERROR(_xll.qlRateHelperQuoteValue($O51,Trigger),"--")</f>
        <v>--</v>
      </c>
      <c r="T51" s="98" t="str">
        <f>IFERROR(_xll.qlRateHelperQuoteValue($P51,Trigger),"--")</f>
        <v>--</v>
      </c>
      <c r="U51" s="141" t="b">
        <v>0</v>
      </c>
      <c r="V51" s="94">
        <v>10</v>
      </c>
      <c r="W51" s="94">
        <v>1</v>
      </c>
      <c r="X51" s="99" t="str">
        <f>IFERROR(_xll.qlRateHelperEarliestDate(O51,Trigger),"--")</f>
        <v>--</v>
      </c>
      <c r="Y51" s="99" t="str">
        <f>IFERROR(_xll.qlRateHelperPillarDate(O51,Trigger),"--")</f>
        <v>--</v>
      </c>
      <c r="AA51" s="4" t="str">
        <f t="shared" si="2"/>
        <v/>
      </c>
      <c r="AB51" s="4" t="e">
        <v>#N/A</v>
      </c>
      <c r="AC51" s="4" t="e">
        <v>#N/A</v>
      </c>
      <c r="AD51" s="4" t="str">
        <f>IFERROR(_xll.qlRateHelperQuoteName(AB51,Trigger),"")</f>
        <v/>
      </c>
      <c r="AE51" s="70" t="str">
        <f>IFERROR(_xll.qlRateHelperRate(AB51,Trigger),"")</f>
        <v/>
      </c>
      <c r="AF51" s="104" t="str">
        <f>IF(ISERROR(_xll.qlSwapRateHelperSpread($AB51)),IF(ISERROR(_xll.qlFuturesRateHelperConvexityAdjustment($AB51)),"",_xll.qlFuturesRateHelperConvexityAdjustment($AB51)),_xll.qlSwapRateHelperSpread($AB51))</f>
        <v/>
      </c>
      <c r="AG51" s="5" t="str">
        <f>IFERROR(_xll.qlRateHelperEarliestDate(AB51,Trigger),"")</f>
        <v/>
      </c>
      <c r="AH51" s="5" t="str">
        <f>IFERROR(_xll.qlRateHelperPillarDate(AB51,Trigger),"")</f>
        <v/>
      </c>
      <c r="AI51" s="70" t="e">
        <v>#N/A</v>
      </c>
      <c r="AJ51" s="77" t="e">
        <v>#N/A</v>
      </c>
      <c r="AK51" s="46" t="e">
        <v>#N/A</v>
      </c>
      <c r="AL51" s="46" t="e">
        <v>#N/A</v>
      </c>
      <c r="AM51" s="170" t="e">
        <f t="shared" si="3"/>
        <v>#N/A</v>
      </c>
      <c r="AN51" s="46" t="e">
        <v>#N/A</v>
      </c>
      <c r="AO51" s="161" t="e">
        <f t="shared" si="4"/>
        <v>#N/A</v>
      </c>
    </row>
    <row r="52" spans="1:41" ht="11.25" customHeight="1" x14ac:dyDescent="0.2">
      <c r="A52" s="59" t="s">
        <v>116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USD6L3L23Y_RepoQuote</v>
      </c>
      <c r="I52" s="59" t="str">
        <f t="shared" si="20"/>
        <v>USD6L3L23Y_RepoQuote</v>
      </c>
      <c r="J52" s="127">
        <v>0</v>
      </c>
      <c r="K52" s="64"/>
      <c r="L52" s="64"/>
      <c r="N52" s="10" t="str">
        <f t="shared" si="14"/>
        <v>BasSw</v>
      </c>
      <c r="O52" s="94" t="str">
        <f t="shared" ref="O52:P52" si="47">IF(ISBLANK(K56),"--",K56)</f>
        <v>--</v>
      </c>
      <c r="P52" s="94" t="str">
        <f t="shared" si="47"/>
        <v>--</v>
      </c>
      <c r="Q52" s="146" t="str">
        <f>IFERROR(_xll.qlRateHelperQuoteName(O52,Trigger),"--")</f>
        <v>--</v>
      </c>
      <c r="R52" s="146" t="str">
        <f>IFERROR(_xll.qlRateHelperQuoteName(P52,Trigger),"--")</f>
        <v>--</v>
      </c>
      <c r="S52" s="98" t="str">
        <f>IFERROR(_xll.qlRateHelperQuoteValue($O52,Trigger),"--")</f>
        <v>--</v>
      </c>
      <c r="T52" s="98" t="str">
        <f>IFERROR(_xll.qlRateHelperQuoteValue($P52,Trigger),"--")</f>
        <v>--</v>
      </c>
      <c r="U52" s="141" t="b">
        <v>0</v>
      </c>
      <c r="V52" s="94">
        <v>10</v>
      </c>
      <c r="W52" s="94">
        <v>1</v>
      </c>
      <c r="X52" s="99" t="str">
        <f>IFERROR(_xll.qlRateHelperEarliestDate(O52,Trigger),"--")</f>
        <v>--</v>
      </c>
      <c r="Y52" s="99" t="str">
        <f>IFERROR(_xll.qlRateHelperPillarDate(O52,Trigger),"--")</f>
        <v>--</v>
      </c>
      <c r="AA52" s="4" t="str">
        <f t="shared" si="2"/>
        <v/>
      </c>
      <c r="AB52" s="4" t="e">
        <v>#N/A</v>
      </c>
      <c r="AC52" s="4" t="e">
        <v>#N/A</v>
      </c>
      <c r="AD52" s="4" t="str">
        <f>IFERROR(_xll.qlRateHelperQuoteName(AB52,Trigger),"")</f>
        <v/>
      </c>
      <c r="AE52" s="70" t="str">
        <f>IFERROR(_xll.qlRateHelperRate(AB52,Trigger),"")</f>
        <v/>
      </c>
      <c r="AF52" s="104" t="str">
        <f>IF(ISERROR(_xll.qlSwapRateHelperSpread($AB52)),IF(ISERROR(_xll.qlFuturesRateHelperConvexityAdjustment($AB52)),"",_xll.qlFuturesRateHelperConvexityAdjustment($AB52)),_xll.qlSwapRateHelperSpread($AB52))</f>
        <v/>
      </c>
      <c r="AG52" s="5" t="str">
        <f>IFERROR(_xll.qlRateHelperEarliestDate(AB52,Trigger),"")</f>
        <v/>
      </c>
      <c r="AH52" s="5" t="str">
        <f>IFERROR(_xll.qlRateHelperPillarDate(AB52,Trigger),"")</f>
        <v/>
      </c>
      <c r="AI52" s="70" t="e">
        <v>#N/A</v>
      </c>
      <c r="AJ52" s="77" t="e">
        <v>#N/A</v>
      </c>
      <c r="AK52" s="46" t="e">
        <v>#N/A</v>
      </c>
      <c r="AL52" s="46" t="e">
        <v>#N/A</v>
      </c>
      <c r="AM52" s="170" t="e">
        <f t="shared" si="3"/>
        <v>#N/A</v>
      </c>
      <c r="AN52" s="46" t="e">
        <v>#N/A</v>
      </c>
      <c r="AO52" s="161" t="e">
        <f t="shared" si="4"/>
        <v>#N/A</v>
      </c>
    </row>
    <row r="53" spans="1:41" ht="11.25" customHeight="1" x14ac:dyDescent="0.2">
      <c r="A53" s="59" t="s">
        <v>116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USD6L3L24Y_RepoQuote</v>
      </c>
      <c r="I53" s="59" t="str">
        <f t="shared" si="20"/>
        <v>USD6L3L24Y_RepoQuote</v>
      </c>
      <c r="J53" s="127">
        <v>0</v>
      </c>
      <c r="K53" s="64"/>
      <c r="L53" s="64"/>
      <c r="N53" s="10" t="str">
        <f t="shared" si="14"/>
        <v>BasSw</v>
      </c>
      <c r="O53" s="94" t="str">
        <f t="shared" ref="O53:P53" si="48">IF(ISBLANK(K57),"--",K57)</f>
        <v>--</v>
      </c>
      <c r="P53" s="94" t="str">
        <f t="shared" si="48"/>
        <v>--</v>
      </c>
      <c r="Q53" s="146" t="str">
        <f>IFERROR(_xll.qlRateHelperQuoteName(O53,Trigger),"--")</f>
        <v>--</v>
      </c>
      <c r="R53" s="146" t="str">
        <f>IFERROR(_xll.qlRateHelperQuoteName(P53,Trigger),"--")</f>
        <v>--</v>
      </c>
      <c r="S53" s="98" t="str">
        <f>IFERROR(_xll.qlRateHelperQuoteValue($O53,Trigger),"--")</f>
        <v>--</v>
      </c>
      <c r="T53" s="98" t="str">
        <f>IFERROR(_xll.qlRateHelperQuoteValue($P53,Trigger),"--")</f>
        <v>--</v>
      </c>
      <c r="U53" s="141" t="b">
        <v>0</v>
      </c>
      <c r="V53" s="94">
        <v>10</v>
      </c>
      <c r="W53" s="94">
        <v>1</v>
      </c>
      <c r="X53" s="99" t="str">
        <f>IFERROR(_xll.qlRateHelperEarliestDate(O53,Trigger),"--")</f>
        <v>--</v>
      </c>
      <c r="Y53" s="99" t="str">
        <f>IFERROR(_xll.qlRateHelperPillarDate(O53,Trigger),"--")</f>
        <v>--</v>
      </c>
      <c r="AA53" s="4" t="str">
        <f t="shared" si="2"/>
        <v/>
      </c>
      <c r="AB53" s="4" t="e">
        <v>#N/A</v>
      </c>
      <c r="AC53" s="4" t="e">
        <v>#N/A</v>
      </c>
      <c r="AD53" s="4" t="str">
        <f>IFERROR(_xll.qlRateHelperQuoteName(AB53,Trigger),"")</f>
        <v/>
      </c>
      <c r="AE53" s="70" t="str">
        <f>IFERROR(_xll.qlRateHelperRate(AB53,Trigger),"")</f>
        <v/>
      </c>
      <c r="AF53" s="104" t="str">
        <f>IF(ISERROR(_xll.qlSwapRateHelperSpread($AB53)),IF(ISERROR(_xll.qlFuturesRateHelperConvexityAdjustment($AB53)),"",_xll.qlFuturesRateHelperConvexityAdjustment($AB53)),_xll.qlSwapRateHelperSpread($AB53))</f>
        <v/>
      </c>
      <c r="AG53" s="5" t="str">
        <f>IFERROR(_xll.qlRateHelperEarliestDate(AB53,Trigger),"")</f>
        <v/>
      </c>
      <c r="AH53" s="5" t="str">
        <f>IFERROR(_xll.qlRateHelperPillarDate(AB53,Trigger),"")</f>
        <v/>
      </c>
      <c r="AI53" s="70" t="e">
        <v>#N/A</v>
      </c>
      <c r="AJ53" s="77" t="e">
        <v>#N/A</v>
      </c>
      <c r="AK53" s="46" t="e">
        <v>#N/A</v>
      </c>
      <c r="AL53" s="46" t="e">
        <v>#N/A</v>
      </c>
      <c r="AM53" s="170" t="e">
        <f t="shared" si="3"/>
        <v>#N/A</v>
      </c>
      <c r="AN53" s="46" t="e">
        <v>#N/A</v>
      </c>
      <c r="AO53" s="161" t="e">
        <f t="shared" si="4"/>
        <v>#N/A</v>
      </c>
    </row>
    <row r="54" spans="1:41" ht="11.25" customHeight="1" x14ac:dyDescent="0.2">
      <c r="A54" s="59" t="s">
        <v>116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USD6L3L25Y_RepoQuote</v>
      </c>
      <c r="I54" s="59" t="str">
        <f t="shared" si="20"/>
        <v>USD6L3L25Y_RepoQuote</v>
      </c>
      <c r="J54" s="127">
        <v>0</v>
      </c>
      <c r="K54" s="64" t="str">
        <f>_xll.qlSwapRateHelper2(,$H54,2,$B54,Calendar,$D54,$E54,$F54,$G54,$J54,$C54,Discounting1,PillarDate,,IndexedCoupon,Permanent,Trigger,ObjectOverwrite)</f>
        <v>obj_0040a#0006</v>
      </c>
      <c r="L54" s="64" t="str">
        <f>_xll.qlSwapRateHelper2(,$I54,2,$B54,Calendar,$D54,$E54,$F54,$G54,$J54,$C54,Discounting2,PillarDate,,IndexedCoupon,Permanent,Trigger,ObjectOverwrite)</f>
        <v>obj_003d1#0006</v>
      </c>
      <c r="N54" s="10" t="str">
        <f t="shared" si="14"/>
        <v>BasSw</v>
      </c>
      <c r="O54" s="94" t="str">
        <f t="shared" ref="O54:P54" si="49">IF(ISBLANK(K58),"--",K58)</f>
        <v>--</v>
      </c>
      <c r="P54" s="94" t="str">
        <f t="shared" si="49"/>
        <v>--</v>
      </c>
      <c r="Q54" s="146" t="str">
        <f>IFERROR(_xll.qlRateHelperQuoteName(O54,Trigger),"--")</f>
        <v>--</v>
      </c>
      <c r="R54" s="146" t="str">
        <f>IFERROR(_xll.qlRateHelperQuoteName(P54,Trigger),"--")</f>
        <v>--</v>
      </c>
      <c r="S54" s="98" t="str">
        <f>IFERROR(_xll.qlRateHelperQuoteValue($O54,Trigger),"--")</f>
        <v>--</v>
      </c>
      <c r="T54" s="98" t="str">
        <f>IFERROR(_xll.qlRateHelperQuoteValue($P54,Trigger),"--")</f>
        <v>--</v>
      </c>
      <c r="U54" s="141" t="b">
        <v>0</v>
      </c>
      <c r="V54" s="94">
        <v>10</v>
      </c>
      <c r="W54" s="94">
        <v>1</v>
      </c>
      <c r="X54" s="99" t="str">
        <f>IFERROR(_xll.qlRateHelperEarliestDate(O54,Trigger),"--")</f>
        <v>--</v>
      </c>
      <c r="Y54" s="99" t="str">
        <f>IFERROR(_xll.qlRateHelperPillarDate(O54,Trigger),"--")</f>
        <v>--</v>
      </c>
      <c r="AA54" s="4" t="str">
        <f t="shared" si="2"/>
        <v/>
      </c>
      <c r="AB54" s="4" t="e">
        <v>#N/A</v>
      </c>
      <c r="AC54" s="4" t="e">
        <v>#N/A</v>
      </c>
      <c r="AD54" s="4" t="str">
        <f>IFERROR(_xll.qlRateHelperQuoteName(AB54,Trigger),"")</f>
        <v/>
      </c>
      <c r="AE54" s="70" t="str">
        <f>IFERROR(_xll.qlRateHelperRate(AB54,Trigger),"")</f>
        <v/>
      </c>
      <c r="AF54" s="104" t="str">
        <f>IF(ISERROR(_xll.qlSwapRateHelperSpread($AB54)),IF(ISERROR(_xll.qlFuturesRateHelperConvexityAdjustment($AB54)),"",_xll.qlFuturesRateHelperConvexityAdjustment($AB54)),_xll.qlSwapRateHelperSpread($AB54))</f>
        <v/>
      </c>
      <c r="AG54" s="5" t="str">
        <f>IFERROR(_xll.qlRateHelperEarliestDate(AB54,Trigger),"")</f>
        <v/>
      </c>
      <c r="AH54" s="5" t="str">
        <f>IFERROR(_xll.qlRateHelperPillarDate(AB54,Trigger),"")</f>
        <v/>
      </c>
      <c r="AI54" s="70" t="e">
        <v>#N/A</v>
      </c>
      <c r="AJ54" s="77" t="e">
        <v>#N/A</v>
      </c>
      <c r="AK54" s="46" t="e">
        <v>#N/A</v>
      </c>
      <c r="AL54" s="46" t="e">
        <v>#N/A</v>
      </c>
      <c r="AM54" s="170" t="e">
        <f t="shared" si="3"/>
        <v>#N/A</v>
      </c>
      <c r="AN54" s="46" t="e">
        <v>#N/A</v>
      </c>
      <c r="AO54" s="161" t="e">
        <f t="shared" si="4"/>
        <v>#N/A</v>
      </c>
    </row>
    <row r="55" spans="1:41" ht="11.25" customHeight="1" x14ac:dyDescent="0.2">
      <c r="A55" s="59" t="s">
        <v>116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USD6L3L26Y_RepoQuote</v>
      </c>
      <c r="I55" s="59" t="str">
        <f t="shared" si="20"/>
        <v>USD6L3L26Y_RepoQuote</v>
      </c>
      <c r="J55" s="127">
        <v>0</v>
      </c>
      <c r="K55" s="64"/>
      <c r="L55" s="64"/>
      <c r="N55" s="10" t="str">
        <f t="shared" si="14"/>
        <v>BasSw</v>
      </c>
      <c r="O55" s="94" t="str">
        <f t="shared" ref="O55:P55" si="50">IF(ISBLANK(K59),"--",K59)</f>
        <v>obj_00405#0006</v>
      </c>
      <c r="P55" s="94" t="str">
        <f t="shared" si="50"/>
        <v>obj_003d5#0006</v>
      </c>
      <c r="Q55" s="146" t="str">
        <f>IFERROR(_xll.qlRateHelperQuoteName(O55,Trigger),"--")</f>
        <v>USD6L3L30Y_RepoQuote</v>
      </c>
      <c r="R55" s="146" t="str">
        <f>IFERROR(_xll.qlRateHelperQuoteName(P55,Trigger),"--")</f>
        <v>USD6L3L30Y_RepoQuote</v>
      </c>
      <c r="S55" s="98">
        <f>IFERROR(_xll.qlRateHelperQuoteValue($O55,Trigger),"--")</f>
        <v>2.7371375E-2</v>
      </c>
      <c r="T55" s="98">
        <f>IFERROR(_xll.qlRateHelperQuoteValue($P55,Trigger),"--")</f>
        <v>2.7371375E-2</v>
      </c>
      <c r="U55" s="141" t="b">
        <v>1</v>
      </c>
      <c r="V55" s="94">
        <v>10</v>
      </c>
      <c r="W55" s="94">
        <v>1</v>
      </c>
      <c r="X55" s="99">
        <f>IFERROR(_xll.qlRateHelperEarliestDate(O55,Trigger),"--")</f>
        <v>42362</v>
      </c>
      <c r="Y55" s="99">
        <f>IFERROR(_xll.qlRateHelperPillarDate(O55,Trigger),"--")</f>
        <v>53322</v>
      </c>
      <c r="AA55" s="4" t="str">
        <f t="shared" si="2"/>
        <v/>
      </c>
      <c r="AB55" s="4" t="e">
        <v>#N/A</v>
      </c>
      <c r="AC55" s="4" t="e">
        <v>#N/A</v>
      </c>
      <c r="AD55" s="4" t="str">
        <f>IFERROR(_xll.qlRateHelperQuoteName(AB55,Trigger),"")</f>
        <v/>
      </c>
      <c r="AE55" s="70" t="str">
        <f>IFERROR(_xll.qlRateHelperRate(AB55,Trigger),"")</f>
        <v/>
      </c>
      <c r="AF55" s="104" t="str">
        <f>IF(ISERROR(_xll.qlSwapRateHelperSpread($AB55)),IF(ISERROR(_xll.qlFuturesRateHelperConvexityAdjustment($AB55)),"",_xll.qlFuturesRateHelperConvexityAdjustment($AB55)),_xll.qlSwapRateHelperSpread($AB55))</f>
        <v/>
      </c>
      <c r="AG55" s="5" t="str">
        <f>IFERROR(_xll.qlRateHelperEarliestDate(AB55,Trigger),"")</f>
        <v/>
      </c>
      <c r="AH55" s="5" t="str">
        <f>IFERROR(_xll.qlRateHelperPillarDate(AB55,Trigger),"")</f>
        <v/>
      </c>
      <c r="AI55" s="70" t="e">
        <v>#N/A</v>
      </c>
      <c r="AJ55" s="77" t="e">
        <v>#N/A</v>
      </c>
      <c r="AK55" s="46" t="e">
        <v>#N/A</v>
      </c>
      <c r="AL55" s="46" t="e">
        <v>#N/A</v>
      </c>
      <c r="AM55" s="170" t="e">
        <f t="shared" si="3"/>
        <v>#N/A</v>
      </c>
      <c r="AN55" s="46" t="e">
        <v>#N/A</v>
      </c>
      <c r="AO55" s="161" t="e">
        <f t="shared" si="4"/>
        <v>#N/A</v>
      </c>
    </row>
    <row r="56" spans="1:41" ht="11.25" customHeight="1" x14ac:dyDescent="0.2">
      <c r="A56" s="59" t="s">
        <v>116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USD6L3L27Y_RepoQuote</v>
      </c>
      <c r="I56" s="59" t="str">
        <f t="shared" si="20"/>
        <v>USD6L3L27Y_RepoQuote</v>
      </c>
      <c r="J56" s="127">
        <v>0</v>
      </c>
      <c r="K56" s="64"/>
      <c r="L56" s="64"/>
      <c r="N56" s="10" t="str">
        <f t="shared" si="14"/>
        <v>BasSw</v>
      </c>
      <c r="O56" s="94" t="str">
        <f t="shared" ref="O56:P56" si="51">IF(ISBLANK(K60),"--",K60)</f>
        <v>--</v>
      </c>
      <c r="P56" s="94" t="str">
        <f t="shared" si="51"/>
        <v>--</v>
      </c>
      <c r="Q56" s="146" t="str">
        <f>IFERROR(_xll.qlRateHelperQuoteName(O56,Trigger),"--")</f>
        <v>--</v>
      </c>
      <c r="R56" s="146" t="str">
        <f>IFERROR(_xll.qlRateHelperQuoteName(P56,Trigger),"--")</f>
        <v>--</v>
      </c>
      <c r="S56" s="98" t="str">
        <f>IFERROR(_xll.qlRateHelperQuoteValue($O56,Trigger),"--")</f>
        <v>--</v>
      </c>
      <c r="T56" s="98" t="str">
        <f>IFERROR(_xll.qlRateHelperQuoteValue($P56,Trigger),"--")</f>
        <v>--</v>
      </c>
      <c r="U56" s="141" t="b">
        <v>0</v>
      </c>
      <c r="V56" s="94">
        <v>10</v>
      </c>
      <c r="W56" s="94">
        <v>1</v>
      </c>
      <c r="X56" s="99" t="str">
        <f>IFERROR(_xll.qlRateHelperEarliestDate(O56,Trigger),"--")</f>
        <v>--</v>
      </c>
      <c r="Y56" s="99" t="str">
        <f>IFERROR(_xll.qlRateHelperPillarDate(O56,Trigger),"--")</f>
        <v>--</v>
      </c>
      <c r="AA56" s="4" t="str">
        <f t="shared" si="2"/>
        <v/>
      </c>
      <c r="AB56" s="4" t="e">
        <v>#N/A</v>
      </c>
      <c r="AC56" s="4" t="e">
        <v>#N/A</v>
      </c>
      <c r="AD56" s="4" t="str">
        <f>IFERROR(_xll.qlRateHelperQuoteName(AB56,Trigger),"")</f>
        <v/>
      </c>
      <c r="AE56" s="70" t="str">
        <f>IFERROR(_xll.qlRateHelperRate(AB56,Trigger),"")</f>
        <v/>
      </c>
      <c r="AF56" s="104" t="str">
        <f>IF(ISERROR(_xll.qlSwapRateHelperSpread($AB56)),IF(ISERROR(_xll.qlFuturesRateHelperConvexityAdjustment($AB56)),"",_xll.qlFuturesRateHelperConvexityAdjustment($AB56)),_xll.qlSwapRateHelperSpread($AB56))</f>
        <v/>
      </c>
      <c r="AG56" s="5" t="str">
        <f>IFERROR(_xll.qlRateHelperEarliestDate(AB56,Trigger),"")</f>
        <v/>
      </c>
      <c r="AH56" s="5" t="str">
        <f>IFERROR(_xll.qlRateHelperPillarDate(AB56,Trigger),"")</f>
        <v/>
      </c>
      <c r="AI56" s="70" t="e">
        <v>#N/A</v>
      </c>
      <c r="AJ56" s="77" t="e">
        <v>#N/A</v>
      </c>
      <c r="AK56" s="46" t="e">
        <v>#N/A</v>
      </c>
      <c r="AL56" s="46" t="e">
        <v>#N/A</v>
      </c>
      <c r="AM56" s="170" t="e">
        <f t="shared" si="3"/>
        <v>#N/A</v>
      </c>
      <c r="AN56" s="46" t="e">
        <v>#N/A</v>
      </c>
      <c r="AO56" s="161" t="e">
        <f t="shared" si="4"/>
        <v>#N/A</v>
      </c>
    </row>
    <row r="57" spans="1:41" ht="11.25" customHeight="1" x14ac:dyDescent="0.2">
      <c r="A57" s="59" t="s">
        <v>116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USD6L3L28Y_RepoQuote</v>
      </c>
      <c r="I57" s="59" t="str">
        <f t="shared" si="20"/>
        <v>USD6L3L28Y_RepoQuote</v>
      </c>
      <c r="J57" s="127">
        <v>0</v>
      </c>
      <c r="K57" s="64"/>
      <c r="L57" s="64"/>
      <c r="N57" s="10" t="str">
        <f t="shared" si="14"/>
        <v>BasSw</v>
      </c>
      <c r="O57" s="94" t="str">
        <f t="shared" ref="O57:P57" si="52">IF(ISBLANK(K61),"--",K61)</f>
        <v>obj_003dc#0006</v>
      </c>
      <c r="P57" s="94" t="str">
        <f t="shared" si="52"/>
        <v>obj_003d2#0006</v>
      </c>
      <c r="Q57" s="146" t="str">
        <f>IFERROR(_xll.qlRateHelperQuoteName(O57,Trigger),"--")</f>
        <v>USD6L3L40Y_RepoQuote</v>
      </c>
      <c r="R57" s="146" t="str">
        <f>IFERROR(_xll.qlRateHelperQuoteName(P57,Trigger),"--")</f>
        <v>USD6L3L40Y_RepoQuote</v>
      </c>
      <c r="S57" s="98">
        <f>IFERROR(_xll.qlRateHelperQuoteValue($O57,Trigger),"--")</f>
        <v>2.7535E-2</v>
      </c>
      <c r="T57" s="98">
        <f>IFERROR(_xll.qlRateHelperQuoteValue($P57,Trigger),"--")</f>
        <v>2.7535E-2</v>
      </c>
      <c r="U57" s="141" t="b">
        <v>1</v>
      </c>
      <c r="V57" s="94">
        <v>10</v>
      </c>
      <c r="W57" s="94">
        <v>1</v>
      </c>
      <c r="X57" s="99">
        <f>IFERROR(_xll.qlRateHelperEarliestDate(O57,Trigger),"--")</f>
        <v>42362</v>
      </c>
      <c r="Y57" s="99">
        <f>IFERROR(_xll.qlRateHelperPillarDate(O57,Trigger),"--")</f>
        <v>56975</v>
      </c>
      <c r="AA57" s="4" t="str">
        <f t="shared" si="2"/>
        <v/>
      </c>
      <c r="AB57" s="4" t="e">
        <v>#N/A</v>
      </c>
      <c r="AC57" s="4" t="e">
        <v>#N/A</v>
      </c>
      <c r="AD57" s="4" t="str">
        <f>IFERROR(_xll.qlRateHelperQuoteName(AB57,Trigger),"")</f>
        <v/>
      </c>
      <c r="AE57" s="70" t="str">
        <f>IFERROR(_xll.qlRateHelperRate(AB57,Trigger),"")</f>
        <v/>
      </c>
      <c r="AF57" s="104" t="str">
        <f>IF(ISERROR(_xll.qlSwapRateHelperSpread($AB57)),IF(ISERROR(_xll.qlFuturesRateHelperConvexityAdjustment($AB57)),"",_xll.qlFuturesRateHelperConvexityAdjustment($AB57)),_xll.qlSwapRateHelperSpread($AB57))</f>
        <v/>
      </c>
      <c r="AG57" s="5" t="str">
        <f>IFERROR(_xll.qlRateHelperEarliestDate(AB57,Trigger),"")</f>
        <v/>
      </c>
      <c r="AH57" s="5" t="str">
        <f>IFERROR(_xll.qlRateHelperPillarDate(AB57,Trigger),"")</f>
        <v/>
      </c>
      <c r="AI57" s="70" t="e">
        <v>#N/A</v>
      </c>
      <c r="AJ57" s="77" t="e">
        <v>#N/A</v>
      </c>
      <c r="AK57" s="46" t="e">
        <v>#N/A</v>
      </c>
      <c r="AL57" s="46" t="e">
        <v>#N/A</v>
      </c>
      <c r="AM57" s="170" t="e">
        <f t="shared" si="3"/>
        <v>#N/A</v>
      </c>
      <c r="AN57" s="46" t="e">
        <v>#N/A</v>
      </c>
      <c r="AO57" s="161" t="e">
        <f t="shared" si="4"/>
        <v>#N/A</v>
      </c>
    </row>
    <row r="58" spans="1:41" ht="11.25" customHeight="1" x14ac:dyDescent="0.2">
      <c r="A58" s="59" t="s">
        <v>116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USD6L3L29Y_RepoQuote</v>
      </c>
      <c r="I58" s="59" t="str">
        <f t="shared" si="20"/>
        <v>USD6L3L29Y_RepoQuote</v>
      </c>
      <c r="J58" s="127">
        <v>0</v>
      </c>
      <c r="K58" s="64"/>
      <c r="L58" s="64"/>
      <c r="N58" s="10" t="str">
        <f t="shared" si="14"/>
        <v>BasSw</v>
      </c>
      <c r="O58" s="94" t="str">
        <f t="shared" ref="O58:P58" si="53">IF(ISBLANK(K62),"--",K62)</f>
        <v>obj_003e3#0006</v>
      </c>
      <c r="P58" s="94" t="str">
        <f t="shared" si="53"/>
        <v>obj_003d0#0006</v>
      </c>
      <c r="Q58" s="146" t="str">
        <f>IFERROR(_xll.qlRateHelperQuoteName(O58,Trigger),"--")</f>
        <v>USD6L3L50Y_RepoQuote</v>
      </c>
      <c r="R58" s="146" t="str">
        <f>IFERROR(_xll.qlRateHelperQuoteName(P58,Trigger),"--")</f>
        <v>USD6L3L50Y_RepoQuote</v>
      </c>
      <c r="S58" s="98">
        <f>IFERROR(_xll.qlRateHelperQuoteValue($O58,Trigger),"--")</f>
        <v>2.7400000000000001E-2</v>
      </c>
      <c r="T58" s="98">
        <f>IFERROR(_xll.qlRateHelperQuoteValue($P58,Trigger),"--")</f>
        <v>2.7400000000000001E-2</v>
      </c>
      <c r="U58" s="141" t="b">
        <v>1</v>
      </c>
      <c r="V58" s="94">
        <v>10</v>
      </c>
      <c r="W58" s="94">
        <v>1</v>
      </c>
      <c r="X58" s="99">
        <f>IFERROR(_xll.qlRateHelperEarliestDate(O58,Trigger),"--")</f>
        <v>42362</v>
      </c>
      <c r="Y58" s="99">
        <f>IFERROR(_xll.qlRateHelperPillarDate(O58,Trigger),"--")</f>
        <v>60625</v>
      </c>
      <c r="AA58" s="4" t="str">
        <f t="shared" si="2"/>
        <v/>
      </c>
      <c r="AB58" s="4" t="e">
        <v>#N/A</v>
      </c>
      <c r="AC58" s="4" t="e">
        <v>#N/A</v>
      </c>
      <c r="AD58" s="4" t="str">
        <f>IFERROR(_xll.qlRateHelperQuoteName(AB58,Trigger),"")</f>
        <v/>
      </c>
      <c r="AE58" s="70" t="str">
        <f>IFERROR(_xll.qlRateHelperRate(AB58,Trigger),"")</f>
        <v/>
      </c>
      <c r="AF58" s="104" t="str">
        <f>IF(ISERROR(_xll.qlSwapRateHelperSpread($AB58)),IF(ISERROR(_xll.qlFuturesRateHelperConvexityAdjustment($AB58)),"",_xll.qlFuturesRateHelperConvexityAdjustment($AB58)),_xll.qlSwapRateHelperSpread($AB58))</f>
        <v/>
      </c>
      <c r="AG58" s="5" t="str">
        <f>IFERROR(_xll.qlRateHelperEarliestDate(AB58,Trigger),"")</f>
        <v/>
      </c>
      <c r="AH58" s="5" t="str">
        <f>IFERROR(_xll.qlRateHelperPillarDate(AB58,Trigger),"")</f>
        <v/>
      </c>
      <c r="AI58" s="70" t="e">
        <v>#N/A</v>
      </c>
      <c r="AJ58" s="77" t="e">
        <v>#N/A</v>
      </c>
      <c r="AK58" s="46" t="e">
        <v>#N/A</v>
      </c>
      <c r="AL58" s="46" t="e">
        <v>#N/A</v>
      </c>
      <c r="AM58" s="170" t="e">
        <f t="shared" si="3"/>
        <v>#N/A</v>
      </c>
      <c r="AN58" s="46" t="e">
        <v>#N/A</v>
      </c>
      <c r="AO58" s="161" t="e">
        <f t="shared" si="4"/>
        <v>#N/A</v>
      </c>
    </row>
    <row r="59" spans="1:41" ht="11.25" customHeight="1" x14ac:dyDescent="0.2">
      <c r="A59" s="59" t="s">
        <v>116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USD6L3L30Y_RepoQuote</v>
      </c>
      <c r="I59" s="59" t="str">
        <f t="shared" si="20"/>
        <v>USD6L3L30Y_RepoQuote</v>
      </c>
      <c r="J59" s="127">
        <v>0</v>
      </c>
      <c r="K59" s="64" t="str">
        <f>_xll.qlSwapRateHelper2(,$H59,2,$B59,Calendar,$D59,$E59,$F59,$G59,$J59,$C59,Discounting1,PillarDate,,IndexedCoupon,Permanent,Trigger,ObjectOverwrite)</f>
        <v>obj_00405#0006</v>
      </c>
      <c r="L59" s="64" t="str">
        <f>_xll.qlSwapRateHelper2(,$I59,2,$B59,Calendar,$D59,$E59,$F59,$G59,$J59,$C59,Discounting2,PillarDate,,IndexedCoupon,Permanent,Trigger,ObjectOverwrite)</f>
        <v>obj_003d5#0006</v>
      </c>
      <c r="N59" s="11" t="str">
        <f t="shared" si="14"/>
        <v>BasSw</v>
      </c>
      <c r="O59" s="95" t="str">
        <f t="shared" ref="O59:P59" si="54">IF(ISBLANK(K63),"--",K63)</f>
        <v>obj_003e7#0006</v>
      </c>
      <c r="P59" s="95" t="str">
        <f t="shared" si="54"/>
        <v>obj_003f1#0006</v>
      </c>
      <c r="Q59" s="147" t="str">
        <f>IFERROR(_xll.qlRateHelperQuoteName(O59,Trigger),"--")</f>
        <v>USD6L3L60Y_RepoQuote</v>
      </c>
      <c r="R59" s="147" t="str">
        <f>IFERROR(_xll.qlRateHelperQuoteName(P59,Trigger),"--")</f>
        <v>USD6L3L60Y_RepoQuote</v>
      </c>
      <c r="S59" s="101">
        <f>IFERROR(_xll.qlRateHelperQuoteValue($O59,Trigger),"--")</f>
        <v>2.7050000000000001E-2</v>
      </c>
      <c r="T59" s="101">
        <f>IFERROR(_xll.qlRateHelperQuoteValue($P59,Trigger),"--")</f>
        <v>2.7050000000000001E-2</v>
      </c>
      <c r="U59" s="144" t="b">
        <v>1</v>
      </c>
      <c r="V59" s="95">
        <v>10</v>
      </c>
      <c r="W59" s="95">
        <v>1</v>
      </c>
      <c r="X59" s="102">
        <f>IFERROR(_xll.qlRateHelperEarliestDate(O59,Trigger),"--")</f>
        <v>42362</v>
      </c>
      <c r="Y59" s="102">
        <f>IFERROR(_xll.qlRateHelperPillarDate(O59,Trigger),"--")</f>
        <v>64277</v>
      </c>
      <c r="AA59" s="6" t="str">
        <f t="shared" si="2"/>
        <v/>
      </c>
      <c r="AB59" s="6" t="e">
        <v>#N/A</v>
      </c>
      <c r="AC59" s="6" t="e">
        <v>#N/A</v>
      </c>
      <c r="AD59" s="6" t="str">
        <f>IFERROR(_xll.qlRateHelperQuoteName(AB59,Trigger),"")</f>
        <v/>
      </c>
      <c r="AE59" s="79" t="str">
        <f>IFERROR(_xll.qlRateHelperRate(AB59,Trigger),"")</f>
        <v/>
      </c>
      <c r="AF59" s="105" t="str">
        <f>IF(ISERROR(_xll.qlSwapRateHelperSpread($AB59)),IF(ISERROR(_xll.qlFuturesRateHelperConvexityAdjustment($AB59)),"",_xll.qlFuturesRateHelperConvexityAdjustment($AB59)),_xll.qlSwapRateHelperSpread($AB59))</f>
        <v/>
      </c>
      <c r="AG59" s="12" t="str">
        <f>IFERROR(_xll.qlRateHelperEarliestDate(AB59,Trigger),"")</f>
        <v/>
      </c>
      <c r="AH59" s="12" t="str">
        <f>IFERROR(_xll.qlRateHelperPillarDate(AB59,Trigger),"")</f>
        <v/>
      </c>
      <c r="AI59" s="79" t="e">
        <v>#N/A</v>
      </c>
      <c r="AJ59" s="78" t="e">
        <v>#N/A</v>
      </c>
      <c r="AK59" s="46" t="e">
        <v>#N/A</v>
      </c>
      <c r="AL59" s="46" t="e">
        <v>#N/A</v>
      </c>
      <c r="AM59" s="170" t="e">
        <f t="shared" si="3"/>
        <v>#N/A</v>
      </c>
      <c r="AN59" s="46" t="e">
        <v>#N/A</v>
      </c>
      <c r="AO59" s="161" t="e">
        <f t="shared" si="4"/>
        <v>#N/A</v>
      </c>
    </row>
    <row r="60" spans="1:41" ht="11.25" customHeight="1" x14ac:dyDescent="0.2">
      <c r="A60" s="59" t="s">
        <v>116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USD6L3L35Y_RepoQuote</v>
      </c>
      <c r="I60" s="59" t="str">
        <f t="shared" si="20"/>
        <v>USD6L3L35Y_RepoQuote</v>
      </c>
      <c r="J60" s="127">
        <v>0</v>
      </c>
      <c r="K60" s="64"/>
      <c r="L60" s="64"/>
    </row>
    <row r="61" spans="1:41" ht="11.25" customHeight="1" x14ac:dyDescent="0.2">
      <c r="A61" s="59" t="s">
        <v>116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USD6L3L40Y_RepoQuote</v>
      </c>
      <c r="I61" s="59" t="str">
        <f t="shared" si="20"/>
        <v>USD6L3L40Y_RepoQuote</v>
      </c>
      <c r="J61" s="127">
        <v>0</v>
      </c>
      <c r="K61" s="64" t="str">
        <f>_xll.qlSwapRateHelper2(,$H61,2,$B61,Calendar,$D61,$E61,$F61,$G61,$J61,$C61,Discounting1,PillarDate,,IndexedCoupon,Permanent,Trigger,ObjectOverwrite)</f>
        <v>obj_003dc#0006</v>
      </c>
      <c r="L61" s="64" t="str">
        <f>_xll.qlSwapRateHelper2(,$I61,2,$B61,Calendar,$D61,$E61,$F61,$G61,$J61,$C61,Discounting2,PillarDate,,IndexedCoupon,Permanent,Trigger,ObjectOverwrite)</f>
        <v>obj_003d2#0006</v>
      </c>
    </row>
    <row r="62" spans="1:41" ht="11.25" customHeight="1" x14ac:dyDescent="0.2">
      <c r="A62" s="59" t="s">
        <v>116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USD6L3L50Y_RepoQuote</v>
      </c>
      <c r="I62" s="59" t="str">
        <f t="shared" si="20"/>
        <v>USD6L3L50Y_RepoQuote</v>
      </c>
      <c r="J62" s="125">
        <v>0</v>
      </c>
      <c r="K62" s="64" t="str">
        <f>_xll.qlSwapRateHelper2(,$H62,2,$B62,Calendar,$D62,$E62,$F62,$G62,$J62,$C62,Discounting1,PillarDate,,IndexedCoupon,Permanent,Trigger,ObjectOverwrite)</f>
        <v>obj_003e3#0006</v>
      </c>
      <c r="L62" s="64" t="str">
        <f>_xll.qlSwapRateHelper2(,$I62,2,$B62,Calendar,$D62,$E62,$F62,$G62,$J62,$C62,Discounting2,PillarDate,,IndexedCoupon,Permanent,Trigger,ObjectOverwrite)</f>
        <v>obj_003d0#0006</v>
      </c>
    </row>
    <row r="63" spans="1:41" ht="11.25" customHeight="1" x14ac:dyDescent="0.2">
      <c r="A63" s="1" t="s">
        <v>116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USD6L3L60Y_RepoQuote</v>
      </c>
      <c r="I63" s="1" t="str">
        <f t="shared" si="20"/>
        <v>USD6L3L60Y_RepoQuote</v>
      </c>
      <c r="J63" s="128">
        <v>0</v>
      </c>
      <c r="K63" s="3" t="str">
        <f>_xll.qlSwapRateHelper2(,$H63,2,$B63,Calendar,$D63,$E63,$F63,$G63,$J63,$C63,Discounting1,PillarDate,,IndexedCoupon,Permanent,Trigger,ObjectOverwrite)</f>
        <v>obj_003e7#0006</v>
      </c>
      <c r="L63" s="3" t="str">
        <f>_xll.qlSwapRateHelper2(,$I63,2,$B63,Calendar,$D63,$E63,$F63,$G63,$J63,$C63,Discounting2,PillarDate,,IndexedCoupon,Permanent,Trigger,ObjectOverwrite)</f>
        <v>obj_003f1#0006</v>
      </c>
    </row>
    <row r="64" spans="1:4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3:13" x14ac:dyDescent="0.2">
      <c r="M90" s="46" t="s">
        <v>36</v>
      </c>
    </row>
  </sheetData>
  <mergeCells count="1">
    <mergeCell ref="AQ2:AR2"/>
  </mergeCells>
  <dataValidations count="4">
    <dataValidation type="list" allowBlank="1" showInputMessage="1" showErrorMessage="1" sqref="AR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6" t="s">
        <v>128</v>
      </c>
      <c r="AG1" s="176" t="s">
        <v>135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132</v>
      </c>
      <c r="Z2" s="73" t="s">
        <v>133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2">_xll.qlPiecewiseYieldCurveData(yieldcurve1_1M,Trigger)</f>
        <v>4.232200851296582E-3</v>
      </c>
      <c r="AG2" s="76">
        <f t="array" ref="AG2:AG52">_xll.qlPiecewiseYieldCurveData(yieldcurve2_1M,Trigger)</f>
        <v>1</v>
      </c>
      <c r="AJ2" s="46" t="s">
        <v>136</v>
      </c>
      <c r="AL2" s="46" t="s">
        <v>137</v>
      </c>
      <c r="AN2" s="216" t="s">
        <v>84</v>
      </c>
      <c r="AO2" s="217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IF(ReportQuoteOverwrite,Currency&amp;$B3&amp;"D"&amp;ReportQuoteSuffix,Currency&amp;$B3&amp;"D"&amp;QuoteSuffix)</f>
        <v>USD1MD_RepoQuote</v>
      </c>
      <c r="I3" s="124"/>
      <c r="J3" s="3" t="str">
        <f>_xll.qlDepositRateHelper(,H3,G3,Permanent,Trigger,ObjectOverwrite)</f>
        <v>obj_004a1#0006</v>
      </c>
      <c r="K3" s="3" t="str">
        <f>J3</f>
        <v>obj_004a1#0006</v>
      </c>
      <c r="L3" s="49"/>
      <c r="M3" s="10" t="str">
        <f>A3</f>
        <v>Dp</v>
      </c>
      <c r="N3" s="94" t="str">
        <f>IF(ISBLANK(J3),"--",J3)</f>
        <v>obj_004a1#0006</v>
      </c>
      <c r="O3" s="94" t="str">
        <f>IF(ISBLANK(K3),"--",K3)</f>
        <v>obj_004a1#0006</v>
      </c>
      <c r="P3" s="146" t="str">
        <f>IFERROR(_xll.qlRateHelperQuoteName(N3,Trigger),"--")</f>
        <v>USD1MD_RepoQuote</v>
      </c>
      <c r="Q3" s="98">
        <f>IFERROR(_xll.qlRateHelperQuoteValue($N3,Trigger),"--")</f>
        <v>4.1749999999999999E-3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42362</v>
      </c>
      <c r="V3" s="99">
        <f>IFERROR(_xll.qlRateHelperPillarDate(N3,Trigger),"--")</f>
        <v>42394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obj_004a1</v>
      </c>
      <c r="Z3" s="4" t="str">
        <f t="array" ref="Z3:Z52">_xll.qlRateHelperSelection(_xll.ohFilter(RateHelpers2,IncludeFlag),_xll.ohFilter(Priority,IncludeFlag),$AO$3,$AO$4,$AO$5,$AO$6,_xll.ohFilter(MinDistance,IncludeFlag),Trigger)</f>
        <v>obj_004a1</v>
      </c>
      <c r="AA3" s="4" t="str">
        <f>IFERROR(_xll.qlRateHelperQuoteName(Y3,Trigger),"")</f>
        <v>USD1MD_RepoQuote</v>
      </c>
      <c r="AB3" s="70">
        <f>IFERROR(_xll.qlRateHelperRate(Y3,Trigger),"")</f>
        <v>4.1749999999999999E-3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42394</v>
      </c>
      <c r="AF3" s="70">
        <v>4.232200851296582E-3</v>
      </c>
      <c r="AG3" s="77">
        <v>0.99960584529131902</v>
      </c>
      <c r="AH3" s="167">
        <f t="array" ref="AH3:AH52">_xll.ohFilter([1]REP00100!$C$2:$C$2000,([1]REP00100!$A$2:$A$2000="USD_LIBOR_1M_EOD"))</f>
        <v>42394</v>
      </c>
      <c r="AI3" s="168">
        <f t="array" ref="AI3:AI52">_xll.ohFilter([1]REP00100!$E$2:$E$2000,([1]REP00100!$A$2:$A$2000="USD_LIBOR_1M_EOD"))</f>
        <v>4.23220085129551E-3</v>
      </c>
      <c r="AJ3" s="170">
        <f t="shared" ref="AJ3:AJ52" si="1">AF3-AI3</f>
        <v>1.0720591081536668E-15</v>
      </c>
      <c r="AK3" s="80">
        <f t="array" ref="AK3:AK52">_xll.ohFilter([1]REP00101!$F$2:$F$2000,([1]REP00101!$A$2:$A$2000="USD_LIBOR_1M_EOD"))</f>
        <v>0.99960584529131902</v>
      </c>
      <c r="AL3" s="161">
        <f t="shared" ref="AL3:AL52" si="2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103" t="s">
        <v>115</v>
      </c>
      <c r="H4" s="103" t="s">
        <v>155</v>
      </c>
      <c r="I4" s="103" t="s">
        <v>158</v>
      </c>
      <c r="L4" s="48"/>
      <c r="M4" s="68" t="str">
        <f t="shared" ref="M4:M14" si="3">A6</f>
        <v>Sw</v>
      </c>
      <c r="N4" s="131" t="str">
        <f t="shared" ref="N4:O14" si="4">IF(ISBLANK(J6),"--",J6)</f>
        <v>obj_00484#0006</v>
      </c>
      <c r="O4" s="131" t="str">
        <f t="shared" si="4"/>
        <v>obj_00484#0006</v>
      </c>
      <c r="P4" s="145" t="str">
        <f>IFERROR(_xll.qlRateHelperQuoteName(N4,Trigger),"--")</f>
        <v>USDAM1L2M_RepoQuote</v>
      </c>
      <c r="Q4" s="133">
        <f>IFERROR(_xll.qlRateHelperQuoteValue($N4,Trigger),"--")</f>
        <v>4.2500000000000003E-3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42362</v>
      </c>
      <c r="V4" s="134">
        <f>IFERROR(_xll.qlRateHelperPillarDate(N4,Trigger),"--")</f>
        <v>42424</v>
      </c>
      <c r="X4" s="4" t="str">
        <f t="shared" si="0"/>
        <v>Sw</v>
      </c>
      <c r="Y4" s="4" t="str">
        <v>obj_00484</v>
      </c>
      <c r="Z4" s="4" t="str">
        <v>obj_00484</v>
      </c>
      <c r="AA4" s="4" t="str">
        <f>IFERROR(_xll.qlRateHelperQuoteName(Y4,Trigger),"")</f>
        <v>USDAM1L2M_RepoQuote</v>
      </c>
      <c r="AB4" s="70">
        <f>IFERROR(_xll.qlRateHelperRate(Y4,Trigger),"")</f>
        <v>4.2500000000000003E-3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42362</v>
      </c>
      <c r="AE4" s="5">
        <f>IFERROR(_xll.qlRateHelperPillarDate(Y4,Trigger),"")</f>
        <v>42424</v>
      </c>
      <c r="AF4" s="70">
        <v>4.3023462262386574E-3</v>
      </c>
      <c r="AG4" s="77">
        <v>0.99924567703169709</v>
      </c>
      <c r="AH4" s="167">
        <v>42424</v>
      </c>
      <c r="AI4" s="168">
        <v>4.3023462262429101E-3</v>
      </c>
      <c r="AJ4" s="170">
        <f t="shared" si="1"/>
        <v>-4.2526746013571426E-15</v>
      </c>
      <c r="AK4" s="80">
        <v>0.99924567703331002</v>
      </c>
      <c r="AL4" s="161">
        <f t="shared" si="2"/>
        <v>-1.6129320101754274E-12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132</v>
      </c>
      <c r="K5" s="65" t="s">
        <v>133</v>
      </c>
      <c r="L5" s="48"/>
      <c r="M5" s="10" t="str">
        <f t="shared" si="3"/>
        <v>Sw</v>
      </c>
      <c r="N5" s="94" t="str">
        <f t="shared" si="4"/>
        <v>obj_00491#0006</v>
      </c>
      <c r="O5" s="94" t="str">
        <f t="shared" si="4"/>
        <v>obj_00491#0006</v>
      </c>
      <c r="P5" s="146" t="str">
        <f>IFERROR(_xll.qlRateHelperQuoteName(N5,Trigger),"--")</f>
        <v>USDAM1L3M_RepoQuote</v>
      </c>
      <c r="Q5" s="98">
        <f>IFERROR(_xll.qlRateHelperQuoteValue($N5,Trigger),"--")</f>
        <v>4.3699999999999998E-3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42362</v>
      </c>
      <c r="V5" s="99">
        <f>IFERROR(_xll.qlRateHelperPillarDate(N5,Trigger),"--")</f>
        <v>42453</v>
      </c>
      <c r="X5" s="4" t="str">
        <f t="shared" si="0"/>
        <v>Sw</v>
      </c>
      <c r="Y5" s="4" t="str">
        <v>obj_00491</v>
      </c>
      <c r="Z5" s="4" t="str">
        <v>obj_00491</v>
      </c>
      <c r="AA5" s="4" t="str">
        <f>IFERROR(_xll.qlRateHelperQuoteName(Y5,Trigger),"")</f>
        <v>USDAM1L3M_RepoQuote</v>
      </c>
      <c r="AB5" s="70">
        <f>IFERROR(_xll.qlRateHelperRate(Y5,Trigger),"")</f>
        <v>4.3699999999999998E-3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42362</v>
      </c>
      <c r="AE5" s="5">
        <f>IFERROR(_xll.qlRateHelperPillarDate(Y5,Trigger),"")</f>
        <v>42453</v>
      </c>
      <c r="AF5" s="70">
        <v>4.422317920047286E-3</v>
      </c>
      <c r="AG5" s="77">
        <v>0.99887362884239184</v>
      </c>
      <c r="AH5" s="167">
        <v>42453</v>
      </c>
      <c r="AI5" s="168">
        <v>4.4223179199236297E-3</v>
      </c>
      <c r="AJ5" s="170">
        <f t="shared" si="1"/>
        <v>1.2365629353805474E-13</v>
      </c>
      <c r="AK5" s="80">
        <v>0.99887362884304598</v>
      </c>
      <c r="AL5" s="161">
        <f t="shared" si="2"/>
        <v>-6.5414340610914223E-13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IF(ReportQuoteOverwrite,Currency&amp;$H$4&amp;$I$4&amp;SUBSTITUTE(B6,"12M","1Y")&amp;ReportQuoteSuffix,Currency&amp;SUBSTITUTE($B6,"M","")&amp;$G$4&amp;QuoteSuffix)</f>
        <v>USDAM1L2M_RepoQuote</v>
      </c>
      <c r="I6" s="126">
        <v>0</v>
      </c>
      <c r="J6" s="64" t="str">
        <f>_xll.qlSwapRateHelper2(,$H6,2,$B6,Calendar,$D6,$E6,$F6,$G6,$I6,$C6,Discounting1,PillarDate,,Permanent,Trigger,ObjectOverwrite)</f>
        <v>obj_00484#0006</v>
      </c>
      <c r="K6" s="64" t="str">
        <f>J6</f>
        <v>obj_00484#0006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obj_0048c</v>
      </c>
      <c r="Z6" s="4" t="str">
        <v>obj_0048c</v>
      </c>
      <c r="AA6" s="4" t="str">
        <f>IFERROR(_xll.qlRateHelperQuoteName(Y6,Trigger),"")</f>
        <v>USDAM1L6M_RepoQuote</v>
      </c>
      <c r="AB6" s="70">
        <f>IFERROR(_xll.qlRateHelperRate(Y6,Trigger),"")</f>
        <v>5.0670000000000003E-3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42362</v>
      </c>
      <c r="AE6" s="5">
        <f>IFERROR(_xll.qlRateHelperPillarDate(Y6,Trigger),"")</f>
        <v>42545</v>
      </c>
      <c r="AF6" s="70">
        <v>5.1194596119594014E-3</v>
      </c>
      <c r="AG6" s="77">
        <v>0.99740841822049409</v>
      </c>
      <c r="AH6" s="167">
        <v>42545</v>
      </c>
      <c r="AI6" s="168">
        <v>5.1194596118988101E-3</v>
      </c>
      <c r="AJ6" s="170">
        <f t="shared" si="1"/>
        <v>6.0591288930655907E-14</v>
      </c>
      <c r="AK6" s="80">
        <v>0.99740841822575699</v>
      </c>
      <c r="AL6" s="161">
        <f t="shared" si="2"/>
        <v>-5.2629012259330921E-12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USDAM1L3M_RepoQuote</v>
      </c>
      <c r="I7" s="127">
        <v>0</v>
      </c>
      <c r="J7" s="64" t="str">
        <f>_xll.qlSwapRateHelper2(,$H7,2,$B7,Calendar,$D7,$E7,$F7,$G7,$I7,$C7,Discounting1,PillarDate,,Permanent,Trigger,ObjectOverwrite)</f>
        <v>obj_00491#0006</v>
      </c>
      <c r="K7" s="64" t="str">
        <f t="shared" ref="K7:K16" si="7">J7</f>
        <v>obj_00491#0006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obj_00487</v>
      </c>
      <c r="Z7" s="4" t="str">
        <v>obj_00487</v>
      </c>
      <c r="AA7" s="4" t="str">
        <f>IFERROR(_xll.qlRateHelperQuoteName(Y7,Trigger),"")</f>
        <v>USDAM1L9M_RepoQuote</v>
      </c>
      <c r="AB7" s="70">
        <f>IFERROR(_xll.qlRateHelperRate(Y7,Trigger),"")</f>
        <v>5.7860000000000003E-3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42362</v>
      </c>
      <c r="AE7" s="5">
        <f>IFERROR(_xll.qlRateHelperPillarDate(Y7,Trigger),"")</f>
        <v>42639</v>
      </c>
      <c r="AF7" s="70">
        <v>5.8406677479556635E-3</v>
      </c>
      <c r="AG7" s="77">
        <v>0.99554529739399023</v>
      </c>
      <c r="AH7" s="167">
        <v>42639</v>
      </c>
      <c r="AI7" s="168">
        <v>5.84066774790927E-3</v>
      </c>
      <c r="AJ7" s="170">
        <f t="shared" si="1"/>
        <v>4.6393444641523729E-14</v>
      </c>
      <c r="AK7" s="80">
        <v>0.99554529738089503</v>
      </c>
      <c r="AL7" s="161">
        <f t="shared" si="2"/>
        <v>1.3095191597756184E-11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USDAM1L4M_RepoQuote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obj_0048c#0006</v>
      </c>
      <c r="O8" s="94" t="str">
        <f t="shared" si="4"/>
        <v>obj_0048c#0006</v>
      </c>
      <c r="P8" s="146" t="str">
        <f>IFERROR(_xll.qlRateHelperQuoteName(N8,Trigger),"--")</f>
        <v>USDAM1L6M_RepoQuote</v>
      </c>
      <c r="Q8" s="98">
        <f>IFERROR(_xll.qlRateHelperQuoteValue($N8,Trigger),"--")</f>
        <v>5.0670000000000003E-3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42362</v>
      </c>
      <c r="V8" s="99">
        <f>IFERROR(_xll.qlRateHelperPillarDate(N8,Trigger),"--")</f>
        <v>42545</v>
      </c>
      <c r="X8" s="4" t="str">
        <f t="shared" si="0"/>
        <v>Sw</v>
      </c>
      <c r="Y8" s="4" t="str">
        <v>obj_00489</v>
      </c>
      <c r="Z8" s="4" t="str">
        <v>obj_00489</v>
      </c>
      <c r="AA8" s="4" t="str">
        <f>IFERROR(_xll.qlRateHelperQuoteName(Y8,Trigger),"")</f>
        <v>USDAM1L1Y_RepoQuote</v>
      </c>
      <c r="AB8" s="70">
        <f>IFERROR(_xll.qlRateHelperRate(Y8,Trigger),"")</f>
        <v>6.5288000000000004E-3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42362</v>
      </c>
      <c r="AE8" s="5">
        <f>IFERROR(_xll.qlRateHelperPillarDate(Y8,Trigger),"")</f>
        <v>42731</v>
      </c>
      <c r="AF8" s="70">
        <v>6.5831015926345752E-3</v>
      </c>
      <c r="AG8" s="77">
        <v>0.99333096197925408</v>
      </c>
      <c r="AH8" s="167">
        <v>42731</v>
      </c>
      <c r="AI8" s="168">
        <v>6.5831015924560201E-3</v>
      </c>
      <c r="AJ8" s="170">
        <f t="shared" si="1"/>
        <v>1.7855508738229275E-13</v>
      </c>
      <c r="AK8" s="80">
        <v>0.99333096211398697</v>
      </c>
      <c r="AL8" s="161">
        <f t="shared" si="2"/>
        <v>-1.3473289151022527E-10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USDAM1L5M_RepoQuote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obj_0043a</v>
      </c>
      <c r="Z9" s="4" t="str">
        <v>obj_00429</v>
      </c>
      <c r="AA9" s="4" t="str">
        <f>IFERROR(_xll.qlRateHelperQuoteName(Y9,Trigger),"")</f>
        <v>USD3L1L2Y_RepoQuote</v>
      </c>
      <c r="AB9" s="70">
        <f>IFERROR(_xll.qlRateHelperRate(Y9,Trigger),"")</f>
        <v>9.4889999999999992E-3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42362</v>
      </c>
      <c r="AE9" s="5">
        <f>IFERROR(_xll.qlRateHelperPillarDate(Y9,Trigger),"")</f>
        <v>43095</v>
      </c>
      <c r="AF9" s="70">
        <v>9.5736313163929596E-3</v>
      </c>
      <c r="AG9" s="77">
        <v>0.98090975442983319</v>
      </c>
      <c r="AH9" s="167">
        <v>43095</v>
      </c>
      <c r="AI9" s="168">
        <v>9.5736313163718601E-3</v>
      </c>
      <c r="AJ9" s="170">
        <f t="shared" si="1"/>
        <v>2.1099441638305905E-14</v>
      </c>
      <c r="AK9" s="80">
        <v>0.98090975529598101</v>
      </c>
      <c r="AL9" s="161">
        <f t="shared" si="2"/>
        <v>-8.661478201332784E-10</v>
      </c>
      <c r="AO9" s="212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USDAM1L6M_RepoQuote</v>
      </c>
      <c r="I10" s="127">
        <v>0</v>
      </c>
      <c r="J10" s="64" t="str">
        <f>_xll.qlSwapRateHelper2(,$H10,2,$B10,Calendar,$D10,$E10,$F10,$G10,$I10,$C10,Discounting1,PillarDate,,Permanent,Trigger,ObjectOverwrite)</f>
        <v>obj_0048c#0006</v>
      </c>
      <c r="K10" s="64" t="str">
        <f t="shared" si="7"/>
        <v>obj_0048c#0006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obj_00437</v>
      </c>
      <c r="Z10" s="4" t="str">
        <v>obj_00426</v>
      </c>
      <c r="AA10" s="4" t="str">
        <f>IFERROR(_xll.qlRateHelperQuoteName(Y10,Trigger),"")</f>
        <v>USD3L1L3Y_RepoQuote</v>
      </c>
      <c r="AB10" s="70">
        <f>IFERROR(_xll.qlRateHelperRate(Y10,Trigger),"")</f>
        <v>1.183785E-2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42362</v>
      </c>
      <c r="AE10" s="5">
        <f>IFERROR(_xll.qlRateHelperPillarDate(Y10,Trigger),"")</f>
        <v>43458</v>
      </c>
      <c r="AF10" s="70">
        <v>1.1958293106313047E-2</v>
      </c>
      <c r="AG10" s="77">
        <v>0.96467778006966443</v>
      </c>
      <c r="AH10" s="167">
        <v>43458</v>
      </c>
      <c r="AI10" s="168">
        <v>1.19582931063412E-2</v>
      </c>
      <c r="AJ10" s="170">
        <f t="shared" si="1"/>
        <v>-2.8152827291627602E-14</v>
      </c>
      <c r="AK10" s="80">
        <v>0.96467778372345403</v>
      </c>
      <c r="AL10" s="161">
        <f t="shared" si="2"/>
        <v>-3.6537896042077023E-9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USDAM1L7M_RepoQuote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obj_00487#0006</v>
      </c>
      <c r="O11" s="94" t="str">
        <f t="shared" si="4"/>
        <v>obj_00487#0006</v>
      </c>
      <c r="P11" s="146" t="str">
        <f>IFERROR(_xll.qlRateHelperQuoteName(N11,Trigger),"--")</f>
        <v>USDAM1L9M_RepoQuote</v>
      </c>
      <c r="Q11" s="98">
        <f>IFERROR(_xll.qlRateHelperQuoteValue($N11,Trigger),"--")</f>
        <v>5.7860000000000003E-3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42362</v>
      </c>
      <c r="V11" s="99">
        <f>IFERROR(_xll.qlRateHelperPillarDate(N11,Trigger),"--")</f>
        <v>42639</v>
      </c>
      <c r="X11" s="4" t="str">
        <f t="shared" si="0"/>
        <v>BasSw</v>
      </c>
      <c r="Y11" s="4" t="str">
        <v>obj_00436</v>
      </c>
      <c r="Z11" s="4" t="str">
        <v>obj_00425</v>
      </c>
      <c r="AA11" s="4" t="str">
        <f>IFERROR(_xll.qlRateHelperQuoteName(Y11,Trigger),"")</f>
        <v>USD3L1L4Y_RepoQuote</v>
      </c>
      <c r="AB11" s="70">
        <f>IFERROR(_xll.qlRateHelperRate(Y11,Trigger),"")</f>
        <v>1.373885E-2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42362</v>
      </c>
      <c r="AE11" s="5">
        <f>IFERROR(_xll.qlRateHelperPillarDate(Y11,Trigger),"")</f>
        <v>43823</v>
      </c>
      <c r="AF11" s="70">
        <v>1.3898076304062286E-2</v>
      </c>
      <c r="AG11" s="77">
        <v>0.94583766660050406</v>
      </c>
      <c r="AH11" s="167">
        <v>43823</v>
      </c>
      <c r="AI11" s="168">
        <v>1.38980763040755E-2</v>
      </c>
      <c r="AJ11" s="170">
        <f t="shared" si="1"/>
        <v>-1.321338871651534E-14</v>
      </c>
      <c r="AK11" s="80">
        <v>0.94583763805371801</v>
      </c>
      <c r="AL11" s="161">
        <f t="shared" si="2"/>
        <v>2.8546786046135253E-8</v>
      </c>
      <c r="AO11" s="212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USDAM1L8M_RepoQuote</v>
      </c>
      <c r="I12" s="127">
        <v>0</v>
      </c>
      <c r="J12" s="64"/>
      <c r="K12" s="64"/>
      <c r="L12" s="48" t="s">
        <v>36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obj_00441</v>
      </c>
      <c r="Z12" s="4" t="str">
        <v>obj_00423</v>
      </c>
      <c r="AA12" s="4" t="str">
        <f>IFERROR(_xll.qlRateHelperQuoteName(Y12,Trigger),"")</f>
        <v>USD3L1L5Y_RepoQuote</v>
      </c>
      <c r="AB12" s="70">
        <f>IFERROR(_xll.qlRateHelperRate(Y12,Trigger),"")</f>
        <v>1.5237749999999901E-2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42362</v>
      </c>
      <c r="AE12" s="5">
        <f>IFERROR(_xll.qlRateHelperPillarDate(Y12,Trigger),"")</f>
        <v>44189</v>
      </c>
      <c r="AF12" s="70">
        <v>1.5433189189180206E-2</v>
      </c>
      <c r="AG12" s="77">
        <v>0.92559978365827134</v>
      </c>
      <c r="AH12" s="167">
        <v>44189</v>
      </c>
      <c r="AI12" s="168">
        <v>1.54331891891843E-2</v>
      </c>
      <c r="AJ12" s="170">
        <f t="shared" si="1"/>
        <v>-4.0939474033052647E-15</v>
      </c>
      <c r="AK12" s="80">
        <v>0.92559981931188295</v>
      </c>
      <c r="AL12" s="161">
        <f t="shared" si="2"/>
        <v>-3.5653611618613468E-8</v>
      </c>
      <c r="AO12" s="212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USDAM1L9M_RepoQuote</v>
      </c>
      <c r="I13" s="127">
        <v>0</v>
      </c>
      <c r="J13" s="64" t="str">
        <f>_xll.qlSwapRateHelper2(,$H13,2,$B13,Calendar,$D13,$E13,$F13,$G13,$I13,$C13,Discounting1,PillarDate,,Permanent,Trigger,ObjectOverwrite)</f>
        <v>obj_00487#0006</v>
      </c>
      <c r="K13" s="64" t="str">
        <f t="shared" si="7"/>
        <v>obj_00487#0006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obj_00431</v>
      </c>
      <c r="Z13" s="4" t="str">
        <v>obj_00421</v>
      </c>
      <c r="AA13" s="4" t="str">
        <f>IFERROR(_xll.qlRateHelperQuoteName(Y13,Trigger),"")</f>
        <v>USD3L1L6Y_RepoQuote</v>
      </c>
      <c r="AB13" s="70">
        <f>IFERROR(_xll.qlRateHelperRate(Y13,Trigger),"")</f>
        <v>1.6527375E-2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42362</v>
      </c>
      <c r="AE13" s="5">
        <f>IFERROR(_xll.qlRateHelperPillarDate(Y13,Trigger),"")</f>
        <v>44557</v>
      </c>
      <c r="AF13" s="70">
        <v>1.6762974865297139E-2</v>
      </c>
      <c r="AG13" s="77">
        <v>0.90404589028614335</v>
      </c>
      <c r="AH13" s="167">
        <v>44554</v>
      </c>
      <c r="AI13" s="168">
        <v>1.6762949983282E-2</v>
      </c>
      <c r="AJ13" s="170">
        <f t="shared" si="1"/>
        <v>2.4882015139254809E-8</v>
      </c>
      <c r="AK13" s="80">
        <v>0.90416777437599105</v>
      </c>
      <c r="AL13" s="161">
        <f t="shared" si="2"/>
        <v>-1.2188408984770138E-4</v>
      </c>
      <c r="AO13" s="212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USDAM1L10M_RepoQuote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obj_00489#0006</v>
      </c>
      <c r="O14" s="95" t="str">
        <f t="shared" si="4"/>
        <v>obj_00489#0006</v>
      </c>
      <c r="P14" s="147" t="str">
        <f>IFERROR(_xll.qlRateHelperQuoteName(N14,Trigger),"--")</f>
        <v>USDAM1L1Y_RepoQuote</v>
      </c>
      <c r="Q14" s="101">
        <f>IFERROR(_xll.qlRateHelperQuoteValue($N14,Trigger),"--")</f>
        <v>6.5288000000000004E-3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42362</v>
      </c>
      <c r="V14" s="102">
        <f>IFERROR(_xll.qlRateHelperPillarDate(N14,Trigger),"--")</f>
        <v>42731</v>
      </c>
      <c r="X14" s="4" t="str">
        <f t="shared" si="0"/>
        <v>BasSw</v>
      </c>
      <c r="Y14" s="4" t="str">
        <v>obj_0042b</v>
      </c>
      <c r="Z14" s="4" t="str">
        <v>obj_00434</v>
      </c>
      <c r="AA14" s="4" t="str">
        <f>IFERROR(_xll.qlRateHelperQuoteName(Y14,Trigger),"")</f>
        <v>USD3L1L7Y_RepoQuote</v>
      </c>
      <c r="AB14" s="70">
        <f>IFERROR(_xll.qlRateHelperRate(Y14,Trigger),"")</f>
        <v>1.7697999999999998E-2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42362</v>
      </c>
      <c r="AE14" s="5">
        <f>IFERROR(_xll.qlRateHelperPillarDate(Y14,Trigger),"")</f>
        <v>44922</v>
      </c>
      <c r="AF14" s="70">
        <v>1.7980600521793347E-2</v>
      </c>
      <c r="AG14" s="77">
        <v>0.88145426880927247</v>
      </c>
      <c r="AH14" s="167">
        <v>44922</v>
      </c>
      <c r="AI14" s="168">
        <v>1.7980453337261601E-2</v>
      </c>
      <c r="AJ14" s="170">
        <f t="shared" si="1"/>
        <v>1.4718453174647483E-7</v>
      </c>
      <c r="AK14" s="80">
        <v>0.88145236047853404</v>
      </c>
      <c r="AL14" s="161">
        <f t="shared" si="2"/>
        <v>1.9083307384315518E-6</v>
      </c>
      <c r="AO14" s="212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USDAM1L11M_RepoQuote</v>
      </c>
      <c r="I15" s="127">
        <v>0</v>
      </c>
      <c r="J15" s="64"/>
      <c r="K15" s="64"/>
      <c r="L15" s="48"/>
      <c r="M15" s="68" t="str">
        <f t="shared" ref="M15:M52" si="8">A19</f>
        <v>BasSw</v>
      </c>
      <c r="N15" s="131" t="str">
        <f t="shared" ref="N15:N52" si="9">IF(ISBLANK(J19),"--",J19)</f>
        <v>--</v>
      </c>
      <c r="O15" s="131" t="str">
        <f t="shared" ref="O15:O52" si="10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obj_0043d</v>
      </c>
      <c r="Z15" s="4" t="str">
        <v>obj_0042a</v>
      </c>
      <c r="AA15" s="4" t="str">
        <f>IFERROR(_xll.qlRateHelperQuoteName(Y15,Trigger),"")</f>
        <v>USD3L1L8Y_RepoQuote</v>
      </c>
      <c r="AB15" s="70">
        <f>IFERROR(_xll.qlRateHelperRate(Y15,Trigger),"")</f>
        <v>1.8652749999999999E-2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42362</v>
      </c>
      <c r="AE15" s="5">
        <f>IFERROR(_xll.qlRateHelperPillarDate(Y15,Trigger),"")</f>
        <v>45286</v>
      </c>
      <c r="AF15" s="70">
        <v>1.8979579160787817E-2</v>
      </c>
      <c r="AG15" s="77">
        <v>0.85888418241589704</v>
      </c>
      <c r="AH15" s="167">
        <v>45286</v>
      </c>
      <c r="AI15" s="168">
        <v>1.89794411338799E-2</v>
      </c>
      <c r="AJ15" s="170">
        <f t="shared" si="1"/>
        <v>1.3802690791708816E-7</v>
      </c>
      <c r="AK15" s="80">
        <v>0.85888250526760102</v>
      </c>
      <c r="AL15" s="161">
        <f t="shared" si="2"/>
        <v>1.6771482960198369E-6</v>
      </c>
      <c r="AO15" s="212"/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USDAM1L1Y_RepoQuote</v>
      </c>
      <c r="I16" s="130">
        <v>0</v>
      </c>
      <c r="J16" s="3" t="str">
        <f>_xll.qlSwapRateHelper2(,$H16,2,$B16,Calendar,$D16,$E16,$F16,$G16,$I16,$C16,Discounting1,PillarDate,,Permanent,Trigger,ObjectOverwrite)</f>
        <v>obj_00489#0006</v>
      </c>
      <c r="K16" s="3" t="str">
        <f t="shared" si="7"/>
        <v>obj_00489#0006</v>
      </c>
      <c r="L16" s="48"/>
      <c r="M16" s="10" t="str">
        <f t="shared" si="8"/>
        <v>BasSw</v>
      </c>
      <c r="N16" s="94" t="str">
        <f t="shared" si="9"/>
        <v>--</v>
      </c>
      <c r="O16" s="94" t="str">
        <f t="shared" si="10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obj_0043c</v>
      </c>
      <c r="Z16" s="4" t="str">
        <v>obj_0042c</v>
      </c>
      <c r="AA16" s="4" t="str">
        <f>IFERROR(_xll.qlRateHelperQuoteName(Y16,Trigger),"")</f>
        <v>USD3L1L9Y_RepoQuote</v>
      </c>
      <c r="AB16" s="70">
        <f>IFERROR(_xll.qlRateHelperRate(Y16,Trigger),"")</f>
        <v>1.9508249999999901E-2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45650</v>
      </c>
      <c r="AF16" s="70">
        <v>1.9883063650193575E-2</v>
      </c>
      <c r="AG16" s="77">
        <v>0.8359525633436371</v>
      </c>
      <c r="AH16" s="167">
        <v>45650</v>
      </c>
      <c r="AI16" s="168">
        <v>1.9882933367310601E-2</v>
      </c>
      <c r="AJ16" s="170">
        <f t="shared" si="1"/>
        <v>1.302828829749525E-7</v>
      </c>
      <c r="AK16" s="80">
        <v>0.835950949299337</v>
      </c>
      <c r="AL16" s="161">
        <f t="shared" si="2"/>
        <v>1.6140443001022575E-6</v>
      </c>
    </row>
    <row r="17" spans="1:38" ht="11.25" customHeight="1" x14ac:dyDescent="0.2">
      <c r="F17" s="50" t="s">
        <v>155</v>
      </c>
      <c r="G17" s="50" t="s">
        <v>156</v>
      </c>
      <c r="H17" s="103" t="s">
        <v>158</v>
      </c>
      <c r="L17" s="48"/>
      <c r="M17" s="10" t="str">
        <f t="shared" si="8"/>
        <v>BasSw</v>
      </c>
      <c r="N17" s="94" t="str">
        <f t="shared" si="9"/>
        <v>--</v>
      </c>
      <c r="O17" s="94" t="str">
        <f t="shared" si="10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obj_00439</v>
      </c>
      <c r="Z17" s="4" t="str">
        <v>obj_00428</v>
      </c>
      <c r="AA17" s="4" t="str">
        <f>IFERROR(_xll.qlRateHelperQuoteName(Y17,Trigger),"")</f>
        <v>USD3L1L10Y_RepoQuote</v>
      </c>
      <c r="AB17" s="70">
        <f>IFERROR(_xll.qlRateHelperRate(Y17,Trigger),"")</f>
        <v>2.0206749999999999E-2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46015</v>
      </c>
      <c r="AF17" s="70">
        <v>2.062331160493127E-2</v>
      </c>
      <c r="AG17" s="77">
        <v>0.81344273851268001</v>
      </c>
      <c r="AH17" s="167">
        <v>46015</v>
      </c>
      <c r="AI17" s="168">
        <v>2.0623188617472098E-2</v>
      </c>
      <c r="AJ17" s="170">
        <f t="shared" si="1"/>
        <v>1.2298745917169174E-7</v>
      </c>
      <c r="AK17" s="80">
        <v>0.81344123485397801</v>
      </c>
      <c r="AL17" s="161">
        <f t="shared" si="2"/>
        <v>1.5036587019956471E-6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132</v>
      </c>
      <c r="K18" s="65" t="s">
        <v>133</v>
      </c>
      <c r="L18" s="48"/>
      <c r="M18" s="10" t="str">
        <f t="shared" si="8"/>
        <v>BasSw</v>
      </c>
      <c r="N18" s="94" t="str">
        <f t="shared" si="9"/>
        <v>--</v>
      </c>
      <c r="O18" s="94" t="str">
        <f t="shared" si="10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obj_00435</v>
      </c>
      <c r="Z18" s="4" t="str">
        <v>obj_00424</v>
      </c>
      <c r="AA18" s="4" t="str">
        <f>IFERROR(_xll.qlRateHelperQuoteName(Y18,Trigger),"")</f>
        <v>USD3L1L12Y_RepoQuote</v>
      </c>
      <c r="AB18" s="70">
        <f>IFERROR(_xll.qlRateHelperRate(Y18,Trigger),"")</f>
        <v>2.13853499999999E-2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46748</v>
      </c>
      <c r="AF18" s="70">
        <v>2.1888175211040618E-2</v>
      </c>
      <c r="AG18" s="77">
        <v>0.76867794882485319</v>
      </c>
      <c r="AH18" s="167">
        <v>46745</v>
      </c>
      <c r="AI18" s="168">
        <v>2.1887511494811301E-2</v>
      </c>
      <c r="AJ18" s="170">
        <f t="shared" si="1"/>
        <v>6.6371622931687968E-7</v>
      </c>
      <c r="AK18" s="80">
        <v>0.76881112432907395</v>
      </c>
      <c r="AL18" s="161">
        <f t="shared" si="2"/>
        <v>-1.3317550422076163E-4</v>
      </c>
    </row>
    <row r="19" spans="1:38" ht="11.25" customHeight="1" x14ac:dyDescent="0.2">
      <c r="A19" s="59" t="s">
        <v>116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IF(ReportQuoteOverwrite,Currency&amp;$G$17&amp;$H$17&amp;$B19&amp;ReportQuoteSuffix,Currency&amp;$F$17&amp;$G$17&amp;B19&amp;QuoteSuffix)</f>
        <v>USD3L1L6M_RepoQuote</v>
      </c>
      <c r="I19" s="154">
        <f t="shared" ref="I19:I56" si="13">IF(ReportQuoteOverwrite,0,Currency&amp;$G$17&amp;$H$17&amp;B19&amp;QuoteSuffix)</f>
        <v>0</v>
      </c>
      <c r="J19" s="64"/>
      <c r="K19" s="64"/>
      <c r="L19" s="48"/>
      <c r="M19" s="10" t="str">
        <f t="shared" si="8"/>
        <v>BasSw</v>
      </c>
      <c r="N19" s="94" t="str">
        <f t="shared" si="9"/>
        <v>--</v>
      </c>
      <c r="O19" s="94" t="str">
        <f t="shared" si="1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obj_00432</v>
      </c>
      <c r="Z19" s="4" t="str">
        <v>obj_00422</v>
      </c>
      <c r="AA19" s="4" t="str">
        <f>IFERROR(_xll.qlRateHelperQuoteName(Y19,Trigger),"")</f>
        <v>USD3L1L15Y_RepoQuote</v>
      </c>
      <c r="AB19" s="70">
        <f>IFERROR(_xll.qlRateHelperRate(Y19,Trigger),"")</f>
        <v>2.25826500000001E-2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47841</v>
      </c>
      <c r="AF19" s="70">
        <v>2.3189790137210196E-2</v>
      </c>
      <c r="AG19" s="77">
        <v>0.70602160510394762</v>
      </c>
      <c r="AH19" s="167">
        <v>47841</v>
      </c>
      <c r="AI19" s="168">
        <v>2.3188820341837502E-2</v>
      </c>
      <c r="AJ19" s="170">
        <f t="shared" si="1"/>
        <v>9.6979537269475946E-7</v>
      </c>
      <c r="AK19" s="80">
        <v>0.70602261308902503</v>
      </c>
      <c r="AL19" s="161">
        <f t="shared" si="2"/>
        <v>-1.0079850774058485E-6</v>
      </c>
    </row>
    <row r="20" spans="1:38" ht="11.25" customHeight="1" x14ac:dyDescent="0.2">
      <c r="A20" s="59" t="s">
        <v>116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USD3L1L1Y_RepoQuote</v>
      </c>
      <c r="I20" s="154">
        <f t="shared" si="13"/>
        <v>0</v>
      </c>
      <c r="J20" s="64"/>
      <c r="K20" s="64"/>
      <c r="L20" s="48"/>
      <c r="M20" s="10" t="str">
        <f t="shared" si="8"/>
        <v>BasSw</v>
      </c>
      <c r="N20" s="94" t="str">
        <f t="shared" si="9"/>
        <v>obj_0043a#0006</v>
      </c>
      <c r="O20" s="94" t="str">
        <f t="shared" si="10"/>
        <v>obj_00429#0006</v>
      </c>
      <c r="P20" s="146" t="str">
        <f>IFERROR(_xll.qlRateHelperQuoteName(N20,Trigger),"--")</f>
        <v>USD3L1L2Y_RepoQuote</v>
      </c>
      <c r="Q20" s="98">
        <f>IFERROR(_xll.qlRateHelperQuoteValue($N20,Trigger),"--")</f>
        <v>9.4889999999999992E-3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42362</v>
      </c>
      <c r="V20" s="99">
        <f>IFERROR(_xll.qlRateHelperPillarDate(N20,Trigger),"--")</f>
        <v>43095</v>
      </c>
      <c r="X20" s="4" t="str">
        <f t="shared" si="0"/>
        <v>BasSw</v>
      </c>
      <c r="Y20" s="4" t="str">
        <v>obj_0042e</v>
      </c>
      <c r="Z20" s="4" t="str">
        <v>obj_0043e</v>
      </c>
      <c r="AA20" s="4" t="str">
        <f>IFERROR(_xll.qlRateHelperQuoteName(Y20,Trigger),"")</f>
        <v>USD3L1L20Y_RepoQuote</v>
      </c>
      <c r="AB20" s="70">
        <f>IFERROR(_xll.qlRateHelperRate(Y20,Trigger),"")</f>
        <v>2.3613999999999899E-2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49667</v>
      </c>
      <c r="AF20" s="70">
        <v>2.4308408678901817E-2</v>
      </c>
      <c r="AG20" s="77">
        <v>0.6148532267788569</v>
      </c>
      <c r="AH20" s="167">
        <v>49667</v>
      </c>
      <c r="AI20" s="168">
        <v>2.4307724934873501E-2</v>
      </c>
      <c r="AJ20" s="170">
        <f t="shared" si="1"/>
        <v>6.8374402831597458E-7</v>
      </c>
      <c r="AK20" s="80">
        <v>0.61485313112066597</v>
      </c>
      <c r="AL20" s="161">
        <f t="shared" si="2"/>
        <v>9.5658190923941788E-8</v>
      </c>
    </row>
    <row r="21" spans="1:38" ht="11.25" customHeight="1" x14ac:dyDescent="0.2">
      <c r="A21" s="59" t="s">
        <v>116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USD3L1L15M_RepoQuote</v>
      </c>
      <c r="I21" s="154">
        <f t="shared" si="13"/>
        <v>0</v>
      </c>
      <c r="J21" s="64"/>
      <c r="K21" s="64"/>
      <c r="L21" s="48"/>
      <c r="M21" s="10" t="str">
        <f t="shared" si="8"/>
        <v>BasSw</v>
      </c>
      <c r="N21" s="94" t="str">
        <f t="shared" si="9"/>
        <v>obj_00437#0006</v>
      </c>
      <c r="O21" s="94" t="str">
        <f t="shared" si="10"/>
        <v>obj_00426#0006</v>
      </c>
      <c r="P21" s="146" t="str">
        <f>IFERROR(_xll.qlRateHelperQuoteName(N21,Trigger),"--")</f>
        <v>USD3L1L3Y_RepoQuote</v>
      </c>
      <c r="Q21" s="98">
        <f>IFERROR(_xll.qlRateHelperQuoteValue($N21,Trigger),"--")</f>
        <v>1.183785E-2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42362</v>
      </c>
      <c r="V21" s="99">
        <f>IFERROR(_xll.qlRateHelperPillarDate(N21,Trigger),"--")</f>
        <v>43458</v>
      </c>
      <c r="X21" s="4" t="str">
        <f t="shared" si="0"/>
        <v>BasSw</v>
      </c>
      <c r="Y21" s="4" t="str">
        <v>obj_00433</v>
      </c>
      <c r="Z21" s="4" t="str">
        <v>obj_00438</v>
      </c>
      <c r="AA21" s="4" t="str">
        <f>IFERROR(_xll.qlRateHelperQuoteName(Y21,Trigger),"")</f>
        <v>USD3L1L25Y_RepoQuote</v>
      </c>
      <c r="AB21" s="70">
        <f>IFERROR(_xll.qlRateHelperRate(Y21,Trigger),"")</f>
        <v>2.4187833334999999E-2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51494</v>
      </c>
      <c r="AF21" s="70">
        <v>2.493218542028558E-2</v>
      </c>
      <c r="AG21" s="77">
        <v>0.53603301689017435</v>
      </c>
      <c r="AH21" s="167">
        <v>51494</v>
      </c>
      <c r="AI21" s="168">
        <v>2.4931667494504001E-2</v>
      </c>
      <c r="AJ21" s="170">
        <f t="shared" si="1"/>
        <v>5.1792578157836E-7</v>
      </c>
      <c r="AK21" s="80">
        <v>0.53603298449054804</v>
      </c>
      <c r="AL21" s="161">
        <f t="shared" si="2"/>
        <v>3.2399626315182672E-8</v>
      </c>
    </row>
    <row r="22" spans="1:38" ht="11.25" customHeight="1" x14ac:dyDescent="0.2">
      <c r="A22" s="59" t="s">
        <v>116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USD3L1L18M_RepoQuote</v>
      </c>
      <c r="I22" s="154">
        <f t="shared" si="13"/>
        <v>0</v>
      </c>
      <c r="J22" s="64"/>
      <c r="K22" s="64"/>
      <c r="L22" s="48"/>
      <c r="M22" s="10" t="str">
        <f t="shared" si="8"/>
        <v>BasSw</v>
      </c>
      <c r="N22" s="94" t="str">
        <f t="shared" si="9"/>
        <v>obj_00436#0006</v>
      </c>
      <c r="O22" s="94" t="str">
        <f t="shared" si="10"/>
        <v>obj_00425#0006</v>
      </c>
      <c r="P22" s="146" t="str">
        <f>IFERROR(_xll.qlRateHelperQuoteName(N22,Trigger),"--")</f>
        <v>USD3L1L4Y_RepoQuote</v>
      </c>
      <c r="Q22" s="98">
        <f>IFERROR(_xll.qlRateHelperQuoteValue($N22,Trigger),"--")</f>
        <v>1.373885E-2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42362</v>
      </c>
      <c r="V22" s="99">
        <f>IFERROR(_xll.qlRateHelperPillarDate(N22,Trigger),"--")</f>
        <v>43823</v>
      </c>
      <c r="X22" s="4" t="str">
        <f t="shared" si="0"/>
        <v>BasSw</v>
      </c>
      <c r="Y22" s="4" t="str">
        <v>obj_00430</v>
      </c>
      <c r="Z22" s="4" t="str">
        <v>obj_00420</v>
      </c>
      <c r="AA22" s="4" t="str">
        <f>IFERROR(_xll.qlRateHelperQuoteName(Y22,Trigger),"")</f>
        <v>USD3L1L30Y_RepoQuote</v>
      </c>
      <c r="AB22" s="70">
        <f>IFERROR(_xll.qlRateHelperRate(Y22,Trigger),"")</f>
        <v>2.4445125000000002E-2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53322</v>
      </c>
      <c r="AF22" s="70">
        <v>2.5178245890077482E-2</v>
      </c>
      <c r="AG22" s="77">
        <v>0.46966774075695611</v>
      </c>
      <c r="AH22" s="167">
        <v>53322</v>
      </c>
      <c r="AI22" s="168">
        <v>2.5177811037169599E-2</v>
      </c>
      <c r="AJ22" s="170">
        <f t="shared" si="1"/>
        <v>4.3485290788375375E-7</v>
      </c>
      <c r="AK22" s="80">
        <v>0.46966770598598601</v>
      </c>
      <c r="AL22" s="161">
        <f t="shared" si="2"/>
        <v>3.4770970103181753E-8</v>
      </c>
    </row>
    <row r="23" spans="1:38" ht="11.25" customHeight="1" x14ac:dyDescent="0.2">
      <c r="A23" s="59" t="s">
        <v>116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USD3L1L21M_RepoQuote</v>
      </c>
      <c r="I23" s="154">
        <f t="shared" si="13"/>
        <v>0</v>
      </c>
      <c r="J23" s="64"/>
      <c r="K23" s="64"/>
      <c r="L23" s="48"/>
      <c r="M23" s="10" t="str">
        <f t="shared" si="8"/>
        <v>BasSw</v>
      </c>
      <c r="N23" s="94" t="str">
        <f t="shared" si="9"/>
        <v>obj_00441#0006</v>
      </c>
      <c r="O23" s="94" t="str">
        <f t="shared" si="10"/>
        <v>obj_00423#0006</v>
      </c>
      <c r="P23" s="146" t="str">
        <f>IFERROR(_xll.qlRateHelperQuoteName(N23,Trigger),"--")</f>
        <v>USD3L1L5Y_RepoQuote</v>
      </c>
      <c r="Q23" s="98">
        <f>IFERROR(_xll.qlRateHelperQuoteValue($N23,Trigger),"--")</f>
        <v>1.5237749999999901E-2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42362</v>
      </c>
      <c r="V23" s="99">
        <f>IFERROR(_xll.qlRateHelperPillarDate(N23,Trigger),"--")</f>
        <v>44189</v>
      </c>
      <c r="X23" s="4" t="str">
        <f t="shared" si="0"/>
        <v>BasSw</v>
      </c>
      <c r="Y23" s="4" t="str">
        <v>obj_00440</v>
      </c>
      <c r="Z23" s="4" t="str">
        <v>obj_0042d</v>
      </c>
      <c r="AA23" s="4" t="str">
        <f>IFERROR(_xll.qlRateHelperQuoteName(Y23,Trigger),"")</f>
        <v>USD3L1L40Y_RepoQuote</v>
      </c>
      <c r="AB23" s="70">
        <f>IFERROR(_xll.qlRateHelperRate(Y23,Trigger),"")</f>
        <v>2.4555E-2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56975</v>
      </c>
      <c r="AF23" s="70">
        <v>2.5172708278768583E-2</v>
      </c>
      <c r="AG23" s="77">
        <v>0.36523416437578371</v>
      </c>
      <c r="AH23" s="167">
        <v>56972</v>
      </c>
      <c r="AI23" s="168">
        <v>2.51724014960296E-2</v>
      </c>
      <c r="AJ23" s="170">
        <f t="shared" si="1"/>
        <v>3.0678273898326891E-7</v>
      </c>
      <c r="AK23" s="80">
        <v>0.36530701018550898</v>
      </c>
      <c r="AL23" s="161">
        <f t="shared" si="2"/>
        <v>-7.2845809725274879E-5</v>
      </c>
    </row>
    <row r="24" spans="1:38" ht="11.25" customHeight="1" x14ac:dyDescent="0.2">
      <c r="A24" s="59" t="s">
        <v>116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USD3L1L2Y_RepoQuote</v>
      </c>
      <c r="I24" s="154">
        <f t="shared" si="13"/>
        <v>0</v>
      </c>
      <c r="J24" s="64" t="str">
        <f>_xll.qlSwapRateHelper2(,$H24,2,$B24,Calendar,$D24,$E24,$F24,$G24,$I24,$C24,Discounting1,PillarDate,,IndexedCoupon,Permanent,Trigger,ObjectOverwrite)</f>
        <v>obj_0043a#0006</v>
      </c>
      <c r="K24" s="64" t="str">
        <f>_xll.qlSwapRateHelper2(,$H24,2,$B24,Calendar,$D24,$E24,$F24,$G24,$I24,$C24,Discounting2,PillarDate,,IndexedCoupon,Permanent,Trigger,ObjectOverwrite)</f>
        <v>obj_00429#0006</v>
      </c>
      <c r="L24" s="48"/>
      <c r="M24" s="10" t="str">
        <f t="shared" si="8"/>
        <v>BasSw</v>
      </c>
      <c r="N24" s="94" t="str">
        <f t="shared" si="9"/>
        <v>obj_00431#0006</v>
      </c>
      <c r="O24" s="94" t="str">
        <f t="shared" si="10"/>
        <v>obj_00421#0006</v>
      </c>
      <c r="P24" s="146" t="str">
        <f>IFERROR(_xll.qlRateHelperQuoteName(N24,Trigger),"--")</f>
        <v>USD3L1L6Y_RepoQuote</v>
      </c>
      <c r="Q24" s="98">
        <f>IFERROR(_xll.qlRateHelperQuoteValue($N24,Trigger),"--")</f>
        <v>1.6527375E-2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42362</v>
      </c>
      <c r="V24" s="99">
        <f>IFERROR(_xll.qlRateHelperPillarDate(N24,Trigger),"--")</f>
        <v>44557</v>
      </c>
      <c r="X24" s="4" t="str">
        <f t="shared" si="0"/>
        <v>BasSw</v>
      </c>
      <c r="Y24" s="4" t="str">
        <v>obj_0043b</v>
      </c>
      <c r="Z24" s="4" t="str">
        <v>obj_00427</v>
      </c>
      <c r="AA24" s="4" t="str">
        <f>IFERROR(_xll.qlRateHelperQuoteName(Y24,Trigger),"")</f>
        <v>USD3L1L50Y_RepoQuote</v>
      </c>
      <c r="AB24" s="70">
        <f>IFERROR(_xll.qlRateHelperRate(Y24,Trigger),"")</f>
        <v>2.4420000000000001E-2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60625</v>
      </c>
      <c r="AF24" s="70">
        <v>2.4823695257880016E-2</v>
      </c>
      <c r="AG24" s="77">
        <v>0.28906163650743433</v>
      </c>
      <c r="AH24" s="167">
        <v>60625</v>
      </c>
      <c r="AI24" s="168">
        <v>2.48233392299574E-2</v>
      </c>
      <c r="AJ24" s="170">
        <f t="shared" si="1"/>
        <v>3.5602792261557603E-7</v>
      </c>
      <c r="AK24" s="80">
        <v>0.28906151648703998</v>
      </c>
      <c r="AL24" s="161">
        <f t="shared" si="2"/>
        <v>1.200203943452216E-7</v>
      </c>
    </row>
    <row r="25" spans="1:38" ht="11.25" customHeight="1" x14ac:dyDescent="0.2">
      <c r="A25" s="59" t="s">
        <v>116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USD3L1L3Y_RepoQuote</v>
      </c>
      <c r="I25" s="154">
        <f t="shared" si="13"/>
        <v>0</v>
      </c>
      <c r="J25" s="64" t="str">
        <f>_xll.qlSwapRateHelper2(,$H25,2,$B25,Calendar,$D25,$E25,$F25,$G25,$I25,$C25,Discounting1,PillarDate,,IndexedCoupon,Permanent,Trigger,ObjectOverwrite)</f>
        <v>obj_00437#0006</v>
      </c>
      <c r="K25" s="64" t="str">
        <f>_xll.qlSwapRateHelper2(,$H25,2,$B25,Calendar,$D25,$E25,$F25,$G25,$I25,$C25,Discounting2,PillarDate,,IndexedCoupon,Permanent,Trigger,ObjectOverwrite)</f>
        <v>obj_00426#0006</v>
      </c>
      <c r="L25" s="48"/>
      <c r="M25" s="10" t="str">
        <f t="shared" si="8"/>
        <v>BasSw</v>
      </c>
      <c r="N25" s="94" t="str">
        <f t="shared" si="9"/>
        <v>obj_0042b#0006</v>
      </c>
      <c r="O25" s="94" t="str">
        <f t="shared" si="10"/>
        <v>obj_00434#0006</v>
      </c>
      <c r="P25" s="146" t="str">
        <f>IFERROR(_xll.qlRateHelperQuoteName(N25,Trigger),"--")</f>
        <v>USD3L1L7Y_RepoQuote</v>
      </c>
      <c r="Q25" s="98">
        <f>IFERROR(_xll.qlRateHelperQuoteValue($N25,Trigger),"--")</f>
        <v>1.7697999999999998E-2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42362</v>
      </c>
      <c r="V25" s="99">
        <f>IFERROR(_xll.qlRateHelperPillarDate(N25,Trigger),"--")</f>
        <v>44922</v>
      </c>
      <c r="X25" s="4" t="str">
        <f t="shared" si="0"/>
        <v>BasSw</v>
      </c>
      <c r="Y25" s="4" t="str">
        <v>obj_0042f</v>
      </c>
      <c r="Z25" s="4" t="str">
        <v>obj_0043f</v>
      </c>
      <c r="AA25" s="4" t="str">
        <f>IFERROR(_xll.qlRateHelperQuoteName(Y25,Trigger),"")</f>
        <v>USD3L1L60Y_RepoQuote</v>
      </c>
      <c r="AB25" s="70">
        <f>IFERROR(_xll.qlRateHelperRate(Y25,Trigger),"")</f>
        <v>2.4070000000000001E-2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64277</v>
      </c>
      <c r="AF25" s="70">
        <v>2.4083471718789745E-2</v>
      </c>
      <c r="AG25" s="77">
        <v>0.2357510022765025</v>
      </c>
      <c r="AH25" s="167">
        <v>64277</v>
      </c>
      <c r="AI25" s="168">
        <v>2.40826799903824E-2</v>
      </c>
      <c r="AJ25" s="170">
        <f t="shared" si="1"/>
        <v>7.9172840734484384E-7</v>
      </c>
      <c r="AK25" s="80">
        <v>0.235757947933913</v>
      </c>
      <c r="AL25" s="161">
        <f t="shared" si="2"/>
        <v>-6.9456574104953539E-6</v>
      </c>
    </row>
    <row r="26" spans="1:38" ht="11.25" customHeight="1" x14ac:dyDescent="0.2">
      <c r="A26" s="59" t="s">
        <v>116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USD3L1L4Y_RepoQuote</v>
      </c>
      <c r="I26" s="154">
        <f t="shared" si="13"/>
        <v>0</v>
      </c>
      <c r="J26" s="64" t="str">
        <f>_xll.qlSwapRateHelper2(,$H26,2,$B26,Calendar,$D26,$E26,$F26,$G26,$I26,$C26,Discounting1,PillarDate,,IndexedCoupon,Permanent,Trigger,ObjectOverwrite)</f>
        <v>obj_00436#0006</v>
      </c>
      <c r="K26" s="64" t="str">
        <f>_xll.qlSwapRateHelper2(,$H26,2,$B26,Calendar,$D26,$E26,$F26,$G26,$I26,$C26,Discounting2,PillarDate,,IndexedCoupon,Permanent,Trigger,ObjectOverwrite)</f>
        <v>obj_00425#0006</v>
      </c>
      <c r="L26" s="48"/>
      <c r="M26" s="10" t="str">
        <f t="shared" si="8"/>
        <v>BasSw</v>
      </c>
      <c r="N26" s="94" t="str">
        <f t="shared" si="9"/>
        <v>obj_0043d#0006</v>
      </c>
      <c r="O26" s="94" t="str">
        <f t="shared" si="10"/>
        <v>obj_0042a#0006</v>
      </c>
      <c r="P26" s="146" t="str">
        <f>IFERROR(_xll.qlRateHelperQuoteName(N26,Trigger),"--")</f>
        <v>USD3L1L8Y_RepoQuote</v>
      </c>
      <c r="Q26" s="98">
        <f>IFERROR(_xll.qlRateHelperQuoteValue($N26,Trigger),"--")</f>
        <v>1.8652749999999999E-2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42362</v>
      </c>
      <c r="V26" s="99">
        <f>IFERROR(_xll.qlRateHelperPillarDate(N26,Trigger),"--")</f>
        <v>45286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116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USD3L1L5Y_RepoQuote</v>
      </c>
      <c r="I27" s="154">
        <f t="shared" si="13"/>
        <v>0</v>
      </c>
      <c r="J27" s="64" t="str">
        <f>_xll.qlSwapRateHelper2(,$H27,2,$B27,Calendar,$D27,$E27,$F27,$G27,$I27,$C27,Discounting1,PillarDate,,IndexedCoupon,Permanent,Trigger,ObjectOverwrite)</f>
        <v>obj_00441#0006</v>
      </c>
      <c r="K27" s="64" t="str">
        <f>_xll.qlSwapRateHelper2(,$H27,2,$B27,Calendar,$D27,$E27,$F27,$G27,$I27,$C27,Discounting2,PillarDate,,IndexedCoupon,Permanent,Trigger,ObjectOverwrite)</f>
        <v>obj_00423#0006</v>
      </c>
      <c r="L27" s="48"/>
      <c r="M27" s="10" t="str">
        <f t="shared" si="8"/>
        <v>BasSw</v>
      </c>
      <c r="N27" s="94" t="str">
        <f t="shared" si="9"/>
        <v>obj_0043c#0006</v>
      </c>
      <c r="O27" s="94" t="str">
        <f t="shared" si="10"/>
        <v>obj_0042c#0006</v>
      </c>
      <c r="P27" s="146" t="str">
        <f>IFERROR(_xll.qlRateHelperQuoteName(N27,Trigger),"--")</f>
        <v>USD3L1L9Y_RepoQuote</v>
      </c>
      <c r="Q27" s="98">
        <f>IFERROR(_xll.qlRateHelperQuoteValue($N27,Trigger),"--")</f>
        <v>1.9508249999999901E-2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42362</v>
      </c>
      <c r="V27" s="99">
        <f>IFERROR(_xll.qlRateHelperPillarDate(N27,Trigger),"--")</f>
        <v>45650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116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USD3L1L6Y_RepoQuote</v>
      </c>
      <c r="I28" s="154">
        <f t="shared" si="13"/>
        <v>0</v>
      </c>
      <c r="J28" s="64" t="str">
        <f>_xll.qlSwapRateHelper2(,$H28,2,$B28,Calendar,$D28,$E28,$F28,$G28,$I28,$C28,Discounting1,PillarDate,,IndexedCoupon,Permanent,Trigger,ObjectOverwrite)</f>
        <v>obj_00431#0006</v>
      </c>
      <c r="K28" s="64" t="str">
        <f>_xll.qlSwapRateHelper2(,$H28,2,$B28,Calendar,$D28,$E28,$F28,$G28,$I28,$C28,Discounting2,PillarDate,,IndexedCoupon,Permanent,Trigger,ObjectOverwrite)</f>
        <v>obj_00421#0006</v>
      </c>
      <c r="L28" s="48"/>
      <c r="M28" s="10" t="str">
        <f t="shared" si="8"/>
        <v>BasSw</v>
      </c>
      <c r="N28" s="94" t="str">
        <f t="shared" si="9"/>
        <v>obj_00439#0006</v>
      </c>
      <c r="O28" s="94" t="str">
        <f t="shared" si="10"/>
        <v>obj_00428#0006</v>
      </c>
      <c r="P28" s="146" t="str">
        <f>IFERROR(_xll.qlRateHelperQuoteName(N28,Trigger),"--")</f>
        <v>USD3L1L10Y_RepoQuote</v>
      </c>
      <c r="Q28" s="98">
        <f>IFERROR(_xll.qlRateHelperQuoteValue($N28,Trigger),"--")</f>
        <v>2.0206749999999999E-2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42362</v>
      </c>
      <c r="V28" s="99">
        <f>IFERROR(_xll.qlRateHelperPillarDate(N28,Trigger),"--")</f>
        <v>46015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116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USD3L1L7Y_RepoQuote</v>
      </c>
      <c r="I29" s="154">
        <f t="shared" si="13"/>
        <v>0</v>
      </c>
      <c r="J29" s="64" t="str">
        <f>_xll.qlSwapRateHelper2(,$H29,2,$B29,Calendar,$D29,$E29,$F29,$G29,$I29,$C29,Discounting1,PillarDate,,IndexedCoupon,Permanent,Trigger,ObjectOverwrite)</f>
        <v>obj_0042b#0006</v>
      </c>
      <c r="K29" s="64" t="str">
        <f>_xll.qlSwapRateHelper2(,$H29,2,$B29,Calendar,$D29,$E29,$F29,$G29,$I29,$C29,Discounting2,PillarDate,,IndexedCoupon,Permanent,Trigger,ObjectOverwrite)</f>
        <v>obj_00434#0006</v>
      </c>
      <c r="L29" s="48"/>
      <c r="M29" s="10" t="str">
        <f t="shared" si="8"/>
        <v>BasSw</v>
      </c>
      <c r="N29" s="94" t="str">
        <f t="shared" si="9"/>
        <v>--</v>
      </c>
      <c r="O29" s="94" t="str">
        <f t="shared" si="10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116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USD3L1L8Y_RepoQuote</v>
      </c>
      <c r="I30" s="154">
        <f t="shared" si="13"/>
        <v>0</v>
      </c>
      <c r="J30" s="64" t="str">
        <f>_xll.qlSwapRateHelper2(,$H30,2,$B30,Calendar,$D30,$E30,$F30,$G30,$I30,$C30,Discounting1,PillarDate,,IndexedCoupon,Permanent,Trigger,ObjectOverwrite)</f>
        <v>obj_0043d#0006</v>
      </c>
      <c r="K30" s="64" t="str">
        <f>_xll.qlSwapRateHelper2(,$H30,2,$B30,Calendar,$D30,$E30,$F30,$G30,$I30,$C30,Discounting2,PillarDate,,IndexedCoupon,Permanent,Trigger,ObjectOverwrite)</f>
        <v>obj_0042a#0006</v>
      </c>
      <c r="L30" s="48"/>
      <c r="M30" s="10" t="str">
        <f t="shared" si="8"/>
        <v>BasSw</v>
      </c>
      <c r="N30" s="94" t="str">
        <f t="shared" si="9"/>
        <v>obj_00435#0006</v>
      </c>
      <c r="O30" s="94" t="str">
        <f t="shared" si="10"/>
        <v>obj_00424#0006</v>
      </c>
      <c r="P30" s="146" t="str">
        <f>IFERROR(_xll.qlRateHelperQuoteName(N30,Trigger),"--")</f>
        <v>USD3L1L12Y_RepoQuote</v>
      </c>
      <c r="Q30" s="98">
        <f>IFERROR(_xll.qlRateHelperQuoteValue($N30,Trigger),"--")</f>
        <v>2.13853499999999E-2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42362</v>
      </c>
      <c r="V30" s="99">
        <f>IFERROR(_xll.qlRateHelperPillarDate(N30,Trigger),"--")</f>
        <v>46748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116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USD3L1L9Y_RepoQuote</v>
      </c>
      <c r="I31" s="154">
        <f t="shared" si="13"/>
        <v>0</v>
      </c>
      <c r="J31" s="64" t="str">
        <f>_xll.qlSwapRateHelper2(,$H31,2,$B31,Calendar,$D31,$E31,$F31,$G31,$I31,$C31,Discounting1,PillarDate,,IndexedCoupon,Permanent,Trigger,ObjectOverwrite)</f>
        <v>obj_0043c#0006</v>
      </c>
      <c r="K31" s="64" t="str">
        <f>_xll.qlSwapRateHelper2(,$H31,2,$B31,Calendar,$D31,$E31,$F31,$G31,$I31,$C31,Discounting2,PillarDate,,IndexedCoupon,Permanent,Trigger,ObjectOverwrite)</f>
        <v>obj_0042c#0006</v>
      </c>
      <c r="L31" s="48"/>
      <c r="M31" s="10" t="str">
        <f t="shared" si="8"/>
        <v>BasSw</v>
      </c>
      <c r="N31" s="94" t="str">
        <f t="shared" si="9"/>
        <v>--</v>
      </c>
      <c r="O31" s="94" t="str">
        <f t="shared" si="10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116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USD3L1L10Y_RepoQuote</v>
      </c>
      <c r="I32" s="154">
        <f t="shared" si="13"/>
        <v>0</v>
      </c>
      <c r="J32" s="64" t="str">
        <f>_xll.qlSwapRateHelper2(,$H32,2,$B32,Calendar,$D32,$E32,$F32,$G32,$I32,$C32,Discounting1,PillarDate,,IndexedCoupon,Permanent,Trigger,ObjectOverwrite)</f>
        <v>obj_00439#0006</v>
      </c>
      <c r="K32" s="64" t="str">
        <f>_xll.qlSwapRateHelper2(,$H32,2,$B32,Calendar,$D32,$E32,$F32,$G32,$I32,$C32,Discounting2,PillarDate,,IndexedCoupon,Permanent,Trigger,ObjectOverwrite)</f>
        <v>obj_00428#0006</v>
      </c>
      <c r="L32" s="48"/>
      <c r="M32" s="10" t="str">
        <f t="shared" si="8"/>
        <v>BasSw</v>
      </c>
      <c r="N32" s="94" t="str">
        <f t="shared" si="9"/>
        <v>--</v>
      </c>
      <c r="O32" s="94" t="str">
        <f t="shared" si="10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116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USD3L1L11Y_RepoQuote</v>
      </c>
      <c r="I33" s="154">
        <f t="shared" si="13"/>
        <v>0</v>
      </c>
      <c r="J33" s="64"/>
      <c r="K33" s="64"/>
      <c r="L33" s="48"/>
      <c r="M33" s="10" t="str">
        <f t="shared" si="8"/>
        <v>BasSw</v>
      </c>
      <c r="N33" s="94" t="str">
        <f t="shared" si="9"/>
        <v>obj_00432#0006</v>
      </c>
      <c r="O33" s="94" t="str">
        <f t="shared" si="10"/>
        <v>obj_00422#0006</v>
      </c>
      <c r="P33" s="146" t="str">
        <f>IFERROR(_xll.qlRateHelperQuoteName(N33,Trigger),"--")</f>
        <v>USD3L1L15Y_RepoQuote</v>
      </c>
      <c r="Q33" s="98">
        <f>IFERROR(_xll.qlRateHelperQuoteValue($N33,Trigger),"--")</f>
        <v>2.25826500000001E-2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42362</v>
      </c>
      <c r="V33" s="99">
        <f>IFERROR(_xll.qlRateHelperPillarDate(N33,Trigger),"--")</f>
        <v>47841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116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USD3L1L12Y_RepoQuote</v>
      </c>
      <c r="I34" s="154">
        <f t="shared" si="13"/>
        <v>0</v>
      </c>
      <c r="J34" s="64" t="str">
        <f>_xll.qlSwapRateHelper2(,$H34,2,$B34,Calendar,$D34,$E34,$F34,$G34,$I34,$C34,Discounting1,PillarDate,,IndexedCoupon,Permanent,Trigger,ObjectOverwrite)</f>
        <v>obj_00435#0006</v>
      </c>
      <c r="K34" s="64" t="str">
        <f>_xll.qlSwapRateHelper2(,$H34,2,$B34,Calendar,$D34,$E34,$F34,$G34,$I34,$C34,Discounting2,PillarDate,,IndexedCoupon,Permanent,Trigger,ObjectOverwrite)</f>
        <v>obj_00424#0006</v>
      </c>
      <c r="L34" s="48"/>
      <c r="M34" s="10" t="str">
        <f t="shared" si="8"/>
        <v>BasSw</v>
      </c>
      <c r="N34" s="94" t="str">
        <f t="shared" si="9"/>
        <v>--</v>
      </c>
      <c r="O34" s="94" t="str">
        <f t="shared" si="10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116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USD3L1L13Y_RepoQuote</v>
      </c>
      <c r="I35" s="154">
        <f t="shared" si="13"/>
        <v>0</v>
      </c>
      <c r="J35" s="64"/>
      <c r="K35" s="64"/>
      <c r="L35" s="48"/>
      <c r="M35" s="10" t="str">
        <f t="shared" si="8"/>
        <v>BasSw</v>
      </c>
      <c r="N35" s="94" t="str">
        <f t="shared" si="9"/>
        <v>--</v>
      </c>
      <c r="O35" s="94" t="str">
        <f t="shared" si="10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4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116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USD3L1L14Y_RepoQuote</v>
      </c>
      <c r="I36" s="154">
        <f t="shared" si="13"/>
        <v>0</v>
      </c>
      <c r="J36" s="64"/>
      <c r="K36" s="64"/>
      <c r="L36" s="48"/>
      <c r="M36" s="10" t="str">
        <f t="shared" si="8"/>
        <v>BasSw</v>
      </c>
      <c r="N36" s="94" t="str">
        <f t="shared" si="9"/>
        <v>--</v>
      </c>
      <c r="O36" s="94" t="str">
        <f t="shared" si="1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116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USD3L1L15Y_RepoQuote</v>
      </c>
      <c r="I37" s="154">
        <f t="shared" si="13"/>
        <v>0</v>
      </c>
      <c r="J37" s="64" t="str">
        <f>_xll.qlSwapRateHelper2(,$H37,2,$B37,Calendar,$D37,$E37,$F37,$G37,$I37,$C37,Discounting1,PillarDate,,IndexedCoupon,Permanent,Trigger,ObjectOverwrite)</f>
        <v>obj_00432#0006</v>
      </c>
      <c r="K37" s="64" t="str">
        <f>_xll.qlSwapRateHelper2(,$H37,2,$B37,Calendar,$D37,$E37,$F37,$G37,$I37,$C37,Discounting2,PillarDate,,IndexedCoupon,Permanent,Trigger,ObjectOverwrite)</f>
        <v>obj_00422#0006</v>
      </c>
      <c r="L37" s="48"/>
      <c r="M37" s="10" t="str">
        <f t="shared" si="8"/>
        <v>BasSw</v>
      </c>
      <c r="N37" s="94" t="str">
        <f t="shared" si="9"/>
        <v>--</v>
      </c>
      <c r="O37" s="94" t="str">
        <f t="shared" si="1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116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USD3L1L16Y_RepoQuote</v>
      </c>
      <c r="I38" s="154">
        <f t="shared" si="13"/>
        <v>0</v>
      </c>
      <c r="J38" s="64"/>
      <c r="K38" s="64"/>
      <c r="L38" s="48"/>
      <c r="M38" s="10" t="str">
        <f t="shared" si="8"/>
        <v>BasSw</v>
      </c>
      <c r="N38" s="94" t="str">
        <f t="shared" si="9"/>
        <v>obj_0042e#0006</v>
      </c>
      <c r="O38" s="94" t="str">
        <f t="shared" si="10"/>
        <v>obj_0043e#0006</v>
      </c>
      <c r="P38" s="146" t="str">
        <f>IFERROR(_xll.qlRateHelperQuoteName(N38,Trigger),"--")</f>
        <v>USD3L1L20Y_RepoQuote</v>
      </c>
      <c r="Q38" s="98">
        <f>IFERROR(_xll.qlRateHelperQuoteValue($N38,Trigger),"--")</f>
        <v>2.3613999999999899E-2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42362</v>
      </c>
      <c r="V38" s="99">
        <f>IFERROR(_xll.qlRateHelperPillarDate(N38,Trigger),"--")</f>
        <v>49667</v>
      </c>
      <c r="X38" s="4" t="str">
        <f t="shared" si="1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116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USD3L1L17Y_RepoQuote</v>
      </c>
      <c r="I39" s="154">
        <f t="shared" si="13"/>
        <v>0</v>
      </c>
      <c r="J39" s="64"/>
      <c r="K39" s="64"/>
      <c r="L39" s="48"/>
      <c r="M39" s="10" t="str">
        <f t="shared" si="8"/>
        <v>BasSw</v>
      </c>
      <c r="N39" s="94" t="str">
        <f t="shared" si="9"/>
        <v>--</v>
      </c>
      <c r="O39" s="94" t="str">
        <f t="shared" si="10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116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USD3L1L18Y_RepoQuote</v>
      </c>
      <c r="I40" s="154">
        <f t="shared" si="13"/>
        <v>0</v>
      </c>
      <c r="J40" s="64"/>
      <c r="K40" s="64"/>
      <c r="L40" s="48"/>
      <c r="M40" s="10" t="str">
        <f t="shared" si="8"/>
        <v>BasSw</v>
      </c>
      <c r="N40" s="94" t="str">
        <f t="shared" si="9"/>
        <v>--</v>
      </c>
      <c r="O40" s="94" t="str">
        <f t="shared" si="10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116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USD3L1L19Y_RepoQuote</v>
      </c>
      <c r="I41" s="154">
        <f t="shared" si="13"/>
        <v>0</v>
      </c>
      <c r="J41" s="64"/>
      <c r="K41" s="64"/>
      <c r="M41" s="10" t="str">
        <f t="shared" si="8"/>
        <v>BasSw</v>
      </c>
      <c r="N41" s="94" t="str">
        <f t="shared" si="9"/>
        <v>--</v>
      </c>
      <c r="O41" s="94" t="str">
        <f t="shared" si="10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116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USD3L1L20Y_RepoQuote</v>
      </c>
      <c r="I42" s="154">
        <f t="shared" si="13"/>
        <v>0</v>
      </c>
      <c r="J42" s="64" t="str">
        <f>_xll.qlSwapRateHelper2(,$H42,2,$B42,Calendar,$D42,$E42,$F42,$G42,$I42,$C42,Discounting1,PillarDate,,IndexedCoupon,Permanent,Trigger,ObjectOverwrite)</f>
        <v>obj_0042e#0006</v>
      </c>
      <c r="K42" s="64" t="str">
        <f>_xll.qlSwapRateHelper2(,$H42,2,$B42,Calendar,$D42,$E42,$F42,$G42,$I42,$C42,Discounting2,PillarDate,,IndexedCoupon,Permanent,Trigger,ObjectOverwrite)</f>
        <v>obj_0043e#0006</v>
      </c>
      <c r="M42" s="10" t="str">
        <f t="shared" si="8"/>
        <v>BasSw</v>
      </c>
      <c r="N42" s="94" t="str">
        <f t="shared" si="9"/>
        <v>--</v>
      </c>
      <c r="O42" s="94" t="str">
        <f t="shared" si="10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116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USD3L1L21Y_RepoQuote</v>
      </c>
      <c r="I43" s="154">
        <f t="shared" si="13"/>
        <v>0</v>
      </c>
      <c r="J43" s="64"/>
      <c r="K43" s="64"/>
      <c r="M43" s="10" t="str">
        <f t="shared" si="8"/>
        <v>BasSw</v>
      </c>
      <c r="N43" s="94" t="str">
        <f t="shared" si="9"/>
        <v>obj_00433#0006</v>
      </c>
      <c r="O43" s="94" t="str">
        <f t="shared" si="10"/>
        <v>obj_00438#0006</v>
      </c>
      <c r="P43" s="146" t="str">
        <f>IFERROR(_xll.qlRateHelperQuoteName(N43,Trigger),"--")</f>
        <v>USD3L1L25Y_RepoQuote</v>
      </c>
      <c r="Q43" s="98">
        <f>IFERROR(_xll.qlRateHelperQuoteValue($N43,Trigger),"--")</f>
        <v>2.4187833334999999E-2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42362</v>
      </c>
      <c r="V43" s="99">
        <f>IFERROR(_xll.qlRateHelperPillarDate(N43,Trigger),"--")</f>
        <v>51494</v>
      </c>
      <c r="X43" s="4" t="str">
        <f t="shared" si="1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116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USD3L1L22Y_RepoQuote</v>
      </c>
      <c r="I44" s="154">
        <f t="shared" si="13"/>
        <v>0</v>
      </c>
      <c r="J44" s="64"/>
      <c r="K44" s="64"/>
      <c r="M44" s="10" t="str">
        <f t="shared" si="8"/>
        <v>BasSw</v>
      </c>
      <c r="N44" s="94" t="str">
        <f t="shared" si="9"/>
        <v>--</v>
      </c>
      <c r="O44" s="94" t="str">
        <f t="shared" si="10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116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USD3L1L23Y_RepoQuote</v>
      </c>
      <c r="I45" s="154">
        <f t="shared" si="13"/>
        <v>0</v>
      </c>
      <c r="J45" s="64"/>
      <c r="K45" s="64"/>
      <c r="M45" s="10" t="str">
        <f t="shared" si="8"/>
        <v>BasSw</v>
      </c>
      <c r="N45" s="94" t="str">
        <f t="shared" si="9"/>
        <v>--</v>
      </c>
      <c r="O45" s="94" t="str">
        <f t="shared" si="10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116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USD3L1L24Y_RepoQuote</v>
      </c>
      <c r="I46" s="154">
        <f t="shared" si="13"/>
        <v>0</v>
      </c>
      <c r="J46" s="64"/>
      <c r="K46" s="64"/>
      <c r="M46" s="10" t="str">
        <f t="shared" si="8"/>
        <v>BasSw</v>
      </c>
      <c r="N46" s="94" t="str">
        <f t="shared" si="9"/>
        <v>--</v>
      </c>
      <c r="O46" s="94" t="str">
        <f t="shared" si="1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116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USD3L1L25Y_RepoQuote</v>
      </c>
      <c r="I47" s="154">
        <f t="shared" si="13"/>
        <v>0</v>
      </c>
      <c r="J47" s="64" t="str">
        <f>_xll.qlSwapRateHelper2(,$H47,2,$B47,Calendar,$D47,$E47,$F47,$G47,$I47,$C47,Discounting1,PillarDate,,IndexedCoupon,Permanent,Trigger,ObjectOverwrite)</f>
        <v>obj_00433#0006</v>
      </c>
      <c r="K47" s="64" t="str">
        <f>_xll.qlSwapRateHelper2(,$H47,2,$B47,Calendar,$D47,$E47,$F47,$G47,$I47,$C47,Discounting2,PillarDate,,IndexedCoupon,Permanent,Trigger,ObjectOverwrite)</f>
        <v>obj_00438#0006</v>
      </c>
      <c r="M47" s="10" t="str">
        <f t="shared" si="8"/>
        <v>BasSw</v>
      </c>
      <c r="N47" s="94" t="str">
        <f t="shared" si="9"/>
        <v>--</v>
      </c>
      <c r="O47" s="94" t="str">
        <f t="shared" si="1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116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USD3L1L26Y_RepoQuote</v>
      </c>
      <c r="I48" s="154">
        <f t="shared" si="13"/>
        <v>0</v>
      </c>
      <c r="J48" s="64"/>
      <c r="K48" s="64"/>
      <c r="M48" s="10" t="str">
        <f t="shared" si="8"/>
        <v>BasSw</v>
      </c>
      <c r="N48" s="94" t="str">
        <f t="shared" si="9"/>
        <v>obj_00430#0006</v>
      </c>
      <c r="O48" s="94" t="str">
        <f t="shared" si="10"/>
        <v>obj_00420#0006</v>
      </c>
      <c r="P48" s="146" t="str">
        <f>IFERROR(_xll.qlRateHelperQuoteName(N48,Trigger),"--")</f>
        <v>USD3L1L30Y_RepoQuote</v>
      </c>
      <c r="Q48" s="98">
        <f>IFERROR(_xll.qlRateHelperQuoteValue($N48,Trigger),"--")</f>
        <v>2.4445125000000002E-2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42362</v>
      </c>
      <c r="V48" s="99">
        <f>IFERROR(_xll.qlRateHelperPillarDate(N48,Trigger),"--")</f>
        <v>53322</v>
      </c>
      <c r="X48" s="4" t="str">
        <f t="shared" si="1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116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USD3L1L27Y_RepoQuote</v>
      </c>
      <c r="I49" s="154">
        <f t="shared" si="13"/>
        <v>0</v>
      </c>
      <c r="J49" s="64"/>
      <c r="K49" s="64"/>
      <c r="M49" s="10" t="str">
        <f t="shared" si="8"/>
        <v>BasSw</v>
      </c>
      <c r="N49" s="94" t="str">
        <f t="shared" si="9"/>
        <v>--</v>
      </c>
      <c r="O49" s="94" t="str">
        <f t="shared" si="10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116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USD3L1L28Y_RepoQuote</v>
      </c>
      <c r="I50" s="154">
        <f t="shared" si="13"/>
        <v>0</v>
      </c>
      <c r="J50" s="64"/>
      <c r="K50" s="64"/>
      <c r="M50" s="10" t="str">
        <f t="shared" si="8"/>
        <v>BasSw</v>
      </c>
      <c r="N50" s="94" t="str">
        <f t="shared" si="9"/>
        <v>obj_00440#0006</v>
      </c>
      <c r="O50" s="94" t="str">
        <f t="shared" si="10"/>
        <v>obj_0042d#0006</v>
      </c>
      <c r="P50" s="146" t="str">
        <f>IFERROR(_xll.qlRateHelperQuoteName(N50,Trigger),"--")</f>
        <v>USD3L1L40Y_RepoQuote</v>
      </c>
      <c r="Q50" s="98">
        <f>IFERROR(_xll.qlRateHelperQuoteValue($N50,Trigger),"--")</f>
        <v>2.4555E-2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42362</v>
      </c>
      <c r="V50" s="99">
        <f>IFERROR(_xll.qlRateHelperPillarDate(N50,Trigger),"--")</f>
        <v>56975</v>
      </c>
      <c r="X50" s="4" t="str">
        <f t="shared" si="1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116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USD3L1L29Y_RepoQuote</v>
      </c>
      <c r="I51" s="154">
        <f t="shared" si="13"/>
        <v>0</v>
      </c>
      <c r="J51" s="64"/>
      <c r="K51" s="64"/>
      <c r="M51" s="10" t="str">
        <f t="shared" si="8"/>
        <v>BasSw</v>
      </c>
      <c r="N51" s="94" t="str">
        <f t="shared" si="9"/>
        <v>obj_0043b#0006</v>
      </c>
      <c r="O51" s="94" t="str">
        <f t="shared" si="10"/>
        <v>obj_00427#0006</v>
      </c>
      <c r="P51" s="146" t="str">
        <f>IFERROR(_xll.qlRateHelperQuoteName(N51,Trigger),"--")</f>
        <v>USD3L1L50Y_RepoQuote</v>
      </c>
      <c r="Q51" s="98">
        <f>IFERROR(_xll.qlRateHelperQuoteValue($N51,Trigger),"--")</f>
        <v>2.4420000000000001E-2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42362</v>
      </c>
      <c r="V51" s="99">
        <f>IFERROR(_xll.qlRateHelperPillarDate(N51,Trigger),"--")</f>
        <v>60625</v>
      </c>
      <c r="X51" s="4" t="str">
        <f t="shared" si="1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116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USD3L1L30Y_RepoQuote</v>
      </c>
      <c r="I52" s="154">
        <f t="shared" si="13"/>
        <v>0</v>
      </c>
      <c r="J52" s="64" t="str">
        <f>_xll.qlSwapRateHelper2(,$H52,2,$B52,Calendar,$D52,$E52,$F52,$G52,$I52,$C52,Discounting1,PillarDate,,IndexedCoupon,Permanent,Trigger,ObjectOverwrite)</f>
        <v>obj_00430#0006</v>
      </c>
      <c r="K52" s="64" t="str">
        <f>_xll.qlSwapRateHelper2(,$H52,2,$B52,Calendar,$D52,$E52,$F52,$G52,$I52,$C52,Discounting2,PillarDate,,IndexedCoupon,Permanent,Trigger,ObjectOverwrite)</f>
        <v>obj_00420#0006</v>
      </c>
      <c r="M52" s="11" t="str">
        <f t="shared" si="8"/>
        <v>BasSw</v>
      </c>
      <c r="N52" s="95" t="str">
        <f t="shared" si="9"/>
        <v>obj_0042f#0006</v>
      </c>
      <c r="O52" s="95" t="str">
        <f t="shared" si="10"/>
        <v>obj_0043f#0006</v>
      </c>
      <c r="P52" s="147" t="str">
        <f>IFERROR(_xll.qlRateHelperQuoteName(N52,Trigger),"--")</f>
        <v>USD3L1L60Y_RepoQuote</v>
      </c>
      <c r="Q52" s="101">
        <f>IFERROR(_xll.qlRateHelperQuoteValue($N52,Trigger),"--")</f>
        <v>2.4070000000000001E-2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42362</v>
      </c>
      <c r="V52" s="102">
        <f>IFERROR(_xll.qlRateHelperPillarDate(N52,Trigger),"--")</f>
        <v>64277</v>
      </c>
      <c r="X52" s="6" t="str">
        <f t="shared" si="14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116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USD3L1L35Y_RepoQuote</v>
      </c>
      <c r="I53" s="154">
        <f t="shared" si="13"/>
        <v>0</v>
      </c>
      <c r="J53" s="64"/>
      <c r="K53" s="64"/>
      <c r="M53" s="160"/>
      <c r="AH53" s="167"/>
      <c r="AI53" s="168"/>
    </row>
    <row r="54" spans="1:38" ht="11.25" customHeight="1" x14ac:dyDescent="0.2">
      <c r="A54" s="59" t="s">
        <v>116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USD3L1L40Y_RepoQuote</v>
      </c>
      <c r="I54" s="154">
        <f t="shared" si="13"/>
        <v>0</v>
      </c>
      <c r="J54" s="64" t="str">
        <f>_xll.qlSwapRateHelper2(,$H54,2,$B54,Calendar,$D54,$E54,$F54,$G54,$I54,$C54,Discounting1,PillarDate,,IndexedCoupon,Permanent,Trigger,ObjectOverwrite)</f>
        <v>obj_00440#0006</v>
      </c>
      <c r="K54" s="64" t="str">
        <f>_xll.qlSwapRateHelper2(,$H54,2,$B54,Calendar,$D54,$E54,$F54,$G54,$I54,$C54,Discounting2,PillarDate,,IndexedCoupon,Permanent,Trigger,ObjectOverwrite)</f>
        <v>obj_0042d#0006</v>
      </c>
      <c r="AH54" s="167"/>
      <c r="AI54" s="168"/>
    </row>
    <row r="55" spans="1:38" ht="11.25" customHeight="1" x14ac:dyDescent="0.2">
      <c r="A55" s="59" t="s">
        <v>116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USD3L1L50Y_RepoQuote</v>
      </c>
      <c r="I55" s="154">
        <f t="shared" si="13"/>
        <v>0</v>
      </c>
      <c r="J55" s="64" t="str">
        <f>_xll.qlSwapRateHelper2(,$H55,2,$B55,Calendar,$D55,$E55,$F55,$G55,$I55,$C55,Discounting1,PillarDate,,IndexedCoupon,Permanent,Trigger,ObjectOverwrite)</f>
        <v>obj_0043b#0006</v>
      </c>
      <c r="K55" s="64" t="str">
        <f>_xll.qlSwapRateHelper2(,$H55,2,$B55,Calendar,$D55,$E55,$F55,$G55,$I55,$C55,Discounting2,PillarDate,,IndexedCoupon,Permanent,Trigger,ObjectOverwrite)</f>
        <v>obj_00427#0006</v>
      </c>
      <c r="AH55" s="167"/>
      <c r="AI55" s="168"/>
    </row>
    <row r="56" spans="1:38" ht="11.25" customHeight="1" x14ac:dyDescent="0.2">
      <c r="A56" s="1" t="s">
        <v>116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USD3L1L60Y_RepoQuote</v>
      </c>
      <c r="I56" s="155">
        <f t="shared" si="13"/>
        <v>0</v>
      </c>
      <c r="J56" s="3" t="str">
        <f>_xll.qlSwapRateHelper2(,$H56,2,$B56,Calendar,$D56,$E56,$F56,$G56,$I56,$C56,Discounting1,PillarDate,,IndexedCoupon,Permanent,Trigger,ObjectOverwrite)</f>
        <v>obj_0042f#0006</v>
      </c>
      <c r="K56" s="3" t="str">
        <f>_xll.qlSwapRateHelper2(,$H56,2,$B56,Calendar,$D56,$E56,$F56,$G56,$I56,$C56,Discounting2,PillarDate,,IndexedCoupon,Permanent,Trigger,ObjectOverwrite)</f>
        <v>obj_0043f#0006</v>
      </c>
      <c r="AH56" s="167"/>
      <c r="AI56" s="168"/>
    </row>
    <row r="57" spans="1:38" ht="11.25" customHeight="1" x14ac:dyDescent="0.2">
      <c r="AH57" s="167"/>
      <c r="AI57" s="168"/>
    </row>
    <row r="58" spans="1:38" ht="11.25" customHeight="1" x14ac:dyDescent="0.2">
      <c r="AH58" s="167"/>
      <c r="AI58" s="168"/>
    </row>
    <row r="59" spans="1:38" ht="11.25" customHeight="1" x14ac:dyDescent="0.2">
      <c r="AH59" s="167"/>
      <c r="AI59" s="168"/>
    </row>
    <row r="60" spans="1:38" ht="11.25" customHeight="1" x14ac:dyDescent="0.2">
      <c r="AH60" s="167"/>
      <c r="AI60" s="168"/>
    </row>
    <row r="61" spans="1:38" ht="11.25" customHeight="1" x14ac:dyDescent="0.2">
      <c r="AH61" s="167"/>
      <c r="AI61" s="168"/>
    </row>
    <row r="62" spans="1:38" ht="11.25" customHeight="1" x14ac:dyDescent="0.2">
      <c r="AH62" s="167"/>
      <c r="AI62" s="168"/>
    </row>
    <row r="63" spans="1:38" ht="11.25" customHeight="1" x14ac:dyDescent="0.2">
      <c r="AH63" s="167"/>
      <c r="AI63" s="168"/>
    </row>
    <row r="64" spans="1:38" ht="11.25" customHeight="1" x14ac:dyDescent="0.2">
      <c r="AH64" s="167"/>
      <c r="AI64" s="168"/>
    </row>
    <row r="65" spans="34:35" ht="11.25" customHeight="1" x14ac:dyDescent="0.2">
      <c r="AH65" s="167"/>
      <c r="AI65" s="168"/>
    </row>
    <row r="66" spans="34:35" ht="11.25" customHeight="1" x14ac:dyDescent="0.2">
      <c r="AH66" s="167"/>
      <c r="AI66" s="168"/>
    </row>
    <row r="67" spans="34:35" ht="11.25" customHeight="1" x14ac:dyDescent="0.2">
      <c r="AH67" s="167"/>
      <c r="AI67" s="168"/>
    </row>
    <row r="68" spans="34:35" ht="11.25" customHeight="1" x14ac:dyDescent="0.2">
      <c r="AH68" s="167"/>
      <c r="AI68" s="168"/>
    </row>
    <row r="69" spans="34:35" ht="11.25" customHeight="1" x14ac:dyDescent="0.2">
      <c r="AH69" s="167"/>
      <c r="AI69" s="168"/>
    </row>
    <row r="70" spans="34:35" ht="11.25" customHeight="1" x14ac:dyDescent="0.2">
      <c r="AH70" s="167"/>
      <c r="AI70" s="168"/>
    </row>
    <row r="71" spans="34:35" ht="11.25" customHeight="1" x14ac:dyDescent="0.2">
      <c r="AH71" s="167"/>
      <c r="AI71" s="168"/>
    </row>
    <row r="72" spans="34:35" ht="11.25" customHeight="1" x14ac:dyDescent="0.2">
      <c r="AH72" s="167"/>
      <c r="AI72" s="168"/>
    </row>
    <row r="73" spans="34:35" ht="11.25" customHeight="1" x14ac:dyDescent="0.2">
      <c r="AH73" s="167"/>
      <c r="AI73" s="168"/>
    </row>
    <row r="74" spans="34:35" ht="11.25" customHeight="1" x14ac:dyDescent="0.2">
      <c r="AH74" s="167"/>
      <c r="AI74" s="168"/>
    </row>
    <row r="75" spans="34:35" ht="11.25" customHeight="1" x14ac:dyDescent="0.2">
      <c r="AH75" s="167"/>
      <c r="AI75" s="168"/>
    </row>
    <row r="76" spans="34:35" ht="11.25" customHeight="1" x14ac:dyDescent="0.2">
      <c r="AH76" s="167"/>
      <c r="AI76" s="168"/>
    </row>
    <row r="77" spans="34:35" ht="11.25" customHeight="1" x14ac:dyDescent="0.2">
      <c r="AH77" s="167"/>
      <c r="AI77" s="168"/>
    </row>
    <row r="78" spans="34:35" ht="11.25" customHeight="1" x14ac:dyDescent="0.2">
      <c r="AH78" s="167"/>
      <c r="AI78" s="168"/>
    </row>
    <row r="79" spans="34:35" ht="11.25" customHeight="1" x14ac:dyDescent="0.2">
      <c r="AH79" s="167"/>
      <c r="AI79" s="168"/>
    </row>
    <row r="80" spans="34:35" ht="11.25" customHeight="1" x14ac:dyDescent="0.2">
      <c r="AH80" s="167"/>
      <c r="AI80" s="168"/>
    </row>
    <row r="81" spans="12:35" x14ac:dyDescent="0.2">
      <c r="AH81" s="167"/>
      <c r="AI81" s="168"/>
    </row>
    <row r="82" spans="12:35" x14ac:dyDescent="0.2">
      <c r="AH82" s="167"/>
      <c r="AI82" s="168"/>
    </row>
    <row r="83" spans="12:35" x14ac:dyDescent="0.2">
      <c r="AH83" s="167"/>
      <c r="AI83" s="168"/>
    </row>
    <row r="84" spans="12:35" x14ac:dyDescent="0.2">
      <c r="AH84" s="167"/>
      <c r="AI84" s="168"/>
    </row>
    <row r="85" spans="12:35" x14ac:dyDescent="0.2">
      <c r="AH85" s="167"/>
      <c r="AI85" s="168"/>
    </row>
    <row r="86" spans="12:35" x14ac:dyDescent="0.2">
      <c r="AH86" s="167"/>
      <c r="AI86" s="168"/>
    </row>
    <row r="87" spans="12:35" x14ac:dyDescent="0.2">
      <c r="AH87" s="167"/>
      <c r="AI87" s="168"/>
    </row>
    <row r="88" spans="12:35" x14ac:dyDescent="0.2">
      <c r="AH88" s="167"/>
      <c r="AI88" s="168"/>
    </row>
    <row r="89" spans="12:35" x14ac:dyDescent="0.2">
      <c r="AH89" s="167"/>
      <c r="AI89" s="168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128</v>
      </c>
      <c r="AH1" s="73" t="s">
        <v>135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132</v>
      </c>
      <c r="AA2" s="73" t="s">
        <v>133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69">
        <f t="array" ref="AG2:AG53">_xll.qlPiecewiseYieldCurveData(yieldcurve1_1Y,Trigger)</f>
        <v>1.1400947710338118E-2</v>
      </c>
      <c r="AH2" s="76">
        <f t="array" ref="AH2:AH53">_xll.qlPiecewiseYieldCurveData(yieldcurve2_1Y,Trigger)</f>
        <v>1</v>
      </c>
      <c r="AK2" s="46" t="s">
        <v>136</v>
      </c>
      <c r="AM2" s="46" t="s">
        <v>137</v>
      </c>
      <c r="AO2" s="216" t="s">
        <v>84</v>
      </c>
      <c r="AP2" s="217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IF(ReportQuoteOverwrite,Currency&amp;SUBSTITUTE($B3,"1Y","12M")&amp;"D"&amp;ReportQuoteSuffix,Currency&amp;$B3&amp;"D"&amp;QuoteSuffix)</f>
        <v>USD12MD_RepoQuote</v>
      </c>
      <c r="I3" s="121"/>
      <c r="J3" s="124"/>
      <c r="K3" s="3" t="str">
        <f>_xll.qlDepositRateHelper(,H3,G3,Permanent,Trigger,ObjectOverwrite)</f>
        <v>obj_004a2#0006</v>
      </c>
      <c r="L3" s="3" t="str">
        <f>K3</f>
        <v>obj_004a2#0006</v>
      </c>
      <c r="M3" s="49"/>
      <c r="N3" s="11" t="str">
        <f>A3</f>
        <v>Dp</v>
      </c>
      <c r="O3" s="95" t="str">
        <f>IF(ISBLANK(K3),"--",K3)</f>
        <v>obj_004a2#0006</v>
      </c>
      <c r="P3" s="95" t="str">
        <f>IF(ISBLANK(L3),"--",L3)</f>
        <v>obj_004a2#0006</v>
      </c>
      <c r="Q3" s="147" t="str">
        <f>IFERROR(_xll.qlRateHelperQuoteName(O3,Trigger),"--")</f>
        <v>USD12MD_RepoQuote</v>
      </c>
      <c r="R3" s="101">
        <f>IFERROR(_xll.qlRateHelperQuoteValue($O3,Trigger),"--")</f>
        <v>1.1310000000000001E-2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42362</v>
      </c>
      <c r="W3" s="102">
        <f>IFERROR(_xll.qlRateHelperPillarDate(O3,Trigger),"--")</f>
        <v>42732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obj_004a2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obj_004a2</v>
      </c>
      <c r="AB3" s="4" t="str">
        <f>IFERROR(_xll.qlRateHelperQuoteName(Z3,Trigger),"")</f>
        <v>USD12MD_RepoQuote</v>
      </c>
      <c r="AC3" s="70">
        <f>IFERROR(_xll.qlRateHelperRate(Z3,Trigger),"")</f>
        <v>1.1310000000000001E-2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42362</v>
      </c>
      <c r="AF3" s="5">
        <f>IFERROR(_xll.qlRateHelperPillarDate(Z3,Trigger),"")</f>
        <v>42732</v>
      </c>
      <c r="AG3" s="70">
        <v>1.1400947710338118E-2</v>
      </c>
      <c r="AH3" s="77">
        <v>0.98844765077101693</v>
      </c>
      <c r="AI3" s="167">
        <f t="array" ref="AI3:AI53">_xll.ohFilter([1]REP00100!$C$2:$C$2000,([1]REP00100!$A$2:$A$2000="USD_LIBOR_12M_EOD"))</f>
        <v>42731</v>
      </c>
      <c r="AJ3" s="168">
        <f t="array" ref="AJ3:AJ53">_xll.ohFilter([1]REP00100!$E$2:$E$2000,([1]REP00100!$A$2:$A$2000="USD_LIBOR_12M_EOD"))</f>
        <v>1.14011250870473E-2</v>
      </c>
      <c r="AK3" s="170">
        <f>AG3-AJ3</f>
        <v>-1.7737670918172022E-7</v>
      </c>
      <c r="AL3" s="80">
        <f t="array" ref="AL3:AL53">_xll.ohFilter([1]REP00101!$F$2:$F$2000,([1]REP00101!$A$2:$A$2000="USD_LIBOR_12M_EOD"))</f>
        <v>0.98847834766811504</v>
      </c>
      <c r="AM3" s="161">
        <f>AH3-AL3</f>
        <v>-3.0696897098114739E-5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114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obj_0049e#0006</v>
      </c>
      <c r="P4" s="131" t="str">
        <f t="shared" ref="P4" si="3">IF(ISBLANK(L6),"--",L6)</f>
        <v>obj_0049e#0006</v>
      </c>
      <c r="Q4" s="145" t="str">
        <f>IFERROR(_xll.qlRateHelperQuoteName(O4,Trigger),"--")</f>
        <v>USD1x13F_RepoQuote</v>
      </c>
      <c r="R4" s="133">
        <f>IFERROR(_xll.qlRateHelperQuoteValue($O4,Trigger),"--")</f>
        <v>1.1254999999999999E-2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42394</v>
      </c>
      <c r="W4" s="134">
        <f>IFERROR(_xll.qlRateHelperPillarDate(O4,Trigger),"--")</f>
        <v>42759</v>
      </c>
      <c r="Y4" s="4" t="str">
        <f t="shared" si="0"/>
        <v>FRA</v>
      </c>
      <c r="Z4" s="4" t="str">
        <v>obj_0049e</v>
      </c>
      <c r="AA4" s="4" t="str">
        <v>obj_0049e</v>
      </c>
      <c r="AB4" s="4" t="str">
        <f>IFERROR(_xll.qlRateHelperQuoteName(Z4,Trigger),"")</f>
        <v>USD1x13F_RepoQuote</v>
      </c>
      <c r="AC4" s="70">
        <f>IFERROR(_xll.qlRateHelperRate(Z4,Trigger),"")</f>
        <v>1.1254999999999999E-2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42394</v>
      </c>
      <c r="AF4" s="5">
        <f>IFERROR(_xll.qlRateHelperPillarDate(Z4,Trigger),"")</f>
        <v>42759</v>
      </c>
      <c r="AG4" s="70">
        <v>1.1338808956004471E-2</v>
      </c>
      <c r="AH4" s="77">
        <v>0.98767456011751009</v>
      </c>
      <c r="AI4" s="167">
        <v>42759</v>
      </c>
      <c r="AJ4" s="168">
        <v>1.13388236559016E-2</v>
      </c>
      <c r="AK4" s="170">
        <f t="shared" ref="AK4:AK53" si="4">AG4-AJ4</f>
        <v>-1.4699897129405448E-8</v>
      </c>
      <c r="AL4" s="80">
        <v>0.98767471664940099</v>
      </c>
      <c r="AM4" s="161">
        <f t="shared" ref="AM4:AM53" si="5">AH4-AL4</f>
        <v>-1.5653189089359643E-7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15" si="6">A7</f>
        <v>FRA</v>
      </c>
      <c r="O5" s="94" t="str">
        <f t="shared" ref="O5:O15" si="7">IF(ISBLANK(K7),"--",K7)</f>
        <v>obj_0049c#0006</v>
      </c>
      <c r="P5" s="94" t="str">
        <f t="shared" ref="P5:P15" si="8">IF(ISBLANK(L7),"--",L7)</f>
        <v>obj_0049c#0006</v>
      </c>
      <c r="Q5" s="146" t="str">
        <f>IFERROR(_xll.qlRateHelperQuoteName(O5,Trigger),"--")</f>
        <v>USD2x14F_RepoQuote</v>
      </c>
      <c r="R5" s="98">
        <f>IFERROR(_xll.qlRateHelperQuoteValue($O5,Trigger),"--")</f>
        <v>1.1684999999999999E-2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42424</v>
      </c>
      <c r="W5" s="99">
        <f>IFERROR(_xll.qlRateHelperPillarDate(O5,Trigger),"--")</f>
        <v>42790</v>
      </c>
      <c r="Y5" s="4" t="str">
        <f t="shared" si="0"/>
        <v>FRA</v>
      </c>
      <c r="Z5" s="4" t="str">
        <v>obj_0049c</v>
      </c>
      <c r="AA5" s="4" t="str">
        <v>obj_0049c</v>
      </c>
      <c r="AB5" s="4" t="str">
        <f>IFERROR(_xll.qlRateHelperQuoteName(Z5,Trigger),"")</f>
        <v>USD2x14F_RepoQuote</v>
      </c>
      <c r="AC5" s="70">
        <f>IFERROR(_xll.qlRateHelperRate(Z5,Trigger),"")</f>
        <v>1.1684999999999999E-2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42424</v>
      </c>
      <c r="AF5" s="5">
        <f>IFERROR(_xll.qlRateHelperPillarDate(Z5,Trigger),"")</f>
        <v>42790</v>
      </c>
      <c r="AG5" s="70">
        <v>1.1721431725439074E-2</v>
      </c>
      <c r="AH5" s="77">
        <v>0.98628609429798708</v>
      </c>
      <c r="AI5" s="167">
        <v>42790</v>
      </c>
      <c r="AJ5" s="168">
        <v>1.17214581256935E-2</v>
      </c>
      <c r="AK5" s="170">
        <f t="shared" si="4"/>
        <v>-2.6400254425282266E-8</v>
      </c>
      <c r="AL5" s="80">
        <v>0.98628606362285298</v>
      </c>
      <c r="AM5" s="161">
        <f t="shared" si="5"/>
        <v>3.0675134099489298E-8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IF(ReportQuoteOverwrite,Currency&amp;B6&amp;C6&amp;ReportQuoteSuffix,Currency&amp;B6&amp;C6&amp;QuoteSuffix)</f>
        <v>USD1x13F_RepoQuote</v>
      </c>
      <c r="I6" s="118"/>
      <c r="J6" s="129"/>
      <c r="K6" s="58" t="str">
        <f>_xll.qlFraRateHelper(,H6,B6&amp;"M",G6,PillarDate,,Permanent,Trigger,ObjectOverwrite)</f>
        <v>obj_0049e#0006</v>
      </c>
      <c r="L6" s="58" t="str">
        <f>K6</f>
        <v>obj_0049e#0006</v>
      </c>
      <c r="M6" s="48"/>
      <c r="N6" s="10" t="str">
        <f t="shared" si="6"/>
        <v>FRA</v>
      </c>
      <c r="O6" s="94" t="str">
        <f t="shared" si="7"/>
        <v>obj_0049a#0006</v>
      </c>
      <c r="P6" s="94" t="str">
        <f t="shared" si="8"/>
        <v>obj_0049a#0006</v>
      </c>
      <c r="Q6" s="146" t="str">
        <f>IFERROR(_xll.qlRateHelperQuoteName(O6,Trigger),"--")</f>
        <v>USD3x15F_RepoQuote</v>
      </c>
      <c r="R6" s="98">
        <f>IFERROR(_xll.qlRateHelperQuoteValue($O6,Trigger),"--")</f>
        <v>1.21E-2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42453</v>
      </c>
      <c r="W6" s="99">
        <f>IFERROR(_xll.qlRateHelperPillarDate(O6,Trigger),"--")</f>
        <v>42818</v>
      </c>
      <c r="Y6" s="4" t="str">
        <f t="shared" si="0"/>
        <v>FRA</v>
      </c>
      <c r="Z6" s="4" t="str">
        <v>obj_0049a</v>
      </c>
      <c r="AA6" s="4" t="str">
        <v>obj_0049a</v>
      </c>
      <c r="AB6" s="4" t="str">
        <f>IFERROR(_xll.qlRateHelperQuoteName(Z6,Trigger),"")</f>
        <v>USD3x15F_RepoQuote</v>
      </c>
      <c r="AC6" s="70">
        <f>IFERROR(_xll.qlRateHelperRate(Z6,Trigger),"")</f>
        <v>1.21E-2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42453</v>
      </c>
      <c r="AF6" s="5">
        <f>IFERROR(_xll.qlRateHelperPillarDate(Z6,Trigger),"")</f>
        <v>42818</v>
      </c>
      <c r="AG6" s="70">
        <v>1.2032497417810165E-2</v>
      </c>
      <c r="AH6" s="77">
        <v>0.98501509620761607</v>
      </c>
      <c r="AI6" s="167">
        <v>42818</v>
      </c>
      <c r="AJ6" s="168">
        <v>1.20325334353516E-2</v>
      </c>
      <c r="AK6" s="170">
        <f t="shared" si="4"/>
        <v>-3.6017541435451328E-8</v>
      </c>
      <c r="AL6" s="80">
        <v>0.98501505169025405</v>
      </c>
      <c r="AM6" s="161">
        <f t="shared" si="5"/>
        <v>4.4517362018936524E-8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USD2x14F_RepoQuote</v>
      </c>
      <c r="I7" s="119"/>
      <c r="J7" s="123"/>
      <c r="K7" s="64" t="str">
        <f>_xll.qlFraRateHelper(,H7,B7&amp;"M",G7,PillarDate,,Permanent,Trigger,ObjectOverwrite)</f>
        <v>obj_0049c#0006</v>
      </c>
      <c r="L7" s="64" t="str">
        <f t="shared" ref="L7:L15" si="12">K7</f>
        <v>obj_0049c#0006</v>
      </c>
      <c r="M7" s="48"/>
      <c r="N7" s="10" t="str">
        <f t="shared" si="6"/>
        <v>FRA</v>
      </c>
      <c r="O7" s="94" t="str">
        <f t="shared" si="7"/>
        <v>obj_0049b#0006</v>
      </c>
      <c r="P7" s="94" t="str">
        <f t="shared" si="8"/>
        <v>obj_0049b#0006</v>
      </c>
      <c r="Q7" s="146" t="str">
        <f>IFERROR(_xll.qlRateHelperQuoteName(O7,Trigger),"--")</f>
        <v>USD4x16F_RepoQuote</v>
      </c>
      <c r="R7" s="98">
        <f>IFERROR(_xll.qlRateHelperQuoteValue($O7,Trigger),"--")</f>
        <v>1.2579999999999999E-2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42485</v>
      </c>
      <c r="W7" s="99">
        <f>IFERROR(_xll.qlRateHelperPillarDate(O7,Trigger),"--")</f>
        <v>42849</v>
      </c>
      <c r="Y7" s="4" t="str">
        <f t="shared" si="0"/>
        <v>FRA</v>
      </c>
      <c r="Z7" s="4" t="str">
        <v>obj_0049b</v>
      </c>
      <c r="AA7" s="4" t="str">
        <v>obj_0049b</v>
      </c>
      <c r="AB7" s="4" t="str">
        <f>IFERROR(_xll.qlRateHelperQuoteName(Z7,Trigger),"")</f>
        <v>USD4x16F_RepoQuote</v>
      </c>
      <c r="AC7" s="70">
        <f>IFERROR(_xll.qlRateHelperRate(Z7,Trigger),"")</f>
        <v>1.2579999999999999E-2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42485</v>
      </c>
      <c r="AF7" s="5">
        <f>IFERROR(_xll.qlRateHelperPillarDate(Z7,Trigger),"")</f>
        <v>42849</v>
      </c>
      <c r="AG7" s="70">
        <v>1.2340074081384829E-2</v>
      </c>
      <c r="AH7" s="77">
        <v>0.98360382382223255</v>
      </c>
      <c r="AI7" s="167">
        <v>42849</v>
      </c>
      <c r="AJ7" s="168">
        <v>1.23401190759645E-2</v>
      </c>
      <c r="AK7" s="170">
        <f t="shared" si="4"/>
        <v>-4.4994579671484014E-8</v>
      </c>
      <c r="AL7" s="80">
        <v>0.98360376160616003</v>
      </c>
      <c r="AM7" s="161">
        <f t="shared" si="5"/>
        <v>6.2216072516108056E-8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USD3x15F_RepoQuote</v>
      </c>
      <c r="I8" s="119"/>
      <c r="J8" s="123"/>
      <c r="K8" s="64" t="str">
        <f>_xll.qlFraRateHelper(,H8,B8&amp;"M",G8,PillarDate,,Permanent,Trigger,ObjectOverwrite)</f>
        <v>obj_0049a#0006</v>
      </c>
      <c r="L8" s="64" t="str">
        <f t="shared" si="12"/>
        <v>obj_0049a#0006</v>
      </c>
      <c r="M8" s="48"/>
      <c r="N8" s="10" t="str">
        <f t="shared" si="6"/>
        <v>FRA</v>
      </c>
      <c r="O8" s="94" t="str">
        <f t="shared" si="7"/>
        <v>obj_00495#0006</v>
      </c>
      <c r="P8" s="94" t="str">
        <f t="shared" si="8"/>
        <v>obj_00495#0006</v>
      </c>
      <c r="Q8" s="146" t="str">
        <f>IFERROR(_xll.qlRateHelperQuoteName(O8,Trigger),"--")</f>
        <v>USD5x17F_RepoQuote</v>
      </c>
      <c r="R8" s="98">
        <f>IFERROR(_xll.qlRateHelperQuoteValue($O8,Trigger),"--")</f>
        <v>1.3035E-2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42514</v>
      </c>
      <c r="W8" s="99">
        <f>IFERROR(_xll.qlRateHelperPillarDate(O8,Trigger),"--")</f>
        <v>42879</v>
      </c>
      <c r="Y8" s="4" t="str">
        <f t="shared" si="0"/>
        <v>FRA</v>
      </c>
      <c r="Z8" s="4" t="str">
        <v>obj_00495</v>
      </c>
      <c r="AA8" s="4" t="str">
        <v>obj_00495</v>
      </c>
      <c r="AB8" s="4" t="str">
        <f>IFERROR(_xll.qlRateHelperQuoteName(Z8,Trigger),"")</f>
        <v>USD5x17F_RepoQuote</v>
      </c>
      <c r="AC8" s="70">
        <f>IFERROR(_xll.qlRateHelperRate(Z8,Trigger),"")</f>
        <v>1.3035E-2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42514</v>
      </c>
      <c r="AF8" s="5">
        <f>IFERROR(_xll.qlRateHelperPillarDate(Z8,Trigger),"")</f>
        <v>42879</v>
      </c>
      <c r="AG8" s="70">
        <v>1.2616576331816828E-2</v>
      </c>
      <c r="AH8" s="77">
        <v>0.98222022450376945</v>
      </c>
      <c r="AI8" s="167">
        <v>42879</v>
      </c>
      <c r="AJ8" s="168">
        <v>1.2616628963812699E-2</v>
      </c>
      <c r="AK8" s="170">
        <f t="shared" si="4"/>
        <v>-5.2631995870952575E-8</v>
      </c>
      <c r="AL8" s="80">
        <v>0.98222015099603099</v>
      </c>
      <c r="AM8" s="161">
        <f t="shared" si="5"/>
        <v>7.3507738451716875E-8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USD4x16F_RepoQuote</v>
      </c>
      <c r="I9" s="119"/>
      <c r="J9" s="123"/>
      <c r="K9" s="64" t="str">
        <f>_xll.qlFraRateHelper(,H9,B9&amp;"M",G9,PillarDate,,Permanent,Trigger,ObjectOverwrite)</f>
        <v>obj_0049b#0006</v>
      </c>
      <c r="L9" s="64" t="str">
        <f t="shared" si="12"/>
        <v>obj_0049b#0006</v>
      </c>
      <c r="M9" s="48"/>
      <c r="N9" s="10" t="str">
        <f t="shared" si="6"/>
        <v>FRA</v>
      </c>
      <c r="O9" s="94" t="str">
        <f t="shared" si="7"/>
        <v>obj_0049d#0006</v>
      </c>
      <c r="P9" s="94" t="str">
        <f t="shared" si="8"/>
        <v>obj_0049d#0006</v>
      </c>
      <c r="Q9" s="146" t="str">
        <f>IFERROR(_xll.qlRateHelperQuoteName(O9,Trigger),"--")</f>
        <v>USD6x18F_RepoQuote</v>
      </c>
      <c r="R9" s="98">
        <f>IFERROR(_xll.qlRateHelperQuoteValue($O9,Trigger),"--")</f>
        <v>1.354E-2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42545</v>
      </c>
      <c r="W9" s="99">
        <f>IFERROR(_xll.qlRateHelperPillarDate(O9,Trigger),"--")</f>
        <v>42912</v>
      </c>
      <c r="Y9" s="4" t="str">
        <f t="shared" si="0"/>
        <v>FRA</v>
      </c>
      <c r="Z9" s="4" t="str">
        <v>obj_0049d</v>
      </c>
      <c r="AA9" s="4" t="str">
        <v>obj_0049d</v>
      </c>
      <c r="AB9" s="4" t="str">
        <f>IFERROR(_xll.qlRateHelperQuoteName(Z9,Trigger),"")</f>
        <v>USD6x18F_RepoQuote</v>
      </c>
      <c r="AC9" s="70">
        <f>IFERROR(_xll.qlRateHelperRate(Z9,Trigger),"")</f>
        <v>1.354E-2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42545</v>
      </c>
      <c r="AF9" s="5">
        <f>IFERROR(_xll.qlRateHelperPillarDate(Z9,Trigger),"")</f>
        <v>42912</v>
      </c>
      <c r="AG9" s="70">
        <v>1.2885718484505064E-2</v>
      </c>
      <c r="AH9" s="77">
        <v>0.98070121002240551</v>
      </c>
      <c r="AI9" s="167">
        <v>42912</v>
      </c>
      <c r="AJ9" s="168">
        <v>1.28857779313141E-2</v>
      </c>
      <c r="AK9" s="170">
        <f t="shared" si="4"/>
        <v>-5.944680903612054E-8</v>
      </c>
      <c r="AL9" s="80">
        <v>0.980701121854336</v>
      </c>
      <c r="AM9" s="161">
        <f t="shared" si="5"/>
        <v>8.816806951195133E-8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USD5x17F_RepoQuote</v>
      </c>
      <c r="I10" s="119"/>
      <c r="J10" s="123"/>
      <c r="K10" s="64" t="str">
        <f>_xll.qlFraRateHelper(,H10,B10&amp;"M",G10,PillarDate,,Permanent,Trigger,ObjectOverwrite)</f>
        <v>obj_00495#0006</v>
      </c>
      <c r="L10" s="64" t="str">
        <f t="shared" si="12"/>
        <v>obj_00495#0006</v>
      </c>
      <c r="M10" s="48"/>
      <c r="N10" s="10" t="str">
        <f t="shared" si="6"/>
        <v>FRA</v>
      </c>
      <c r="O10" s="94" t="str">
        <f t="shared" si="7"/>
        <v>obj_00497#0006</v>
      </c>
      <c r="P10" s="94" t="str">
        <f t="shared" si="8"/>
        <v>obj_00497#0006</v>
      </c>
      <c r="Q10" s="146" t="str">
        <f>IFERROR(_xll.qlRateHelperQuoteName(O10,Trigger),"--")</f>
        <v>USD7x19F_RepoQuote</v>
      </c>
      <c r="R10" s="98">
        <f>IFERROR(_xll.qlRateHelperQuoteValue($O10,Trigger),"--")</f>
        <v>1.38E-2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42576</v>
      </c>
      <c r="W10" s="99">
        <f>IFERROR(_xll.qlRateHelperPillarDate(O10,Trigger),"--")</f>
        <v>42940</v>
      </c>
      <c r="Y10" s="4" t="str">
        <f t="shared" si="0"/>
        <v>FRA</v>
      </c>
      <c r="Z10" s="4" t="str">
        <v>obj_00497</v>
      </c>
      <c r="AA10" s="4" t="str">
        <v>obj_00497</v>
      </c>
      <c r="AB10" s="4" t="str">
        <f>IFERROR(_xll.qlRateHelperQuoteName(Z10,Trigger),"")</f>
        <v>USD7x19F_RepoQuote</v>
      </c>
      <c r="AC10" s="70">
        <f>IFERROR(_xll.qlRateHelperRate(Z10,Trigger),"")</f>
        <v>1.38E-2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42576</v>
      </c>
      <c r="AF10" s="5">
        <f>IFERROR(_xll.qlRateHelperPillarDate(Z10,Trigger),"")</f>
        <v>42940</v>
      </c>
      <c r="AG10" s="70">
        <v>1.2960193650185841E-2</v>
      </c>
      <c r="AH10" s="77">
        <v>0.97961101594577449</v>
      </c>
      <c r="AI10" s="167">
        <v>42940</v>
      </c>
      <c r="AJ10" s="168">
        <v>1.2960259411459001E-2</v>
      </c>
      <c r="AK10" s="170">
        <f t="shared" si="4"/>
        <v>-6.5761273159575806E-8</v>
      </c>
      <c r="AL10" s="80">
        <v>0.97961091310806203</v>
      </c>
      <c r="AM10" s="161">
        <f t="shared" si="5"/>
        <v>1.0283771245678253E-7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USD6x18F_RepoQuote</v>
      </c>
      <c r="I11" s="119"/>
      <c r="J11" s="123"/>
      <c r="K11" s="64" t="str">
        <f>_xll.qlFraRateHelper(,H11,B11&amp;"M",G11,PillarDate,,Permanent,Trigger,ObjectOverwrite)</f>
        <v>obj_0049d#0006</v>
      </c>
      <c r="L11" s="64" t="str">
        <f t="shared" si="12"/>
        <v>obj_0049d#0006</v>
      </c>
      <c r="M11" s="48"/>
      <c r="N11" s="10" t="str">
        <f t="shared" si="6"/>
        <v>FRA</v>
      </c>
      <c r="O11" s="94" t="str">
        <f t="shared" si="7"/>
        <v>obj_00496#0006</v>
      </c>
      <c r="P11" s="94" t="str">
        <f t="shared" si="8"/>
        <v>obj_00496#0006</v>
      </c>
      <c r="Q11" s="146" t="str">
        <f>IFERROR(_xll.qlRateHelperQuoteName(O11,Trigger),"--")</f>
        <v>USD8x20F_RepoQuote</v>
      </c>
      <c r="R11" s="98">
        <f>IFERROR(_xll.qlRateHelperQuoteValue($O11,Trigger),"--")</f>
        <v>1.43E-2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42606</v>
      </c>
      <c r="W11" s="99">
        <f>IFERROR(_xll.qlRateHelperPillarDate(O11,Trigger),"--")</f>
        <v>42971</v>
      </c>
      <c r="Y11" s="4" t="str">
        <f t="shared" si="0"/>
        <v>FRA</v>
      </c>
      <c r="Z11" s="4" t="str">
        <v>obj_00496</v>
      </c>
      <c r="AA11" s="4" t="str">
        <v>obj_00496</v>
      </c>
      <c r="AB11" s="4" t="str">
        <f>IFERROR(_xll.qlRateHelperQuoteName(Z11,Trigger),"")</f>
        <v>USD8x20F_RepoQuote</v>
      </c>
      <c r="AC11" s="70">
        <f>IFERROR(_xll.qlRateHelperRate(Z11,Trigger),"")</f>
        <v>1.43E-2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42606</v>
      </c>
      <c r="AF11" s="5">
        <f>IFERROR(_xll.qlRateHelperPillarDate(Z11,Trigger),"")</f>
        <v>42971</v>
      </c>
      <c r="AG11" s="70">
        <v>1.318924671222204E-2</v>
      </c>
      <c r="AH11" s="77">
        <v>0.97816350719816447</v>
      </c>
      <c r="AI11" s="167">
        <v>42971</v>
      </c>
      <c r="AJ11" s="168">
        <v>1.3189318126351299E-2</v>
      </c>
      <c r="AK11" s="170">
        <f t="shared" si="4"/>
        <v>-7.1414129259456116E-8</v>
      </c>
      <c r="AL11" s="80">
        <v>0.978163390263315</v>
      </c>
      <c r="AM11" s="161">
        <f t="shared" si="5"/>
        <v>1.1693484947006283E-7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USD7x19F_RepoQuote</v>
      </c>
      <c r="I12" s="119"/>
      <c r="J12" s="123"/>
      <c r="K12" s="64" t="str">
        <f>_xll.qlFraRateHelper(,H12,B12&amp;"M",G12,PillarDate,,Permanent,Trigger,ObjectOverwrite)</f>
        <v>obj_00497#0006</v>
      </c>
      <c r="L12" s="64" t="str">
        <f t="shared" si="12"/>
        <v>obj_00497#0006</v>
      </c>
      <c r="M12" s="48" t="s">
        <v>36</v>
      </c>
      <c r="N12" s="10" t="str">
        <f t="shared" si="6"/>
        <v>FRA</v>
      </c>
      <c r="O12" s="94" t="str">
        <f t="shared" si="7"/>
        <v>obj_00499#0006</v>
      </c>
      <c r="P12" s="94" t="str">
        <f t="shared" si="8"/>
        <v>obj_00499#0006</v>
      </c>
      <c r="Q12" s="146" t="str">
        <f>IFERROR(_xll.qlRateHelperQuoteName(O12,Trigger),"--")</f>
        <v>USD9x21F_RepoQuote</v>
      </c>
      <c r="R12" s="98">
        <f>IFERROR(_xll.qlRateHelperQuoteValue($O12,Trigger),"--")</f>
        <v>1.4999999999999999E-2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42639</v>
      </c>
      <c r="W12" s="99">
        <f>IFERROR(_xll.qlRateHelperPillarDate(O12,Trigger),"--")</f>
        <v>43003</v>
      </c>
      <c r="Y12" s="4" t="str">
        <f t="shared" si="0"/>
        <v>FRA</v>
      </c>
      <c r="Z12" s="4" t="str">
        <v>obj_00499</v>
      </c>
      <c r="AA12" s="4" t="str">
        <v>obj_00499</v>
      </c>
      <c r="AB12" s="4" t="str">
        <f>IFERROR(_xll.qlRateHelperQuoteName(Z12,Trigger),"")</f>
        <v>USD9x21F_RepoQuote</v>
      </c>
      <c r="AC12" s="70">
        <f>IFERROR(_xll.qlRateHelperRate(Z12,Trigger),"")</f>
        <v>1.4999999999999999E-2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42639</v>
      </c>
      <c r="AF12" s="5">
        <f>IFERROR(_xll.qlRateHelperPillarDate(Z12,Trigger),"")</f>
        <v>43003</v>
      </c>
      <c r="AG12" s="70">
        <v>1.3492244263349927E-2</v>
      </c>
      <c r="AH12" s="77">
        <v>0.97651868817824761</v>
      </c>
      <c r="AI12" s="167">
        <v>43003</v>
      </c>
      <c r="AJ12" s="168">
        <v>1.34923209551213E-2</v>
      </c>
      <c r="AK12" s="170">
        <f t="shared" si="4"/>
        <v>-7.6691771372719431E-8</v>
      </c>
      <c r="AL12" s="80">
        <v>0.97651854872392896</v>
      </c>
      <c r="AM12" s="161">
        <f t="shared" si="5"/>
        <v>1.3945431864836877E-7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USD8x20F_RepoQuote</v>
      </c>
      <c r="I13" s="119"/>
      <c r="J13" s="123"/>
      <c r="K13" s="64" t="str">
        <f>_xll.qlFraRateHelper(,H13,B13&amp;"M",G13,PillarDate,,Permanent,Trigger,ObjectOverwrite)</f>
        <v>obj_00496#0006</v>
      </c>
      <c r="L13" s="64" t="str">
        <f t="shared" si="12"/>
        <v>obj_00496#0006</v>
      </c>
      <c r="M13" s="48"/>
      <c r="N13" s="10" t="str">
        <f t="shared" si="6"/>
        <v>FRA</v>
      </c>
      <c r="O13" s="94" t="str">
        <f t="shared" si="7"/>
        <v>obj_00498#0006</v>
      </c>
      <c r="P13" s="94" t="str">
        <f t="shared" si="8"/>
        <v>obj_00498#0006</v>
      </c>
      <c r="Q13" s="146" t="str">
        <f>IFERROR(_xll.qlRateHelperQuoteName(O13,Trigger),"--")</f>
        <v>USD10x22F_RepoQuote</v>
      </c>
      <c r="R13" s="98">
        <f>IFERROR(_xll.qlRateHelperQuoteValue($O13,Trigger),"--")</f>
        <v>1.525E-2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42667</v>
      </c>
      <c r="W13" s="99">
        <f>IFERROR(_xll.qlRateHelperPillarDate(O13,Trigger),"--")</f>
        <v>43032</v>
      </c>
      <c r="Y13" s="4" t="str">
        <f t="shared" si="0"/>
        <v>FRA</v>
      </c>
      <c r="Z13" s="4" t="str">
        <v>obj_00498</v>
      </c>
      <c r="AA13" s="4" t="str">
        <v>obj_00498</v>
      </c>
      <c r="AB13" s="4" t="str">
        <f>IFERROR(_xll.qlRateHelperQuoteName(Z13,Trigger),"")</f>
        <v>USD10x22F_RepoQuote</v>
      </c>
      <c r="AC13" s="70">
        <f>IFERROR(_xll.qlRateHelperRate(Z13,Trigger),"")</f>
        <v>1.525E-2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42667</v>
      </c>
      <c r="AF13" s="5">
        <f>IFERROR(_xll.qlRateHelperPillarDate(Z13,Trigger),"")</f>
        <v>43032</v>
      </c>
      <c r="AG13" s="70">
        <v>1.3542358255252645E-2</v>
      </c>
      <c r="AH13" s="77">
        <v>0.97537547443710115</v>
      </c>
      <c r="AI13" s="167">
        <v>43032</v>
      </c>
      <c r="AJ13" s="168">
        <v>1.35424392816392E-2</v>
      </c>
      <c r="AK13" s="170">
        <f t="shared" si="4"/>
        <v>-8.1026386555133056E-8</v>
      </c>
      <c r="AL13" s="80">
        <v>0.97537532893322398</v>
      </c>
      <c r="AM13" s="161">
        <f t="shared" si="5"/>
        <v>1.4550387716916191E-7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USD9x21F_RepoQuote</v>
      </c>
      <c r="I14" s="119"/>
      <c r="J14" s="123"/>
      <c r="K14" s="64" t="str">
        <f>_xll.qlFraRateHelper(,H14,B14&amp;"M",G14,PillarDate,,Permanent,Trigger,ObjectOverwrite)</f>
        <v>obj_00499#0006</v>
      </c>
      <c r="L14" s="64" t="str">
        <f t="shared" si="12"/>
        <v>obj_00499#0006</v>
      </c>
      <c r="M14" s="48"/>
      <c r="N14" s="10" t="str">
        <f t="shared" si="6"/>
        <v>FRA</v>
      </c>
      <c r="O14" s="94" t="str">
        <f t="shared" si="7"/>
        <v>obj_00442#0006</v>
      </c>
      <c r="P14" s="94" t="str">
        <f t="shared" si="8"/>
        <v>obj_00442#0006</v>
      </c>
      <c r="Q14" s="146" t="str">
        <f>IFERROR(_xll.qlRateHelperQuoteName(O14,Trigger),"--")</f>
        <v>USD11x23F_RepoQuote</v>
      </c>
      <c r="R14" s="98">
        <f>IFERROR(_xll.qlRateHelperQuoteValue($O14,Trigger),"--")</f>
        <v>1.575E-2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42698</v>
      </c>
      <c r="W14" s="99">
        <f>IFERROR(_xll.qlRateHelperPillarDate(O14,Trigger),"--")</f>
        <v>43063</v>
      </c>
      <c r="Y14" s="4" t="str">
        <f t="shared" si="0"/>
        <v>FRA</v>
      </c>
      <c r="Z14" s="4" t="str">
        <v>obj_00442</v>
      </c>
      <c r="AA14" s="4" t="str">
        <v>obj_00442</v>
      </c>
      <c r="AB14" s="4" t="str">
        <f>IFERROR(_xll.qlRateHelperQuoteName(Z14,Trigger),"")</f>
        <v>USD11x23F_RepoQuote</v>
      </c>
      <c r="AC14" s="70">
        <f>IFERROR(_xll.qlRateHelperRate(Z14,Trigger),"")</f>
        <v>1.575E-2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42698</v>
      </c>
      <c r="AF14" s="5">
        <f>IFERROR(_xll.qlRateHelperPillarDate(Z14,Trigger),"")</f>
        <v>43063</v>
      </c>
      <c r="AG14" s="70">
        <v>1.3627493698138642E-2</v>
      </c>
      <c r="AH14" s="77">
        <v>0.9740334719876671</v>
      </c>
      <c r="AI14" s="167">
        <v>43063</v>
      </c>
      <c r="AJ14" s="168">
        <v>1.36292536237779E-2</v>
      </c>
      <c r="AK14" s="170">
        <f t="shared" si="4"/>
        <v>-1.7599256392584334E-6</v>
      </c>
      <c r="AL14" s="80">
        <v>0.97403306171590798</v>
      </c>
      <c r="AM14" s="161">
        <f t="shared" si="5"/>
        <v>4.1027175912144997E-7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USD10x22F_RepoQuote</v>
      </c>
      <c r="I15" s="119"/>
      <c r="J15" s="123"/>
      <c r="K15" s="64" t="str">
        <f>_xll.qlFraRateHelper(,H15,B15&amp;"M",G15,PillarDate,,Permanent,Trigger,ObjectOverwrite)</f>
        <v>obj_00498#0006</v>
      </c>
      <c r="L15" s="64" t="str">
        <f t="shared" si="12"/>
        <v>obj_00498#0006</v>
      </c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obj_003ee</v>
      </c>
      <c r="AA15" s="4" t="str">
        <v>obj_003f7</v>
      </c>
      <c r="AB15" s="4" t="str">
        <f>IFERROR(_xll.qlRateHelperQuoteName(Z15,Trigger),"")</f>
        <v>USD3L12L2Y_RepoQuote</v>
      </c>
      <c r="AC15" s="70">
        <f>IFERROR(_xll.qlRateHelperRate(Z15,Trigger),"")</f>
        <v>1.44165E-2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42362</v>
      </c>
      <c r="AF15" s="5">
        <f>IFERROR(_xll.qlRateHelperPillarDate(Z15,Trigger),"")</f>
        <v>43095</v>
      </c>
      <c r="AG15" s="70">
        <v>1.4502138137375163E-2</v>
      </c>
      <c r="AH15" s="77">
        <v>0.9713022008114236</v>
      </c>
      <c r="AI15" s="167">
        <v>43096</v>
      </c>
      <c r="AJ15" s="168">
        <v>1.4512808259203799E-2</v>
      </c>
      <c r="AK15" s="170">
        <f t="shared" si="4"/>
        <v>-1.0670121828636539E-5</v>
      </c>
      <c r="AL15" s="80">
        <v>0.97120192678670003</v>
      </c>
      <c r="AM15" s="161">
        <f t="shared" si="5"/>
        <v>1.0027402472356783E-4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IF(ReportQuoteOverwrite,Currency&amp;B16&amp;C16&amp;ReportQuoteSuffix,Currency&amp;B16&amp;C16&amp;QuoteSuffix)</f>
        <v>USD11x23F_RepoQuote</v>
      </c>
      <c r="I16" s="119"/>
      <c r="J16" s="123"/>
      <c r="K16" s="64" t="str">
        <f>_xll.qlFraRateHelper(,H16,B16&amp;"M",G16,PillarDate,,Permanent,Trigger,ObjectOverwrite)</f>
        <v>obj_00442#0006</v>
      </c>
      <c r="L16" s="64" t="str">
        <f t="shared" ref="L16" si="15">K16</f>
        <v>obj_00442#0006</v>
      </c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obj_00408</v>
      </c>
      <c r="AA16" s="4" t="str">
        <v>obj_003f4</v>
      </c>
      <c r="AB16" s="4" t="str">
        <f>IFERROR(_xll.qlRateHelperQuoteName(Z16,Trigger),"")</f>
        <v>USD3L12L3Y_RepoQuote</v>
      </c>
      <c r="AC16" s="70">
        <f>IFERROR(_xll.qlRateHelperRate(Z16,Trigger),"")</f>
        <v>1.67216E-2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42362</v>
      </c>
      <c r="AF16" s="5">
        <f>IFERROR(_xll.qlRateHelperPillarDate(Z16,Trigger),"")</f>
        <v>43458</v>
      </c>
      <c r="AG16" s="70">
        <v>1.6824573823744863E-2</v>
      </c>
      <c r="AH16" s="77">
        <v>0.95066262671652735</v>
      </c>
      <c r="AI16" s="167">
        <v>43458</v>
      </c>
      <c r="AJ16" s="168">
        <v>1.6833872782401602E-2</v>
      </c>
      <c r="AK16" s="170">
        <f t="shared" si="4"/>
        <v>-9.2989586567386595E-6</v>
      </c>
      <c r="AL16" s="80">
        <v>0.95063627954097196</v>
      </c>
      <c r="AM16" s="161">
        <f t="shared" si="5"/>
        <v>2.6347175555385682E-5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USD12x24F_RepoQuote</v>
      </c>
      <c r="I17" s="120"/>
      <c r="J17" s="124"/>
      <c r="K17" s="3"/>
      <c r="L17" s="3"/>
      <c r="M17" s="48"/>
      <c r="N17" s="10" t="str">
        <f t="shared" ref="N17:N53" si="16">A21</f>
        <v>BasSw</v>
      </c>
      <c r="O17" s="94" t="str">
        <f t="shared" ref="O17:P17" si="17">IF(ISBLANK(K21),"--",K21)</f>
        <v>--</v>
      </c>
      <c r="P17" s="94" t="str">
        <f t="shared" si="17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8">IFERROR(INDEX($N$3:$N$53,MATCH(AB17,$Q$3:$Q$53,0),1),"")</f>
        <v>BasSw</v>
      </c>
      <c r="Z17" s="4" t="str">
        <v>obj_0040d</v>
      </c>
      <c r="AA17" s="4" t="str">
        <v>obj_0040b</v>
      </c>
      <c r="AB17" s="4" t="str">
        <f>IFERROR(_xll.qlRateHelperQuoteName(Z17,Trigger),"")</f>
        <v>USD3L12L4Y_RepoQuote</v>
      </c>
      <c r="AC17" s="70">
        <f>IFERROR(_xll.qlRateHelperRate(Z17,Trigger),"")</f>
        <v>1.8510100000000002E-2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42362</v>
      </c>
      <c r="AF17" s="5">
        <f>IFERROR(_xll.qlRateHelperPillarDate(Z17,Trigger),"")</f>
        <v>43823</v>
      </c>
      <c r="AG17" s="70">
        <v>1.8639140825122313E-2</v>
      </c>
      <c r="AH17" s="77">
        <v>0.92802761248637244</v>
      </c>
      <c r="AI17" s="167">
        <v>43823</v>
      </c>
      <c r="AJ17" s="168">
        <v>1.8646125551306202E-2</v>
      </c>
      <c r="AK17" s="170">
        <f t="shared" si="4"/>
        <v>-6.984726183888873E-6</v>
      </c>
      <c r="AL17" s="80">
        <v>0.928001874225588</v>
      </c>
      <c r="AM17" s="161">
        <f t="shared" si="5"/>
        <v>2.5738260784446965E-5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155</v>
      </c>
      <c r="G18" s="50" t="s">
        <v>159</v>
      </c>
      <c r="H18" s="46" t="s">
        <v>156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--</v>
      </c>
      <c r="P18" s="94" t="str">
        <f t="shared" si="19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8"/>
        <v>BasSw</v>
      </c>
      <c r="Z18" s="4" t="str">
        <v>obj_003e5</v>
      </c>
      <c r="AA18" s="4" t="str">
        <v>obj_003f2</v>
      </c>
      <c r="AB18" s="4" t="str">
        <f>IFERROR(_xll.qlRateHelperQuoteName(Z18,Trigger),"")</f>
        <v>USD3L12L5Y_RepoQuote</v>
      </c>
      <c r="AC18" s="70">
        <f>IFERROR(_xll.qlRateHelperRate(Z18,Trigger),"")</f>
        <v>1.9908999999999899E-2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42362</v>
      </c>
      <c r="AF18" s="5">
        <f>IFERROR(_xll.qlRateHelperPillarDate(Z18,Trigger),"")</f>
        <v>44189</v>
      </c>
      <c r="AG18" s="70">
        <v>2.0065680090907458E-2</v>
      </c>
      <c r="AH18" s="77">
        <v>0.90435587555822439</v>
      </c>
      <c r="AI18" s="167">
        <v>44189</v>
      </c>
      <c r="AJ18" s="168">
        <v>2.0071270765661901E-2</v>
      </c>
      <c r="AK18" s="170">
        <f t="shared" si="4"/>
        <v>-5.5906747544430535E-6</v>
      </c>
      <c r="AL18" s="80">
        <v>0.90433077952815599</v>
      </c>
      <c r="AM18" s="161">
        <f t="shared" si="5"/>
        <v>2.5096030068394448E-5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</v>
      </c>
      <c r="J19" s="65" t="s">
        <v>111</v>
      </c>
      <c r="K19" s="65" t="s">
        <v>132</v>
      </c>
      <c r="L19" s="65" t="s">
        <v>134</v>
      </c>
      <c r="M19" s="48"/>
      <c r="N19" s="10" t="str">
        <f t="shared" si="16"/>
        <v>BasSw</v>
      </c>
      <c r="O19" s="94" t="str">
        <f t="shared" ref="O19:P19" si="20">IF(ISBLANK(K23),"--",K23)</f>
        <v>--</v>
      </c>
      <c r="P19" s="94" t="str">
        <f t="shared" si="20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8"/>
        <v>BasSw</v>
      </c>
      <c r="Z19" s="4" t="str">
        <v>obj_003ed</v>
      </c>
      <c r="AA19" s="4" t="str">
        <v>obj_00400</v>
      </c>
      <c r="AB19" s="4" t="str">
        <f>IFERROR(_xll.qlRateHelperQuoteName(Z19,Trigger),"")</f>
        <v>USD3L12L6Y_RepoQuote</v>
      </c>
      <c r="AC19" s="70">
        <f>IFERROR(_xll.qlRateHelperRate(Z19,Trigger),"")</f>
        <v>2.1104894369999998E-2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42362</v>
      </c>
      <c r="AF19" s="5">
        <f>IFERROR(_xll.qlRateHelperPillarDate(Z19,Trigger),"")</f>
        <v>44557</v>
      </c>
      <c r="AG19" s="70">
        <v>2.1292342715214629E-2</v>
      </c>
      <c r="AH19" s="77">
        <v>0.87972745439549982</v>
      </c>
      <c r="AI19" s="167">
        <v>44554</v>
      </c>
      <c r="AJ19" s="168">
        <v>2.1298219461831299E-2</v>
      </c>
      <c r="AK19" s="170">
        <f t="shared" si="4"/>
        <v>-5.8767466166696758E-6</v>
      </c>
      <c r="AL19" s="80">
        <v>0.87984767268842701</v>
      </c>
      <c r="AM19" s="161">
        <f t="shared" si="5"/>
        <v>-1.2021829292718778E-4</v>
      </c>
      <c r="AN19" s="161"/>
    </row>
    <row r="20" spans="1:40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IF(ReportQuoteOverwrite,Currency&amp;$H$18&amp;$G$18&amp;$B20&amp;ReportQuoteSuffix,Currency&amp;$F$18&amp;$H$18&amp;$B20&amp;"_S"&amp;$G$18&amp;$H$18&amp;"_linear"&amp;QuoteSuffix)</f>
        <v>USD3L12L6M_RepoQuote</v>
      </c>
      <c r="I20" s="53" t="str">
        <f t="shared" ref="I20:I57" si="23">IF(ReportQuoteOverwrite,Currency&amp;$H$18&amp;$G$18&amp;$B20&amp;ReportQuoteSuffix,Currency&amp;$F$18&amp;$H$18&amp;$B20&amp;"_S"&amp;$G$18&amp;$H$18&amp;"_cubic"&amp;QuoteSuffix)</f>
        <v>USD3L12L6M_RepoQuote</v>
      </c>
      <c r="J20" s="126">
        <v>0</v>
      </c>
      <c r="K20" s="64"/>
      <c r="L20" s="64"/>
      <c r="M20" s="48"/>
      <c r="N20" s="10" t="str">
        <f t="shared" si="16"/>
        <v>BasSw</v>
      </c>
      <c r="O20" s="94" t="str">
        <f t="shared" ref="O20:P20" si="24">IF(ISBLANK(K24),"--",K24)</f>
        <v>--</v>
      </c>
      <c r="P20" s="94" t="str">
        <f t="shared" si="24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8"/>
        <v>BasSw</v>
      </c>
      <c r="Z20" s="4" t="str">
        <v>obj_003d9</v>
      </c>
      <c r="AA20" s="4" t="str">
        <v>obj_003fb</v>
      </c>
      <c r="AB20" s="4" t="str">
        <f>IFERROR(_xll.qlRateHelperQuoteName(Z20,Trigger),"")</f>
        <v>USD3L12L7Y_RepoQuote</v>
      </c>
      <c r="AC20" s="70">
        <f>IFERROR(_xll.qlRateHelperRate(Z20,Trigger),"")</f>
        <v>2.2145499999999999E-2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42362</v>
      </c>
      <c r="AF20" s="5">
        <f>IFERROR(_xll.qlRateHelperPillarDate(Z20,Trigger),"")</f>
        <v>44922</v>
      </c>
      <c r="AG20" s="70">
        <v>2.2368625926739247E-2</v>
      </c>
      <c r="AH20" s="77">
        <v>0.85471294757786709</v>
      </c>
      <c r="AI20" s="167">
        <v>44923</v>
      </c>
      <c r="AJ20" s="168">
        <v>2.2373277837182699E-2</v>
      </c>
      <c r="AK20" s="170">
        <f t="shared" si="4"/>
        <v>-4.651910443451146E-6</v>
      </c>
      <c r="AL20" s="80">
        <v>0.85462962623577399</v>
      </c>
      <c r="AM20" s="161">
        <f t="shared" si="5"/>
        <v>8.3321342093101158E-5</v>
      </c>
      <c r="AN20" s="161"/>
    </row>
    <row r="21" spans="1:40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USD3L12L1Y_RepoQuote</v>
      </c>
      <c r="I21" s="59" t="str">
        <f t="shared" si="23"/>
        <v>USD3L12L1Y_RepoQuote</v>
      </c>
      <c r="J21" s="127">
        <v>0</v>
      </c>
      <c r="K21" s="64"/>
      <c r="L21" s="64"/>
      <c r="M21" s="48"/>
      <c r="N21" s="10" t="str">
        <f t="shared" si="16"/>
        <v>BasSw</v>
      </c>
      <c r="O21" s="94" t="str">
        <f t="shared" ref="O21:P21" si="25">IF(ISBLANK(K25),"--",K25)</f>
        <v>obj_003ee#0006</v>
      </c>
      <c r="P21" s="94" t="str">
        <f t="shared" si="25"/>
        <v>obj_003f7#0006</v>
      </c>
      <c r="Q21" s="146" t="str">
        <f>IFERROR(_xll.qlRateHelperQuoteName(O21,Trigger),"--")</f>
        <v>USD3L12L2Y_RepoQuote</v>
      </c>
      <c r="R21" s="98">
        <f>IFERROR(_xll.qlRateHelperQuoteValue($O21,Trigger),"--")</f>
        <v>1.44165E-2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42362</v>
      </c>
      <c r="W21" s="99">
        <f>IFERROR(_xll.qlRateHelperPillarDate(O21,Trigger),"--")</f>
        <v>43095</v>
      </c>
      <c r="Y21" s="4" t="str">
        <f t="shared" si="18"/>
        <v>BasSw</v>
      </c>
      <c r="Z21" s="4" t="str">
        <v>obj_003f8</v>
      </c>
      <c r="AA21" s="4" t="str">
        <v>obj_003fd</v>
      </c>
      <c r="AB21" s="4" t="str">
        <f>IFERROR(_xll.qlRateHelperQuoteName(Z21,Trigger),"")</f>
        <v>USD3L12L8Y_RepoQuote</v>
      </c>
      <c r="AC21" s="70">
        <f>IFERROR(_xll.qlRateHelperRate(Z21,Trigger),"")</f>
        <v>2.295030956E-2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42362</v>
      </c>
      <c r="AF21" s="5">
        <f>IFERROR(_xll.qlRateHelperPillarDate(Z21,Trigger),"")</f>
        <v>45286</v>
      </c>
      <c r="AG21" s="70">
        <v>2.3205230385037873E-2</v>
      </c>
      <c r="AH21" s="77">
        <v>0.83027123277368298</v>
      </c>
      <c r="AI21" s="167">
        <v>45287</v>
      </c>
      <c r="AJ21" s="168">
        <v>2.3209631986726001E-2</v>
      </c>
      <c r="AK21" s="170">
        <f t="shared" si="4"/>
        <v>-4.4016016881275044E-6</v>
      </c>
      <c r="AL21" s="80">
        <v>0.830186737410602</v>
      </c>
      <c r="AM21" s="161">
        <f t="shared" si="5"/>
        <v>8.4495363080971941E-5</v>
      </c>
      <c r="AN21" s="161"/>
    </row>
    <row r="22" spans="1:40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USD3L12L15M_RepoQuote</v>
      </c>
      <c r="I22" s="59" t="str">
        <f t="shared" si="23"/>
        <v>USD3L12L15M_RepoQuote</v>
      </c>
      <c r="J22" s="127">
        <v>0</v>
      </c>
      <c r="K22" s="64"/>
      <c r="L22" s="64"/>
      <c r="M22" s="48"/>
      <c r="N22" s="10" t="str">
        <f t="shared" si="16"/>
        <v>BasSw</v>
      </c>
      <c r="O22" s="94" t="str">
        <f t="shared" ref="O22:P22" si="26">IF(ISBLANK(K26),"--",K26)</f>
        <v>obj_00408#0006</v>
      </c>
      <c r="P22" s="94" t="str">
        <f t="shared" si="26"/>
        <v>obj_003f4#0006</v>
      </c>
      <c r="Q22" s="146" t="str">
        <f>IFERROR(_xll.qlRateHelperQuoteName(O22,Trigger),"--")</f>
        <v>USD3L12L3Y_RepoQuote</v>
      </c>
      <c r="R22" s="98">
        <f>IFERROR(_xll.qlRateHelperQuoteValue($O22,Trigger),"--")</f>
        <v>1.67216E-2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42362</v>
      </c>
      <c r="W22" s="99">
        <f>IFERROR(_xll.qlRateHelperPillarDate(O22,Trigger),"--")</f>
        <v>43458</v>
      </c>
      <c r="Y22" s="4" t="str">
        <f t="shared" si="18"/>
        <v>BasSw</v>
      </c>
      <c r="Z22" s="4" t="str">
        <v>obj_003cd</v>
      </c>
      <c r="AA22" s="4" t="str">
        <v>obj_003e8</v>
      </c>
      <c r="AB22" s="4" t="str">
        <f>IFERROR(_xll.qlRateHelperQuoteName(Z22,Trigger),"")</f>
        <v>USD3L12L9Y_RepoQuote</v>
      </c>
      <c r="AC22" s="70">
        <f>IFERROR(_xll.qlRateHelperRate(Z22,Trigger),"")</f>
        <v>2.3654796909999901E-2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42362</v>
      </c>
      <c r="AF22" s="5">
        <f>IFERROR(_xll.qlRateHelperPillarDate(Z22,Trigger),"")</f>
        <v>45650</v>
      </c>
      <c r="AG22" s="70">
        <v>2.3944224863157323E-2</v>
      </c>
      <c r="AH22" s="77">
        <v>0.80589394640099721</v>
      </c>
      <c r="AI22" s="167">
        <v>45650</v>
      </c>
      <c r="AJ22" s="168">
        <v>2.39484299179617E-2</v>
      </c>
      <c r="AK22" s="170">
        <f t="shared" si="4"/>
        <v>-4.2050548043764957E-6</v>
      </c>
      <c r="AL22" s="80">
        <v>0.80586212683492098</v>
      </c>
      <c r="AM22" s="161">
        <f t="shared" si="5"/>
        <v>3.1819566076229933E-5</v>
      </c>
      <c r="AN22" s="161"/>
    </row>
    <row r="23" spans="1:40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USD3L12L18M_RepoQuote</v>
      </c>
      <c r="I23" s="59" t="str">
        <f t="shared" si="23"/>
        <v>USD3L12L18M_RepoQuote</v>
      </c>
      <c r="J23" s="127">
        <v>0</v>
      </c>
      <c r="K23" s="64"/>
      <c r="L23" s="64"/>
      <c r="M23" s="48"/>
      <c r="N23" s="10" t="str">
        <f t="shared" si="16"/>
        <v>BasSw</v>
      </c>
      <c r="O23" s="94" t="str">
        <f t="shared" ref="O23:P23" si="27">IF(ISBLANK(K27),"--",K27)</f>
        <v>obj_0040d#0006</v>
      </c>
      <c r="P23" s="94" t="str">
        <f t="shared" si="27"/>
        <v>obj_0040b#0006</v>
      </c>
      <c r="Q23" s="146" t="str">
        <f>IFERROR(_xll.qlRateHelperQuoteName(O23,Trigger),"--")</f>
        <v>USD3L12L4Y_RepoQuote</v>
      </c>
      <c r="R23" s="98">
        <f>IFERROR(_xll.qlRateHelperQuoteValue($O23,Trigger),"--")</f>
        <v>1.8510100000000002E-2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42362</v>
      </c>
      <c r="W23" s="99">
        <f>IFERROR(_xll.qlRateHelperPillarDate(O23,Trigger),"--")</f>
        <v>43823</v>
      </c>
      <c r="Y23" s="4" t="str">
        <f t="shared" si="18"/>
        <v>BasSw</v>
      </c>
      <c r="Z23" s="4" t="str">
        <v>obj_003ef</v>
      </c>
      <c r="AA23" s="4" t="str">
        <v>obj_00409</v>
      </c>
      <c r="AB23" s="4" t="str">
        <f>IFERROR(_xll.qlRateHelperQuoteName(Z23,Trigger),"")</f>
        <v>USD3L12L10Y_RepoQuote</v>
      </c>
      <c r="AC23" s="70">
        <f>IFERROR(_xll.qlRateHelperRate(Z23,Trigger),"")</f>
        <v>2.4191750000000001E-2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42362</v>
      </c>
      <c r="AF23" s="5">
        <f>IFERROR(_xll.qlRateHelperPillarDate(Z23,Trigger),"")</f>
        <v>46015</v>
      </c>
      <c r="AG23" s="70">
        <v>2.4508363346845918E-2</v>
      </c>
      <c r="AH23" s="77">
        <v>0.78239428642750797</v>
      </c>
      <c r="AI23" s="167">
        <v>46015</v>
      </c>
      <c r="AJ23" s="168">
        <v>2.4512145022056099E-2</v>
      </c>
      <c r="AK23" s="170">
        <f t="shared" si="4"/>
        <v>-3.781675210180746E-6</v>
      </c>
      <c r="AL23" s="80">
        <v>0.78236342369607403</v>
      </c>
      <c r="AM23" s="161">
        <f t="shared" si="5"/>
        <v>3.086273143393381E-5</v>
      </c>
      <c r="AN23" s="161"/>
    </row>
    <row r="24" spans="1:40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USD3L12L21M_RepoQuote</v>
      </c>
      <c r="I24" s="59" t="str">
        <f t="shared" si="23"/>
        <v>USD3L12L21M_RepoQuote</v>
      </c>
      <c r="J24" s="127">
        <v>0</v>
      </c>
      <c r="K24" s="64"/>
      <c r="L24" s="64"/>
      <c r="M24" s="48"/>
      <c r="N24" s="10" t="str">
        <f t="shared" si="16"/>
        <v>BasSw</v>
      </c>
      <c r="O24" s="94" t="str">
        <f t="shared" ref="O24:P24" si="28">IF(ISBLANK(K28),"--",K28)</f>
        <v>obj_003e5#0006</v>
      </c>
      <c r="P24" s="94" t="str">
        <f t="shared" si="28"/>
        <v>obj_003f2#0006</v>
      </c>
      <c r="Q24" s="146" t="str">
        <f>IFERROR(_xll.qlRateHelperQuoteName(O24,Trigger),"--")</f>
        <v>USD3L12L5Y_RepoQuote</v>
      </c>
      <c r="R24" s="98">
        <f>IFERROR(_xll.qlRateHelperQuoteValue($O24,Trigger),"--")</f>
        <v>1.9908999999999899E-2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42362</v>
      </c>
      <c r="W24" s="99">
        <f>IFERROR(_xll.qlRateHelperPillarDate(O24,Trigger),"--")</f>
        <v>44189</v>
      </c>
      <c r="Y24" s="4" t="str">
        <f t="shared" si="18"/>
        <v>BasSw</v>
      </c>
      <c r="Z24" s="4" t="str">
        <v>obj_003e2</v>
      </c>
      <c r="AA24" s="4" t="str">
        <v>obj_003d4</v>
      </c>
      <c r="AB24" s="4" t="str">
        <f>IFERROR(_xll.qlRateHelperQuoteName(Z24,Trigger),"")</f>
        <v>USD3L12L12Y_RepoQuote</v>
      </c>
      <c r="AC24" s="70">
        <f>IFERROR(_xll.qlRateHelperRate(Z24,Trigger),"")</f>
        <v>2.5584099999999901E-2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42362</v>
      </c>
      <c r="AF24" s="5">
        <f>IFERROR(_xll.qlRateHelperPillarDate(Z24,Trigger),"")</f>
        <v>46748</v>
      </c>
      <c r="AG24" s="70">
        <v>2.6013500813503572E-2</v>
      </c>
      <c r="AH24" s="77">
        <v>0.7314691711993736</v>
      </c>
      <c r="AI24" s="167">
        <v>46745</v>
      </c>
      <c r="AJ24" s="168">
        <v>2.6016165065981499E-2</v>
      </c>
      <c r="AK24" s="170">
        <f t="shared" si="4"/>
        <v>-2.6642524779268983E-6</v>
      </c>
      <c r="AL24" s="80">
        <v>0.73159108084652402</v>
      </c>
      <c r="AM24" s="161">
        <f t="shared" si="5"/>
        <v>-1.2190964715041996E-4</v>
      </c>
      <c r="AN24" s="161"/>
    </row>
    <row r="25" spans="1:40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USD3L12L2Y_RepoQuote</v>
      </c>
      <c r="I25" s="59" t="str">
        <f t="shared" si="23"/>
        <v>USD3L12L2Y_RepoQuote</v>
      </c>
      <c r="J25" s="127">
        <v>0</v>
      </c>
      <c r="K25" s="64" t="str">
        <f>_xll.qlSwapRateHelper2(,$H25,2,$B25,Calendar,$D25,$E25,$F25,$G25,$J25,$C25,Discounting1,PillarDate,,IndexedCoupon,Permanent,Trigger,ObjectOverwrite)</f>
        <v>obj_003ee#0006</v>
      </c>
      <c r="L25" s="64" t="str">
        <f>_xll.qlSwapRateHelper2(,$I25,2,$B25,Calendar,$D25,$E25,$F25,$G25,$J25,$C25,Discounting2,PillarDate,,IndexedCoupon,Permanent,Trigger,ObjectOverwrite)</f>
        <v>obj_003f7#0006</v>
      </c>
      <c r="M25" s="48"/>
      <c r="N25" s="10" t="str">
        <f t="shared" si="16"/>
        <v>BasSw</v>
      </c>
      <c r="O25" s="94" t="str">
        <f t="shared" ref="O25:P25" si="29">IF(ISBLANK(K29),"--",K29)</f>
        <v>obj_003ed#0006</v>
      </c>
      <c r="P25" s="94" t="str">
        <f t="shared" si="29"/>
        <v>obj_00400#0006</v>
      </c>
      <c r="Q25" s="146" t="str">
        <f>IFERROR(_xll.qlRateHelperQuoteName(O25,Trigger),"--")</f>
        <v>USD3L12L6Y_RepoQuote</v>
      </c>
      <c r="R25" s="98">
        <f>IFERROR(_xll.qlRateHelperQuoteValue($O25,Trigger),"--")</f>
        <v>2.1104894369999998E-2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42362</v>
      </c>
      <c r="W25" s="99">
        <f>IFERROR(_xll.qlRateHelperPillarDate(O25,Trigger),"--")</f>
        <v>44557</v>
      </c>
      <c r="Y25" s="4" t="str">
        <f t="shared" si="18"/>
        <v>BasSw</v>
      </c>
      <c r="Z25" s="4" t="str">
        <v>obj_003f0</v>
      </c>
      <c r="AA25" s="4" t="str">
        <v>obj_00402</v>
      </c>
      <c r="AB25" s="4" t="str">
        <f>IFERROR(_xll.qlRateHelperQuoteName(Z25,Trigger),"")</f>
        <v>USD3L12L15Y_RepoQuote</v>
      </c>
      <c r="AC25" s="70">
        <f>IFERROR(_xll.qlRateHelperRate(Z25,Trigger),"")</f>
        <v>2.6853900000000101E-2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42362</v>
      </c>
      <c r="AF25" s="5">
        <f>IFERROR(_xll.qlRateHelperPillarDate(Z25,Trigger),"")</f>
        <v>47841</v>
      </c>
      <c r="AG25" s="70">
        <v>2.7393760057201819E-2</v>
      </c>
      <c r="AH25" s="77">
        <v>0.66280322500467503</v>
      </c>
      <c r="AI25" s="167">
        <v>47841</v>
      </c>
      <c r="AJ25" s="168">
        <v>2.73958153038928E-2</v>
      </c>
      <c r="AK25" s="170">
        <f t="shared" si="4"/>
        <v>-2.0552466909809497E-6</v>
      </c>
      <c r="AL25" s="80">
        <v>0.66278434751341297</v>
      </c>
      <c r="AM25" s="161">
        <f t="shared" si="5"/>
        <v>1.8877491262059287E-5</v>
      </c>
      <c r="AN25" s="161"/>
    </row>
    <row r="26" spans="1:40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USD3L12L3Y_RepoQuote</v>
      </c>
      <c r="I26" s="59" t="str">
        <f t="shared" si="23"/>
        <v>USD3L12L3Y_RepoQuote</v>
      </c>
      <c r="J26" s="127">
        <v>0</v>
      </c>
      <c r="K26" s="64" t="str">
        <f>_xll.qlSwapRateHelper2(,$H26,2,$B26,Calendar,$D26,$E26,$F26,$G26,$J26,$C26,Discounting1,PillarDate,,IndexedCoupon,Permanent,Trigger,ObjectOverwrite)</f>
        <v>obj_00408#0006</v>
      </c>
      <c r="L26" s="64" t="str">
        <f>_xll.qlSwapRateHelper2(,$I26,2,$B26,Calendar,$D26,$E26,$F26,$G26,$J26,$C26,Discounting2,PillarDate,,IndexedCoupon,Permanent,Trigger,ObjectOverwrite)</f>
        <v>obj_003f4#0006</v>
      </c>
      <c r="M26" s="48"/>
      <c r="N26" s="10" t="str">
        <f t="shared" si="16"/>
        <v>BasSw</v>
      </c>
      <c r="O26" s="94" t="str">
        <f t="shared" ref="O26:P26" si="30">IF(ISBLANK(K30),"--",K30)</f>
        <v>obj_003d9#0006</v>
      </c>
      <c r="P26" s="94" t="str">
        <f t="shared" si="30"/>
        <v>obj_003fb#0006</v>
      </c>
      <c r="Q26" s="146" t="str">
        <f>IFERROR(_xll.qlRateHelperQuoteName(O26,Trigger),"--")</f>
        <v>USD3L12L7Y_RepoQuote</v>
      </c>
      <c r="R26" s="98">
        <f>IFERROR(_xll.qlRateHelperQuoteValue($O26,Trigger),"--")</f>
        <v>2.2145499999999999E-2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42362</v>
      </c>
      <c r="W26" s="99">
        <f>IFERROR(_xll.qlRateHelperPillarDate(O26,Trigger),"--")</f>
        <v>44922</v>
      </c>
      <c r="Y26" s="4" t="str">
        <f t="shared" si="18"/>
        <v>BasSw</v>
      </c>
      <c r="Z26" s="4" t="str">
        <v>obj_003d6</v>
      </c>
      <c r="AA26" s="4" t="str">
        <v>obj_003e0</v>
      </c>
      <c r="AB26" s="4" t="str">
        <f>IFERROR(_xll.qlRateHelperQuoteName(Z26,Trigger),"")</f>
        <v>USD3L12L20Y_RepoQuote</v>
      </c>
      <c r="AC26" s="70">
        <f>IFERROR(_xll.qlRateHelperRate(Z26,Trigger),"")</f>
        <v>2.80764999999999E-2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42362</v>
      </c>
      <c r="AF26" s="5">
        <f>IFERROR(_xll.qlRateHelperPillarDate(Z26,Trigger),"")</f>
        <v>49667</v>
      </c>
      <c r="AG26" s="70">
        <v>2.8740864761552055E-2</v>
      </c>
      <c r="AH26" s="77">
        <v>0.5626170860983517</v>
      </c>
      <c r="AI26" s="167">
        <v>49667</v>
      </c>
      <c r="AJ26" s="168">
        <v>2.8742788337383401E-2</v>
      </c>
      <c r="AK26" s="170">
        <f t="shared" si="4"/>
        <v>-1.9235758313453089E-6</v>
      </c>
      <c r="AL26" s="80">
        <v>0.56259947391217902</v>
      </c>
      <c r="AM26" s="161">
        <f t="shared" si="5"/>
        <v>1.761218617268856E-5</v>
      </c>
      <c r="AN26" s="161"/>
    </row>
    <row r="27" spans="1:40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USD3L12L4Y_RepoQuote</v>
      </c>
      <c r="I27" s="59" t="str">
        <f t="shared" si="23"/>
        <v>USD3L12L4Y_RepoQuote</v>
      </c>
      <c r="J27" s="127">
        <v>0</v>
      </c>
      <c r="K27" s="64" t="str">
        <f>_xll.qlSwapRateHelper2(,$H27,2,$B27,Calendar,$D27,$E27,$F27,$G27,$J27,$C27,Discounting1,PillarDate,,IndexedCoupon,Permanent,Trigger,ObjectOverwrite)</f>
        <v>obj_0040d#0006</v>
      </c>
      <c r="L27" s="64" t="str">
        <f>_xll.qlSwapRateHelper2(,$I27,2,$B27,Calendar,$D27,$E27,$F27,$G27,$J27,$C27,Discounting2,PillarDate,,IndexedCoupon,Permanent,Trigger,ObjectOverwrite)</f>
        <v>obj_0040b#0006</v>
      </c>
      <c r="M27" s="48"/>
      <c r="N27" s="10" t="str">
        <f t="shared" si="16"/>
        <v>BasSw</v>
      </c>
      <c r="O27" s="94" t="str">
        <f t="shared" ref="O27:P27" si="31">IF(ISBLANK(K31),"--",K31)</f>
        <v>obj_003f8#0006</v>
      </c>
      <c r="P27" s="94" t="str">
        <f t="shared" si="31"/>
        <v>obj_003fd#0006</v>
      </c>
      <c r="Q27" s="146" t="str">
        <f>IFERROR(_xll.qlRateHelperQuoteName(O27,Trigger),"--")</f>
        <v>USD3L12L8Y_RepoQuote</v>
      </c>
      <c r="R27" s="98">
        <f>IFERROR(_xll.qlRateHelperQuoteValue($O27,Trigger),"--")</f>
        <v>2.295030956E-2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42362</v>
      </c>
      <c r="W27" s="99">
        <f>IFERROR(_xll.qlRateHelperPillarDate(O27,Trigger),"--")</f>
        <v>45286</v>
      </c>
      <c r="Y27" s="4" t="str">
        <f t="shared" si="18"/>
        <v>BasSw</v>
      </c>
      <c r="Z27" s="4" t="str">
        <v>obj_003f3</v>
      </c>
      <c r="AA27" s="4" t="str">
        <v>obj_003ec</v>
      </c>
      <c r="AB27" s="4" t="str">
        <f>IFERROR(_xll.qlRateHelperQuoteName(Z27,Trigger),"")</f>
        <v>USD3L12L25Y_RepoQuote</v>
      </c>
      <c r="AC27" s="70">
        <f>IFERROR(_xll.qlRateHelperRate(Z27,Trigger),"")</f>
        <v>2.8692833335000001E-2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42362</v>
      </c>
      <c r="AF27" s="5">
        <f>IFERROR(_xll.qlRateHelperPillarDate(Z27,Trigger),"")</f>
        <v>51494</v>
      </c>
      <c r="AG27" s="70">
        <v>2.9409228175166814E-2</v>
      </c>
      <c r="AH27" s="77">
        <v>0.47920255683752766</v>
      </c>
      <c r="AI27" s="167">
        <v>51494</v>
      </c>
      <c r="AJ27" s="168">
        <v>2.9410915919987901E-2</v>
      </c>
      <c r="AK27" s="170">
        <f t="shared" si="4"/>
        <v>-1.6877448210869672E-6</v>
      </c>
      <c r="AL27" s="80">
        <v>0.47918755676473801</v>
      </c>
      <c r="AM27" s="161">
        <f t="shared" si="5"/>
        <v>1.5000072789650432E-5</v>
      </c>
      <c r="AN27" s="161"/>
    </row>
    <row r="28" spans="1:40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USD3L12L5Y_RepoQuote</v>
      </c>
      <c r="I28" s="59" t="str">
        <f t="shared" si="23"/>
        <v>USD3L12L5Y_RepoQuote</v>
      </c>
      <c r="J28" s="127">
        <v>0</v>
      </c>
      <c r="K28" s="64" t="str">
        <f>_xll.qlSwapRateHelper2(,$H28,2,$B28,Calendar,$D28,$E28,$F28,$G28,$J28,$C28,Discounting1,PillarDate,,IndexedCoupon,Permanent,Trigger,ObjectOverwrite)</f>
        <v>obj_003e5#0006</v>
      </c>
      <c r="L28" s="64" t="str">
        <f>_xll.qlSwapRateHelper2(,$I28,2,$B28,Calendar,$D28,$E28,$F28,$G28,$J28,$C28,Discounting2,PillarDate,,IndexedCoupon,Permanent,Trigger,ObjectOverwrite)</f>
        <v>obj_003f2#0006</v>
      </c>
      <c r="M28" s="48"/>
      <c r="N28" s="10" t="str">
        <f t="shared" si="16"/>
        <v>BasSw</v>
      </c>
      <c r="O28" s="94" t="str">
        <f t="shared" ref="O28:P28" si="32">IF(ISBLANK(K32),"--",K32)</f>
        <v>obj_003cd#0006</v>
      </c>
      <c r="P28" s="94" t="str">
        <f t="shared" si="32"/>
        <v>obj_003e8#0006</v>
      </c>
      <c r="Q28" s="146" t="str">
        <f>IFERROR(_xll.qlRateHelperQuoteName(O28,Trigger),"--")</f>
        <v>USD3L12L9Y_RepoQuote</v>
      </c>
      <c r="R28" s="98">
        <f>IFERROR(_xll.qlRateHelperQuoteValue($O28,Trigger),"--")</f>
        <v>2.3654796909999901E-2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42362</v>
      </c>
      <c r="W28" s="99">
        <f>IFERROR(_xll.qlRateHelperPillarDate(O28,Trigger),"--")</f>
        <v>45650</v>
      </c>
      <c r="Y28" s="4" t="str">
        <f t="shared" si="18"/>
        <v>BasSw</v>
      </c>
      <c r="Z28" s="4" t="str">
        <v>obj_003dd</v>
      </c>
      <c r="AA28" s="4" t="str">
        <v>obj_003e4</v>
      </c>
      <c r="AB28" s="4" t="str">
        <f>IFERROR(_xll.qlRateHelperQuoteName(Z28,Trigger),"")</f>
        <v>USD3L12L30Y_RepoQuote</v>
      </c>
      <c r="AC28" s="70">
        <f>IFERROR(_xll.qlRateHelperRate(Z28,Trigger),"")</f>
        <v>2.9046374999999999E-2</v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42362</v>
      </c>
      <c r="AF28" s="5">
        <f>IFERROR(_xll.qlRateHelperPillarDate(Z28,Trigger),"")</f>
        <v>53322</v>
      </c>
      <c r="AG28" s="70">
        <v>2.9781473971045191E-2</v>
      </c>
      <c r="AH28" s="77">
        <v>0.40900979388293851</v>
      </c>
      <c r="AI28" s="167">
        <v>53323</v>
      </c>
      <c r="AJ28" s="168">
        <v>2.9782663662825601E-2</v>
      </c>
      <c r="AK28" s="170">
        <f t="shared" si="4"/>
        <v>-1.1896917804093965E-6</v>
      </c>
      <c r="AL28" s="80">
        <v>0.40896467915818802</v>
      </c>
      <c r="AM28" s="161">
        <f t="shared" si="5"/>
        <v>4.5114724750494606E-5</v>
      </c>
      <c r="AN28" s="161"/>
    </row>
    <row r="29" spans="1:40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USD3L12L6Y_RepoQuote</v>
      </c>
      <c r="I29" s="59" t="str">
        <f t="shared" si="23"/>
        <v>USD3L12L6Y_RepoQuote</v>
      </c>
      <c r="J29" s="127">
        <v>0</v>
      </c>
      <c r="K29" s="64" t="str">
        <f>_xll.qlSwapRateHelper2(,$H29,2,$B29,Calendar,$D29,$E29,$F29,$G29,$J29,$C29,Discounting1,PillarDate,,IndexedCoupon,Permanent,Trigger,ObjectOverwrite)</f>
        <v>obj_003ed#0006</v>
      </c>
      <c r="L29" s="64" t="str">
        <f>_xll.qlSwapRateHelper2(,$I29,2,$B29,Calendar,$D29,$E29,$F29,$G29,$J29,$C29,Discounting2,PillarDate,,IndexedCoupon,Permanent,Trigger,ObjectOverwrite)</f>
        <v>obj_00400#0006</v>
      </c>
      <c r="M29" s="48"/>
      <c r="N29" s="10" t="str">
        <f t="shared" si="16"/>
        <v>BasSw</v>
      </c>
      <c r="O29" s="94" t="str">
        <f t="shared" ref="O29:P29" si="33">IF(ISBLANK(K33),"--",K33)</f>
        <v>obj_003ef#0006</v>
      </c>
      <c r="P29" s="94" t="str">
        <f t="shared" si="33"/>
        <v>obj_00409#0006</v>
      </c>
      <c r="Q29" s="146" t="str">
        <f>IFERROR(_xll.qlRateHelperQuoteName(O29,Trigger),"--")</f>
        <v>USD3L12L10Y_RepoQuote</v>
      </c>
      <c r="R29" s="98">
        <f>IFERROR(_xll.qlRateHelperQuoteValue($O29,Trigger),"--")</f>
        <v>2.4191750000000001E-2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42362</v>
      </c>
      <c r="W29" s="99">
        <f>IFERROR(_xll.qlRateHelperPillarDate(O29,Trigger),"--")</f>
        <v>46015</v>
      </c>
      <c r="Y29" s="4" t="str">
        <f t="shared" si="18"/>
        <v>BasSw</v>
      </c>
      <c r="Z29" s="4" t="str">
        <v>obj_003de</v>
      </c>
      <c r="AA29" s="4" t="str">
        <v>obj_0040c</v>
      </c>
      <c r="AB29" s="4" t="str">
        <f>IFERROR(_xll.qlRateHelperQuoteName(Z29,Trigger),"")</f>
        <v>USD3L12L40Y_RepoQuote</v>
      </c>
      <c r="AC29" s="70">
        <f>IFERROR(_xll.qlRateHelperRate(Z29,Trigger),"")</f>
        <v>2.9207500000000001E-2</v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42362</v>
      </c>
      <c r="AF29" s="5">
        <f>IFERROR(_xll.qlRateHelperPillarDate(Z29,Trigger),"")</f>
        <v>56975</v>
      </c>
      <c r="AG29" s="70">
        <v>2.983473420551171E-2</v>
      </c>
      <c r="AH29" s="77">
        <v>0.30307632760674103</v>
      </c>
      <c r="AI29" s="167">
        <v>56972</v>
      </c>
      <c r="AJ29" s="168">
        <v>2.98357676108412E-2</v>
      </c>
      <c r="AK29" s="170">
        <f t="shared" si="4"/>
        <v>-1.0334053294897005E-6</v>
      </c>
      <c r="AL29" s="80">
        <v>0.30313846039585401</v>
      </c>
      <c r="AM29" s="161">
        <f t="shared" si="5"/>
        <v>-6.2132789112989695E-5</v>
      </c>
      <c r="AN29" s="161"/>
    </row>
    <row r="30" spans="1:40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USD3L12L7Y_RepoQuote</v>
      </c>
      <c r="I30" s="59" t="str">
        <f t="shared" si="23"/>
        <v>USD3L12L7Y_RepoQuote</v>
      </c>
      <c r="J30" s="127">
        <v>0</v>
      </c>
      <c r="K30" s="64" t="str">
        <f>_xll.qlSwapRateHelper2(,$H30,2,$B30,Calendar,$D30,$E30,$F30,$G30,$J30,$C30,Discounting1,PillarDate,,IndexedCoupon,Permanent,Trigger,ObjectOverwrite)</f>
        <v>obj_003d9#0006</v>
      </c>
      <c r="L30" s="64" t="str">
        <f>_xll.qlSwapRateHelper2(,$I30,2,$B30,Calendar,$D30,$E30,$F30,$G30,$J30,$C30,Discounting2,PillarDate,,IndexedCoupon,Permanent,Trigger,ObjectOverwrite)</f>
        <v>obj_003fb#0006</v>
      </c>
      <c r="M30" s="48"/>
      <c r="N30" s="10" t="str">
        <f t="shared" si="16"/>
        <v>BasSw</v>
      </c>
      <c r="O30" s="94" t="str">
        <f t="shared" ref="O30:P30" si="34">IF(ISBLANK(K34),"--",K34)</f>
        <v>--</v>
      </c>
      <c r="P30" s="94" t="str">
        <f t="shared" si="34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8"/>
        <v>BasSw</v>
      </c>
      <c r="Z30" s="4" t="str">
        <v>obj_003e1</v>
      </c>
      <c r="AA30" s="4" t="str">
        <v>obj_003d3</v>
      </c>
      <c r="AB30" s="4" t="str">
        <f>IFERROR(_xll.qlRateHelperQuoteName(Z30,Trigger),"")</f>
        <v>USD3L12L50Y_RepoQuote</v>
      </c>
      <c r="AC30" s="70">
        <f>IFERROR(_xll.qlRateHelperRate(Z30,Trigger),"")</f>
        <v>2.9072500000000001E-2</v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42362</v>
      </c>
      <c r="AF30" s="5">
        <f>IFERROR(_xll.qlRateHelperPillarDate(Z30,Trigger),"")</f>
        <v>60625</v>
      </c>
      <c r="AG30" s="70">
        <v>2.9470127238901401E-2</v>
      </c>
      <c r="AH30" s="77">
        <v>0.2291183397717787</v>
      </c>
      <c r="AI30" s="167">
        <v>60625</v>
      </c>
      <c r="AJ30" s="168">
        <v>2.9470782669913698E-2</v>
      </c>
      <c r="AK30" s="170">
        <f t="shared" si="4"/>
        <v>-6.5543101229748046E-7</v>
      </c>
      <c r="AL30" s="80">
        <v>0.22911205855611799</v>
      </c>
      <c r="AM30" s="161">
        <f t="shared" si="5"/>
        <v>6.2812156607083836E-6</v>
      </c>
      <c r="AN30" s="161"/>
    </row>
    <row r="31" spans="1:40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USD3L12L8Y_RepoQuote</v>
      </c>
      <c r="I31" s="59" t="str">
        <f t="shared" si="23"/>
        <v>USD3L12L8Y_RepoQuote</v>
      </c>
      <c r="J31" s="127">
        <v>0</v>
      </c>
      <c r="K31" s="64" t="str">
        <f>_xll.qlSwapRateHelper2(,$H31,2,$B31,Calendar,$D31,$E31,$F31,$G31,$J31,$C31,Discounting1,PillarDate,,IndexedCoupon,Permanent,Trigger,ObjectOverwrite)</f>
        <v>obj_003f8#0006</v>
      </c>
      <c r="L31" s="64" t="str">
        <f>_xll.qlSwapRateHelper2(,$I31,2,$B31,Calendar,$D31,$E31,$F31,$G31,$J31,$C31,Discounting2,PillarDate,,IndexedCoupon,Permanent,Trigger,ObjectOverwrite)</f>
        <v>obj_003fd#0006</v>
      </c>
      <c r="M31" s="48"/>
      <c r="N31" s="10" t="str">
        <f t="shared" si="16"/>
        <v>BasSw</v>
      </c>
      <c r="O31" s="94" t="str">
        <f t="shared" ref="O31:P31" si="35">IF(ISBLANK(K35),"--",K35)</f>
        <v>obj_003e2#0006</v>
      </c>
      <c r="P31" s="94" t="str">
        <f t="shared" si="35"/>
        <v>obj_003d4#0006</v>
      </c>
      <c r="Q31" s="146" t="str">
        <f>IFERROR(_xll.qlRateHelperQuoteName(O31,Trigger),"--")</f>
        <v>USD3L12L12Y_RepoQuote</v>
      </c>
      <c r="R31" s="98">
        <f>IFERROR(_xll.qlRateHelperQuoteValue($O31,Trigger),"--")</f>
        <v>2.5584099999999901E-2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42362</v>
      </c>
      <c r="W31" s="99">
        <f>IFERROR(_xll.qlRateHelperPillarDate(O31,Trigger),"--")</f>
        <v>46748</v>
      </c>
      <c r="Y31" s="4" t="str">
        <f t="shared" si="18"/>
        <v>BasSw</v>
      </c>
      <c r="Z31" s="4" t="str">
        <v>obj_00406</v>
      </c>
      <c r="AA31" s="4" t="str">
        <v>obj_003cc</v>
      </c>
      <c r="AB31" s="4" t="str">
        <f>IFERROR(_xll.qlRateHelperQuoteName(Z31,Trigger),"")</f>
        <v>USD3L12L60Y_RepoQuote</v>
      </c>
      <c r="AC31" s="70">
        <f>IFERROR(_xll.qlRateHelperRate(Z31,Trigger),"")</f>
        <v>2.8722500000000002E-2</v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42362</v>
      </c>
      <c r="AF31" s="5">
        <f>IFERROR(_xll.qlRateHelperPillarDate(Z31,Trigger),"")</f>
        <v>64277</v>
      </c>
      <c r="AG31" s="70">
        <v>2.8722133364746209E-2</v>
      </c>
      <c r="AH31" s="77">
        <v>0.17845654976831138</v>
      </c>
      <c r="AI31" s="167">
        <v>64277</v>
      </c>
      <c r="AJ31" s="168">
        <v>2.87226625042186E-2</v>
      </c>
      <c r="AK31" s="170">
        <f t="shared" si="4"/>
        <v>-5.291394723910825E-7</v>
      </c>
      <c r="AL31" s="80">
        <v>0.17845213463690299</v>
      </c>
      <c r="AM31" s="161">
        <f t="shared" si="5"/>
        <v>4.4151314083917814E-6</v>
      </c>
      <c r="AN31" s="161"/>
    </row>
    <row r="32" spans="1:40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USD3L12L9Y_RepoQuote</v>
      </c>
      <c r="I32" s="59" t="str">
        <f t="shared" si="23"/>
        <v>USD3L12L9Y_RepoQuote</v>
      </c>
      <c r="J32" s="127">
        <v>0</v>
      </c>
      <c r="K32" s="64" t="str">
        <f>_xll.qlSwapRateHelper2(,$H32,2,$B32,Calendar,$D32,$E32,$F32,$G32,$J32,$C32,Discounting1,PillarDate,,IndexedCoupon,Permanent,Trigger,ObjectOverwrite)</f>
        <v>obj_003cd#0006</v>
      </c>
      <c r="L32" s="64" t="str">
        <f>_xll.qlSwapRateHelper2(,$I32,2,$B32,Calendar,$D32,$E32,$F32,$G32,$J32,$C32,Discounting2,PillarDate,,IndexedCoupon,Permanent,Trigger,ObjectOverwrite)</f>
        <v>obj_003e8#0006</v>
      </c>
      <c r="M32" s="48"/>
      <c r="N32" s="10" t="str">
        <f t="shared" si="16"/>
        <v>BasSw</v>
      </c>
      <c r="O32" s="94" t="str">
        <f t="shared" ref="O32:P32" si="36">IF(ISBLANK(K36),"--",K36)</f>
        <v>--</v>
      </c>
      <c r="P32" s="94" t="str">
        <f t="shared" si="36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7" t="e">
        <v>#N/A</v>
      </c>
      <c r="AJ32" s="168" t="e">
        <v>#N/A</v>
      </c>
      <c r="AK32" s="170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USD3L12L10Y_RepoQuote</v>
      </c>
      <c r="I33" s="59" t="str">
        <f t="shared" si="23"/>
        <v>USD3L12L10Y_RepoQuote</v>
      </c>
      <c r="J33" s="127">
        <v>0</v>
      </c>
      <c r="K33" s="64" t="str">
        <f>_xll.qlSwapRateHelper2(,$H33,2,$B33,Calendar,$D33,$E33,$F33,$G33,$J33,$C33,Discounting1,PillarDate,,IndexedCoupon,Permanent,Trigger,ObjectOverwrite)</f>
        <v>obj_003ef#0006</v>
      </c>
      <c r="L33" s="64" t="str">
        <f>_xll.qlSwapRateHelper2(,$I33,2,$B33,Calendar,$D33,$E33,$F33,$G33,$J33,$C33,Discounting2,PillarDate,,IndexedCoupon,Permanent,Trigger,ObjectOverwrite)</f>
        <v>obj_00409#0006</v>
      </c>
      <c r="M33" s="48"/>
      <c r="N33" s="10" t="str">
        <f t="shared" si="16"/>
        <v>BasSw</v>
      </c>
      <c r="O33" s="94" t="str">
        <f t="shared" ref="O33:P33" si="37">IF(ISBLANK(K37),"--",K37)</f>
        <v>--</v>
      </c>
      <c r="P33" s="94" t="str">
        <f t="shared" si="37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7" t="e">
        <v>#N/A</v>
      </c>
      <c r="AJ33" s="168" t="e">
        <v>#N/A</v>
      </c>
      <c r="AK33" s="170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USD3L12L11Y_RepoQuote</v>
      </c>
      <c r="I34" s="59" t="str">
        <f t="shared" si="23"/>
        <v>USD3L12L11Y_RepoQuote</v>
      </c>
      <c r="J34" s="127">
        <v>0</v>
      </c>
      <c r="K34" s="64"/>
      <c r="L34" s="64"/>
      <c r="M34" s="48"/>
      <c r="N34" s="10" t="str">
        <f t="shared" si="16"/>
        <v>BasSw</v>
      </c>
      <c r="O34" s="94" t="str">
        <f t="shared" ref="O34:P34" si="38">IF(ISBLANK(K38),"--",K38)</f>
        <v>obj_003f0#0006</v>
      </c>
      <c r="P34" s="94" t="str">
        <f t="shared" si="38"/>
        <v>obj_00402#0006</v>
      </c>
      <c r="Q34" s="146" t="str">
        <f>IFERROR(_xll.qlRateHelperQuoteName(O34,Trigger),"--")</f>
        <v>USD3L12L15Y_RepoQuote</v>
      </c>
      <c r="R34" s="98">
        <f>IFERROR(_xll.qlRateHelperQuoteValue($O34,Trigger),"--")</f>
        <v>2.6853900000000101E-2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42362</v>
      </c>
      <c r="W34" s="99">
        <f>IFERROR(_xll.qlRateHelperPillarDate(O34,Trigger),"--")</f>
        <v>47841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7" t="e">
        <v>#N/A</v>
      </c>
      <c r="AJ34" s="168" t="e">
        <v>#N/A</v>
      </c>
      <c r="AK34" s="170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USD3L12L12Y_RepoQuote</v>
      </c>
      <c r="I35" s="59" t="str">
        <f t="shared" si="23"/>
        <v>USD3L12L12Y_RepoQuote</v>
      </c>
      <c r="J35" s="127">
        <v>0</v>
      </c>
      <c r="K35" s="64" t="str">
        <f>_xll.qlSwapRateHelper2(,$H35,2,$B35,Calendar,$D35,$E35,$F35,$G35,$J35,$C35,Discounting1,PillarDate,,IndexedCoupon,Permanent,Trigger,ObjectOverwrite)</f>
        <v>obj_003e2#0006</v>
      </c>
      <c r="L35" s="64" t="str">
        <f>_xll.qlSwapRateHelper2(,$I35,2,$B35,Calendar,$D35,$E35,$F35,$G35,$J35,$C35,Discounting2,PillarDate,,IndexedCoupon,Permanent,Trigger,ObjectOverwrite)</f>
        <v>obj_003d4#0006</v>
      </c>
      <c r="M35" s="48"/>
      <c r="N35" s="10" t="str">
        <f t="shared" si="16"/>
        <v>BasSw</v>
      </c>
      <c r="O35" s="94" t="str">
        <f t="shared" ref="O35:P35" si="39">IF(ISBLANK(K39),"--",K39)</f>
        <v>--</v>
      </c>
      <c r="P35" s="94" t="str">
        <f t="shared" si="39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7" t="e">
        <v>#N/A</v>
      </c>
      <c r="AJ35" s="168" t="e">
        <v>#N/A</v>
      </c>
      <c r="AK35" s="170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USD3L12L13Y_RepoQuote</v>
      </c>
      <c r="I36" s="59" t="str">
        <f t="shared" si="23"/>
        <v>USD3L12L13Y_RepoQuote</v>
      </c>
      <c r="J36" s="127">
        <v>0</v>
      </c>
      <c r="K36" s="64"/>
      <c r="L36" s="64"/>
      <c r="M36" s="48"/>
      <c r="N36" s="10" t="str">
        <f t="shared" si="16"/>
        <v>BasSw</v>
      </c>
      <c r="O36" s="94" t="str">
        <f t="shared" ref="O36:P36" si="40">IF(ISBLANK(K40),"--",K40)</f>
        <v>--</v>
      </c>
      <c r="P36" s="94" t="str">
        <f t="shared" si="40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7" t="e">
        <v>#N/A</v>
      </c>
      <c r="AJ36" s="168" t="e">
        <v>#N/A</v>
      </c>
      <c r="AK36" s="170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USD3L12L14Y_RepoQuote</v>
      </c>
      <c r="I37" s="59" t="str">
        <f t="shared" si="23"/>
        <v>USD3L12L14Y_RepoQuote</v>
      </c>
      <c r="J37" s="127">
        <v>0</v>
      </c>
      <c r="K37" s="64"/>
      <c r="L37" s="64"/>
      <c r="M37" s="48"/>
      <c r="N37" s="10" t="str">
        <f t="shared" si="16"/>
        <v>BasSw</v>
      </c>
      <c r="O37" s="94" t="str">
        <f t="shared" ref="O37:P37" si="41">IF(ISBLANK(K41),"--",K41)</f>
        <v>--</v>
      </c>
      <c r="P37" s="94" t="str">
        <f t="shared" si="41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7" t="e">
        <v>#N/A</v>
      </c>
      <c r="AJ37" s="168" t="e">
        <v>#N/A</v>
      </c>
      <c r="AK37" s="170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USD3L12L15Y_RepoQuote</v>
      </c>
      <c r="I38" s="59" t="str">
        <f t="shared" si="23"/>
        <v>USD3L12L15Y_RepoQuote</v>
      </c>
      <c r="J38" s="127">
        <v>0</v>
      </c>
      <c r="K38" s="64" t="str">
        <f>_xll.qlSwapRateHelper2(,$H38,2,$B38,Calendar,$D38,$E38,$F38,$G38,$J38,$C38,Discounting1,PillarDate,,IndexedCoupon,Permanent,Trigger,ObjectOverwrite)</f>
        <v>obj_003f0#0006</v>
      </c>
      <c r="L38" s="64" t="str">
        <f>_xll.qlSwapRateHelper2(,$I38,2,$B38,Calendar,$D38,$E38,$F38,$G38,$J38,$C38,Discounting2,PillarDate,,IndexedCoupon,Permanent,Trigger,ObjectOverwrite)</f>
        <v>obj_00402#0006</v>
      </c>
      <c r="M38" s="48"/>
      <c r="N38" s="10" t="str">
        <f t="shared" si="16"/>
        <v>BasSw</v>
      </c>
      <c r="O38" s="94" t="str">
        <f t="shared" ref="O38:P38" si="42">IF(ISBLANK(K42),"--",K42)</f>
        <v>--</v>
      </c>
      <c r="P38" s="94" t="str">
        <f t="shared" si="42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7" t="e">
        <v>#N/A</v>
      </c>
      <c r="AJ38" s="168" t="e">
        <v>#N/A</v>
      </c>
      <c r="AK38" s="170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USD3L12L16Y_RepoQuote</v>
      </c>
      <c r="I39" s="59" t="str">
        <f t="shared" si="23"/>
        <v>USD3L12L16Y_RepoQuote</v>
      </c>
      <c r="J39" s="127">
        <v>0</v>
      </c>
      <c r="K39" s="64"/>
      <c r="L39" s="64"/>
      <c r="M39" s="48"/>
      <c r="N39" s="10" t="str">
        <f t="shared" si="16"/>
        <v>BasSw</v>
      </c>
      <c r="O39" s="94" t="str">
        <f t="shared" ref="O39:P39" si="43">IF(ISBLANK(K43),"--",K43)</f>
        <v>obj_003d6#0006</v>
      </c>
      <c r="P39" s="94" t="str">
        <f t="shared" si="43"/>
        <v>obj_003e0#0006</v>
      </c>
      <c r="Q39" s="146" t="str">
        <f>IFERROR(_xll.qlRateHelperQuoteName(O39,Trigger),"--")</f>
        <v>USD3L12L20Y_RepoQuote</v>
      </c>
      <c r="R39" s="98">
        <f>IFERROR(_xll.qlRateHelperQuoteValue($O39,Trigger),"--")</f>
        <v>2.80764999999999E-2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42362</v>
      </c>
      <c r="W39" s="99">
        <f>IFERROR(_xll.qlRateHelperPillarDate(O39,Trigger),"--")</f>
        <v>49667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7" t="e">
        <v>#N/A</v>
      </c>
      <c r="AJ39" s="168" t="e">
        <v>#N/A</v>
      </c>
      <c r="AK39" s="170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USD3L12L17Y_RepoQuote</v>
      </c>
      <c r="I40" s="59" t="str">
        <f t="shared" si="23"/>
        <v>USD3L12L17Y_RepoQuote</v>
      </c>
      <c r="J40" s="127">
        <v>0</v>
      </c>
      <c r="K40" s="64"/>
      <c r="L40" s="64"/>
      <c r="M40" s="48"/>
      <c r="N40" s="10" t="str">
        <f t="shared" si="16"/>
        <v>BasSw</v>
      </c>
      <c r="O40" s="94" t="str">
        <f t="shared" ref="O40:P40" si="44">IF(ISBLANK(K44),"--",K44)</f>
        <v>--</v>
      </c>
      <c r="P40" s="94" t="str">
        <f t="shared" si="44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7" t="e">
        <v>#N/A</v>
      </c>
      <c r="AJ40" s="168" t="e">
        <v>#N/A</v>
      </c>
      <c r="AK40" s="170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USD3L12L18Y_RepoQuote</v>
      </c>
      <c r="I41" s="59" t="str">
        <f t="shared" si="23"/>
        <v>USD3L12L18Y_RepoQuote</v>
      </c>
      <c r="J41" s="127">
        <v>0</v>
      </c>
      <c r="K41" s="64"/>
      <c r="L41" s="64"/>
      <c r="N41" s="10" t="str">
        <f t="shared" si="16"/>
        <v>BasSw</v>
      </c>
      <c r="O41" s="94" t="str">
        <f t="shared" ref="O41:P41" si="45">IF(ISBLANK(K45),"--",K45)</f>
        <v>--</v>
      </c>
      <c r="P41" s="94" t="str">
        <f t="shared" si="45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7" t="e">
        <v>#N/A</v>
      </c>
      <c r="AJ41" s="168" t="e">
        <v>#N/A</v>
      </c>
      <c r="AK41" s="170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USD3L12L19Y_RepoQuote</v>
      </c>
      <c r="I42" s="59" t="str">
        <f t="shared" si="23"/>
        <v>USD3L12L19Y_RepoQuote</v>
      </c>
      <c r="J42" s="127">
        <v>0</v>
      </c>
      <c r="K42" s="64"/>
      <c r="L42" s="64"/>
      <c r="N42" s="10" t="str">
        <f t="shared" si="16"/>
        <v>BasSw</v>
      </c>
      <c r="O42" s="94" t="str">
        <f t="shared" ref="O42:P42" si="46">IF(ISBLANK(K46),"--",K46)</f>
        <v>--</v>
      </c>
      <c r="P42" s="94" t="str">
        <f t="shared" si="46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7" t="e">
        <v>#N/A</v>
      </c>
      <c r="AJ42" s="168" t="e">
        <v>#N/A</v>
      </c>
      <c r="AK42" s="170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USD3L12L20Y_RepoQuote</v>
      </c>
      <c r="I43" s="59" t="str">
        <f t="shared" si="23"/>
        <v>USD3L12L20Y_RepoQuote</v>
      </c>
      <c r="J43" s="127">
        <v>0</v>
      </c>
      <c r="K43" s="64" t="str">
        <f>_xll.qlSwapRateHelper2(,$H43,2,$B43,Calendar,$D43,$E43,$F43,$G43,$J43,$C43,Discounting1,PillarDate,,IndexedCoupon,Permanent,Trigger,ObjectOverwrite)</f>
        <v>obj_003d6#0006</v>
      </c>
      <c r="L43" s="64" t="str">
        <f>_xll.qlSwapRateHelper2(,$I43,2,$B43,Calendar,$D43,$E43,$F43,$G43,$J43,$C43,Discounting2,PillarDate,,IndexedCoupon,Permanent,Trigger,ObjectOverwrite)</f>
        <v>obj_003e0#0006</v>
      </c>
      <c r="N43" s="10" t="str">
        <f t="shared" si="16"/>
        <v>BasSw</v>
      </c>
      <c r="O43" s="94" t="str">
        <f t="shared" ref="O43:P43" si="47">IF(ISBLANK(K47),"--",K47)</f>
        <v>--</v>
      </c>
      <c r="P43" s="94" t="str">
        <f t="shared" si="47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7" t="e">
        <v>#N/A</v>
      </c>
      <c r="AJ43" s="168" t="e">
        <v>#N/A</v>
      </c>
      <c r="AK43" s="170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USD3L12L21Y_RepoQuote</v>
      </c>
      <c r="I44" s="59" t="str">
        <f t="shared" si="23"/>
        <v>USD3L12L21Y_RepoQuote</v>
      </c>
      <c r="J44" s="127">
        <v>0</v>
      </c>
      <c r="K44" s="64"/>
      <c r="L44" s="64"/>
      <c r="N44" s="10" t="str">
        <f t="shared" si="16"/>
        <v>BasSw</v>
      </c>
      <c r="O44" s="94" t="str">
        <f t="shared" ref="O44:P44" si="48">IF(ISBLANK(K48),"--",K48)</f>
        <v>obj_003f3#0006</v>
      </c>
      <c r="P44" s="94" t="str">
        <f t="shared" si="48"/>
        <v>obj_003ec#0006</v>
      </c>
      <c r="Q44" s="146" t="str">
        <f>IFERROR(_xll.qlRateHelperQuoteName(O44,Trigger),"--")</f>
        <v>USD3L12L25Y_RepoQuote</v>
      </c>
      <c r="R44" s="98">
        <f>IFERROR(_xll.qlRateHelperQuoteValue($O44,Trigger),"--")</f>
        <v>2.8692833335000001E-2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42362</v>
      </c>
      <c r="W44" s="99">
        <f>IFERROR(_xll.qlRateHelperPillarDate(O44,Trigger),"--")</f>
        <v>51494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7" t="e">
        <v>#N/A</v>
      </c>
      <c r="AJ44" s="168" t="e">
        <v>#N/A</v>
      </c>
      <c r="AK44" s="170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USD3L12L22Y_RepoQuote</v>
      </c>
      <c r="I45" s="59" t="str">
        <f t="shared" si="23"/>
        <v>USD3L12L22Y_RepoQuote</v>
      </c>
      <c r="J45" s="127">
        <v>0</v>
      </c>
      <c r="K45" s="64"/>
      <c r="L45" s="64"/>
      <c r="N45" s="10" t="str">
        <f t="shared" si="16"/>
        <v>BasSw</v>
      </c>
      <c r="O45" s="94" t="str">
        <f t="shared" ref="O45:P45" si="49">IF(ISBLANK(K49),"--",K49)</f>
        <v>--</v>
      </c>
      <c r="P45" s="94" t="str">
        <f t="shared" si="49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7" t="e">
        <v>#N/A</v>
      </c>
      <c r="AJ45" s="168" t="e">
        <v>#N/A</v>
      </c>
      <c r="AK45" s="170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USD3L12L23Y_RepoQuote</v>
      </c>
      <c r="I46" s="59" t="str">
        <f t="shared" si="23"/>
        <v>USD3L12L23Y_RepoQuote</v>
      </c>
      <c r="J46" s="127">
        <v>0</v>
      </c>
      <c r="K46" s="64"/>
      <c r="L46" s="64"/>
      <c r="N46" s="10" t="str">
        <f t="shared" si="16"/>
        <v>BasSw</v>
      </c>
      <c r="O46" s="94" t="str">
        <f t="shared" ref="O46:P46" si="50">IF(ISBLANK(K50),"--",K50)</f>
        <v>--</v>
      </c>
      <c r="P46" s="94" t="str">
        <f t="shared" si="50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7" t="e">
        <v>#N/A</v>
      </c>
      <c r="AJ46" s="168" t="e">
        <v>#N/A</v>
      </c>
      <c r="AK46" s="170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USD3L12L24Y_RepoQuote</v>
      </c>
      <c r="I47" s="59" t="str">
        <f t="shared" si="23"/>
        <v>USD3L12L24Y_RepoQuote</v>
      </c>
      <c r="J47" s="127">
        <v>0</v>
      </c>
      <c r="K47" s="64"/>
      <c r="L47" s="64"/>
      <c r="N47" s="10" t="str">
        <f t="shared" si="16"/>
        <v>BasSw</v>
      </c>
      <c r="O47" s="94" t="str">
        <f t="shared" ref="O47:P47" si="51">IF(ISBLANK(K51),"--",K51)</f>
        <v>--</v>
      </c>
      <c r="P47" s="94" t="str">
        <f t="shared" si="51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7" t="e">
        <v>#N/A</v>
      </c>
      <c r="AJ47" s="168" t="e">
        <v>#N/A</v>
      </c>
      <c r="AK47" s="170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USD3L12L25Y_RepoQuote</v>
      </c>
      <c r="I48" s="59" t="str">
        <f t="shared" si="23"/>
        <v>USD3L12L25Y_RepoQuote</v>
      </c>
      <c r="J48" s="127">
        <v>0</v>
      </c>
      <c r="K48" s="64" t="str">
        <f>_xll.qlSwapRateHelper2(,$H48,2,$B48,Calendar,$D48,$E48,$F48,$G48,$J48,$C48,Discounting1,PillarDate,,IndexedCoupon,Permanent,Trigger,ObjectOverwrite)</f>
        <v>obj_003f3#0006</v>
      </c>
      <c r="L48" s="64" t="str">
        <f>_xll.qlSwapRateHelper2(,$I48,2,$B48,Calendar,$D48,$E48,$F48,$G48,$J48,$C48,Discounting2,PillarDate,,IndexedCoupon,Permanent,Trigger,ObjectOverwrite)</f>
        <v>obj_003ec#0006</v>
      </c>
      <c r="N48" s="10" t="str">
        <f t="shared" si="16"/>
        <v>BasSw</v>
      </c>
      <c r="O48" s="94" t="str">
        <f t="shared" ref="O48:P48" si="52">IF(ISBLANK(K52),"--",K52)</f>
        <v>--</v>
      </c>
      <c r="P48" s="94" t="str">
        <f t="shared" si="52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7" t="e">
        <v>#N/A</v>
      </c>
      <c r="AJ48" s="168" t="e">
        <v>#N/A</v>
      </c>
      <c r="AK48" s="170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USD3L12L26Y_RepoQuote</v>
      </c>
      <c r="I49" s="59" t="str">
        <f t="shared" si="23"/>
        <v>USD3L12L26Y_RepoQuote</v>
      </c>
      <c r="J49" s="127">
        <v>0</v>
      </c>
      <c r="K49" s="64"/>
      <c r="L49" s="64"/>
      <c r="N49" s="10" t="str">
        <f t="shared" si="16"/>
        <v>BasSw</v>
      </c>
      <c r="O49" s="94" t="str">
        <f t="shared" ref="O49:P49" si="53">IF(ISBLANK(K53),"--",K53)</f>
        <v>obj_003dd#0006</v>
      </c>
      <c r="P49" s="94" t="str">
        <f t="shared" si="53"/>
        <v>obj_003e4#0006</v>
      </c>
      <c r="Q49" s="146" t="str">
        <f>IFERROR(_xll.qlRateHelperQuoteName(O49,Trigger),"--")</f>
        <v>USD3L12L30Y_RepoQuote</v>
      </c>
      <c r="R49" s="98">
        <f>IFERROR(_xll.qlRateHelperQuoteValue($O49,Trigger),"--")</f>
        <v>2.9046374999999999E-2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42362</v>
      </c>
      <c r="W49" s="99">
        <f>IFERROR(_xll.qlRateHelperPillarDate(O49,Trigger),"--")</f>
        <v>53322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7" t="e">
        <v>#N/A</v>
      </c>
      <c r="AJ49" s="168" t="e">
        <v>#N/A</v>
      </c>
      <c r="AK49" s="170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USD3L12L27Y_RepoQuote</v>
      </c>
      <c r="I50" s="59" t="str">
        <f t="shared" si="23"/>
        <v>USD3L12L27Y_RepoQuote</v>
      </c>
      <c r="J50" s="127">
        <v>0</v>
      </c>
      <c r="K50" s="64"/>
      <c r="L50" s="64"/>
      <c r="N50" s="10" t="str">
        <f t="shared" si="16"/>
        <v>BasSw</v>
      </c>
      <c r="O50" s="94" t="str">
        <f t="shared" ref="O50:P50" si="54">IF(ISBLANK(K54),"--",K54)</f>
        <v>--</v>
      </c>
      <c r="P50" s="94" t="str">
        <f t="shared" si="54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7" t="e">
        <v>#N/A</v>
      </c>
      <c r="AJ50" s="168" t="e">
        <v>#N/A</v>
      </c>
      <c r="AK50" s="170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USD3L12L28Y_RepoQuote</v>
      </c>
      <c r="I51" s="59" t="str">
        <f t="shared" si="23"/>
        <v>USD3L12L28Y_RepoQuote</v>
      </c>
      <c r="J51" s="127">
        <v>0</v>
      </c>
      <c r="K51" s="64"/>
      <c r="L51" s="64"/>
      <c r="N51" s="10" t="str">
        <f t="shared" si="16"/>
        <v>BasSw</v>
      </c>
      <c r="O51" s="94" t="str">
        <f t="shared" ref="O51:P51" si="55">IF(ISBLANK(K55),"--",K55)</f>
        <v>obj_003de#0006</v>
      </c>
      <c r="P51" s="94" t="str">
        <f t="shared" si="55"/>
        <v>obj_0040c#0006</v>
      </c>
      <c r="Q51" s="146" t="str">
        <f>IFERROR(_xll.qlRateHelperQuoteName(O51,Trigger),"--")</f>
        <v>USD3L12L40Y_RepoQuote</v>
      </c>
      <c r="R51" s="98">
        <f>IFERROR(_xll.qlRateHelperQuoteValue($O51,Trigger),"--")</f>
        <v>2.9207500000000001E-2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42362</v>
      </c>
      <c r="W51" s="99">
        <f>IFERROR(_xll.qlRateHelperPillarDate(O51,Trigger),"--")</f>
        <v>56975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7" t="e">
        <v>#N/A</v>
      </c>
      <c r="AJ51" s="168" t="e">
        <v>#N/A</v>
      </c>
      <c r="AK51" s="170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USD3L12L29Y_RepoQuote</v>
      </c>
      <c r="I52" s="59" t="str">
        <f t="shared" si="23"/>
        <v>USD3L12L29Y_RepoQuote</v>
      </c>
      <c r="J52" s="127">
        <v>0</v>
      </c>
      <c r="K52" s="64"/>
      <c r="L52" s="64"/>
      <c r="N52" s="10" t="str">
        <f t="shared" si="16"/>
        <v>BasSw</v>
      </c>
      <c r="O52" s="94" t="str">
        <f t="shared" ref="O52:P52" si="56">IF(ISBLANK(K56),"--",K56)</f>
        <v>obj_003e1#0006</v>
      </c>
      <c r="P52" s="94" t="str">
        <f t="shared" si="56"/>
        <v>obj_003d3#0006</v>
      </c>
      <c r="Q52" s="146" t="str">
        <f>IFERROR(_xll.qlRateHelperQuoteName(O52,Trigger),"--")</f>
        <v>USD3L12L50Y_RepoQuote</v>
      </c>
      <c r="R52" s="98">
        <f>IFERROR(_xll.qlRateHelperQuoteValue($O52,Trigger),"--")</f>
        <v>2.9072500000000001E-2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42362</v>
      </c>
      <c r="W52" s="99">
        <f>IFERROR(_xll.qlRateHelperPillarDate(O52,Trigger),"--")</f>
        <v>60625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0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USD3L12L30Y_RepoQuote</v>
      </c>
      <c r="I53" s="59" t="str">
        <f t="shared" si="23"/>
        <v>USD3L12L30Y_RepoQuote</v>
      </c>
      <c r="J53" s="127">
        <v>0</v>
      </c>
      <c r="K53" s="64" t="str">
        <f>_xll.qlSwapRateHelper2(,$H53,2,$B53,Calendar,$D53,$E53,$F53,$G53,$J53,$C53,Discounting1,PillarDate,,IndexedCoupon,Permanent,Trigger,ObjectOverwrite)</f>
        <v>obj_003dd#0006</v>
      </c>
      <c r="L53" s="64" t="str">
        <f>_xll.qlSwapRateHelper2(,$I53,2,$B53,Calendar,$D53,$E53,$F53,$G53,$J53,$C53,Discounting2,PillarDate,,IndexedCoupon,Permanent,Trigger,ObjectOverwrite)</f>
        <v>obj_003e4#0006</v>
      </c>
      <c r="N53" s="11" t="str">
        <f t="shared" si="16"/>
        <v>BasSw</v>
      </c>
      <c r="O53" s="95" t="str">
        <f t="shared" ref="O53:P53" si="57">IF(ISBLANK(K57),"--",K57)</f>
        <v>obj_00406#0006</v>
      </c>
      <c r="P53" s="95" t="str">
        <f t="shared" si="57"/>
        <v>obj_003cc#0006</v>
      </c>
      <c r="Q53" s="147" t="str">
        <f>IFERROR(_xll.qlRateHelperQuoteName(O53,Trigger),"--")</f>
        <v>USD3L12L60Y_RepoQuote</v>
      </c>
      <c r="R53" s="101">
        <f>IFERROR(_xll.qlRateHelperQuoteValue($O53,Trigger),"--")</f>
        <v>2.8722500000000002E-2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42362</v>
      </c>
      <c r="W53" s="102">
        <f>IFERROR(_xll.qlRateHelperPillarDate(O53,Trigger),"--")</f>
        <v>64277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0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USD3L12L35Y_RepoQuote</v>
      </c>
      <c r="I54" s="59" t="str">
        <f t="shared" si="23"/>
        <v>USD3L12L35Y_RepoQuote</v>
      </c>
      <c r="J54" s="127">
        <v>0</v>
      </c>
      <c r="K54" s="64"/>
      <c r="L54" s="64"/>
    </row>
    <row r="55" spans="1:39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USD3L12L40Y_RepoQuote</v>
      </c>
      <c r="I55" s="59" t="str">
        <f t="shared" si="23"/>
        <v>USD3L12L40Y_RepoQuote</v>
      </c>
      <c r="J55" s="125">
        <v>0</v>
      </c>
      <c r="K55" s="64" t="str">
        <f>_xll.qlSwapRateHelper2(,$H55,2,$B55,Calendar,$D55,$E55,$F55,$G55,$J55,$C55,Discounting1,PillarDate,,IndexedCoupon,Permanent,Trigger,ObjectOverwrite)</f>
        <v>obj_003de#0006</v>
      </c>
      <c r="L55" s="64" t="str">
        <f>_xll.qlSwapRateHelper2(,$I55,2,$B55,Calendar,$D55,$E55,$F55,$G55,$J55,$C55,Discounting2,PillarDate,,IndexedCoupon,Permanent,Trigger,ObjectOverwrite)</f>
        <v>obj_0040c#0006</v>
      </c>
    </row>
    <row r="56" spans="1:39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USD3L12L50Y_RepoQuote</v>
      </c>
      <c r="I56" s="59" t="str">
        <f t="shared" si="23"/>
        <v>USD3L12L50Y_RepoQuote</v>
      </c>
      <c r="J56" s="125">
        <v>0</v>
      </c>
      <c r="K56" s="64" t="str">
        <f>_xll.qlSwapRateHelper2(,$H56,2,$B56,Calendar,$D56,$E56,$F56,$G56,$J56,$C56,Discounting1,PillarDate,,IndexedCoupon,Permanent,Trigger,ObjectOverwrite)</f>
        <v>obj_003e1#0006</v>
      </c>
      <c r="L56" s="64" t="str">
        <f>_xll.qlSwapRateHelper2(,$I56,2,$B56,Calendar,$D56,$E56,$F56,$G56,$J56,$C56,Discounting2,PillarDate,,IndexedCoupon,Permanent,Trigger,ObjectOverwrite)</f>
        <v>obj_003d3#0006</v>
      </c>
    </row>
    <row r="57" spans="1:39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USD3L12L60Y_RepoQuote</v>
      </c>
      <c r="I57" s="1" t="str">
        <f t="shared" si="23"/>
        <v>USD3L12L60Y_RepoQuote</v>
      </c>
      <c r="J57" s="128">
        <v>0</v>
      </c>
      <c r="K57" s="3" t="str">
        <f>_xll.qlSwapRateHelper2(,$H57,2,$B57,Calendar,$D57,$E57,$F57,$G57,$J57,$C57,Discounting1,PillarDate,,IndexedCoupon,Permanent,Trigger,ObjectOverwrite)</f>
        <v>obj_00406#0006</v>
      </c>
      <c r="L57" s="3" t="str">
        <f>_xll.qlSwapRateHelper2(,$I57,2,$B57,Calendar,$D57,$E57,$F57,$G57,$J57,$C57,Discounting2,PillarDate,,IndexedCoupon,Permanent,Trigger,ObjectOverwrite)</f>
        <v>obj_003cc#0006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128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140</v>
      </c>
      <c r="E2" s="65" t="s">
        <v>141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132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69">
        <f t="array" ref="AC2:AC72">_xll.qlPiecewiseYieldCurveData(yieldcurve1_STD,Trigger)</f>
        <v>3.7250087698848891E-3</v>
      </c>
      <c r="AH2" s="216" t="s">
        <v>84</v>
      </c>
      <c r="AI2" s="217"/>
    </row>
    <row r="3" spans="1:35" ht="11.25" customHeight="1" x14ac:dyDescent="0.2">
      <c r="A3" s="178" t="s">
        <v>26</v>
      </c>
      <c r="B3" s="179" t="s">
        <v>37</v>
      </c>
      <c r="C3" s="179" t="s">
        <v>73</v>
      </c>
      <c r="D3" s="202" t="b">
        <v>0</v>
      </c>
      <c r="E3" s="202" t="s">
        <v>7</v>
      </c>
      <c r="F3" s="202" t="s">
        <v>27</v>
      </c>
      <c r="G3" s="181" t="str">
        <f>_xll.qlIborIndex(,FamilyName,"1D",,Currency,Calendar,$E3,$D3,$F3,,Permanent,Trigger,ObjectOverwrite)</f>
        <v>obj_0044d#0005</v>
      </c>
      <c r="H3" s="182" t="str">
        <f>IF(ReportQuoteOverwrite,Currency&amp;B3&amp;"D"&amp;ReportQuoteSuffix,Currency&amp;B3&amp;"D"&amp;QuoteSuffix)</f>
        <v>USDOND_RepoQuote</v>
      </c>
      <c r="I3" s="180"/>
      <c r="J3" s="183" t="str">
        <f>_xll.qlDepositRateHelper(,$H3,$G3,Permanent,Trigger,ObjectOverwrite)</f>
        <v>obj_0047c#0006</v>
      </c>
      <c r="K3" s="49"/>
      <c r="L3" s="68" t="str">
        <f>A3</f>
        <v>Dp</v>
      </c>
      <c r="M3" s="131" t="str">
        <f>IF(ISBLANK(J3),"--",J3)</f>
        <v>obj_0047c#0006</v>
      </c>
      <c r="N3" s="145" t="str">
        <f>IFERROR(_xll.qlRateHelperQuoteName(M3,Trigger),"--")</f>
        <v>USDOND_RepoQuote</v>
      </c>
      <c r="O3" s="133">
        <f>IFERROR(_xll.qlRateHelperQuoteValue($M3,Trigger),"--")</f>
        <v>3.6740000000000002E-3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42360</v>
      </c>
      <c r="T3" s="134">
        <f>IFERROR(_xll.qlRateHelperPillarDate(M3,Trigger),"--")</f>
        <v>42361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obj_0047c</v>
      </c>
      <c r="X3" s="4" t="str">
        <f>IFERROR(_xll.qlRateHelperQuoteName(W3,Trigger),"")</f>
        <v>USDOND_RepoQuote</v>
      </c>
      <c r="Y3" s="70">
        <f>IFERROR(_xll.qlRateHelperRate(W3,Trigger),"")</f>
        <v>3.6740000000000002E-3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42360</v>
      </c>
      <c r="AB3" s="5">
        <f>IFERROR(_xll.qlRateHelperPillarDate(W3,Trigger),"")</f>
        <v>42361</v>
      </c>
      <c r="AC3" s="70">
        <v>3.7250087698848891E-3</v>
      </c>
      <c r="AD3" s="167">
        <f t="array" ref="AD3:AD72">_xll.ohFilter([1]REP00100!$C$2:$C$2000,([1]REP00100!$A$2:$A$2000="USD_LIBOR_EOD"))</f>
        <v>42361</v>
      </c>
      <c r="AE3" s="168">
        <f t="array" ref="AE3:AE72">_xll.ohFilter([1]REP00100!$E$2:$E$2000,([1]REP00100!$A$2:$A$2000="USD_LIBOR_EOD"))</f>
        <v>3.7250087699093101E-3</v>
      </c>
      <c r="AF3" s="170">
        <f>_xll.qlYieldTSZeroRate(yieldcurve1_STD,$AD3,"ACTUAL/365 (FIXED)",,,TRUE,Trigger)-AE3</f>
        <v>0</v>
      </c>
      <c r="AG3" s="161"/>
      <c r="AH3" s="107" t="s">
        <v>85</v>
      </c>
      <c r="AI3" s="108">
        <v>12</v>
      </c>
    </row>
    <row r="4" spans="1:35" ht="11.25" customHeight="1" x14ac:dyDescent="0.2">
      <c r="A4" s="184" t="s">
        <v>26</v>
      </c>
      <c r="B4" s="185" t="s">
        <v>72</v>
      </c>
      <c r="C4" s="185" t="s">
        <v>138</v>
      </c>
      <c r="D4" s="203" t="b">
        <v>0</v>
      </c>
      <c r="E4" s="203" t="s">
        <v>7</v>
      </c>
      <c r="F4" s="203" t="s">
        <v>27</v>
      </c>
      <c r="G4" s="187" t="str">
        <f>_xll.qlIborIndex(,FamilyName,"1D",,Currency,Calendar,$E4,$D4,$F4,,Permanent,Trigger,ObjectOverwrite)</f>
        <v>obj_00458#0005</v>
      </c>
      <c r="H4" s="188" t="str">
        <f>IF(ReportQuoteOverwrite,Currency&amp;B4&amp;"D"&amp;ReportQuoteSuffix,Currency&amp;B4&amp;"D"&amp;QuoteSuffix)</f>
        <v>USDTND_RepoQuote</v>
      </c>
      <c r="I4" s="186"/>
      <c r="J4" s="189" t="str">
        <f>_xll.qlFraRateHelper(,$H4,"1D",$G4,PillarDate,,Permanent,Trigger,ObjectOverwrite)</f>
        <v>obj_0047b#0006</v>
      </c>
      <c r="K4" s="49"/>
      <c r="L4" s="10" t="str">
        <f t="shared" ref="L4:L11" si="1">A4</f>
        <v>Dp</v>
      </c>
      <c r="M4" s="94" t="str">
        <f t="shared" ref="M4:M11" si="2">IF(ISBLANK(J4),"--",J4)</f>
        <v>obj_0047b#0006</v>
      </c>
      <c r="N4" s="146" t="str">
        <f>IFERROR(_xll.qlRateHelperQuoteName(M4,Trigger),"--")</f>
        <v>USDTND_RepoQuote</v>
      </c>
      <c r="O4" s="98">
        <f>IFERROR(_xll.qlRateHelperQuoteValue($M4,Trigger),"--")</f>
        <v>3.6740000000000002E-3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42361</v>
      </c>
      <c r="T4" s="99">
        <f>IFERROR(_xll.qlRateHelperPillarDate(M4,Trigger),"--")</f>
        <v>42362</v>
      </c>
      <c r="V4" s="4" t="str">
        <f t="shared" si="0"/>
        <v>Dp</v>
      </c>
      <c r="W4" s="4" t="str">
        <v>obj_0047b</v>
      </c>
      <c r="X4" s="4" t="str">
        <f>IFERROR(_xll.qlRateHelperQuoteName(W4,Trigger),"")</f>
        <v>USDTND_RepoQuote</v>
      </c>
      <c r="Y4" s="70">
        <f>IFERROR(_xll.qlRateHelperRate(W4,Trigger),"")</f>
        <v>3.6740000000000002E-3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42361</v>
      </c>
      <c r="AB4" s="5">
        <f>IFERROR(_xll.qlRateHelperPillarDate(W4,Trigger),"")</f>
        <v>42362</v>
      </c>
      <c r="AC4" s="70">
        <v>3.725008769907195E-3</v>
      </c>
      <c r="AD4" s="167">
        <v>42362</v>
      </c>
      <c r="AE4" s="168">
        <v>3.72500876989959E-3</v>
      </c>
      <c r="AF4" s="170">
        <f>_xll.qlYieldTSZeroRate(yieldcurve1_STD,$AD4,"ACTUAL/365 (FIXED)",,,TRUE,Trigger)-AE4</f>
        <v>7.6050277186823223E-15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139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7" t="str">
        <f>IF(ReportQuoteOverwrite,Currency&amp;C5&amp;"D"&amp;ReportQuoteSuffix,Currency&amp;B5&amp;"D"&amp;QuoteSuffix)</f>
        <v>USD1WD_RepoQuote</v>
      </c>
      <c r="I5" s="123"/>
      <c r="J5" s="64" t="str">
        <f>_xll.qlDepositRateHelper(,$H5,$G5,Permanent,Trigger,ObjectOverwrite)</f>
        <v>obj_00449#0006</v>
      </c>
      <c r="K5" s="49"/>
      <c r="L5" s="10" t="str">
        <f t="shared" si="1"/>
        <v>Dp</v>
      </c>
      <c r="M5" s="94" t="str">
        <f t="shared" si="2"/>
        <v>obj_00449#0006</v>
      </c>
      <c r="N5" s="146" t="str">
        <f>IFERROR(_xll.qlRateHelperQuoteName(M5,Trigger),"--")</f>
        <v>USD1WD_RepoQuote</v>
      </c>
      <c r="O5" s="98">
        <f>IFERROR(_xll.qlRateHelperQuoteValue($M5,Trigger),"--")</f>
        <v>3.8999999999999998E-3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42362</v>
      </c>
      <c r="T5" s="99">
        <f>IFERROR(_xll.qlRateHelperPillarDate(M5,Trigger),"--")</f>
        <v>42369</v>
      </c>
      <c r="V5" s="4" t="str">
        <f t="shared" si="0"/>
        <v>Dp</v>
      </c>
      <c r="W5" s="4" t="str">
        <v>obj_00449</v>
      </c>
      <c r="X5" s="4" t="str">
        <f>IFERROR(_xll.qlRateHelperQuoteName(W5,Trigger),"")</f>
        <v>USD1WD_RepoQuote</v>
      </c>
      <c r="Y5" s="70">
        <f>IFERROR(_xll.qlRateHelperRate(W5,Trigger),"")</f>
        <v>3.8999999999999998E-3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42362</v>
      </c>
      <c r="AB5" s="5">
        <f>IFERROR(_xll.qlRateHelperPillarDate(W5,Trigger),"")</f>
        <v>42369</v>
      </c>
      <c r="AC5" s="70">
        <v>3.903126084278145E-3</v>
      </c>
      <c r="AD5" s="167">
        <v>42369</v>
      </c>
      <c r="AE5" s="168">
        <v>3.9031260841948801E-3</v>
      </c>
      <c r="AF5" s="170">
        <f>_xll.qlYieldTSZeroRate(yieldcurve1_STD,$AD5,"ACTUAL/365 (FIXED)",,,TRUE,Trigger)-AE5</f>
        <v>8.4756420631881824E-14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7" t="str">
        <f t="shared" ref="H6:H11" si="3">IF(ReportQuoteOverwrite,Currency&amp;B6&amp;"D"&amp;ReportQuoteSuffix,Currency&amp;B6&amp;"D"&amp;QuoteSuffix)</f>
        <v>USD1MD_RepoQuote</v>
      </c>
      <c r="I6" s="123"/>
      <c r="J6" s="64" t="str">
        <f>_xll.qlDepositRateHelper(,$H6,$G6,Permanent,Trigger,ObjectOverwrite)</f>
        <v>obj_004e4#0001</v>
      </c>
      <c r="K6" s="49"/>
      <c r="L6" s="10" t="str">
        <f t="shared" si="1"/>
        <v>Dp</v>
      </c>
      <c r="M6" s="94" t="str">
        <f t="shared" si="2"/>
        <v>obj_004e4#0001</v>
      </c>
      <c r="N6" s="146" t="str">
        <f>IFERROR(_xll.qlRateHelperQuoteName(M6,Trigger),"--")</f>
        <v>USD1MD_RepoQuote</v>
      </c>
      <c r="O6" s="98">
        <f>IFERROR(_xll.qlRateHelperQuoteValue($M6,Trigger),"--")</f>
        <v>4.1749999999999999E-3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42362</v>
      </c>
      <c r="T6" s="99">
        <f>IFERROR(_xll.qlRateHelperPillarDate(M6,Trigger),"--")</f>
        <v>42394</v>
      </c>
      <c r="V6" s="4" t="str">
        <f t="shared" si="0"/>
        <v>Dp</v>
      </c>
      <c r="W6" s="4" t="str">
        <v>obj_004e4</v>
      </c>
      <c r="X6" s="4" t="str">
        <f>IFERROR(_xll.qlRateHelperQuoteName(W6,Trigger),"")</f>
        <v>USD1MD_RepoQuote</v>
      </c>
      <c r="Y6" s="70">
        <f>IFERROR(_xll.qlRateHelperRate(W6,Trigger),"")</f>
        <v>4.1749999999999999E-3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42362</v>
      </c>
      <c r="AB6" s="5">
        <f>IFERROR(_xll.qlRateHelperPillarDate(W6,Trigger),"")</f>
        <v>42394</v>
      </c>
      <c r="AC6" s="70">
        <v>4.2023660229783578E-3</v>
      </c>
      <c r="AD6" s="167">
        <v>42394</v>
      </c>
      <c r="AE6" s="168">
        <v>4.2023660229756499E-3</v>
      </c>
      <c r="AF6" s="170">
        <f>_xll.qlYieldTSZeroRate(yieldcurve1_STD,$AD6,"ACTUAL/365 (FIXED)",,,TRUE,Trigger)-AE6</f>
        <v>1.8847770566488009E-15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7" t="str">
        <f t="shared" si="3"/>
        <v>USD2MD_RepoQuote</v>
      </c>
      <c r="I7" s="123"/>
      <c r="J7" s="64" t="str">
        <f>_xll.qlDepositRateHelper(,$H7,$G7,Permanent,Trigger,ObjectOverwrite)</f>
        <v>obj_004e3#0001</v>
      </c>
      <c r="K7" s="49"/>
      <c r="L7" s="10" t="str">
        <f t="shared" si="1"/>
        <v>Dp</v>
      </c>
      <c r="M7" s="94" t="str">
        <f t="shared" si="2"/>
        <v>obj_004e3#0001</v>
      </c>
      <c r="N7" s="146" t="str">
        <f>IFERROR(_xll.qlRateHelperQuoteName(M7,Trigger),"--")</f>
        <v>USD2MD_RepoQuote</v>
      </c>
      <c r="O7" s="98">
        <f>IFERROR(_xll.qlRateHelperQuoteValue($M7,Trigger),"--")</f>
        <v>5.097E-3</v>
      </c>
      <c r="P7" s="97" t="b">
        <v>1</v>
      </c>
      <c r="Q7" s="94">
        <v>30</v>
      </c>
      <c r="R7" s="94">
        <v>1</v>
      </c>
      <c r="S7" s="99">
        <f>IFERROR(_xll.qlRateHelperEarliestDate(M7,Trigger),"--")</f>
        <v>42362</v>
      </c>
      <c r="T7" s="99">
        <f>IFERROR(_xll.qlRateHelperPillarDate(M7,Trigger),"--")</f>
        <v>42424</v>
      </c>
      <c r="V7" s="4" t="str">
        <f t="shared" si="0"/>
        <v>Dp</v>
      </c>
      <c r="W7" s="4" t="str">
        <v>obj_004e3</v>
      </c>
      <c r="X7" s="4" t="str">
        <f>IFERROR(_xll.qlRateHelperQuoteName(W7,Trigger),"")</f>
        <v>USD2MD_RepoQuote</v>
      </c>
      <c r="Y7" s="70">
        <f>IFERROR(_xll.qlRateHelperRate(W7,Trigger),"")</f>
        <v>5.097E-3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42362</v>
      </c>
      <c r="AB7" s="5">
        <f>IFERROR(_xll.qlRateHelperPillarDate(W7,Trigger),"")</f>
        <v>42424</v>
      </c>
      <c r="AC7" s="70">
        <v>5.1205086801942717E-3</v>
      </c>
      <c r="AD7" s="167">
        <v>42424</v>
      </c>
      <c r="AE7" s="168">
        <v>5.1205086801957497E-3</v>
      </c>
      <c r="AF7" s="170">
        <f>_xll.qlYieldTSZeroRate(yieldcurve1_STD,$AD7,"ACTUAL/365 (FIXED)",,,TRUE,Trigger)-AE7</f>
        <v>-1.8813076096968473E-15</v>
      </c>
      <c r="AG7" s="161"/>
      <c r="AH7" s="107" t="s">
        <v>144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7" t="str">
        <f t="shared" si="3"/>
        <v>USD3MD_RepoQuote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obj_004a4</v>
      </c>
      <c r="X8" s="4" t="str">
        <f>IFERROR(_xll.qlRateHelperQuoteName(W8,Trigger),"")</f>
        <v>EDH6_RepoQuote</v>
      </c>
      <c r="Y8" s="70">
        <f>IFERROR(_xll.qlRateHelperRate(W8,Trigger),"")</f>
        <v>7.1930000000000049E-3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42445</v>
      </c>
      <c r="AB8" s="5">
        <f>IFERROR(_xll.qlRateHelperPillarDate(W8,Trigger),"")</f>
        <v>42536</v>
      </c>
      <c r="AC8" s="70">
        <v>6.3517692261412422E-3</v>
      </c>
      <c r="AD8" s="167">
        <v>42536</v>
      </c>
      <c r="AE8" s="168">
        <v>6.35176922612226E-3</v>
      </c>
      <c r="AF8" s="170">
        <f>_xll.qlYieldTSZeroRate(yieldcurve1_STD,$AD8,"ACTUAL/365 (FIXED)",,,TRUE,Trigger)-AE8</f>
        <v>1.8933639378548861E-14</v>
      </c>
      <c r="AG8" s="161"/>
      <c r="AH8" s="107" t="s">
        <v>145</v>
      </c>
      <c r="AI8" s="109">
        <v>8</v>
      </c>
    </row>
    <row r="9" spans="1:35" ht="11.25" customHeight="1" x14ac:dyDescent="0.2">
      <c r="A9" s="190" t="s">
        <v>26</v>
      </c>
      <c r="B9" s="191" t="s">
        <v>42</v>
      </c>
      <c r="C9" s="191" t="s">
        <v>42</v>
      </c>
      <c r="D9" s="192"/>
      <c r="E9" s="192"/>
      <c r="F9" s="192"/>
      <c r="G9" s="193" t="str">
        <f>_xll.qlEuribor(,$C9,,Permanent,Trigger,ObjectOverwrite)</f>
        <v>obj_00457#0005</v>
      </c>
      <c r="H9" s="194" t="str">
        <f t="shared" si="3"/>
        <v>USD4MD_RepoQuote</v>
      </c>
      <c r="I9" s="192"/>
      <c r="J9" s="195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obj_004a6</v>
      </c>
      <c r="X9" s="4" t="str">
        <f>IFERROR(_xll.qlRateHelperQuoteName(W9,Trigger),"")</f>
        <v>EDM6_RepoQuote</v>
      </c>
      <c r="Y9" s="70">
        <f>IFERROR(_xll.qlRateHelperRate(W9,Trigger),"")</f>
        <v>8.580000000000032E-3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42536</v>
      </c>
      <c r="AB9" s="5">
        <f>IFERROR(_xll.qlRateHelperPillarDate(W9,Trigger),"")</f>
        <v>42634</v>
      </c>
      <c r="AC9" s="70">
        <v>7.1879432002461448E-3</v>
      </c>
      <c r="AD9" s="167">
        <v>42634</v>
      </c>
      <c r="AE9" s="168">
        <v>7.1879432002339002E-3</v>
      </c>
      <c r="AF9" s="170">
        <f>_xll.qlYieldTSZeroRate(yieldcurve1_STD,$AD9,"ACTUAL/365 (FIXED)",,,TRUE,Trigger)-AE9</f>
        <v>1.2395466597592275E-14</v>
      </c>
      <c r="AG9" s="161"/>
    </row>
    <row r="10" spans="1:35" ht="11.25" customHeight="1" x14ac:dyDescent="0.2">
      <c r="A10" s="196" t="s">
        <v>26</v>
      </c>
      <c r="B10" s="197" t="s">
        <v>43</v>
      </c>
      <c r="C10" s="197" t="s">
        <v>43</v>
      </c>
      <c r="D10" s="198"/>
      <c r="E10" s="198"/>
      <c r="F10" s="198"/>
      <c r="G10" s="199" t="str">
        <f>_xll.qlEuribor(,$C10,,Permanent,Trigger,ObjectOverwrite)</f>
        <v>obj_0044e#0005</v>
      </c>
      <c r="H10" s="200" t="str">
        <f t="shared" si="3"/>
        <v>USD5MD_RepoQuote</v>
      </c>
      <c r="I10" s="198"/>
      <c r="J10" s="201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obj_004a9</v>
      </c>
      <c r="X10" s="4" t="str">
        <f>IFERROR(_xll.qlRateHelperQuoteName(W10,Trigger),"")</f>
        <v>EDU6_RepoQuote</v>
      </c>
      <c r="Y10" s="70">
        <f>IFERROR(_xll.qlRateHelperRate(W10,Trigger),"")</f>
        <v>1.0163000000000033E-2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70">
        <v>7.961567014560576E-3</v>
      </c>
      <c r="AD10" s="167">
        <v>42725</v>
      </c>
      <c r="AE10" s="168">
        <v>7.9615670145514999E-3</v>
      </c>
      <c r="AF10" s="170">
        <f>_xll.qlYieldTSZeroRate(yieldcurve1_STD,$AD10,"ACTUAL/365 (FIXED)",,,TRUE,Trigger)-AE10</f>
        <v>9.1177065897340981E-15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USD6MD_RepoQuote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obj_004a7</v>
      </c>
      <c r="X11" s="4" t="str">
        <f>IFERROR(_xll.qlRateHelperQuoteName(W11,Trigger),"")</f>
        <v>EDZ6_RepoQuote</v>
      </c>
      <c r="Y11" s="70">
        <f>IFERROR(_xll.qlRateHelperRate(W11,Trigger),"")</f>
        <v>1.1742999999999837E-2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42725</v>
      </c>
      <c r="AB11" s="5">
        <f>IFERROR(_xll.qlRateHelperPillarDate(W11,Trigger),"")</f>
        <v>42809</v>
      </c>
      <c r="AC11" s="70">
        <v>8.6962560227644981E-3</v>
      </c>
      <c r="AD11" s="167">
        <v>42809</v>
      </c>
      <c r="AE11" s="168">
        <v>8.6962560227575002E-3</v>
      </c>
      <c r="AF11" s="170">
        <f>_xll.qlYieldTSZeroRate(yieldcurve1_STD,$AD11,"ACTUAL/365 (FIXED)",,,TRUE,Trigger)-AE11</f>
        <v>7.0429773124658368E-15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170</v>
      </c>
      <c r="H12" s="103" t="s">
        <v>93</v>
      </c>
      <c r="K12" s="48"/>
      <c r="L12" s="68" t="str">
        <f>A14</f>
        <v>FUT</v>
      </c>
      <c r="M12" s="131" t="str">
        <f t="shared" ref="M12" si="4">IF(ISBLANK(J14),"--",J14)</f>
        <v>obj_004a4#0006</v>
      </c>
      <c r="N12" s="145" t="str">
        <f>IFERROR(_xll.qlRateHelperQuoteName(M12,Trigger),"--")</f>
        <v>EDH6_RepoQuote</v>
      </c>
      <c r="O12" s="207">
        <f>IFERROR(_xll.qlRateHelperQuoteValue($M12,Trigger),"--")</f>
        <v>99.280699999999996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42445</v>
      </c>
      <c r="T12" s="134">
        <f>IFERROR(_xll.qlRateHelperPillarDate(M12,Trigger),"--")</f>
        <v>42536</v>
      </c>
      <c r="V12" s="4" t="str">
        <f t="shared" si="0"/>
        <v>FUT</v>
      </c>
      <c r="W12" s="4" t="str">
        <v>obj_004ac</v>
      </c>
      <c r="X12" s="4" t="str">
        <f>IFERROR(_xll.qlRateHelperQuoteName(W12,Trigger),"")</f>
        <v>EDH7_RepoQuote</v>
      </c>
      <c r="Y12" s="70">
        <f>IFERROR(_xll.qlRateHelperRate(W12,Trigger),"")</f>
        <v>1.3166999999999929E-2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42809</v>
      </c>
      <c r="AB12" s="5">
        <f>IFERROR(_xll.qlRateHelperPillarDate(W12,Trigger),"")</f>
        <v>42907</v>
      </c>
      <c r="AC12" s="70">
        <v>9.525978977673202E-3</v>
      </c>
      <c r="AD12" s="167">
        <v>42907</v>
      </c>
      <c r="AE12" s="168">
        <v>9.5259789776675399E-3</v>
      </c>
      <c r="AF12" s="170">
        <f>_xll.qlYieldTSZeroRate(yieldcurve1_STD,$AD12,"ACTUAL/365 (FIXED)",,,TRUE,Trigger)-AE12</f>
        <v>5.5927484865492261E-15</v>
      </c>
      <c r="AG12" s="161"/>
    </row>
    <row r="13" spans="1:35" ht="11.25" customHeight="1" x14ac:dyDescent="0.2">
      <c r="A13" s="65" t="s">
        <v>9</v>
      </c>
      <c r="B13" s="65" t="s">
        <v>142</v>
      </c>
      <c r="C13" s="65" t="s">
        <v>33</v>
      </c>
      <c r="D13" s="65"/>
      <c r="E13" s="65" t="s">
        <v>130</v>
      </c>
      <c r="F13" s="65" t="s">
        <v>131</v>
      </c>
      <c r="G13" s="65" t="s">
        <v>4</v>
      </c>
      <c r="H13" s="65" t="s">
        <v>1</v>
      </c>
      <c r="I13" s="65" t="s">
        <v>143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obj_004a6#0006</v>
      </c>
      <c r="N13" s="146" t="str">
        <f>IFERROR(_xll.qlRateHelperQuoteName(M13,Trigger),"--")</f>
        <v>EDM6_RepoQuote</v>
      </c>
      <c r="O13" s="208">
        <f>IFERROR(_xll.qlRateHelperQuoteValue($M13,Trigger),"--")</f>
        <v>99.141999999999996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42536</v>
      </c>
      <c r="T13" s="99">
        <f>IFERROR(_xll.qlRateHelperPillarDate(M13,Trigger),"--")</f>
        <v>42634</v>
      </c>
      <c r="V13" s="4" t="str">
        <f t="shared" si="0"/>
        <v>FUT</v>
      </c>
      <c r="W13" s="4" t="str">
        <v>obj_004ad</v>
      </c>
      <c r="X13" s="4" t="str">
        <f>IFERROR(_xll.qlRateHelperQuoteName(W13,Trigger),"")</f>
        <v>EDM7_RepoQuote</v>
      </c>
      <c r="Y13" s="70">
        <f>IFERROR(_xll.qlRateHelperRate(W13,Trigger),"")</f>
        <v>1.4585999999999988E-2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42907</v>
      </c>
      <c r="AB13" s="5">
        <f>IFERROR(_xll.qlRateHelperPillarDate(W13,Trigger),"")</f>
        <v>42998</v>
      </c>
      <c r="AC13" s="70">
        <v>1.0272679647313314E-2</v>
      </c>
      <c r="AD13" s="167">
        <v>42998</v>
      </c>
      <c r="AE13" s="168">
        <v>1.0272679647320501E-2</v>
      </c>
      <c r="AF13" s="170">
        <f>_xll.qlYieldTSZeroRate(yieldcurve1_STD,$AD13,"ACTUAL/365 (FIXED)",,,TRUE,Trigger)-AE13</f>
        <v>-7.2129802131115639E-15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H6</v>
      </c>
      <c r="D14" s="129"/>
      <c r="E14" s="204">
        <f>_xll.qlIMMdate($C14,,Trigger)</f>
        <v>42445</v>
      </c>
      <c r="F14" s="204">
        <f>_xll.qlIMMNextDate($E14,,Trigger)</f>
        <v>42536</v>
      </c>
      <c r="G14" s="55" t="str">
        <f t="shared" ref="G14:G37" si="7">PROPER(Currency)&amp;FamilyName&amp;"3M"</f>
        <v>UsdLibor3M</v>
      </c>
      <c r="H14" s="118" t="str">
        <f t="shared" ref="H14:H37" si="8">IF(ReportQuoteOverwrite,$G$12&amp;$C14&amp;ReportQuoteSuffix,Currency&amp;$H$12&amp;"3M"&amp;$C14&amp;QuoteSuffix)</f>
        <v>EDH6_RepoQuote</v>
      </c>
      <c r="I14" s="118">
        <v>0</v>
      </c>
      <c r="J14" s="58" t="str">
        <f>_xll.qlFuturesRateHelper(,$H14,,$E14,$G14,$I14,FALSE,"customdate",$F14,Permanent,Trigger,ObjectOverwrite)</f>
        <v>obj_004a4#0006</v>
      </c>
      <c r="K14" s="48"/>
      <c r="L14" s="10" t="str">
        <f t="shared" si="5"/>
        <v>FUT</v>
      </c>
      <c r="M14" s="94" t="str">
        <f t="shared" si="6"/>
        <v>obj_004a9#0006</v>
      </c>
      <c r="N14" s="146" t="str">
        <f>IFERROR(_xll.qlRateHelperQuoteName(M14,Trigger),"--")</f>
        <v>EDU6_RepoQuote</v>
      </c>
      <c r="O14" s="208">
        <f>IFERROR(_xll.qlRateHelperQuoteValue($M14,Trigger),"--")</f>
        <v>98.983699999999999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42634</v>
      </c>
      <c r="T14" s="99">
        <f>IFERROR(_xll.qlRateHelperPillarDate(M14,Trigger),"--")</f>
        <v>42725</v>
      </c>
      <c r="V14" s="4" t="str">
        <f t="shared" si="0"/>
        <v>FUT</v>
      </c>
      <c r="W14" s="4" t="str">
        <v>obj_004bc</v>
      </c>
      <c r="X14" s="4" t="str">
        <f>IFERROR(_xll.qlRateHelperQuoteName(W14,Trigger),"")</f>
        <v>EDU7_RepoQuote</v>
      </c>
      <c r="Y14" s="70">
        <f>IFERROR(_xll.qlRateHelperRate(W14,Trigger),"")</f>
        <v>1.5802000000000094E-2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42998</v>
      </c>
      <c r="AB14" s="5">
        <f>IFERROR(_xll.qlRateHelperPillarDate(W14,Trigger),"")</f>
        <v>43089</v>
      </c>
      <c r="AC14" s="70">
        <v>1.0986309322867562E-2</v>
      </c>
      <c r="AD14" s="167">
        <v>43089</v>
      </c>
      <c r="AE14" s="168">
        <v>1.0986309322921699E-2</v>
      </c>
      <c r="AF14" s="170">
        <f>_xll.qlYieldTSZeroRate(yieldcurve1_STD,$AD14,"ACTUAL/365 (FIXED)",,,TRUE,Trigger)-AE14</f>
        <v>-5.4137250238284196E-14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M6</v>
      </c>
      <c r="D15" s="123"/>
      <c r="E15" s="205">
        <f>_xll.qlIMMdate($C15,,Trigger)</f>
        <v>42536</v>
      </c>
      <c r="F15" s="205">
        <f>_xll.qlIMMNextDate($E15,,Trigger)</f>
        <v>42634</v>
      </c>
      <c r="G15" s="61" t="str">
        <f t="shared" si="7"/>
        <v>UsdLibor3M</v>
      </c>
      <c r="H15" s="119" t="str">
        <f t="shared" si="8"/>
        <v>EDM6_RepoQuote</v>
      </c>
      <c r="I15" s="119">
        <v>0</v>
      </c>
      <c r="J15" s="64" t="str">
        <f>_xll.qlFuturesRateHelper(,$H15,,$E15,$G15,$I15,FALSE,"customdate",$F15,Permanent,Trigger,ObjectOverwrite)</f>
        <v>obj_004a6#0006</v>
      </c>
      <c r="K15" s="48"/>
      <c r="L15" s="10" t="str">
        <f t="shared" si="5"/>
        <v>FUT</v>
      </c>
      <c r="M15" s="94" t="str">
        <f t="shared" si="6"/>
        <v>obj_004a7#0006</v>
      </c>
      <c r="N15" s="146" t="str">
        <f>IFERROR(_xll.qlRateHelperQuoteName(M15,Trigger),"--")</f>
        <v>EDZ6_RepoQuote</v>
      </c>
      <c r="O15" s="208">
        <f>IFERROR(_xll.qlRateHelperQuoteValue($M15,Trigger),"--")</f>
        <v>98.825700000000012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42725</v>
      </c>
      <c r="T15" s="99">
        <f>IFERROR(_xll.qlRateHelperPillarDate(M15,Trigger),"--")</f>
        <v>42809</v>
      </c>
      <c r="V15" s="4" t="str">
        <f t="shared" si="0"/>
        <v>FUT</v>
      </c>
      <c r="W15" s="4" t="str">
        <v>obj_004b8</v>
      </c>
      <c r="X15" s="4" t="str">
        <f>IFERROR(_xll.qlRateHelperQuoteName(W15,Trigger),"")</f>
        <v>EDZ7_RepoQuote</v>
      </c>
      <c r="Y15" s="70">
        <f>IFERROR(_xll.qlRateHelperRate(W15,Trigger),"")</f>
        <v>1.7013999999999974E-2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43089</v>
      </c>
      <c r="AB15" s="5">
        <f>IFERROR(_xll.qlRateHelperPillarDate(W15,Trigger),"")</f>
        <v>43180</v>
      </c>
      <c r="AC15" s="70">
        <v>1.1677400260739121E-2</v>
      </c>
      <c r="AD15" s="167">
        <v>43180</v>
      </c>
      <c r="AE15" s="168">
        <v>1.16774002608087E-2</v>
      </c>
      <c r="AF15" s="170">
        <f>_xll.qlYieldTSZeroRate(yieldcurve1_STD,$AD15,"ACTUAL/365 (FIXED)",,,TRUE,Trigger)-AE15</f>
        <v>-6.9626596155281106E-14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U6</v>
      </c>
      <c r="D16" s="123"/>
      <c r="E16" s="205">
        <f>_xll.qlIMMdate($C16,,Trigger)</f>
        <v>42634</v>
      </c>
      <c r="F16" s="205">
        <f>_xll.qlIMMNextDate($E16,,Trigger)</f>
        <v>42725</v>
      </c>
      <c r="G16" s="61" t="str">
        <f t="shared" si="7"/>
        <v>UsdLibor3M</v>
      </c>
      <c r="H16" s="119" t="str">
        <f t="shared" si="8"/>
        <v>EDU6_RepoQuote</v>
      </c>
      <c r="I16" s="119">
        <v>0</v>
      </c>
      <c r="J16" s="64" t="str">
        <f>_xll.qlFuturesRateHelper(,$H16,,$E16,$G16,$I16,FALSE,"customdate",$F16,Permanent,Trigger,ObjectOverwrite)</f>
        <v>obj_004a9#0006</v>
      </c>
      <c r="K16" s="48"/>
      <c r="L16" s="10" t="str">
        <f t="shared" si="5"/>
        <v>FUT</v>
      </c>
      <c r="M16" s="94" t="str">
        <f t="shared" si="6"/>
        <v>obj_004ac#0006</v>
      </c>
      <c r="N16" s="146" t="str">
        <f>IFERROR(_xll.qlRateHelperQuoteName(M16,Trigger),"--")</f>
        <v>EDH7_RepoQuote</v>
      </c>
      <c r="O16" s="208">
        <f>IFERROR(_xll.qlRateHelperQuoteValue($M16,Trigger),"--")</f>
        <v>98.683300000000003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42809</v>
      </c>
      <c r="T16" s="99">
        <f>IFERROR(_xll.qlRateHelperPillarDate(M16,Trigger),"--")</f>
        <v>42907</v>
      </c>
      <c r="V16" s="4" t="str">
        <f t="shared" si="0"/>
        <v>FUT</v>
      </c>
      <c r="W16" s="4" t="str">
        <v>obj_004b0</v>
      </c>
      <c r="X16" s="4" t="str">
        <f>IFERROR(_xll.qlRateHelperQuoteName(W16,Trigger),"")</f>
        <v>EDH8_RepoQuote</v>
      </c>
      <c r="Y16" s="70">
        <f>IFERROR(_xll.qlRateHelperRate(W16,Trigger),"")</f>
        <v>1.7921999999999993E-2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43180</v>
      </c>
      <c r="AB16" s="5">
        <f>IFERROR(_xll.qlRateHelperPillarDate(W16,Trigger),"")</f>
        <v>43271</v>
      </c>
      <c r="AC16" s="70">
        <v>1.2321895127175367E-2</v>
      </c>
      <c r="AD16" s="167">
        <v>43271</v>
      </c>
      <c r="AE16" s="168">
        <v>1.2321895127022999E-2</v>
      </c>
      <c r="AF16" s="170">
        <f>_xll.qlYieldTSZeroRate(yieldcurve1_STD,$AD16,"ACTUAL/365 (FIXED)",,,TRUE,Trigger)-AE16</f>
        <v>1.5235208927766308E-13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Z6</v>
      </c>
      <c r="D17" s="123"/>
      <c r="E17" s="205">
        <f>_xll.qlIMMdate($C17,,Trigger)</f>
        <v>42725</v>
      </c>
      <c r="F17" s="205">
        <f>_xll.qlIMMNextDate($E17,,Trigger)</f>
        <v>42809</v>
      </c>
      <c r="G17" s="61" t="str">
        <f t="shared" si="7"/>
        <v>UsdLibor3M</v>
      </c>
      <c r="H17" s="119" t="str">
        <f t="shared" si="8"/>
        <v>EDZ6_RepoQuote</v>
      </c>
      <c r="I17" s="119">
        <v>0</v>
      </c>
      <c r="J17" s="64" t="str">
        <f>_xll.qlFuturesRateHelper(,$H17,,$E17,$G17,$I17,FALSE,"customdate",$F17,Permanent,Trigger,ObjectOverwrite)</f>
        <v>obj_004a7#0006</v>
      </c>
      <c r="K17" s="48"/>
      <c r="L17" s="10" t="str">
        <f t="shared" si="5"/>
        <v>FUT</v>
      </c>
      <c r="M17" s="94" t="str">
        <f t="shared" si="6"/>
        <v>obj_004ad#0006</v>
      </c>
      <c r="N17" s="146" t="str">
        <f>IFERROR(_xll.qlRateHelperQuoteName(M17,Trigger),"--")</f>
        <v>EDM7_RepoQuote</v>
      </c>
      <c r="O17" s="208">
        <f>IFERROR(_xll.qlRateHelperQuoteValue($M17,Trigger),"--")</f>
        <v>98.541399999999996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42907</v>
      </c>
      <c r="T17" s="99">
        <f>IFERROR(_xll.qlRateHelperPillarDate(M17,Trigger),"--")</f>
        <v>42998</v>
      </c>
      <c r="V17" s="4" t="str">
        <f t="shared" si="0"/>
        <v>FUT</v>
      </c>
      <c r="W17" s="4" t="str">
        <v>obj_004ab</v>
      </c>
      <c r="X17" s="4" t="str">
        <f>IFERROR(_xll.qlRateHelperQuoteName(W17,Trigger),"")</f>
        <v>EDM8_RepoQuote</v>
      </c>
      <c r="Y17" s="70">
        <f>IFERROR(_xll.qlRateHelperRate(W17,Trigger),"")</f>
        <v>1.8776000000000015E-2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43271</v>
      </c>
      <c r="AB17" s="5">
        <f>IFERROR(_xll.qlRateHelperPillarDate(W17,Trigger),"")</f>
        <v>43362</v>
      </c>
      <c r="AC17" s="70">
        <v>1.2927595126161942E-2</v>
      </c>
      <c r="AD17" s="167">
        <v>43362</v>
      </c>
      <c r="AE17" s="168">
        <v>1.2927595126247301E-2</v>
      </c>
      <c r="AF17" s="170">
        <f>_xll.qlYieldTSZeroRate(yieldcurve1_STD,$AD17,"ACTUAL/365 (FIXED)",,,TRUE,Trigger)-AE17</f>
        <v>-8.5336251953727071E-14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H7</v>
      </c>
      <c r="D18" s="123"/>
      <c r="E18" s="205">
        <f>_xll.qlIMMdate($C18,,Trigger)</f>
        <v>42809</v>
      </c>
      <c r="F18" s="205">
        <f>_xll.qlIMMNextDate($E18,,Trigger)</f>
        <v>42907</v>
      </c>
      <c r="G18" s="61" t="str">
        <f t="shared" si="7"/>
        <v>UsdLibor3M</v>
      </c>
      <c r="H18" s="119" t="str">
        <f t="shared" si="8"/>
        <v>EDH7_RepoQuote</v>
      </c>
      <c r="I18" s="119">
        <v>0</v>
      </c>
      <c r="J18" s="64" t="str">
        <f>_xll.qlFuturesRateHelper(,$H18,,$E18,$G18,$I18,FALSE,"customdate",$F18,Permanent,Trigger,ObjectOverwrite)</f>
        <v>obj_004ac#0006</v>
      </c>
      <c r="K18" s="48"/>
      <c r="L18" s="10" t="str">
        <f t="shared" si="5"/>
        <v>FUT</v>
      </c>
      <c r="M18" s="94" t="str">
        <f t="shared" si="6"/>
        <v>obj_004bc#0006</v>
      </c>
      <c r="N18" s="146" t="str">
        <f>IFERROR(_xll.qlRateHelperQuoteName(M18,Trigger),"--")</f>
        <v>EDU7_RepoQuote</v>
      </c>
      <c r="O18" s="208">
        <f>IFERROR(_xll.qlRateHelperQuoteValue($M18,Trigger),"--")</f>
        <v>98.419799999999995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42998</v>
      </c>
      <c r="T18" s="99">
        <f>IFERROR(_xll.qlRateHelperPillarDate(M18,Trigger),"--")</f>
        <v>43089</v>
      </c>
      <c r="V18" s="4" t="str">
        <f t="shared" si="0"/>
        <v>FUT</v>
      </c>
      <c r="W18" s="4" t="str">
        <v>obj_004b5</v>
      </c>
      <c r="X18" s="4" t="str">
        <f>IFERROR(_xll.qlRateHelperQuoteName(W18,Trigger),"")</f>
        <v>EDU8_RepoQuote</v>
      </c>
      <c r="Y18" s="70">
        <f>IFERROR(_xll.qlRateHelperRate(W18,Trigger),"")</f>
        <v>1.9576000000000038E-2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43362</v>
      </c>
      <c r="AB18" s="5">
        <f>IFERROR(_xll.qlRateHelperPillarDate(W18,Trigger),"")</f>
        <v>43453</v>
      </c>
      <c r="AC18" s="70">
        <v>1.3499683547072259E-2</v>
      </c>
      <c r="AD18" s="167">
        <v>43453</v>
      </c>
      <c r="AE18" s="168">
        <v>1.34996835473367E-2</v>
      </c>
      <c r="AF18" s="170">
        <f>_xll.qlYieldTSZeroRate(yieldcurve1_STD,$AD18,"ACTUAL/365 (FIXED)",,,TRUE,Trigger)-AE18</f>
        <v>-2.6445685918918826E-13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M7</v>
      </c>
      <c r="D19" s="123"/>
      <c r="E19" s="205">
        <f>_xll.qlIMMdate($C19,,Trigger)</f>
        <v>42907</v>
      </c>
      <c r="F19" s="205">
        <f>_xll.qlIMMNextDate($E19,,Trigger)</f>
        <v>42998</v>
      </c>
      <c r="G19" s="61" t="str">
        <f t="shared" si="7"/>
        <v>UsdLibor3M</v>
      </c>
      <c r="H19" s="119" t="str">
        <f t="shared" si="8"/>
        <v>EDM7_RepoQuote</v>
      </c>
      <c r="I19" s="119">
        <v>0</v>
      </c>
      <c r="J19" s="64" t="str">
        <f>_xll.qlFuturesRateHelper(,$H19,,$E19,$G19,$I19,FALSE,"customdate",$F19,Permanent,Trigger,ObjectOverwrite)</f>
        <v>obj_004ad#0006</v>
      </c>
      <c r="K19" s="48"/>
      <c r="L19" s="10" t="str">
        <f t="shared" si="5"/>
        <v>FUT</v>
      </c>
      <c r="M19" s="94" t="str">
        <f t="shared" si="6"/>
        <v>obj_004b8#0006</v>
      </c>
      <c r="N19" s="146" t="str">
        <f>IFERROR(_xll.qlRateHelperQuoteName(M19,Trigger),"--")</f>
        <v>EDZ7_RepoQuote</v>
      </c>
      <c r="O19" s="208">
        <f>IFERROR(_xll.qlRateHelperQuoteValue($M19,Trigger),"--")</f>
        <v>98.298600000000008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43089</v>
      </c>
      <c r="T19" s="99">
        <f>IFERROR(_xll.qlRateHelperPillarDate(M19,Trigger),"--")</f>
        <v>43180</v>
      </c>
      <c r="V19" s="4" t="str">
        <f t="shared" si="0"/>
        <v>FUT</v>
      </c>
      <c r="W19" s="4" t="str">
        <v>obj_004b9</v>
      </c>
      <c r="X19" s="4" t="str">
        <f>IFERROR(_xll.qlRateHelperQuoteName(W19,Trigger),"")</f>
        <v>EDZ8_RepoQuote</v>
      </c>
      <c r="Y19" s="70">
        <f>IFERROR(_xll.qlRateHelperRate(W19,Trigger),"")</f>
        <v>2.0372999999999863E-2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43453</v>
      </c>
      <c r="AB19" s="5">
        <f>IFERROR(_xll.qlRateHelperPillarDate(W19,Trigger),"")</f>
        <v>43544</v>
      </c>
      <c r="AC19" s="70">
        <v>1.4045671998284251E-2</v>
      </c>
      <c r="AD19" s="167">
        <v>43544</v>
      </c>
      <c r="AE19" s="168">
        <v>1.40456719986373E-2</v>
      </c>
      <c r="AF19" s="170">
        <f>_xll.qlYieldTSZeroRate(yieldcurve1_STD,$AD19,"ACTUAL/365 (FIXED)",,,TRUE,Trigger)-AE19</f>
        <v>-3.530266357021361E-13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U7</v>
      </c>
      <c r="D20" s="123"/>
      <c r="E20" s="205">
        <f>_xll.qlIMMdate($C20,,Trigger)</f>
        <v>42998</v>
      </c>
      <c r="F20" s="205">
        <f>_xll.qlIMMNextDate($E20,,Trigger)</f>
        <v>43089</v>
      </c>
      <c r="G20" s="61" t="str">
        <f t="shared" si="7"/>
        <v>UsdLibor3M</v>
      </c>
      <c r="H20" s="119" t="str">
        <f t="shared" si="8"/>
        <v>EDU7_RepoQuote</v>
      </c>
      <c r="I20" s="119">
        <v>0</v>
      </c>
      <c r="J20" s="64" t="str">
        <f>_xll.qlFuturesRateHelper(,$H20,,$E20,$G20,$I20,FALSE,"customdate",$F20,Permanent,Trigger,ObjectOverwrite)</f>
        <v>obj_004bc#0006</v>
      </c>
      <c r="K20" s="48"/>
      <c r="L20" s="10" t="str">
        <f t="shared" si="5"/>
        <v>FUT</v>
      </c>
      <c r="M20" s="94" t="str">
        <f t="shared" si="6"/>
        <v>obj_004b0#0006</v>
      </c>
      <c r="N20" s="146" t="str">
        <f>IFERROR(_xll.qlRateHelperQuoteName(M20,Trigger),"--")</f>
        <v>EDH8_RepoQuote</v>
      </c>
      <c r="O20" s="208">
        <f>IFERROR(_xll.qlRateHelperQuoteValue($M20,Trigger),"--")</f>
        <v>98.207800000000006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43180</v>
      </c>
      <c r="T20" s="99">
        <f>IFERROR(_xll.qlRateHelperPillarDate(M20,Trigger),"--")</f>
        <v>43271</v>
      </c>
      <c r="V20" s="4" t="str">
        <f t="shared" si="0"/>
        <v>Sw</v>
      </c>
      <c r="W20" s="4" t="str">
        <v>obj_00451</v>
      </c>
      <c r="X20" s="4" t="str">
        <f>IFERROR(_xll.qlRateHelperQuoteName(W20,Trigger),"")</f>
        <v>USDAM3L4Y_RepoQuote</v>
      </c>
      <c r="Y20" s="70">
        <f>IFERROR(_xll.qlRateHelperRate(W20,Trigger),"")</f>
        <v>1.5272600000000001E-2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42362</v>
      </c>
      <c r="AB20" s="5">
        <f>IFERROR(_xll.qlRateHelperPillarDate(W20,Trigger),"")</f>
        <v>43823</v>
      </c>
      <c r="AC20" s="70">
        <v>1.5394343568376538E-2</v>
      </c>
      <c r="AD20" s="167">
        <v>43823</v>
      </c>
      <c r="AE20" s="168">
        <v>1.54350839440444E-2</v>
      </c>
      <c r="AF20" s="170">
        <f>_xll.qlYieldTSZeroRate(yieldcurve1_STD,$AD20,"ACTUAL/365 (FIXED)",,,TRUE,Trigger)-AE20</f>
        <v>-4.0740375667888337E-5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Z7</v>
      </c>
      <c r="D21" s="123"/>
      <c r="E21" s="205">
        <f>_xll.qlIMMdate($C21,,Trigger)</f>
        <v>43089</v>
      </c>
      <c r="F21" s="205">
        <f>_xll.qlIMMNextDate($E21,,Trigger)</f>
        <v>43180</v>
      </c>
      <c r="G21" s="61" t="str">
        <f t="shared" si="7"/>
        <v>UsdLibor3M</v>
      </c>
      <c r="H21" s="119" t="str">
        <f t="shared" si="8"/>
        <v>EDZ7_RepoQuote</v>
      </c>
      <c r="I21" s="119">
        <v>0</v>
      </c>
      <c r="J21" s="64" t="str">
        <f>_xll.qlFuturesRateHelper(,$H21,,$E21,$G21,$I21,FALSE,"customdate",$F21,Permanent,Trigger,ObjectOverwrite)</f>
        <v>obj_004b8#0006</v>
      </c>
      <c r="K21" s="48"/>
      <c r="L21" s="10" t="str">
        <f t="shared" si="5"/>
        <v>FUT</v>
      </c>
      <c r="M21" s="94" t="str">
        <f t="shared" si="6"/>
        <v>obj_004ab#0006</v>
      </c>
      <c r="N21" s="146" t="str">
        <f>IFERROR(_xll.qlRateHelperQuoteName(M21,Trigger),"--")</f>
        <v>EDM8_RepoQuote</v>
      </c>
      <c r="O21" s="208">
        <f>IFERROR(_xll.qlRateHelperQuoteValue($M21,Trigger),"--")</f>
        <v>98.122399999999999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43271</v>
      </c>
      <c r="T21" s="99">
        <f>IFERROR(_xll.qlRateHelperPillarDate(M21,Trigger),"--")</f>
        <v>43362</v>
      </c>
      <c r="V21" s="4" t="str">
        <f t="shared" si="0"/>
        <v>Sw</v>
      </c>
      <c r="W21" s="4" t="str">
        <v>obj_00454</v>
      </c>
      <c r="X21" s="4" t="str">
        <f>IFERROR(_xll.qlRateHelperQuoteName(W21,Trigger),"")</f>
        <v>USDAM3L5Y_RepoQuote</v>
      </c>
      <c r="Y21" s="70">
        <f>IFERROR(_xll.qlRateHelperRate(W21,Trigger),"")</f>
        <v>1.6771500000000002E-2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42362</v>
      </c>
      <c r="AB21" s="5">
        <f>IFERROR(_xll.qlRateHelperPillarDate(W21,Trigger),"")</f>
        <v>44189</v>
      </c>
      <c r="AC21" s="70">
        <v>1.6941180916581207E-2</v>
      </c>
      <c r="AD21" s="167">
        <v>44189</v>
      </c>
      <c r="AE21" s="168">
        <v>1.6973924246457901E-2</v>
      </c>
      <c r="AF21" s="170">
        <f>_xll.qlYieldTSZeroRate(yieldcurve1_STD,$AD21,"ACTUAL/365 (FIXED)",,,TRUE,Trigger)-AE21</f>
        <v>-3.2743329876704086E-5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H8</v>
      </c>
      <c r="D22" s="123"/>
      <c r="E22" s="205">
        <f>_xll.qlIMMdate($C22,,Trigger)</f>
        <v>43180</v>
      </c>
      <c r="F22" s="205">
        <f>_xll.qlIMMNextDate($E22,,Trigger)</f>
        <v>43271</v>
      </c>
      <c r="G22" s="61" t="str">
        <f t="shared" si="7"/>
        <v>UsdLibor3M</v>
      </c>
      <c r="H22" s="119" t="str">
        <f t="shared" si="8"/>
        <v>EDH8_RepoQuote</v>
      </c>
      <c r="I22" s="119">
        <v>0</v>
      </c>
      <c r="J22" s="64" t="str">
        <f>_xll.qlFuturesRateHelper(,$H22,,$E22,$G22,$I22,FALSE,"customdate",$F22,Permanent,Trigger,ObjectOverwrite)</f>
        <v>obj_004b0#0006</v>
      </c>
      <c r="K22" s="48"/>
      <c r="L22" s="10" t="str">
        <f t="shared" si="5"/>
        <v>FUT</v>
      </c>
      <c r="M22" s="94" t="str">
        <f t="shared" si="6"/>
        <v>obj_004b5#0006</v>
      </c>
      <c r="N22" s="146" t="str">
        <f>IFERROR(_xll.qlRateHelperQuoteName(M22,Trigger),"--")</f>
        <v>EDU8_RepoQuote</v>
      </c>
      <c r="O22" s="208">
        <f>IFERROR(_xll.qlRateHelperQuoteValue($M22,Trigger),"--")</f>
        <v>98.042400000000001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43362</v>
      </c>
      <c r="T22" s="99">
        <f>IFERROR(_xll.qlRateHelperPillarDate(M22,Trigger),"--")</f>
        <v>43453</v>
      </c>
      <c r="V22" s="4" t="str">
        <f t="shared" si="0"/>
        <v>Sw</v>
      </c>
      <c r="W22" s="4" t="str">
        <v>obj_00452</v>
      </c>
      <c r="X22" s="4" t="str">
        <f>IFERROR(_xll.qlRateHelperQuoteName(W22,Trigger),"")</f>
        <v>USDAM3L6Y_RepoQuote</v>
      </c>
      <c r="Y22" s="70">
        <f>IFERROR(_xll.qlRateHelperRate(W22,Trigger),"")</f>
        <v>1.8044874999999998E-2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42362</v>
      </c>
      <c r="AB22" s="5">
        <f>IFERROR(_xll.qlRateHelperPillarDate(W22,Trigger),"")</f>
        <v>44557</v>
      </c>
      <c r="AC22" s="70">
        <v>1.8263661162271239E-2</v>
      </c>
      <c r="AD22" s="167">
        <v>44554</v>
      </c>
      <c r="AE22" s="168">
        <v>1.8291148709397301E-2</v>
      </c>
      <c r="AF22" s="170">
        <f>_xll.qlYieldTSZeroRate(yieldcurve1_STD,$AD22,"ACTUAL/365 (FIXED)",,,TRUE,Trigger)-AE22</f>
        <v>-3.826863608548392E-5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M8</v>
      </c>
      <c r="D23" s="123"/>
      <c r="E23" s="205">
        <f>_xll.qlIMMdate($C23,,Trigger)</f>
        <v>43271</v>
      </c>
      <c r="F23" s="205">
        <f>_xll.qlIMMNextDate($E23,,Trigger)</f>
        <v>43362</v>
      </c>
      <c r="G23" s="61" t="str">
        <f t="shared" si="7"/>
        <v>UsdLibor3M</v>
      </c>
      <c r="H23" s="119" t="str">
        <f t="shared" si="8"/>
        <v>EDM8_RepoQuote</v>
      </c>
      <c r="I23" s="119">
        <v>0</v>
      </c>
      <c r="J23" s="64" t="str">
        <f>_xll.qlFuturesRateHelper(,$H23,,$E23,$G23,$I23,FALSE,"customdate",$F23,Permanent,Trigger,ObjectOverwrite)</f>
        <v>obj_004ab#0006</v>
      </c>
      <c r="K23" s="48"/>
      <c r="L23" s="10" t="str">
        <f t="shared" si="5"/>
        <v>FUT</v>
      </c>
      <c r="M23" s="94" t="str">
        <f t="shared" si="6"/>
        <v>obj_004b9#0006</v>
      </c>
      <c r="N23" s="146" t="str">
        <f>IFERROR(_xll.qlRateHelperQuoteName(M23,Trigger),"--")</f>
        <v>EDZ8_RepoQuote</v>
      </c>
      <c r="O23" s="208">
        <f>IFERROR(_xll.qlRateHelperQuoteValue($M23,Trigger),"--")</f>
        <v>97.962700000000012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43453</v>
      </c>
      <c r="T23" s="99">
        <f>IFERROR(_xll.qlRateHelperPillarDate(M23,Trigger),"--")</f>
        <v>43544</v>
      </c>
      <c r="V23" s="4" t="str">
        <f t="shared" si="0"/>
        <v>Sw</v>
      </c>
      <c r="W23" s="4" t="str">
        <v>obj_0044f</v>
      </c>
      <c r="X23" s="4" t="str">
        <f>IFERROR(_xll.qlRateHelperQuoteName(W23,Trigger),"")</f>
        <v>USDAM3L7Y_RepoQuote</v>
      </c>
      <c r="Y23" s="70">
        <f>IFERROR(_xll.qlRateHelperRate(W23,Trigger),"")</f>
        <v>1.91705E-2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42362</v>
      </c>
      <c r="AB23" s="5">
        <f>IFERROR(_xll.qlRateHelperPillarDate(W23,Trigger),"")</f>
        <v>44922</v>
      </c>
      <c r="AC23" s="70">
        <v>1.9441553043123096E-2</v>
      </c>
      <c r="AD23" s="167">
        <v>44922</v>
      </c>
      <c r="AE23" s="168">
        <v>1.9465093436787501E-2</v>
      </c>
      <c r="AF23" s="170">
        <f>_xll.qlYieldTSZeroRate(yieldcurve1_STD,$AD23,"ACTUAL/365 (FIXED)",,,TRUE,Trigger)-AE23</f>
        <v>-2.3540393664416015E-5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U8</v>
      </c>
      <c r="D24" s="123"/>
      <c r="E24" s="205">
        <f>_xll.qlIMMdate($C24,,Trigger)</f>
        <v>43362</v>
      </c>
      <c r="F24" s="205">
        <f>_xll.qlIMMNextDate($E24,,Trigger)</f>
        <v>43453</v>
      </c>
      <c r="G24" s="61" t="str">
        <f t="shared" si="7"/>
        <v>UsdLibor3M</v>
      </c>
      <c r="H24" s="119" t="str">
        <f t="shared" si="8"/>
        <v>EDU8_RepoQuote</v>
      </c>
      <c r="I24" s="119">
        <v>0</v>
      </c>
      <c r="J24" s="64" t="str">
        <f>_xll.qlFuturesRateHelper(,$H24,,$E24,$G24,$I24,FALSE,"customdate",$F24,Permanent,Trigger,ObjectOverwrite)</f>
        <v>obj_004b5#0006</v>
      </c>
      <c r="K24" s="48"/>
      <c r="L24" s="10" t="str">
        <f t="shared" si="5"/>
        <v>FUT</v>
      </c>
      <c r="M24" s="94" t="str">
        <f t="shared" si="6"/>
        <v>obj_004ae#0006</v>
      </c>
      <c r="N24" s="146" t="str">
        <f>IFERROR(_xll.qlRateHelperQuoteName(M24,Trigger),"--")</f>
        <v>EDH9_RepoQuote</v>
      </c>
      <c r="O24" s="208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43544</v>
      </c>
      <c r="T24" s="99">
        <f>IFERROR(_xll.qlRateHelperPillarDate(M24,Trigger),"--")</f>
        <v>43635</v>
      </c>
      <c r="V24" s="4" t="str">
        <f t="shared" si="0"/>
        <v>Sw</v>
      </c>
      <c r="W24" s="4" t="str">
        <v>obj_00455</v>
      </c>
      <c r="X24" s="4" t="str">
        <f>IFERROR(_xll.qlRateHelperQuoteName(W24,Trigger),"")</f>
        <v>USDAM3L8Y_RepoQuote</v>
      </c>
      <c r="Y24" s="70">
        <f>IFERROR(_xll.qlRateHelperRate(W24,Trigger),"")</f>
        <v>2.00865E-2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42362</v>
      </c>
      <c r="AB24" s="5">
        <f>IFERROR(_xll.qlRateHelperPillarDate(W24,Trigger),"")</f>
        <v>45286</v>
      </c>
      <c r="AC24" s="70">
        <v>2.0406119529599361E-2</v>
      </c>
      <c r="AD24" s="167">
        <v>45286</v>
      </c>
      <c r="AE24" s="168">
        <v>2.0427274042866001E-2</v>
      </c>
      <c r="AF24" s="170">
        <f>_xll.qlYieldTSZeroRate(yieldcurve1_STD,$AD24,"ACTUAL/365 (FIXED)",,,TRUE,Trigger)-AE24</f>
        <v>-2.1154513266643388E-5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Z8</v>
      </c>
      <c r="D25" s="123"/>
      <c r="E25" s="205">
        <f>_xll.qlIMMdate($C25,,Trigger)</f>
        <v>43453</v>
      </c>
      <c r="F25" s="205">
        <f>_xll.qlIMMNextDate($E25,,Trigger)</f>
        <v>43544</v>
      </c>
      <c r="G25" s="61" t="str">
        <f t="shared" si="7"/>
        <v>UsdLibor3M</v>
      </c>
      <c r="H25" s="119" t="str">
        <f t="shared" si="8"/>
        <v>EDZ8_RepoQuote</v>
      </c>
      <c r="I25" s="119">
        <v>0</v>
      </c>
      <c r="J25" s="64" t="str">
        <f>_xll.qlFuturesRateHelper(,$H25,,$E25,$G25,$I25,FALSE,"customdate",$F25,Permanent,Trigger,ObjectOverwrite)</f>
        <v>obj_004b9#0006</v>
      </c>
      <c r="K25" s="48"/>
      <c r="L25" s="10" t="str">
        <f t="shared" si="5"/>
        <v>FUT</v>
      </c>
      <c r="M25" s="94" t="str">
        <f t="shared" si="6"/>
        <v>obj_004b3#0006</v>
      </c>
      <c r="N25" s="146" t="str">
        <f>IFERROR(_xll.qlRateHelperQuoteName(M25,Trigger),"--")</f>
        <v>EDM9_RepoQuote</v>
      </c>
      <c r="O25" s="208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43635</v>
      </c>
      <c r="T25" s="99">
        <f>IFERROR(_xll.qlRateHelperPillarDate(M25,Trigger),"--")</f>
        <v>43726</v>
      </c>
      <c r="V25" s="4" t="str">
        <f t="shared" si="0"/>
        <v>Sw</v>
      </c>
      <c r="W25" s="4" t="str">
        <v>obj_0045c</v>
      </c>
      <c r="X25" s="4" t="str">
        <f>IFERROR(_xll.qlRateHelperQuoteName(W25,Trigger),"")</f>
        <v>USDAM3L9Y_RepoQuote</v>
      </c>
      <c r="Y25" s="70">
        <f>IFERROR(_xll.qlRateHelperRate(W25,Trigger),"")</f>
        <v>2.0914499999999999E-2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42362</v>
      </c>
      <c r="AB25" s="5">
        <f>IFERROR(_xll.qlRateHelperPillarDate(W25,Trigger),"")</f>
        <v>45650</v>
      </c>
      <c r="AC25" s="70">
        <v>2.1286243278826909E-2</v>
      </c>
      <c r="AD25" s="167">
        <v>45650</v>
      </c>
      <c r="AE25" s="168">
        <v>2.1305433554299001E-2</v>
      </c>
      <c r="AF25" s="170">
        <f>_xll.qlYieldTSZeroRate(yieldcurve1_STD,$AD25,"ACTUAL/365 (FIXED)",,,TRUE,Trigger)-AE25</f>
        <v>-1.9190275472095314E-5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H9</v>
      </c>
      <c r="D26" s="123"/>
      <c r="E26" s="205">
        <f>_xll.qlIMMdate($C26,,Trigger)</f>
        <v>43544</v>
      </c>
      <c r="F26" s="205">
        <f>_xll.qlIMMNextDate($E26,,Trigger)</f>
        <v>43635</v>
      </c>
      <c r="G26" s="61" t="str">
        <f t="shared" si="7"/>
        <v>UsdLibor3M</v>
      </c>
      <c r="H26" s="119" t="str">
        <f t="shared" si="8"/>
        <v>EDH9_RepoQuote</v>
      </c>
      <c r="I26" s="119">
        <v>0</v>
      </c>
      <c r="J26" s="64" t="str">
        <f>_xll.qlFuturesRateHelper(,$H26,,$E26,$G26,$I26,FALSE,"customdate",$F26,Permanent,Trigger,ObjectOverwrite)</f>
        <v>obj_004ae#0006</v>
      </c>
      <c r="K26" s="48"/>
      <c r="L26" s="10" t="str">
        <f t="shared" si="5"/>
        <v>FUT</v>
      </c>
      <c r="M26" s="94" t="str">
        <f t="shared" si="6"/>
        <v>obj_004b4#0006</v>
      </c>
      <c r="N26" s="146" t="str">
        <f>IFERROR(_xll.qlRateHelperQuoteName(M26,Trigger),"--")</f>
        <v>EDU9_RepoQuote</v>
      </c>
      <c r="O26" s="208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43726</v>
      </c>
      <c r="T26" s="99">
        <f>IFERROR(_xll.qlRateHelperPillarDate(M26,Trigger),"--")</f>
        <v>43817</v>
      </c>
      <c r="V26" s="4" t="str">
        <f t="shared" si="0"/>
        <v>Sw</v>
      </c>
      <c r="W26" s="4" t="str">
        <v>obj_0044a</v>
      </c>
      <c r="X26" s="4" t="str">
        <f>IFERROR(_xll.qlRateHelperQuoteName(W26,Trigger),"")</f>
        <v>USDAM3L10Y_RepoQuote</v>
      </c>
      <c r="Y26" s="70">
        <f>IFERROR(_xll.qlRateHelperRate(W26,Trigger),"")</f>
        <v>2.159175E-2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42362</v>
      </c>
      <c r="AB26" s="5">
        <f>IFERROR(_xll.qlRateHelperPillarDate(W26,Trigger),"")</f>
        <v>46015</v>
      </c>
      <c r="AC26" s="70">
        <v>2.2010000791957703E-2</v>
      </c>
      <c r="AD26" s="167">
        <v>46015</v>
      </c>
      <c r="AE26" s="168">
        <v>2.20273150670071E-2</v>
      </c>
      <c r="AF26" s="170">
        <f>_xll.qlYieldTSZeroRate(yieldcurve1_STD,$AD26,"ACTUAL/365 (FIXED)",,,TRUE,Trigger)-AE26</f>
        <v>-1.7314275049407774E-5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M9</v>
      </c>
      <c r="D27" s="123"/>
      <c r="E27" s="205">
        <f>_xll.qlIMMdate($C27,,Trigger)</f>
        <v>43635</v>
      </c>
      <c r="F27" s="205">
        <f>_xll.qlIMMNextDate($E27,,Trigger)</f>
        <v>43726</v>
      </c>
      <c r="G27" s="61" t="str">
        <f t="shared" si="7"/>
        <v>UsdLibor3M</v>
      </c>
      <c r="H27" s="119" t="str">
        <f t="shared" si="8"/>
        <v>EDM9_RepoQuote</v>
      </c>
      <c r="I27" s="119">
        <v>0</v>
      </c>
      <c r="J27" s="64" t="str">
        <f>_xll.qlFuturesRateHelper(,$H27,,$E27,$G27,$I27,FALSE,"customdate",$F27,Permanent,Trigger,ObjectOverwrite)</f>
        <v>obj_004b3#0006</v>
      </c>
      <c r="K27" s="48"/>
      <c r="L27" s="10" t="str">
        <f t="shared" si="5"/>
        <v>FUT</v>
      </c>
      <c r="M27" s="94" t="str">
        <f t="shared" si="6"/>
        <v>obj_004bd#0006</v>
      </c>
      <c r="N27" s="146" t="str">
        <f>IFERROR(_xll.qlRateHelperQuoteName(M27,Trigger),"--")</f>
        <v>EDZ9_RepoQuote</v>
      </c>
      <c r="O27" s="208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43817</v>
      </c>
      <c r="T27" s="99">
        <f>IFERROR(_xll.qlRateHelperPillarDate(M27,Trigger),"--")</f>
        <v>43908</v>
      </c>
      <c r="V27" s="4" t="str">
        <f t="shared" si="0"/>
        <v>Sw</v>
      </c>
      <c r="W27" s="4" t="str">
        <v>obj_00459</v>
      </c>
      <c r="X27" s="4" t="str">
        <f>IFERROR(_xll.qlRateHelperQuoteName(W27,Trigger),"")</f>
        <v>USDAM3L12Y_RepoQuote</v>
      </c>
      <c r="Y27" s="70">
        <f>IFERROR(_xll.qlRateHelperRate(W27,Trigger),"")</f>
        <v>2.2759100000000001E-2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42362</v>
      </c>
      <c r="AB27" s="5">
        <f>IFERROR(_xll.qlRateHelperPillarDate(W27,Trigger),"")</f>
        <v>46748</v>
      </c>
      <c r="AC27" s="70">
        <v>2.3276033328050422E-2</v>
      </c>
      <c r="AD27" s="167">
        <v>46745</v>
      </c>
      <c r="AE27" s="168">
        <v>2.3290105211509E-2</v>
      </c>
      <c r="AF27" s="170">
        <f>_xll.qlYieldTSZeroRate(yieldcurve1_STD,$AD27,"ACTUAL/365 (FIXED)",,,TRUE,Trigger)-AE27</f>
        <v>-1.9253462733181959E-5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U9</v>
      </c>
      <c r="D28" s="123"/>
      <c r="E28" s="205">
        <f>_xll.qlIMMdate($C28,,Trigger)</f>
        <v>43726</v>
      </c>
      <c r="F28" s="205">
        <f>_xll.qlIMMNextDate($E28,,Trigger)</f>
        <v>43817</v>
      </c>
      <c r="G28" s="61" t="str">
        <f t="shared" si="7"/>
        <v>UsdLibor3M</v>
      </c>
      <c r="H28" s="119" t="str">
        <f t="shared" si="8"/>
        <v>EDU9_RepoQuote</v>
      </c>
      <c r="I28" s="119">
        <v>0</v>
      </c>
      <c r="J28" s="64" t="str">
        <f>_xll.qlFuturesRateHelper(,$H28,,$E28,$G28,$I28,FALSE,"customdate",$F28,Permanent,Trigger,ObjectOverwrite)</f>
        <v>obj_004b4#0006</v>
      </c>
      <c r="K28" s="48"/>
      <c r="L28" s="10" t="str">
        <f t="shared" si="5"/>
        <v>FUT</v>
      </c>
      <c r="M28" s="94" t="str">
        <f t="shared" si="6"/>
        <v>obj_004b2#0006</v>
      </c>
      <c r="N28" s="146" t="str">
        <f>IFERROR(_xll.qlRateHelperQuoteName(M28,Trigger),"--")</f>
        <v>EDH0_RepoQuote</v>
      </c>
      <c r="O28" s="208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43908</v>
      </c>
      <c r="T28" s="99">
        <f>IFERROR(_xll.qlRateHelperPillarDate(M28,Trigger),"--")</f>
        <v>43999</v>
      </c>
      <c r="V28" s="4" t="str">
        <f t="shared" si="0"/>
        <v>Sw</v>
      </c>
      <c r="W28" s="4" t="str">
        <v>obj_00450</v>
      </c>
      <c r="X28" s="4" t="str">
        <f>IFERROR(_xll.qlRateHelperQuoteName(W28,Trigger),"")</f>
        <v>USDAM3L15Y_RepoQuote</v>
      </c>
      <c r="Y28" s="70">
        <f>IFERROR(_xll.qlRateHelperRate(W28,Trigger),"")</f>
        <v>2.3966399999999999E-2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42362</v>
      </c>
      <c r="AB28" s="5">
        <f>IFERROR(_xll.qlRateHelperPillarDate(W28,Trigger),"")</f>
        <v>47841</v>
      </c>
      <c r="AC28" s="70">
        <v>2.4603659777990138E-2</v>
      </c>
      <c r="AD28" s="167">
        <v>47841</v>
      </c>
      <c r="AE28" s="168">
        <v>2.4614825966942099E-2</v>
      </c>
      <c r="AF28" s="170">
        <f>_xll.qlYieldTSZeroRate(yieldcurve1_STD,$AD28,"ACTUAL/365 (FIXED)",,,TRUE,Trigger)-AE28</f>
        <v>-1.11661889519582E-5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Z9</v>
      </c>
      <c r="D29" s="123"/>
      <c r="E29" s="205">
        <f>_xll.qlIMMdate($C29,,Trigger)</f>
        <v>43817</v>
      </c>
      <c r="F29" s="205">
        <f>_xll.qlIMMNextDate($E29,,Trigger)</f>
        <v>43908</v>
      </c>
      <c r="G29" s="61" t="str">
        <f t="shared" si="7"/>
        <v>UsdLibor3M</v>
      </c>
      <c r="H29" s="119" t="str">
        <f t="shared" si="8"/>
        <v>EDZ9_RepoQuote</v>
      </c>
      <c r="I29" s="119">
        <v>0</v>
      </c>
      <c r="J29" s="64" t="str">
        <f>_xll.qlFuturesRateHelper(,$H29,,$E29,$G29,$I29,FALSE,"customdate",$F29,Permanent,Trigger,ObjectOverwrite)</f>
        <v>obj_004bd#0006</v>
      </c>
      <c r="K29" s="48"/>
      <c r="L29" s="10" t="str">
        <f t="shared" si="5"/>
        <v>FUT</v>
      </c>
      <c r="M29" s="94" t="str">
        <f t="shared" si="6"/>
        <v>obj_004b7#0006</v>
      </c>
      <c r="N29" s="146" t="str">
        <f>IFERROR(_xll.qlRateHelperQuoteName(M29,Trigger),"--")</f>
        <v>EDM0_RepoQuote</v>
      </c>
      <c r="O29" s="208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43999</v>
      </c>
      <c r="T29" s="99">
        <f>IFERROR(_xll.qlRateHelperPillarDate(M29,Trigger),"--")</f>
        <v>44090</v>
      </c>
      <c r="V29" s="4" t="str">
        <f t="shared" si="0"/>
        <v>Sw</v>
      </c>
      <c r="W29" s="4" t="str">
        <v>obj_0044c</v>
      </c>
      <c r="X29" s="4" t="str">
        <f>IFERROR(_xll.qlRateHelperQuoteName(W29,Trigger),"")</f>
        <v>USDAM3L20Y_RepoQuote</v>
      </c>
      <c r="Y29" s="70">
        <f>IFERROR(_xll.qlRateHelperRate(W29,Trigger),"")</f>
        <v>2.51265E-2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42362</v>
      </c>
      <c r="AB29" s="5">
        <f>IFERROR(_xll.qlRateHelperPillarDate(W29,Trigger),"")</f>
        <v>49667</v>
      </c>
      <c r="AC29" s="70">
        <v>2.5897073393157239E-2</v>
      </c>
      <c r="AD29" s="167">
        <v>49667</v>
      </c>
      <c r="AE29" s="168">
        <v>2.5905861036244301E-2</v>
      </c>
      <c r="AF29" s="170">
        <f>_xll.qlYieldTSZeroRate(yieldcurve1_STD,$AD29,"ACTUAL/365 (FIXED)",,,TRUE,Trigger)-AE29</f>
        <v>-8.7876430870624522E-6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H0</v>
      </c>
      <c r="D30" s="123"/>
      <c r="E30" s="205">
        <f>_xll.qlIMMdate($C30,,Trigger)</f>
        <v>43908</v>
      </c>
      <c r="F30" s="205">
        <f>_xll.qlIMMNextDate($E30,,Trigger)</f>
        <v>43999</v>
      </c>
      <c r="G30" s="61" t="str">
        <f t="shared" si="7"/>
        <v>UsdLibor3M</v>
      </c>
      <c r="H30" s="119" t="str">
        <f t="shared" si="8"/>
        <v>EDH0_RepoQuote</v>
      </c>
      <c r="I30" s="119">
        <v>0</v>
      </c>
      <c r="J30" s="64" t="str">
        <f>_xll.qlFuturesRateHelper(,$H30,,$E30,$G30,$I30,FALSE,"customdate",$F30,Permanent,Trigger,ObjectOverwrite)</f>
        <v>obj_004b2#0006</v>
      </c>
      <c r="K30" s="48"/>
      <c r="L30" s="10" t="str">
        <f t="shared" si="5"/>
        <v>FUT</v>
      </c>
      <c r="M30" s="94" t="str">
        <f t="shared" si="6"/>
        <v>obj_004b1#0006</v>
      </c>
      <c r="N30" s="146" t="str">
        <f>IFERROR(_xll.qlRateHelperQuoteName(M30,Trigger),"--")</f>
        <v>EDU0_RepoQuote</v>
      </c>
      <c r="O30" s="208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44090</v>
      </c>
      <c r="T30" s="99">
        <f>IFERROR(_xll.qlRateHelperPillarDate(M30,Trigger),"--")</f>
        <v>44181</v>
      </c>
      <c r="V30" s="4" t="str">
        <f t="shared" si="0"/>
        <v>Sw</v>
      </c>
      <c r="W30" s="4" t="str">
        <v>obj_00453</v>
      </c>
      <c r="X30" s="4" t="str">
        <f>IFERROR(_xll.qlRateHelperQuoteName(W30,Trigger),"")</f>
        <v>USDAM3L25Y_RepoQuote</v>
      </c>
      <c r="Y30" s="70">
        <f>IFERROR(_xll.qlRateHelperRate(W30,Trigger),"")</f>
        <v>2.5742833335E-2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42362</v>
      </c>
      <c r="AB30" s="5">
        <f>IFERROR(_xll.qlRateHelperPillarDate(W30,Trigger),"")</f>
        <v>51494</v>
      </c>
      <c r="AC30" s="70">
        <v>2.6580462176289388E-2</v>
      </c>
      <c r="AD30" s="167">
        <v>51494</v>
      </c>
      <c r="AE30" s="168">
        <v>2.6587664520366702E-2</v>
      </c>
      <c r="AF30" s="170">
        <f>_xll.qlYieldTSZeroRate(yieldcurve1_STD,$AD30,"ACTUAL/365 (FIXED)",,,TRUE,Trigger)-AE30</f>
        <v>-7.2023440773165415E-6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M0</v>
      </c>
      <c r="D31" s="123"/>
      <c r="E31" s="205">
        <f>_xll.qlIMMdate($C31,,Trigger)</f>
        <v>43999</v>
      </c>
      <c r="F31" s="205">
        <f>_xll.qlIMMNextDate($E31,,Trigger)</f>
        <v>44090</v>
      </c>
      <c r="G31" s="61" t="str">
        <f t="shared" si="7"/>
        <v>UsdLibor3M</v>
      </c>
      <c r="H31" s="119" t="str">
        <f t="shared" si="8"/>
        <v>EDM0_RepoQuote</v>
      </c>
      <c r="I31" s="119">
        <v>0</v>
      </c>
      <c r="J31" s="64" t="str">
        <f>_xll.qlFuturesRateHelper(,$H31,,$E31,$G31,$I31,FALSE,"customdate",$F31,Permanent,Trigger,ObjectOverwrite)</f>
        <v>obj_004b7#0006</v>
      </c>
      <c r="K31" s="48"/>
      <c r="L31" s="10" t="str">
        <f t="shared" si="5"/>
        <v>FUT</v>
      </c>
      <c r="M31" s="94" t="str">
        <f t="shared" si="6"/>
        <v>obj_004ba#0006</v>
      </c>
      <c r="N31" s="146" t="str">
        <f>IFERROR(_xll.qlRateHelperQuoteName(M31,Trigger),"--")</f>
        <v>EDZ0_RepoQuote</v>
      </c>
      <c r="O31" s="208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44181</v>
      </c>
      <c r="T31" s="99">
        <f>IFERROR(_xll.qlRateHelperPillarDate(M31,Trigger),"--")</f>
        <v>44272</v>
      </c>
      <c r="V31" s="4" t="str">
        <f t="shared" si="0"/>
        <v>Sw</v>
      </c>
      <c r="W31" s="4" t="str">
        <v>obj_0045a</v>
      </c>
      <c r="X31" s="4" t="str">
        <f>IFERROR(_xll.qlRateHelperQuoteName(W31,Trigger),"")</f>
        <v>USDAM3L30Y_RepoQuote</v>
      </c>
      <c r="Y31" s="70">
        <f>IFERROR(_xll.qlRateHelperRate(W31,Trigger),"")</f>
        <v>2.6033875000000001E-2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42362</v>
      </c>
      <c r="AB31" s="5">
        <f>IFERROR(_xll.qlRateHelperPillarDate(W31,Trigger),"")</f>
        <v>53322</v>
      </c>
      <c r="AC31" s="70">
        <v>2.6870167339284184E-2</v>
      </c>
      <c r="AD31" s="167">
        <v>53322</v>
      </c>
      <c r="AE31" s="168">
        <v>2.6876114059453001E-2</v>
      </c>
      <c r="AF31" s="170">
        <f>_xll.qlYieldTSZeroRate(yieldcurve1_STD,$AD31,"ACTUAL/365 (FIXED)",,,TRUE,Trigger)-AE31</f>
        <v>-5.946720168820141E-6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U0</v>
      </c>
      <c r="D32" s="123"/>
      <c r="E32" s="205">
        <f>_xll.qlIMMdate($C32,,Trigger)</f>
        <v>44090</v>
      </c>
      <c r="F32" s="205">
        <f>_xll.qlIMMNextDate($E32,,Trigger)</f>
        <v>44181</v>
      </c>
      <c r="G32" s="61" t="str">
        <f t="shared" si="7"/>
        <v>UsdLibor3M</v>
      </c>
      <c r="H32" s="119" t="str">
        <f t="shared" si="8"/>
        <v>EDU0_RepoQuote</v>
      </c>
      <c r="I32" s="119">
        <v>0</v>
      </c>
      <c r="J32" s="64" t="str">
        <f>_xll.qlFuturesRateHelper(,$H32,,$E32,$G32,$I32,FALSE,"customdate",$F32,Permanent,Trigger,ObjectOverwrite)</f>
        <v>obj_004b1#0006</v>
      </c>
      <c r="K32" s="48"/>
      <c r="L32" s="10" t="str">
        <f t="shared" si="5"/>
        <v>FUT</v>
      </c>
      <c r="M32" s="94" t="str">
        <f t="shared" si="6"/>
        <v>obj_004af#0006</v>
      </c>
      <c r="N32" s="146" t="str">
        <f>IFERROR(_xll.qlRateHelperQuoteName(M32,Trigger),"--")</f>
        <v>EDH1_RepoQuote</v>
      </c>
      <c r="O32" s="208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44272</v>
      </c>
      <c r="T32" s="99">
        <f>IFERROR(_xll.qlRateHelperPillarDate(M32,Trigger),"--")</f>
        <v>44363</v>
      </c>
      <c r="V32" s="4" t="str">
        <f t="shared" si="0"/>
        <v>Sw</v>
      </c>
      <c r="W32" s="4" t="str">
        <v>obj_0045b</v>
      </c>
      <c r="X32" s="4" t="str">
        <f>IFERROR(_xll.qlRateHelperQuoteName(W32,Trigger),"")</f>
        <v>USDAM3L40Y_RepoQuote</v>
      </c>
      <c r="Y32" s="70">
        <f>IFERROR(_xll.qlRateHelperRate(W32,Trigger),"")</f>
        <v>2.6195E-2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42362</v>
      </c>
      <c r="AB32" s="5">
        <f>IFERROR(_xll.qlRateHelperPillarDate(W32,Trigger),"")</f>
        <v>56975</v>
      </c>
      <c r="AC32" s="70">
        <v>2.6922540372068E-2</v>
      </c>
      <c r="AD32" s="167">
        <v>56972</v>
      </c>
      <c r="AE32" s="168">
        <v>2.69270862000313E-2</v>
      </c>
      <c r="AF32" s="170">
        <f>_xll.qlYieldTSZeroRate(yieldcurve1_STD,$AD32,"ACTUAL/365 (FIXED)",,,TRUE,Trigger)-AE32</f>
        <v>-4.5888389401289864E-6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Z0</v>
      </c>
      <c r="D33" s="123"/>
      <c r="E33" s="205">
        <f>_xll.qlIMMdate($C33,,Trigger)</f>
        <v>44181</v>
      </c>
      <c r="F33" s="205">
        <f>_xll.qlIMMNextDate($E33,,Trigger)</f>
        <v>44272</v>
      </c>
      <c r="G33" s="61" t="str">
        <f t="shared" si="7"/>
        <v>UsdLibor3M</v>
      </c>
      <c r="H33" s="119" t="str">
        <f t="shared" si="8"/>
        <v>EDZ0_RepoQuote</v>
      </c>
      <c r="I33" s="119">
        <v>0</v>
      </c>
      <c r="J33" s="64" t="str">
        <f>_xll.qlFuturesRateHelper(,$H33,,$E33,$G33,$I33,FALSE,"customdate",$F33,Permanent,Trigger,ObjectOverwrite)</f>
        <v>obj_004ba#0006</v>
      </c>
      <c r="K33" s="48"/>
      <c r="L33" s="10" t="str">
        <f t="shared" si="5"/>
        <v>FUT</v>
      </c>
      <c r="M33" s="94" t="str">
        <f t="shared" si="6"/>
        <v>obj_004b6#0006</v>
      </c>
      <c r="N33" s="146" t="str">
        <f>IFERROR(_xll.qlRateHelperQuoteName(M33,Trigger),"--")</f>
        <v>EDM1_RepoQuote</v>
      </c>
      <c r="O33" s="208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44363</v>
      </c>
      <c r="T33" s="99">
        <f>IFERROR(_xll.qlRateHelperPillarDate(M33,Trigger),"--")</f>
        <v>44454</v>
      </c>
      <c r="V33" s="4" t="str">
        <f t="shared" si="0"/>
        <v>Sw</v>
      </c>
      <c r="W33" s="4" t="str">
        <v>obj_00456</v>
      </c>
      <c r="X33" s="4" t="str">
        <f>IFERROR(_xll.qlRateHelperQuoteName(W33,Trigger),"")</f>
        <v>USDAM3L50Y_RepoQuote</v>
      </c>
      <c r="Y33" s="70">
        <f>IFERROR(_xll.qlRateHelperRate(W33,Trigger),"")</f>
        <v>2.606E-2</v>
      </c>
      <c r="Z33" s="104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42362</v>
      </c>
      <c r="AB33" s="5">
        <f>IFERROR(_xll.qlRateHelperPillarDate(W33,Trigger),"")</f>
        <v>60625</v>
      </c>
      <c r="AC33" s="70">
        <v>2.6527755728967997E-2</v>
      </c>
      <c r="AD33" s="167">
        <v>60625</v>
      </c>
      <c r="AE33" s="168">
        <v>2.6531285950432498E-2</v>
      </c>
      <c r="AF33" s="170">
        <f>_xll.qlYieldTSZeroRate(yieldcurve1_STD,$AD33,"ACTUAL/365 (FIXED)",,,TRUE,Trigger)-AE33</f>
        <v>-3.5302214645080432E-6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H1</v>
      </c>
      <c r="D34" s="123"/>
      <c r="E34" s="205">
        <f>_xll.qlIMMdate($C34,,Trigger)</f>
        <v>44272</v>
      </c>
      <c r="F34" s="205">
        <f>_xll.qlIMMNextDate($E34,,Trigger)</f>
        <v>44363</v>
      </c>
      <c r="G34" s="61" t="str">
        <f t="shared" si="7"/>
        <v>UsdLibor3M</v>
      </c>
      <c r="H34" s="119" t="str">
        <f t="shared" si="8"/>
        <v>EDH1_RepoQuote</v>
      </c>
      <c r="I34" s="119">
        <v>0</v>
      </c>
      <c r="J34" s="64" t="str">
        <f>_xll.qlFuturesRateHelper(,$H34,,$E34,$G34,$I34,FALSE,"customdate",$F34,Permanent,Trigger,ObjectOverwrite)</f>
        <v>obj_004af#0006</v>
      </c>
      <c r="K34" s="48"/>
      <c r="L34" s="10" t="str">
        <f t="shared" si="5"/>
        <v>FUT</v>
      </c>
      <c r="M34" s="94" t="str">
        <f t="shared" si="6"/>
        <v>obj_004bb#0006</v>
      </c>
      <c r="N34" s="146" t="str">
        <f>IFERROR(_xll.qlRateHelperQuoteName(M34,Trigger),"--")</f>
        <v>EDU1_RepoQuote</v>
      </c>
      <c r="O34" s="208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44454</v>
      </c>
      <c r="T34" s="99">
        <f>IFERROR(_xll.qlRateHelperPillarDate(M34,Trigger),"--")</f>
        <v>44545</v>
      </c>
      <c r="V34" s="4" t="str">
        <f t="shared" si="0"/>
        <v>Sw</v>
      </c>
      <c r="W34" s="4" t="str">
        <v>obj_0044b</v>
      </c>
      <c r="X34" s="4" t="str">
        <f>IFERROR(_xll.qlRateHelperQuoteName(W34,Trigger),"")</f>
        <v>USDAM3L60Y_RepoQuote</v>
      </c>
      <c r="Y34" s="70">
        <f>IFERROR(_xll.qlRateHelperRate(W34,Trigger),"")</f>
        <v>2.571E-2</v>
      </c>
      <c r="Z34" s="104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42362</v>
      </c>
      <c r="AB34" s="5">
        <f>IFERROR(_xll.qlRateHelperPillarDate(W34,Trigger),"")</f>
        <v>64277</v>
      </c>
      <c r="AC34" s="70">
        <v>2.5708838711275134E-2</v>
      </c>
      <c r="AD34" s="167">
        <v>64277</v>
      </c>
      <c r="AE34" s="168">
        <v>2.5711780567416801E-2</v>
      </c>
      <c r="AF34" s="170">
        <f>_xll.qlYieldTSZeroRate(yieldcurve1_STD,$AD34,"ACTUAL/365 (FIXED)",,,TRUE,Trigger)-AE34</f>
        <v>-2.9418561416673372E-6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M1</v>
      </c>
      <c r="D35" s="123"/>
      <c r="E35" s="205">
        <f>_xll.qlIMMdate($C35,,Trigger)</f>
        <v>44363</v>
      </c>
      <c r="F35" s="205">
        <f>_xll.qlIMMNextDate($E35,,Trigger)</f>
        <v>44454</v>
      </c>
      <c r="G35" s="61" t="str">
        <f t="shared" si="7"/>
        <v>UsdLibor3M</v>
      </c>
      <c r="H35" s="119" t="str">
        <f t="shared" si="8"/>
        <v>EDM1_RepoQuote</v>
      </c>
      <c r="I35" s="119">
        <v>0</v>
      </c>
      <c r="J35" s="64" t="str">
        <f>_xll.qlFuturesRateHelper(,$H35,,$E35,$G35,$I35,FALSE,"customdate",$F35,Permanent,Trigger,ObjectOverwrite)</f>
        <v>obj_004b6#0006</v>
      </c>
      <c r="K35" s="48"/>
      <c r="L35" s="10" t="str">
        <f t="shared" si="5"/>
        <v>FUT</v>
      </c>
      <c r="M35" s="94" t="str">
        <f t="shared" si="6"/>
        <v>obj_004be#0006</v>
      </c>
      <c r="N35" s="146" t="str">
        <f>IFERROR(_xll.qlRateHelperQuoteName(M35,Trigger),"--")</f>
        <v>EDZ1_RepoQuote</v>
      </c>
      <c r="O35" s="208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44545</v>
      </c>
      <c r="T35" s="99">
        <f>IFERROR(_xll.qlRateHelperPillarDate(M35,Trigger),"--")</f>
        <v>44636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7" t="e">
        <v>#N/A</v>
      </c>
      <c r="AE35" s="168" t="e">
        <v>#N/A</v>
      </c>
      <c r="AF35" s="170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U1</v>
      </c>
      <c r="D36" s="123"/>
      <c r="E36" s="205">
        <f>_xll.qlIMMdate($C36,,Trigger)</f>
        <v>44454</v>
      </c>
      <c r="F36" s="205">
        <f>_xll.qlIMMNextDate($E36,,Trigger)</f>
        <v>44545</v>
      </c>
      <c r="G36" s="61" t="str">
        <f t="shared" si="7"/>
        <v>UsdLibor3M</v>
      </c>
      <c r="H36" s="119" t="str">
        <f t="shared" si="8"/>
        <v>EDU1_RepoQuote</v>
      </c>
      <c r="I36" s="119">
        <v>0</v>
      </c>
      <c r="J36" s="64" t="str">
        <f>_xll.qlFuturesRateHelper(,$H36,,$E36,$G36,$I36,FALSE,"customdate",$F36,Permanent,Trigger,ObjectOverwrite)</f>
        <v>obj_004bb#0006</v>
      </c>
      <c r="K36" s="48"/>
      <c r="L36" s="68" t="str">
        <f t="shared" ref="L36:L72" si="10">A40</f>
        <v>Sw</v>
      </c>
      <c r="M36" s="131" t="str">
        <f t="shared" ref="M36" si="11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7" t="e">
        <v>#N/A</v>
      </c>
      <c r="AE36" s="168" t="e">
        <v>#N/A</v>
      </c>
      <c r="AF36" s="170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Z1</v>
      </c>
      <c r="D37" s="124"/>
      <c r="E37" s="206">
        <f>_xll.qlIMMdate($C37,,Trigger)</f>
        <v>44545</v>
      </c>
      <c r="F37" s="206">
        <f>_xll.qlIMMNextDate($E37,,Trigger)</f>
        <v>44636</v>
      </c>
      <c r="G37" s="7" t="str">
        <f t="shared" si="7"/>
        <v>UsdLibor3M</v>
      </c>
      <c r="H37" s="120" t="str">
        <f t="shared" si="8"/>
        <v>EDZ1_RepoQuote</v>
      </c>
      <c r="I37" s="120">
        <v>0</v>
      </c>
      <c r="J37" s="3" t="str">
        <f>_xll.qlFuturesRateHelper(,$H37,,$E37,$G37,$I37,FALSE,"customdate",$F37,Permanent,Trigger,ObjectOverwrite)</f>
        <v>obj_004be#0006</v>
      </c>
      <c r="K37" s="48"/>
      <c r="L37" s="10" t="str">
        <f t="shared" si="10"/>
        <v>Sw</v>
      </c>
      <c r="M37" s="94" t="str">
        <f t="shared" ref="M37:M72" si="12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7" t="e">
        <v>#N/A</v>
      </c>
      <c r="AE37" s="168" t="e">
        <v>#N/A</v>
      </c>
      <c r="AF37" s="170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155</v>
      </c>
      <c r="H38" s="50" t="s">
        <v>156</v>
      </c>
      <c r="K38" s="48"/>
      <c r="L38" s="10" t="str">
        <f t="shared" si="10"/>
        <v>Sw</v>
      </c>
      <c r="M38" s="94" t="str">
        <f t="shared" si="12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7" t="e">
        <v>#N/A</v>
      </c>
      <c r="AE38" s="168" t="e">
        <v>#N/A</v>
      </c>
      <c r="AF38" s="170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10"/>
        <v>Sw</v>
      </c>
      <c r="M39" s="94" t="str">
        <f t="shared" si="12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7" t="e">
        <v>#N/A</v>
      </c>
      <c r="AE39" s="168" t="e">
        <v>#N/A</v>
      </c>
      <c r="AF39" s="170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IF(ReportQuoteOverwrite,Currency&amp;$G$38&amp;$H$38&amp;$B40&amp;ReportQuoteSuffix,Currency&amp;$G$38&amp;$H$38&amp;$B40&amp;QuoteSuffix)</f>
        <v>USDAM3L1Y_RepoQuote</v>
      </c>
      <c r="I40" s="126"/>
      <c r="J40" s="64"/>
      <c r="K40" s="48"/>
      <c r="L40" s="10" t="str">
        <f t="shared" si="10"/>
        <v>Sw</v>
      </c>
      <c r="M40" s="94" t="str">
        <f t="shared" si="12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7" t="e">
        <v>#N/A</v>
      </c>
      <c r="AE40" s="168" t="e">
        <v>#N/A</v>
      </c>
      <c r="AF40" s="170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USDAM3L15M_RepoQuote</v>
      </c>
      <c r="I41" s="127"/>
      <c r="J41" s="64"/>
      <c r="K41" s="48"/>
      <c r="L41" s="10" t="str">
        <f t="shared" si="10"/>
        <v>Sw</v>
      </c>
      <c r="M41" s="94" t="str">
        <f t="shared" si="12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7" t="e">
        <v>#N/A</v>
      </c>
      <c r="AE41" s="168" t="e">
        <v>#N/A</v>
      </c>
      <c r="AF41" s="170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USDAM3L18M_RepoQuote</v>
      </c>
      <c r="I42" s="127"/>
      <c r="J42" s="64"/>
      <c r="K42" s="48"/>
      <c r="L42" s="10" t="str">
        <f t="shared" si="10"/>
        <v>Sw</v>
      </c>
      <c r="M42" s="94" t="str">
        <f t="shared" si="12"/>
        <v>obj_00451#0006</v>
      </c>
      <c r="N42" s="146" t="str">
        <f>IFERROR(_xll.qlRateHelperQuoteName(M42,Trigger),"--")</f>
        <v>USDAM3L4Y_RepoQuote</v>
      </c>
      <c r="O42" s="98">
        <f>IFERROR(_xll.qlRateHelperQuoteValue($M42,Trigger),"--")</f>
        <v>1.5272600000000001E-2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42362</v>
      </c>
      <c r="T42" s="99">
        <f>IFERROR(_xll.qlRateHelperPillarDate(M42,Trigger),"--")</f>
        <v>43823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7" t="e">
        <v>#N/A</v>
      </c>
      <c r="AE42" s="168" t="e">
        <v>#N/A</v>
      </c>
      <c r="AF42" s="170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USDAM3L21M_RepoQuote</v>
      </c>
      <c r="I43" s="127"/>
      <c r="J43" s="64"/>
      <c r="K43" s="48"/>
      <c r="L43" s="10" t="str">
        <f t="shared" si="10"/>
        <v>Sw</v>
      </c>
      <c r="M43" s="94" t="str">
        <f t="shared" si="12"/>
        <v>obj_00454#0006</v>
      </c>
      <c r="N43" s="146" t="str">
        <f>IFERROR(_xll.qlRateHelperQuoteName(M43,Trigger),"--")</f>
        <v>USDAM3L5Y_RepoQuote</v>
      </c>
      <c r="O43" s="98">
        <f>IFERROR(_xll.qlRateHelperQuoteValue($M43,Trigger),"--")</f>
        <v>1.6771500000000002E-2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42362</v>
      </c>
      <c r="T43" s="99">
        <f>IFERROR(_xll.qlRateHelperPillarDate(M43,Trigger),"--")</f>
        <v>44189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7" t="e">
        <v>#N/A</v>
      </c>
      <c r="AE43" s="168" t="e">
        <v>#N/A</v>
      </c>
      <c r="AF43" s="170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USDAM3L2Y_RepoQuote</v>
      </c>
      <c r="I44" s="127"/>
      <c r="J44" s="64"/>
      <c r="K44" s="48"/>
      <c r="L44" s="10" t="str">
        <f t="shared" si="10"/>
        <v>Sw</v>
      </c>
      <c r="M44" s="94" t="str">
        <f t="shared" si="12"/>
        <v>obj_00452#0006</v>
      </c>
      <c r="N44" s="146" t="str">
        <f>IFERROR(_xll.qlRateHelperQuoteName(M44,Trigger),"--")</f>
        <v>USDAM3L6Y_RepoQuote</v>
      </c>
      <c r="O44" s="98">
        <f>IFERROR(_xll.qlRateHelperQuoteValue($M44,Trigger),"--")</f>
        <v>1.8044874999999998E-2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42362</v>
      </c>
      <c r="T44" s="99">
        <f>IFERROR(_xll.qlRateHelperPillarDate(M44,Trigger),"--")</f>
        <v>44557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7" t="e">
        <v>#N/A</v>
      </c>
      <c r="AE44" s="168" t="e">
        <v>#N/A</v>
      </c>
      <c r="AF44" s="170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USDAM3L3Y_RepoQuote</v>
      </c>
      <c r="I45" s="127"/>
      <c r="J45" s="64"/>
      <c r="K45" s="48"/>
      <c r="L45" s="10" t="str">
        <f t="shared" si="10"/>
        <v>Sw</v>
      </c>
      <c r="M45" s="94" t="str">
        <f t="shared" si="12"/>
        <v>obj_0044f#0006</v>
      </c>
      <c r="N45" s="146" t="str">
        <f>IFERROR(_xll.qlRateHelperQuoteName(M45,Trigger),"--")</f>
        <v>USDAM3L7Y_RepoQuote</v>
      </c>
      <c r="O45" s="98">
        <f>IFERROR(_xll.qlRateHelperQuoteValue($M45,Trigger),"--")</f>
        <v>1.91705E-2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42362</v>
      </c>
      <c r="T45" s="99">
        <f>IFERROR(_xll.qlRateHelperPillarDate(M45,Trigger),"--")</f>
        <v>44922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7" t="e">
        <v>#N/A</v>
      </c>
      <c r="AE45" s="168" t="e">
        <v>#N/A</v>
      </c>
      <c r="AF45" s="170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USDAM3L4Y_RepoQuote</v>
      </c>
      <c r="I46" s="127">
        <v>0</v>
      </c>
      <c r="J46" s="64" t="str">
        <f>_xll.qlSwapRateHelper2(,$H46,,$B46,Calendar,$D46,$E46,$F46,$G46,$I46,$C46,,PillarDate,,IndexedCoupon,Permanent,Trigger,ObjectOverwrite)</f>
        <v>obj_00451#0006</v>
      </c>
      <c r="L46" s="10" t="str">
        <f t="shared" si="10"/>
        <v>Sw</v>
      </c>
      <c r="M46" s="94" t="str">
        <f t="shared" si="12"/>
        <v>obj_00455#0006</v>
      </c>
      <c r="N46" s="146" t="str">
        <f>IFERROR(_xll.qlRateHelperQuoteName(M46,Trigger),"--")</f>
        <v>USDAM3L8Y_RepoQuote</v>
      </c>
      <c r="O46" s="98">
        <f>IFERROR(_xll.qlRateHelperQuoteValue($M46,Trigger),"--")</f>
        <v>2.00865E-2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42362</v>
      </c>
      <c r="T46" s="99">
        <f>IFERROR(_xll.qlRateHelperPillarDate(M46,Trigger),"--")</f>
        <v>45286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7" t="e">
        <v>#N/A</v>
      </c>
      <c r="AE46" s="168" t="e">
        <v>#N/A</v>
      </c>
      <c r="AF46" s="170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USDAM3L5Y_RepoQuote</v>
      </c>
      <c r="I47" s="127">
        <v>0</v>
      </c>
      <c r="J47" s="64" t="str">
        <f>_xll.qlSwapRateHelper2(,$H47,,$B47,Calendar,$D47,$E47,$F47,$G47,$I47,$C47,,PillarDate,,IndexedCoupon,Permanent,Trigger,ObjectOverwrite)</f>
        <v>obj_00454#0006</v>
      </c>
      <c r="L47" s="10" t="str">
        <f t="shared" si="10"/>
        <v>Sw</v>
      </c>
      <c r="M47" s="94" t="str">
        <f t="shared" si="12"/>
        <v>obj_0045c#0006</v>
      </c>
      <c r="N47" s="146" t="str">
        <f>IFERROR(_xll.qlRateHelperQuoteName(M47,Trigger),"--")</f>
        <v>USDAM3L9Y_RepoQuote</v>
      </c>
      <c r="O47" s="98">
        <f>IFERROR(_xll.qlRateHelperQuoteValue($M47,Trigger),"--")</f>
        <v>2.0914499999999999E-2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42362</v>
      </c>
      <c r="T47" s="99">
        <f>IFERROR(_xll.qlRateHelperPillarDate(M47,Trigger),"--")</f>
        <v>45650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7" t="e">
        <v>#N/A</v>
      </c>
      <c r="AE47" s="168" t="e">
        <v>#N/A</v>
      </c>
      <c r="AF47" s="170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USDAM3L6Y_RepoQuote</v>
      </c>
      <c r="I48" s="127">
        <v>0</v>
      </c>
      <c r="J48" s="64" t="str">
        <f>_xll.qlSwapRateHelper2(,$H48,,$B48,Calendar,$D48,$E48,$F48,$G48,$I48,$C48,,PillarDate,,IndexedCoupon,Permanent,Trigger,ObjectOverwrite)</f>
        <v>obj_00452#0006</v>
      </c>
      <c r="L48" s="10" t="str">
        <f t="shared" si="10"/>
        <v>Sw</v>
      </c>
      <c r="M48" s="94" t="str">
        <f t="shared" si="12"/>
        <v>obj_0044a#0006</v>
      </c>
      <c r="N48" s="146" t="str">
        <f>IFERROR(_xll.qlRateHelperQuoteName(M48,Trigger),"--")</f>
        <v>USDAM3L10Y_RepoQuote</v>
      </c>
      <c r="O48" s="98">
        <f>IFERROR(_xll.qlRateHelperQuoteValue($M48,Trigger),"--")</f>
        <v>2.159175E-2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42362</v>
      </c>
      <c r="T48" s="99">
        <f>IFERROR(_xll.qlRateHelperPillarDate(M48,Trigger),"--")</f>
        <v>46015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7" t="e">
        <v>#N/A</v>
      </c>
      <c r="AE48" s="168" t="e">
        <v>#N/A</v>
      </c>
      <c r="AF48" s="170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USDAM3L7Y_RepoQuote</v>
      </c>
      <c r="I49" s="127">
        <v>0</v>
      </c>
      <c r="J49" s="64" t="str">
        <f>_xll.qlSwapRateHelper2(,$H49,,$B49,Calendar,$D49,$E49,$F49,$G49,$I49,$C49,,PillarDate,,IndexedCoupon,Permanent,Trigger,ObjectOverwrite)</f>
        <v>obj_0044f#0006</v>
      </c>
      <c r="L49" s="10" t="str">
        <f t="shared" si="10"/>
        <v>Sw</v>
      </c>
      <c r="M49" s="94" t="str">
        <f t="shared" si="12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7" t="e">
        <v>#N/A</v>
      </c>
      <c r="AE49" s="168" t="e">
        <v>#N/A</v>
      </c>
      <c r="AF49" s="170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USDAM3L8Y_RepoQuote</v>
      </c>
      <c r="I50" s="127">
        <v>0</v>
      </c>
      <c r="J50" s="64" t="str">
        <f>_xll.qlSwapRateHelper2(,$H50,,$B50,Calendar,$D50,$E50,$F50,$G50,$I50,$C50,,PillarDate,,IndexedCoupon,Permanent,Trigger,ObjectOverwrite)</f>
        <v>obj_00455#0006</v>
      </c>
      <c r="L50" s="10" t="str">
        <f t="shared" si="10"/>
        <v>Sw</v>
      </c>
      <c r="M50" s="94" t="str">
        <f t="shared" si="12"/>
        <v>obj_00459#0006</v>
      </c>
      <c r="N50" s="146" t="str">
        <f>IFERROR(_xll.qlRateHelperQuoteName(M50,Trigger),"--")</f>
        <v>USDAM3L12Y_RepoQuote</v>
      </c>
      <c r="O50" s="98">
        <f>IFERROR(_xll.qlRateHelperQuoteValue($M50,Trigger),"--")</f>
        <v>2.2759100000000001E-2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42362</v>
      </c>
      <c r="T50" s="99">
        <f>IFERROR(_xll.qlRateHelperPillarDate(M50,Trigger),"--")</f>
        <v>46748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7" t="e">
        <v>#N/A</v>
      </c>
      <c r="AE50" s="168" t="e">
        <v>#N/A</v>
      </c>
      <c r="AF50" s="170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USDAM3L9Y_RepoQuote</v>
      </c>
      <c r="I51" s="127">
        <v>0</v>
      </c>
      <c r="J51" s="64" t="str">
        <f>_xll.qlSwapRateHelper2(,$H51,,$B51,Calendar,$D51,$E51,$F51,$G51,$I51,$C51,,PillarDate,,IndexedCoupon,Permanent,Trigger,ObjectOverwrite)</f>
        <v>obj_0045c#0006</v>
      </c>
      <c r="L51" s="10" t="str">
        <f t="shared" si="10"/>
        <v>Sw</v>
      </c>
      <c r="M51" s="94" t="str">
        <f t="shared" si="12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7" t="e">
        <v>#N/A</v>
      </c>
      <c r="AE51" s="168" t="e">
        <v>#N/A</v>
      </c>
      <c r="AF51" s="170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USDAM3L10Y_RepoQuote</v>
      </c>
      <c r="I52" s="127">
        <v>0</v>
      </c>
      <c r="J52" s="64" t="str">
        <f>_xll.qlSwapRateHelper2(,$H52,,$B52,Calendar,$D52,$E52,$F52,$G52,$I52,$C52,,PillarDate,,IndexedCoupon,Permanent,Trigger,ObjectOverwrite)</f>
        <v>obj_0044a#0006</v>
      </c>
      <c r="L52" s="10" t="str">
        <f t="shared" si="10"/>
        <v>Sw</v>
      </c>
      <c r="M52" s="94" t="str">
        <f t="shared" si="12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7" t="e">
        <v>#N/A</v>
      </c>
      <c r="AE52" s="168" t="e">
        <v>#N/A</v>
      </c>
      <c r="AF52" s="170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USDAM3L11Y_RepoQuote</v>
      </c>
      <c r="I53" s="127"/>
      <c r="J53" s="64"/>
      <c r="L53" s="10" t="str">
        <f t="shared" si="10"/>
        <v>Sw</v>
      </c>
      <c r="M53" s="94" t="str">
        <f t="shared" si="12"/>
        <v>obj_00450#0006</v>
      </c>
      <c r="N53" s="146" t="str">
        <f>IFERROR(_xll.qlRateHelperQuoteName(M53,Trigger),"--")</f>
        <v>USDAM3L15Y_RepoQuote</v>
      </c>
      <c r="O53" s="98">
        <f>IFERROR(_xll.qlRateHelperQuoteValue($M53,Trigger),"--")</f>
        <v>2.3966399999999999E-2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42362</v>
      </c>
      <c r="T53" s="99">
        <f>IFERROR(_xll.qlRateHelperPillarDate(M53,Trigger),"--")</f>
        <v>47841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7" t="e">
        <v>#N/A</v>
      </c>
      <c r="AE53" s="168" t="e">
        <v>#N/A</v>
      </c>
      <c r="AF53" s="170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USDAM3L12Y_RepoQuote</v>
      </c>
      <c r="I54" s="127">
        <v>0</v>
      </c>
      <c r="J54" s="64" t="str">
        <f>_xll.qlSwapRateHelper2(,$H54,,$B54,Calendar,$D54,$E54,$F54,$G54,$I54,$C54,,PillarDate,,IndexedCoupon,Permanent,Trigger,ObjectOverwrite)</f>
        <v>obj_00459#0006</v>
      </c>
      <c r="L54" s="10" t="str">
        <f t="shared" si="10"/>
        <v>Sw</v>
      </c>
      <c r="M54" s="94" t="str">
        <f t="shared" si="12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7" t="e">
        <v>#N/A</v>
      </c>
      <c r="AE54" s="168" t="e">
        <v>#N/A</v>
      </c>
      <c r="AF54" s="170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USDAM3L13Y_RepoQuote</v>
      </c>
      <c r="I55" s="127"/>
      <c r="J55" s="64"/>
      <c r="L55" s="10" t="str">
        <f t="shared" si="10"/>
        <v>Sw</v>
      </c>
      <c r="M55" s="94" t="str">
        <f t="shared" si="12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7" t="e">
        <v>#N/A</v>
      </c>
      <c r="AE55" s="168" t="e">
        <v>#N/A</v>
      </c>
      <c r="AF55" s="170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USDAM3L14Y_RepoQuote</v>
      </c>
      <c r="I56" s="127"/>
      <c r="J56" s="64"/>
      <c r="L56" s="10" t="str">
        <f t="shared" si="10"/>
        <v>Sw</v>
      </c>
      <c r="M56" s="94" t="str">
        <f t="shared" si="12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7" t="e">
        <v>#N/A</v>
      </c>
      <c r="AE56" s="168" t="e">
        <v>#N/A</v>
      </c>
      <c r="AF56" s="170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USDAM3L15Y_RepoQuote</v>
      </c>
      <c r="I57" s="127">
        <v>0</v>
      </c>
      <c r="J57" s="64" t="str">
        <f>_xll.qlSwapRateHelper2(,$H57,,$B57,Calendar,$D57,$E57,$F57,$G57,$I57,$C57,,PillarDate,,IndexedCoupon,Permanent,Trigger,ObjectOverwrite)</f>
        <v>obj_00450#0006</v>
      </c>
      <c r="L57" s="10" t="str">
        <f t="shared" si="10"/>
        <v>Sw</v>
      </c>
      <c r="M57" s="94" t="str">
        <f t="shared" si="12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0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USDAM3L16Y_RepoQuote</v>
      </c>
      <c r="I58" s="127"/>
      <c r="J58" s="64"/>
      <c r="L58" s="10" t="str">
        <f t="shared" si="10"/>
        <v>Sw</v>
      </c>
      <c r="M58" s="94" t="str">
        <f t="shared" si="12"/>
        <v>obj_0044c#0006</v>
      </c>
      <c r="N58" s="146" t="str">
        <f>IFERROR(_xll.qlRateHelperQuoteName(M58,Trigger),"--")</f>
        <v>USDAM3L20Y_RepoQuote</v>
      </c>
      <c r="O58" s="98">
        <f>IFERROR(_xll.qlRateHelperQuoteValue($M58,Trigger),"--")</f>
        <v>2.51265E-2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42362</v>
      </c>
      <c r="T58" s="99">
        <f>IFERROR(_xll.qlRateHelperPillarDate(M58,Trigger),"--")</f>
        <v>49667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0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USDAM3L17Y_RepoQuote</v>
      </c>
      <c r="I59" s="127"/>
      <c r="J59" s="64"/>
      <c r="L59" s="10" t="str">
        <f t="shared" si="10"/>
        <v>Sw</v>
      </c>
      <c r="M59" s="94" t="str">
        <f t="shared" si="12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0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USDAM3L18Y_RepoQuote</v>
      </c>
      <c r="I60" s="127"/>
      <c r="J60" s="64"/>
      <c r="L60" s="10" t="str">
        <f t="shared" si="10"/>
        <v>Sw</v>
      </c>
      <c r="M60" s="94" t="str">
        <f t="shared" si="12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0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USDAM3L19Y_RepoQuote</v>
      </c>
      <c r="I61" s="127"/>
      <c r="J61" s="64"/>
      <c r="L61" s="10" t="str">
        <f t="shared" si="10"/>
        <v>Sw</v>
      </c>
      <c r="M61" s="94" t="str">
        <f t="shared" si="12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0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USDAM3L20Y_RepoQuote</v>
      </c>
      <c r="I62" s="127">
        <v>0</v>
      </c>
      <c r="J62" s="64" t="str">
        <f>_xll.qlSwapRateHelper2(,$H62,,$B62,Calendar,$D62,$E62,$F62,$G62,$I62,$C62,,PillarDate,,IndexedCoupon,Permanent,Trigger,ObjectOverwrite)</f>
        <v>obj_0044c#0006</v>
      </c>
      <c r="L62" s="10" t="str">
        <f t="shared" si="10"/>
        <v>Sw</v>
      </c>
      <c r="M62" s="94" t="str">
        <f t="shared" si="12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0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USDAM3L21Y_RepoQuote</v>
      </c>
      <c r="I63" s="127"/>
      <c r="J63" s="64"/>
      <c r="L63" s="10" t="str">
        <f t="shared" si="10"/>
        <v>Sw</v>
      </c>
      <c r="M63" s="94" t="str">
        <f t="shared" si="12"/>
        <v>obj_00453#0006</v>
      </c>
      <c r="N63" s="146" t="str">
        <f>IFERROR(_xll.qlRateHelperQuoteName(M63,Trigger),"--")</f>
        <v>USDAM3L25Y_RepoQuote</v>
      </c>
      <c r="O63" s="98">
        <f>IFERROR(_xll.qlRateHelperQuoteValue($M63,Trigger),"--")</f>
        <v>2.5742833335E-2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42362</v>
      </c>
      <c r="T63" s="99">
        <f>IFERROR(_xll.qlRateHelperPillarDate(M63,Trigger),"--")</f>
        <v>51494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0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USDAM3L22Y_RepoQuote</v>
      </c>
      <c r="I64" s="127"/>
      <c r="J64" s="64"/>
      <c r="L64" s="10" t="str">
        <f t="shared" si="10"/>
        <v>Sw</v>
      </c>
      <c r="M64" s="94" t="str">
        <f t="shared" si="12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0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USDAM3L23Y_RepoQuote</v>
      </c>
      <c r="I65" s="127"/>
      <c r="J65" s="64"/>
      <c r="L65" s="10" t="str">
        <f t="shared" si="10"/>
        <v>Sw</v>
      </c>
      <c r="M65" s="94" t="str">
        <f t="shared" si="12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0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USDAM3L24Y_RepoQuote</v>
      </c>
      <c r="I66" s="127"/>
      <c r="J66" s="64"/>
      <c r="L66" s="10" t="str">
        <f t="shared" si="10"/>
        <v>Sw</v>
      </c>
      <c r="M66" s="94" t="str">
        <f t="shared" si="12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0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USDAM3L25Y_RepoQuote</v>
      </c>
      <c r="I67" s="127">
        <v>0</v>
      </c>
      <c r="J67" s="64" t="str">
        <f>_xll.qlSwapRateHelper2(,$H67,,$B67,Calendar,$D67,$E67,$F67,$G67,$I67,$C67,,PillarDate,,IndexedCoupon,Permanent,Trigger,ObjectOverwrite)</f>
        <v>obj_00453#0006</v>
      </c>
      <c r="L67" s="10" t="str">
        <f t="shared" si="10"/>
        <v>Sw</v>
      </c>
      <c r="M67" s="94" t="str">
        <f t="shared" si="12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0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USDAM3L26Y_RepoQuote</v>
      </c>
      <c r="I68" s="127"/>
      <c r="J68" s="64"/>
      <c r="L68" s="10" t="str">
        <f t="shared" si="10"/>
        <v>Sw</v>
      </c>
      <c r="M68" s="94" t="str">
        <f t="shared" si="12"/>
        <v>obj_0045a#0006</v>
      </c>
      <c r="N68" s="146" t="str">
        <f>IFERROR(_xll.qlRateHelperQuoteName(M68,Trigger),"--")</f>
        <v>USDAM3L30Y_RepoQuote</v>
      </c>
      <c r="O68" s="98">
        <f>IFERROR(_xll.qlRateHelperQuoteValue($M68,Trigger),"--")</f>
        <v>2.6033875000000001E-2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42362</v>
      </c>
      <c r="T68" s="99">
        <f>IFERROR(_xll.qlRateHelperPillarDate(M68,Trigger),"--")</f>
        <v>53322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0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USDAM3L27Y_RepoQuote</v>
      </c>
      <c r="I69" s="127"/>
      <c r="J69" s="64"/>
      <c r="L69" s="10" t="str">
        <f t="shared" si="10"/>
        <v>Sw</v>
      </c>
      <c r="M69" s="94" t="str">
        <f t="shared" si="12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0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USDAM3L28Y_RepoQuote</v>
      </c>
      <c r="I70" s="127"/>
      <c r="J70" s="64"/>
      <c r="L70" s="10" t="str">
        <f t="shared" si="10"/>
        <v>Sw</v>
      </c>
      <c r="M70" s="94" t="str">
        <f t="shared" si="12"/>
        <v>obj_0045b#0006</v>
      </c>
      <c r="N70" s="146" t="str">
        <f>IFERROR(_xll.qlRateHelperQuoteName(M70,Trigger),"--")</f>
        <v>USDAM3L40Y_RepoQuote</v>
      </c>
      <c r="O70" s="98">
        <f>IFERROR(_xll.qlRateHelperQuoteValue($M70,Trigger),"--")</f>
        <v>2.6195E-2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42362</v>
      </c>
      <c r="T70" s="99">
        <f>IFERROR(_xll.qlRateHelperPillarDate(M70,Trigger),"--")</f>
        <v>56975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0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USDAM3L29Y_RepoQuote</v>
      </c>
      <c r="I71" s="127"/>
      <c r="J71" s="64"/>
      <c r="L71" s="10" t="str">
        <f t="shared" si="10"/>
        <v>Sw</v>
      </c>
      <c r="M71" s="94" t="str">
        <f t="shared" si="12"/>
        <v>obj_00456#0006</v>
      </c>
      <c r="N71" s="146" t="str">
        <f>IFERROR(_xll.qlRateHelperQuoteName(M71,Trigger),"--")</f>
        <v>USDAM3L50Y_RepoQuote</v>
      </c>
      <c r="O71" s="98">
        <f>IFERROR(_xll.qlRateHelperQuoteValue($M71,Trigger),"--")</f>
        <v>2.606E-2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42362</v>
      </c>
      <c r="T71" s="99">
        <f>IFERROR(_xll.qlRateHelperPillarDate(M71,Trigger),"--")</f>
        <v>60625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0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USDAM3L30Y_RepoQuote</v>
      </c>
      <c r="I72" s="127">
        <v>0</v>
      </c>
      <c r="J72" s="64" t="str">
        <f>_xll.qlSwapRateHelper2(,$H72,,$B72,Calendar,$D72,$E72,$F72,$G72,$I72,$C72,,PillarDate,,IndexedCoupon,Permanent,Trigger,ObjectOverwrite)</f>
        <v>obj_0045a#0006</v>
      </c>
      <c r="L72" s="11" t="str">
        <f t="shared" si="10"/>
        <v>Sw</v>
      </c>
      <c r="M72" s="95" t="str">
        <f t="shared" si="12"/>
        <v>obj_0044b#0006</v>
      </c>
      <c r="N72" s="147" t="str">
        <f>IFERROR(_xll.qlRateHelperQuoteName(M72,Trigger),"--")</f>
        <v>USDAM3L60Y_RepoQuote</v>
      </c>
      <c r="O72" s="101">
        <f>IFERROR(_xll.qlRateHelperQuoteValue($M72,Trigger),"--")</f>
        <v>2.571E-2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42362</v>
      </c>
      <c r="T72" s="102">
        <f>IFERROR(_xll.qlRateHelperPillarDate(M72,Trigger),"--")</f>
        <v>64277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0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USDAM3L35Y_RepoQuote</v>
      </c>
      <c r="I73" s="127"/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USDAM3L40Y_RepoQuote</v>
      </c>
      <c r="I74" s="125">
        <v>0</v>
      </c>
      <c r="J74" s="64" t="str">
        <f>_xll.qlSwapRateHelper2(,$H74,,$B74,Calendar,$D74,$E74,$F74,$G74,$I74,$C74,,PillarDate,,IndexedCoupon,Permanent,Trigger,ObjectOverwrite)</f>
        <v>obj_0045b#0006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USDAM3L50Y_RepoQuote</v>
      </c>
      <c r="I75" s="125">
        <v>0</v>
      </c>
      <c r="J75" s="64" t="str">
        <f>_xll.qlSwapRateHelper2(,$H75,,$B75,Calendar,$D75,$E75,$F75,$G75,$I75,$C75,,PillarDate,,IndexedCoupon,Permanent,Trigger,ObjectOverwrite)</f>
        <v>obj_00456#0006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USDAM3L60Y_RepoQuote</v>
      </c>
      <c r="I76" s="128">
        <v>0</v>
      </c>
      <c r="J76" s="3" t="str">
        <f>_xll.qlSwapRateHelper2(,$H76,,$B76,Calendar,$D76,$E76,$F76,$G76,$I76,$C76,,PillarDate,,IndexedCoupon,Permanent,Trigger,ObjectOverwrite)</f>
        <v>obj_0044b#0006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64</vt:i4>
      </vt:variant>
    </vt:vector>
  </HeadingPairs>
  <TitlesOfParts>
    <vt:vector size="71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IndexedCoupon</vt:lpstr>
      <vt:lpstr>LCHcubic</vt:lpstr>
      <vt:lpstr>LCHlinear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ReportQuoteOverwrite</vt:lpstr>
      <vt:lpstr>ReportQuoteSuffix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2015-12-23T18:05:39Z</dcterms:modified>
</cp:coreProperties>
</file>