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USD6M!$S$3:$S$59</definedName>
    <definedName name="IncludeFlag" localSheetId="1">USDON!$Q$3:$Q$77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USD6M!$U$3:$U$59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USD6M!$T$3:$T$59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57" i="18" l="1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69" i="16"/>
  <c r="H68" i="16"/>
  <c r="H76" i="16"/>
  <c r="H70" i="16"/>
  <c r="H67" i="16"/>
  <c r="H77" i="16"/>
  <c r="H71" i="16"/>
  <c r="H75" i="16"/>
  <c r="H72" i="16"/>
  <c r="H73" i="16"/>
  <c r="H74" i="16"/>
  <c r="L57" i="18"/>
  <c r="L25" i="18"/>
  <c r="K36" i="18"/>
  <c r="K35" i="18"/>
  <c r="K38" i="18"/>
  <c r="K37" i="18"/>
  <c r="L32" i="18"/>
  <c r="L47" i="18"/>
  <c r="K23" i="18"/>
  <c r="K34" i="18"/>
  <c r="L55" i="16"/>
  <c r="K63" i="16"/>
  <c r="K38" i="16"/>
  <c r="K45" i="16"/>
  <c r="K56" i="16"/>
  <c r="L54" i="16"/>
  <c r="K58" i="16"/>
  <c r="L49" i="16"/>
  <c r="L52" i="16"/>
  <c r="L26" i="16"/>
  <c r="L31" i="18"/>
  <c r="L47" i="16"/>
  <c r="K29" i="16"/>
  <c r="K50" i="16"/>
  <c r="L44" i="18"/>
  <c r="K57" i="18"/>
  <c r="K48" i="18"/>
  <c r="L43" i="16"/>
  <c r="L56" i="16"/>
  <c r="K61" i="16"/>
  <c r="L36" i="18"/>
  <c r="L34" i="18"/>
  <c r="K40" i="18"/>
  <c r="L39" i="16"/>
  <c r="L48" i="16"/>
  <c r="K42" i="16"/>
  <c r="K52" i="16"/>
  <c r="L27" i="18"/>
  <c r="L56" i="18"/>
  <c r="K47" i="18"/>
  <c r="K43" i="16"/>
  <c r="K27" i="16"/>
  <c r="K41" i="16"/>
  <c r="K55" i="18"/>
  <c r="L48" i="18"/>
  <c r="K39" i="18"/>
  <c r="K39" i="16"/>
  <c r="L62" i="16"/>
  <c r="K36" i="16"/>
  <c r="K42" i="18"/>
  <c r="L55" i="18"/>
  <c r="L59" i="16"/>
  <c r="L28" i="16"/>
  <c r="L57" i="16"/>
  <c r="L53" i="18"/>
  <c r="L21" i="18"/>
  <c r="K28" i="18"/>
  <c r="K27" i="18"/>
  <c r="K26" i="18"/>
  <c r="K33" i="18"/>
  <c r="L24" i="18"/>
  <c r="L39" i="18"/>
  <c r="L50" i="18"/>
  <c r="K30" i="18"/>
  <c r="L51" i="16"/>
  <c r="K59" i="16"/>
  <c r="L61" i="16"/>
  <c r="K37" i="16"/>
  <c r="K48" i="16"/>
  <c r="L50" i="16"/>
  <c r="K54" i="16"/>
  <c r="L41" i="16"/>
  <c r="L44" i="16"/>
  <c r="L46" i="18"/>
  <c r="K55" i="16"/>
  <c r="K40" i="16"/>
  <c r="L33" i="16"/>
  <c r="L45" i="18"/>
  <c r="L42" i="18"/>
  <c r="L23" i="18"/>
  <c r="K51" i="16"/>
  <c r="L42" i="16"/>
  <c r="L41" i="18"/>
  <c r="K21" i="18"/>
  <c r="L30" i="18"/>
  <c r="L37" i="16"/>
  <c r="L38" i="16"/>
  <c r="L37" i="18"/>
  <c r="L26" i="18"/>
  <c r="K32" i="18"/>
  <c r="L35" i="16"/>
  <c r="L40" i="16"/>
  <c r="K34" i="16"/>
  <c r="L33" i="18"/>
  <c r="K45" i="18"/>
  <c r="L63" i="16"/>
  <c r="L36" i="16"/>
  <c r="K30" i="16"/>
  <c r="K44" i="18"/>
  <c r="L40" i="18"/>
  <c r="L27" i="16"/>
  <c r="L58" i="16"/>
  <c r="K28" i="16"/>
  <c r="L49" i="18"/>
  <c r="L52" i="18"/>
  <c r="L51" i="18"/>
  <c r="L54" i="18"/>
  <c r="K22" i="18"/>
  <c r="K29" i="18"/>
  <c r="K56" i="18"/>
  <c r="L20" i="18"/>
  <c r="L53" i="16"/>
  <c r="L46" i="16"/>
  <c r="L32" i="16"/>
  <c r="L43" i="18"/>
  <c r="K25" i="18"/>
  <c r="L38" i="18"/>
  <c r="L45" i="16"/>
  <c r="K46" i="16"/>
  <c r="K60" i="16"/>
  <c r="L35" i="18"/>
  <c r="K53" i="18"/>
  <c r="K51" i="18"/>
  <c r="K47" i="16"/>
  <c r="K31" i="16"/>
  <c r="K49" i="16"/>
  <c r="L28" i="18"/>
  <c r="K49" i="18"/>
  <c r="L22" i="18"/>
  <c r="L29" i="16"/>
  <c r="L34" i="16"/>
  <c r="K44" i="16"/>
  <c r="K52" i="18"/>
  <c r="K24" i="18"/>
  <c r="K50" i="18"/>
  <c r="K57" i="16"/>
  <c r="L30" i="16"/>
  <c r="L29" i="18"/>
  <c r="K41" i="18"/>
  <c r="K46" i="18"/>
  <c r="K53" i="16"/>
  <c r="K62" i="16"/>
  <c r="K32" i="16"/>
  <c r="K54" i="18"/>
  <c r="L31" i="16"/>
  <c r="K33" i="16"/>
  <c r="K43" i="18"/>
  <c r="K31" i="18"/>
  <c r="K35" i="16"/>
  <c r="L60" i="16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K46" i="14"/>
  <c r="K81" i="14"/>
  <c r="K73" i="14"/>
  <c r="K65" i="14"/>
  <c r="K49" i="14"/>
  <c r="K78" i="14"/>
  <c r="K76" i="14"/>
  <c r="K69" i="14"/>
  <c r="K57" i="14"/>
  <c r="K58" i="14"/>
  <c r="K67" i="14"/>
  <c r="K74" i="14"/>
  <c r="K50" i="14"/>
  <c r="K53" i="14"/>
  <c r="K54" i="14"/>
  <c r="K64" i="14"/>
  <c r="K56" i="14"/>
  <c r="K48" i="14"/>
  <c r="K80" i="14"/>
  <c r="K77" i="14"/>
  <c r="K51" i="14"/>
  <c r="K60" i="14"/>
  <c r="K72" i="14"/>
  <c r="K62" i="14"/>
  <c r="K79" i="14"/>
  <c r="K71" i="14"/>
  <c r="K63" i="14"/>
  <c r="K55" i="14"/>
  <c r="K47" i="14"/>
  <c r="K70" i="14"/>
  <c r="K59" i="14"/>
  <c r="K61" i="14"/>
  <c r="K68" i="14"/>
  <c r="K75" i="14"/>
  <c r="K52" i="14"/>
  <c r="K66" i="14"/>
  <c r="K45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L3" i="18" a="1"/>
  <c r="AI3" i="18" a="1"/>
  <c r="AJ3" i="18" a="1"/>
  <c r="AE3" i="19" a="1"/>
  <c r="AD3" i="19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L10" i="18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H16" i="17" l="1"/>
  <c r="H15" i="17"/>
  <c r="H14" i="17"/>
  <c r="H13" i="17"/>
  <c r="H12" i="17"/>
  <c r="H11" i="17"/>
  <c r="H10" i="17"/>
  <c r="H9" i="17"/>
  <c r="H8" i="17"/>
  <c r="H7" i="17"/>
  <c r="H6" i="17"/>
  <c r="AK3" i="17" a="1"/>
  <c r="AH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I3" i="15" a="1"/>
  <c r="AF3" i="14" a="1"/>
  <c r="AL3" i="16" a="1"/>
  <c r="AK3" i="15" a="1"/>
  <c r="AI3" i="14" a="1"/>
  <c r="AH3" i="15" a="1"/>
  <c r="AG3" i="14" a="1"/>
  <c r="AI3" i="16" a="1"/>
  <c r="AJ3" i="16" a="1"/>
  <c r="AL3" i="16" l="1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J3" i="16"/>
  <c r="AJ11" i="16"/>
  <c r="AJ19" i="16"/>
  <c r="AJ27" i="16"/>
  <c r="AJ35" i="16"/>
  <c r="AJ43" i="16"/>
  <c r="AJ51" i="16"/>
  <c r="AJ59" i="16"/>
  <c r="AJ4" i="16"/>
  <c r="AJ12" i="16"/>
  <c r="AJ20" i="16"/>
  <c r="AJ28" i="16"/>
  <c r="AJ36" i="16"/>
  <c r="AJ44" i="16"/>
  <c r="AJ52" i="16"/>
  <c r="AJ5" i="16"/>
  <c r="AJ13" i="16"/>
  <c r="AJ21" i="16"/>
  <c r="AJ29" i="16"/>
  <c r="AJ37" i="16"/>
  <c r="AJ45" i="16"/>
  <c r="AJ53" i="16"/>
  <c r="AJ6" i="16"/>
  <c r="AJ14" i="16"/>
  <c r="AJ22" i="16"/>
  <c r="AJ30" i="16"/>
  <c r="AJ38" i="16"/>
  <c r="AJ46" i="16"/>
  <c r="AJ54" i="16"/>
  <c r="AJ7" i="16"/>
  <c r="AJ15" i="16"/>
  <c r="AJ23" i="16"/>
  <c r="AJ31" i="16"/>
  <c r="AJ39" i="16"/>
  <c r="AJ47" i="16"/>
  <c r="AJ55" i="16"/>
  <c r="AJ8" i="16"/>
  <c r="AJ16" i="16"/>
  <c r="AJ24" i="16"/>
  <c r="AJ32" i="16"/>
  <c r="AJ40" i="16"/>
  <c r="AJ48" i="16"/>
  <c r="AJ56" i="16"/>
  <c r="AJ9" i="16"/>
  <c r="AJ17" i="16"/>
  <c r="AJ25" i="16"/>
  <c r="AJ33" i="16"/>
  <c r="AJ41" i="16"/>
  <c r="AJ49" i="16"/>
  <c r="AJ57" i="16"/>
  <c r="AJ10" i="16"/>
  <c r="AJ18" i="16"/>
  <c r="AJ26" i="16"/>
  <c r="AJ34" i="16"/>
  <c r="AJ42" i="16"/>
  <c r="AJ50" i="16"/>
  <c r="AJ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V14" i="18"/>
  <c r="Q14" i="18"/>
  <c r="K20" i="17"/>
  <c r="R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V16" i="17"/>
  <c r="Q16" i="17"/>
  <c r="P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20" i="16"/>
  <c r="K18" i="16"/>
  <c r="K14" i="16"/>
  <c r="K23" i="16"/>
  <c r="K15" i="16"/>
  <c r="K13" i="16"/>
  <c r="K8" i="16"/>
  <c r="K10" i="16"/>
  <c r="K7" i="16"/>
  <c r="K22" i="16"/>
  <c r="K9" i="16"/>
  <c r="K19" i="16"/>
  <c r="K12" i="16"/>
  <c r="K17" i="16"/>
  <c r="K11" i="16"/>
  <c r="K16" i="16"/>
  <c r="K21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L22" i="16"/>
  <c r="P20" i="16" s="1"/>
  <c r="L19" i="16"/>
  <c r="P17" i="16" s="1"/>
  <c r="L11" i="16"/>
  <c r="P9" i="16" s="1"/>
  <c r="L17" i="16"/>
  <c r="P15" i="16" s="1"/>
  <c r="L20" i="16"/>
  <c r="P18" i="16" s="1"/>
  <c r="L23" i="16"/>
  <c r="P21" i="16" s="1"/>
  <c r="L21" i="16"/>
  <c r="P19" i="16" s="1"/>
  <c r="L13" i="16"/>
  <c r="P11" i="16" s="1"/>
  <c r="L14" i="16"/>
  <c r="P12" i="16" s="1"/>
  <c r="L9" i="16"/>
  <c r="P7" i="16" s="1"/>
  <c r="L12" i="16"/>
  <c r="P10" i="16" s="1"/>
  <c r="L15" i="16"/>
  <c r="P13" i="16" s="1"/>
  <c r="L7" i="16"/>
  <c r="P5" i="16" s="1"/>
  <c r="L18" i="16"/>
  <c r="P16" i="16" s="1"/>
  <c r="L10" i="16"/>
  <c r="P8" i="16" s="1"/>
  <c r="L16" i="16"/>
  <c r="P14" i="16" s="1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V20" i="16"/>
  <c r="R8" i="16"/>
  <c r="W15" i="16"/>
  <c r="V10" i="16"/>
  <c r="W12" i="16"/>
  <c r="R10" i="16"/>
  <c r="W21" i="16"/>
  <c r="W8" i="16"/>
  <c r="Q11" i="16"/>
  <c r="Q9" i="16"/>
  <c r="W7" i="16"/>
  <c r="Q18" i="16"/>
  <c r="V12" i="16"/>
  <c r="V11" i="16"/>
  <c r="R6" i="16"/>
  <c r="W20" i="16"/>
  <c r="R16" i="16"/>
  <c r="V21" i="16"/>
  <c r="R17" i="16"/>
  <c r="Q8" i="16"/>
  <c r="R9" i="16"/>
  <c r="R12" i="16"/>
  <c r="Q20" i="16"/>
  <c r="V6" i="16"/>
  <c r="R18" i="16"/>
  <c r="Q7" i="16"/>
  <c r="R14" i="16"/>
  <c r="R5" i="16"/>
  <c r="R21" i="16"/>
  <c r="W13" i="16"/>
  <c r="R11" i="16"/>
  <c r="Q15" i="16"/>
  <c r="Q19" i="16"/>
  <c r="Q12" i="16"/>
  <c r="W11" i="16"/>
  <c r="R20" i="16"/>
  <c r="W6" i="16"/>
  <c r="Q14" i="16"/>
  <c r="R15" i="16"/>
  <c r="V7" i="16"/>
  <c r="V5" i="16"/>
  <c r="R19" i="16"/>
  <c r="V19" i="16"/>
  <c r="W16" i="16"/>
  <c r="W14" i="16"/>
  <c r="R13" i="16"/>
  <c r="W5" i="16"/>
  <c r="V14" i="16"/>
  <c r="Q10" i="16"/>
  <c r="V15" i="16"/>
  <c r="V18" i="16"/>
  <c r="R7" i="16"/>
  <c r="Q5" i="16"/>
  <c r="W10" i="16"/>
  <c r="Q13" i="16"/>
  <c r="Q17" i="16"/>
  <c r="V23" i="16"/>
  <c r="W9" i="16"/>
  <c r="Q23" i="16"/>
  <c r="V8" i="16"/>
  <c r="W19" i="16"/>
  <c r="V9" i="16"/>
  <c r="W18" i="16"/>
  <c r="Q6" i="16"/>
  <c r="V13" i="16"/>
  <c r="V17" i="16"/>
  <c r="W23" i="16"/>
  <c r="R23" i="16"/>
  <c r="V16" i="16"/>
  <c r="W17" i="16"/>
  <c r="Q16" i="16"/>
  <c r="Q21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T58" i="14"/>
  <c r="O59" i="14"/>
  <c r="U53" i="14"/>
  <c r="T57" i="14"/>
  <c r="T56" i="14"/>
  <c r="T48" i="14"/>
  <c r="U57" i="14"/>
  <c r="P51" i="14"/>
  <c r="O58" i="14"/>
  <c r="O56" i="14"/>
  <c r="O48" i="14"/>
  <c r="P46" i="14"/>
  <c r="T49" i="14"/>
  <c r="T59" i="14"/>
  <c r="U59" i="14"/>
  <c r="U50" i="14"/>
  <c r="P53" i="14"/>
  <c r="U46" i="14"/>
  <c r="P45" i="14"/>
  <c r="P50" i="14"/>
  <c r="P49" i="14"/>
  <c r="O52" i="14"/>
  <c r="O49" i="14"/>
  <c r="O54" i="14"/>
  <c r="T46" i="14"/>
  <c r="U48" i="14"/>
  <c r="P54" i="14"/>
  <c r="U55" i="14"/>
  <c r="O45" i="14"/>
  <c r="U58" i="14"/>
  <c r="O46" i="14"/>
  <c r="P56" i="14"/>
  <c r="U52" i="14"/>
  <c r="U45" i="14"/>
  <c r="O57" i="14"/>
  <c r="P55" i="14"/>
  <c r="O47" i="14"/>
  <c r="P52" i="14"/>
  <c r="P57" i="14"/>
  <c r="P48" i="14"/>
  <c r="P47" i="14"/>
  <c r="U56" i="14"/>
  <c r="U51" i="14"/>
  <c r="P58" i="14"/>
  <c r="O51" i="14"/>
  <c r="T53" i="14"/>
  <c r="U47" i="14"/>
  <c r="U54" i="14"/>
  <c r="T51" i="14"/>
  <c r="T45" i="14"/>
  <c r="T54" i="14"/>
  <c r="O50" i="14"/>
  <c r="T55" i="14"/>
  <c r="P59" i="14"/>
  <c r="U49" i="14"/>
  <c r="T47" i="14"/>
  <c r="O53" i="14"/>
  <c r="T50" i="14"/>
  <c r="O55" i="14"/>
  <c r="T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44" i="19"/>
  <c r="J5" i="19"/>
  <c r="J76" i="19"/>
  <c r="J61" i="19"/>
  <c r="J51" i="19"/>
  <c r="J6" i="19"/>
  <c r="J64" i="19"/>
  <c r="J74" i="19"/>
  <c r="J55" i="19"/>
  <c r="J11" i="19"/>
  <c r="J65" i="19"/>
  <c r="J50" i="19"/>
  <c r="J71" i="19"/>
  <c r="J53" i="19"/>
  <c r="J56" i="19"/>
  <c r="J69" i="19"/>
  <c r="J58" i="19"/>
  <c r="G9" i="19"/>
  <c r="G3" i="19"/>
  <c r="J67" i="19"/>
  <c r="J40" i="19"/>
  <c r="G4" i="19"/>
  <c r="J47" i="19"/>
  <c r="J42" i="19"/>
  <c r="J72" i="19"/>
  <c r="J8" i="19"/>
  <c r="J52" i="19"/>
  <c r="J60" i="19"/>
  <c r="J68" i="19"/>
  <c r="J70" i="19"/>
  <c r="J43" i="19"/>
  <c r="J41" i="19"/>
  <c r="J57" i="19"/>
  <c r="J54" i="19"/>
  <c r="J66" i="19"/>
  <c r="J63" i="19"/>
  <c r="J45" i="19"/>
  <c r="J62" i="19"/>
  <c r="J73" i="19"/>
  <c r="J46" i="19"/>
  <c r="J75" i="19"/>
  <c r="J7" i="19"/>
  <c r="J48" i="19"/>
  <c r="J59" i="19"/>
  <c r="J49" i="19"/>
  <c r="G10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T72" i="19"/>
  <c r="S46" i="19"/>
  <c r="N50" i="19"/>
  <c r="S56" i="19"/>
  <c r="S66" i="19"/>
  <c r="T54" i="19"/>
  <c r="S59" i="19"/>
  <c r="T9" i="19"/>
  <c r="O44" i="19"/>
  <c r="N60" i="19"/>
  <c r="T55" i="19"/>
  <c r="S68" i="19"/>
  <c r="N67" i="19"/>
  <c r="N69" i="19"/>
  <c r="S50" i="19"/>
  <c r="N53" i="19"/>
  <c r="T43" i="19"/>
  <c r="T44" i="19"/>
  <c r="S67" i="19"/>
  <c r="O47" i="19"/>
  <c r="N57" i="19"/>
  <c r="O57" i="19"/>
  <c r="O6" i="19"/>
  <c r="N63" i="19"/>
  <c r="T57" i="19"/>
  <c r="T37" i="19"/>
  <c r="N47" i="19"/>
  <c r="S55" i="19"/>
  <c r="N62" i="19"/>
  <c r="S70" i="19"/>
  <c r="N65" i="19"/>
  <c r="S39" i="19"/>
  <c r="O66" i="19"/>
  <c r="T52" i="19"/>
  <c r="T40" i="19"/>
  <c r="O40" i="19"/>
  <c r="O67" i="19"/>
  <c r="N39" i="19"/>
  <c r="S52" i="19"/>
  <c r="N58" i="19"/>
  <c r="T67" i="19"/>
  <c r="N10" i="19"/>
  <c r="O46" i="19"/>
  <c r="S44" i="19"/>
  <c r="S40" i="19"/>
  <c r="T60" i="19"/>
  <c r="S38" i="19"/>
  <c r="O45" i="19"/>
  <c r="O38" i="19"/>
  <c r="T38" i="19"/>
  <c r="O8" i="19"/>
  <c r="O59" i="19"/>
  <c r="O69" i="19"/>
  <c r="N56" i="19"/>
  <c r="N55" i="19"/>
  <c r="O68" i="19"/>
  <c r="O55" i="19"/>
  <c r="S64" i="19"/>
  <c r="T46" i="19"/>
  <c r="N54" i="19"/>
  <c r="O52" i="19"/>
  <c r="T70" i="19"/>
  <c r="S60" i="19"/>
  <c r="T42" i="19"/>
  <c r="N68" i="19"/>
  <c r="N70" i="19"/>
  <c r="N38" i="19"/>
  <c r="N37" i="19"/>
  <c r="T69" i="19"/>
  <c r="T56" i="19"/>
  <c r="J3" i="19"/>
  <c r="N5" i="19"/>
  <c r="T49" i="19"/>
  <c r="T36" i="19"/>
  <c r="T45" i="19"/>
  <c r="T53" i="19"/>
  <c r="O61" i="19"/>
  <c r="T7" i="19"/>
  <c r="S53" i="19"/>
  <c r="S48" i="19"/>
  <c r="O53" i="19"/>
  <c r="N45" i="19"/>
  <c r="S45" i="19"/>
  <c r="N40" i="19"/>
  <c r="T10" i="19"/>
  <c r="S9" i="19"/>
  <c r="N59" i="19"/>
  <c r="O41" i="19"/>
  <c r="T61" i="19"/>
  <c r="J4" i="19"/>
  <c r="N7" i="19"/>
  <c r="O7" i="19"/>
  <c r="O51" i="19"/>
  <c r="S36" i="19"/>
  <c r="N66" i="19"/>
  <c r="S7" i="19"/>
  <c r="O50" i="19"/>
  <c r="N36" i="19"/>
  <c r="O43" i="19"/>
  <c r="T68" i="19"/>
  <c r="O65" i="19"/>
  <c r="O39" i="19"/>
  <c r="O63" i="19"/>
  <c r="N42" i="19"/>
  <c r="T8" i="19"/>
  <c r="N41" i="19"/>
  <c r="O64" i="19"/>
  <c r="S47" i="19"/>
  <c r="T5" i="19"/>
  <c r="T48" i="19"/>
  <c r="T39" i="19"/>
  <c r="O60" i="19"/>
  <c r="O11" i="19"/>
  <c r="T41" i="19"/>
  <c r="N6" i="19"/>
  <c r="S42" i="19"/>
  <c r="T58" i="19"/>
  <c r="N51" i="19"/>
  <c r="O10" i="19"/>
  <c r="T11" i="19"/>
  <c r="N46" i="19"/>
  <c r="T50" i="19"/>
  <c r="O62" i="19"/>
  <c r="O54" i="19"/>
  <c r="N9" i="19"/>
  <c r="N64" i="19"/>
  <c r="T6" i="19"/>
  <c r="S5" i="19"/>
  <c r="S62" i="19"/>
  <c r="T66" i="19"/>
  <c r="T62" i="19"/>
  <c r="N44" i="19"/>
  <c r="S57" i="19"/>
  <c r="N52" i="19"/>
  <c r="O49" i="19"/>
  <c r="O71" i="19"/>
  <c r="S41" i="19"/>
  <c r="T71" i="19"/>
  <c r="O72" i="19"/>
  <c r="S11" i="19"/>
  <c r="O36" i="19"/>
  <c r="S37" i="19"/>
  <c r="S43" i="19"/>
  <c r="O42" i="19"/>
  <c r="N61" i="19"/>
  <c r="S54" i="19"/>
  <c r="N43" i="19"/>
  <c r="N49" i="19"/>
  <c r="S10" i="19"/>
  <c r="N48" i="19"/>
  <c r="T51" i="19"/>
  <c r="O48" i="19"/>
  <c r="T65" i="19"/>
  <c r="S6" i="19"/>
  <c r="O58" i="19"/>
  <c r="O70" i="19"/>
  <c r="N71" i="19"/>
  <c r="S58" i="19"/>
  <c r="N72" i="19"/>
  <c r="S61" i="19"/>
  <c r="O37" i="19"/>
  <c r="T64" i="19"/>
  <c r="S49" i="19"/>
  <c r="S65" i="19"/>
  <c r="N11" i="19"/>
  <c r="O9" i="19"/>
  <c r="O5" i="19"/>
  <c r="S69" i="19"/>
  <c r="N8" i="19"/>
  <c r="T59" i="19"/>
  <c r="S8" i="19"/>
  <c r="T47" i="19"/>
  <c r="S71" i="19"/>
  <c r="S72" i="19"/>
  <c r="S63" i="19"/>
  <c r="S51" i="19"/>
  <c r="O56" i="19"/>
  <c r="T63" i="19"/>
  <c r="K26" i="16"/>
  <c r="C6" i="15"/>
  <c r="M4" i="19" l="1"/>
  <c r="M3" i="19"/>
  <c r="P53" i="16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H6" i="15"/>
  <c r="I6" i="15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17" i="1"/>
  <c r="T4" i="19"/>
  <c r="N4" i="19"/>
  <c r="O4" i="19"/>
  <c r="S4" i="19"/>
  <c r="W26" i="16"/>
  <c r="Q24" i="16"/>
  <c r="S3" i="19"/>
  <c r="T3" i="19"/>
  <c r="O3" i="19"/>
  <c r="N3" i="19"/>
  <c r="V26" i="16"/>
  <c r="V25" i="16"/>
  <c r="W24" i="16"/>
  <c r="R24" i="16"/>
  <c r="V24" i="16"/>
  <c r="R25" i="16"/>
  <c r="W25" i="16"/>
  <c r="R26" i="16"/>
  <c r="Q26" i="16"/>
  <c r="E6" i="15"/>
  <c r="Q25" i="16"/>
  <c r="N42" i="14" l="1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T41" i="14"/>
  <c r="P69" i="14"/>
  <c r="T67" i="14"/>
  <c r="O65" i="14"/>
  <c r="T65" i="14"/>
  <c r="U75" i="14"/>
  <c r="T68" i="14"/>
  <c r="T62" i="14"/>
  <c r="O70" i="14"/>
  <c r="U71" i="14"/>
  <c r="U70" i="14"/>
  <c r="O43" i="14"/>
  <c r="U44" i="14"/>
  <c r="P68" i="14"/>
  <c r="O42" i="14"/>
  <c r="U73" i="14"/>
  <c r="O73" i="14"/>
  <c r="O68" i="14"/>
  <c r="O62" i="14"/>
  <c r="T71" i="14"/>
  <c r="P66" i="14"/>
  <c r="U43" i="14"/>
  <c r="P74" i="14"/>
  <c r="F6" i="15"/>
  <c r="P65" i="14"/>
  <c r="O63" i="14"/>
  <c r="O74" i="14"/>
  <c r="O67" i="14"/>
  <c r="U42" i="14"/>
  <c r="T74" i="14"/>
  <c r="T69" i="14"/>
  <c r="P71" i="14"/>
  <c r="O76" i="14"/>
  <c r="U77" i="14"/>
  <c r="P60" i="14"/>
  <c r="T75" i="14"/>
  <c r="P72" i="14"/>
  <c r="U63" i="14"/>
  <c r="P67" i="14"/>
  <c r="T72" i="14"/>
  <c r="U41" i="14"/>
  <c r="P62" i="14"/>
  <c r="U72" i="14"/>
  <c r="P42" i="14"/>
  <c r="O71" i="14"/>
  <c r="O44" i="14"/>
  <c r="T63" i="14"/>
  <c r="T73" i="14"/>
  <c r="T64" i="14"/>
  <c r="T44" i="14"/>
  <c r="P63" i="14"/>
  <c r="P64" i="14"/>
  <c r="T61" i="14"/>
  <c r="U64" i="14"/>
  <c r="P77" i="14"/>
  <c r="P73" i="14"/>
  <c r="U74" i="14"/>
  <c r="O41" i="14"/>
  <c r="O72" i="14"/>
  <c r="P41" i="14"/>
  <c r="U61" i="14"/>
  <c r="P70" i="14"/>
  <c r="P76" i="14"/>
  <c r="O60" i="14"/>
  <c r="O64" i="14"/>
  <c r="P44" i="14"/>
  <c r="T77" i="14"/>
  <c r="U76" i="14"/>
  <c r="T70" i="14"/>
  <c r="T76" i="14"/>
  <c r="O75" i="14"/>
  <c r="U66" i="14"/>
  <c r="P75" i="14"/>
  <c r="U67" i="14"/>
  <c r="U68" i="14"/>
  <c r="O77" i="14"/>
  <c r="T42" i="14"/>
  <c r="O69" i="14"/>
  <c r="U62" i="14"/>
  <c r="T43" i="14"/>
  <c r="P43" i="14"/>
  <c r="O66" i="14"/>
  <c r="U69" i="14"/>
  <c r="T60" i="14"/>
  <c r="U60" i="14"/>
  <c r="P61" i="14"/>
  <c r="T66" i="14"/>
  <c r="O61" i="14"/>
  <c r="U65" i="14"/>
  <c r="O17" i="18" l="1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J47" i="15"/>
  <c r="J45" i="15"/>
  <c r="K48" i="17"/>
  <c r="J54" i="15"/>
  <c r="J64" i="15"/>
  <c r="J46" i="15"/>
  <c r="J43" i="17"/>
  <c r="K37" i="17"/>
  <c r="Q17" i="18"/>
  <c r="K27" i="17"/>
  <c r="J38" i="15"/>
  <c r="K19" i="17"/>
  <c r="K31" i="17"/>
  <c r="K38" i="17"/>
  <c r="J39" i="17"/>
  <c r="J33" i="17"/>
  <c r="J53" i="17"/>
  <c r="K22" i="17"/>
  <c r="J48" i="15"/>
  <c r="J21" i="17"/>
  <c r="K32" i="17"/>
  <c r="J34" i="17"/>
  <c r="K34" i="17"/>
  <c r="K21" i="17"/>
  <c r="J56" i="15"/>
  <c r="K28" i="17"/>
  <c r="J53" i="15"/>
  <c r="K49" i="17"/>
  <c r="K35" i="17"/>
  <c r="K29" i="17"/>
  <c r="J57" i="15"/>
  <c r="K33" i="17"/>
  <c r="J50" i="15"/>
  <c r="J40" i="15"/>
  <c r="J31" i="17"/>
  <c r="K42" i="17"/>
  <c r="K56" i="17"/>
  <c r="J51" i="15"/>
  <c r="K46" i="17"/>
  <c r="J68" i="15"/>
  <c r="J58" i="15"/>
  <c r="J34" i="15"/>
  <c r="J6" i="15"/>
  <c r="J43" i="15"/>
  <c r="J38" i="17"/>
  <c r="J37" i="15"/>
  <c r="W17" i="18"/>
  <c r="J41" i="15"/>
  <c r="J56" i="17"/>
  <c r="J44" i="17"/>
  <c r="K20" i="18"/>
  <c r="K43" i="17"/>
  <c r="J52" i="15"/>
  <c r="J29" i="17"/>
  <c r="J48" i="17"/>
  <c r="J65" i="15"/>
  <c r="J19" i="17"/>
  <c r="K55" i="17"/>
  <c r="K45" i="17"/>
  <c r="J69" i="15"/>
  <c r="K30" i="17"/>
  <c r="J33" i="15"/>
  <c r="K47" i="17"/>
  <c r="K51" i="17"/>
  <c r="K24" i="17"/>
  <c r="J37" i="17"/>
  <c r="J41" i="17"/>
  <c r="K53" i="17"/>
  <c r="J44" i="15"/>
  <c r="J67" i="15"/>
  <c r="J45" i="17"/>
  <c r="J25" i="17"/>
  <c r="J66" i="15"/>
  <c r="K50" i="17"/>
  <c r="J50" i="17"/>
  <c r="J46" i="17"/>
  <c r="J63" i="15"/>
  <c r="J59" i="15"/>
  <c r="J60" i="15"/>
  <c r="J35" i="15"/>
  <c r="J39" i="15"/>
  <c r="K23" i="17"/>
  <c r="J30" i="17"/>
  <c r="J22" i="17"/>
  <c r="V17" i="18"/>
  <c r="J51" i="17"/>
  <c r="J62" i="15"/>
  <c r="J35" i="17"/>
  <c r="J42" i="15"/>
  <c r="J23" i="17"/>
  <c r="K54" i="17"/>
  <c r="K26" i="17"/>
  <c r="J49" i="15"/>
  <c r="K52" i="17"/>
  <c r="J28" i="17"/>
  <c r="J55" i="17"/>
  <c r="K25" i="17"/>
  <c r="K40" i="17"/>
  <c r="J49" i="17"/>
  <c r="K36" i="17"/>
  <c r="J61" i="15"/>
  <c r="J55" i="15"/>
  <c r="J52" i="17"/>
  <c r="J27" i="17"/>
  <c r="J32" i="17"/>
  <c r="K44" i="17"/>
  <c r="J40" i="17"/>
  <c r="K39" i="17"/>
  <c r="J36" i="15"/>
  <c r="J26" i="17"/>
  <c r="K41" i="17"/>
  <c r="J42" i="17"/>
  <c r="J47" i="17"/>
  <c r="R17" i="18"/>
  <c r="J32" i="15"/>
  <c r="J36" i="17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R26" i="18"/>
  <c r="V34" i="18"/>
  <c r="R33" i="18"/>
  <c r="V49" i="17"/>
  <c r="R49" i="18"/>
  <c r="Q36" i="17"/>
  <c r="R41" i="18"/>
  <c r="U44" i="17"/>
  <c r="W18" i="18"/>
  <c r="R25" i="18"/>
  <c r="R30" i="18"/>
  <c r="V32" i="17"/>
  <c r="V19" i="18"/>
  <c r="V28" i="18"/>
  <c r="V49" i="18"/>
  <c r="W52" i="18"/>
  <c r="Q20" i="18"/>
  <c r="Q46" i="17"/>
  <c r="Q18" i="17"/>
  <c r="U41" i="17"/>
  <c r="R42" i="18"/>
  <c r="R31" i="18"/>
  <c r="P31" i="17"/>
  <c r="P17" i="17"/>
  <c r="R46" i="18"/>
  <c r="U18" i="17"/>
  <c r="P45" i="17"/>
  <c r="Q21" i="18"/>
  <c r="V26" i="18"/>
  <c r="R37" i="18"/>
  <c r="P40" i="17"/>
  <c r="R40" i="18"/>
  <c r="V46" i="17"/>
  <c r="U34" i="17"/>
  <c r="W35" i="18"/>
  <c r="U46" i="17"/>
  <c r="R43" i="18"/>
  <c r="V34" i="17"/>
  <c r="R16" i="18"/>
  <c r="V21" i="18"/>
  <c r="V33" i="18"/>
  <c r="V22" i="18"/>
  <c r="Q19" i="17"/>
  <c r="V41" i="17"/>
  <c r="Q39" i="17"/>
  <c r="P37" i="17"/>
  <c r="R45" i="18"/>
  <c r="U35" i="17"/>
  <c r="V24" i="18"/>
  <c r="P29" i="17"/>
  <c r="R36" i="18"/>
  <c r="Q27" i="18"/>
  <c r="R22" i="18"/>
  <c r="Q31" i="17"/>
  <c r="Q49" i="17"/>
  <c r="R35" i="18"/>
  <c r="Q38" i="18"/>
  <c r="W49" i="18"/>
  <c r="Q46" i="18"/>
  <c r="W26" i="18"/>
  <c r="P35" i="17"/>
  <c r="W24" i="18"/>
  <c r="Q33" i="18"/>
  <c r="R47" i="18"/>
  <c r="V40" i="17"/>
  <c r="W48" i="18"/>
  <c r="Q16" i="18"/>
  <c r="Q19" i="18"/>
  <c r="Q36" i="18"/>
  <c r="W21" i="18"/>
  <c r="U40" i="17"/>
  <c r="W46" i="18"/>
  <c r="Q31" i="18"/>
  <c r="V41" i="18"/>
  <c r="Q42" i="18"/>
  <c r="P39" i="17"/>
  <c r="V27" i="18"/>
  <c r="Q29" i="17"/>
  <c r="Q41" i="17"/>
  <c r="V37" i="17"/>
  <c r="Q37" i="18"/>
  <c r="V35" i="18"/>
  <c r="U39" i="17"/>
  <c r="R38" i="18"/>
  <c r="U32" i="17"/>
  <c r="W50" i="18"/>
  <c r="P46" i="17"/>
  <c r="V35" i="17"/>
  <c r="Q25" i="18"/>
  <c r="Q44" i="17"/>
  <c r="W39" i="18"/>
  <c r="U31" i="17"/>
  <c r="U37" i="17"/>
  <c r="Q18" i="18"/>
  <c r="Q45" i="18"/>
  <c r="Q24" i="18"/>
  <c r="Q51" i="18"/>
  <c r="V18" i="18"/>
  <c r="R21" i="18"/>
  <c r="R23" i="18"/>
  <c r="R50" i="18"/>
  <c r="R52" i="18"/>
  <c r="W37" i="18"/>
  <c r="V52" i="18"/>
  <c r="W51" i="18"/>
  <c r="P34" i="17"/>
  <c r="Q26" i="18"/>
  <c r="W27" i="18"/>
  <c r="R34" i="18"/>
  <c r="R39" i="18"/>
  <c r="W29" i="18"/>
  <c r="V45" i="18"/>
  <c r="Q47" i="18"/>
  <c r="Q45" i="17"/>
  <c r="P18" i="17"/>
  <c r="V53" i="18"/>
  <c r="V31" i="17"/>
  <c r="Q34" i="18"/>
  <c r="W31" i="18"/>
  <c r="Q37" i="17"/>
  <c r="W40" i="18"/>
  <c r="P32" i="17"/>
  <c r="W47" i="18"/>
  <c r="V19" i="17"/>
  <c r="W38" i="18"/>
  <c r="P41" i="17"/>
  <c r="Q41" i="18"/>
  <c r="R18" i="18"/>
  <c r="Q39" i="18"/>
  <c r="W42" i="18"/>
  <c r="V46" i="18"/>
  <c r="V30" i="18"/>
  <c r="V38" i="18"/>
  <c r="P19" i="17"/>
  <c r="V50" i="18"/>
  <c r="W53" i="18"/>
  <c r="U29" i="17"/>
  <c r="R29" i="18"/>
  <c r="W16" i="18"/>
  <c r="V39" i="18"/>
  <c r="W22" i="18"/>
  <c r="P36" i="17"/>
  <c r="Q49" i="18"/>
  <c r="R53" i="18"/>
  <c r="V29" i="17"/>
  <c r="V48" i="18"/>
  <c r="Q53" i="18"/>
  <c r="W44" i="18"/>
  <c r="W43" i="18"/>
  <c r="Q43" i="18"/>
  <c r="Q35" i="18"/>
  <c r="R28" i="18"/>
  <c r="V17" i="17"/>
  <c r="V44" i="18"/>
  <c r="Q40" i="17"/>
  <c r="P49" i="17"/>
  <c r="V43" i="18"/>
  <c r="V47" i="18"/>
  <c r="U36" i="17"/>
  <c r="V32" i="18"/>
  <c r="U19" i="17"/>
  <c r="W41" i="18"/>
  <c r="V45" i="17"/>
  <c r="U42" i="17"/>
  <c r="V36" i="18"/>
  <c r="U17" i="17"/>
  <c r="V23" i="18"/>
  <c r="V37" i="18"/>
  <c r="P42" i="17"/>
  <c r="W34" i="18"/>
  <c r="U49" i="17"/>
  <c r="Q17" i="17"/>
  <c r="Q50" i="18"/>
  <c r="Q52" i="18"/>
  <c r="W23" i="18"/>
  <c r="R48" i="18"/>
  <c r="R27" i="18"/>
  <c r="Q30" i="18"/>
  <c r="R32" i="18"/>
  <c r="Q40" i="18"/>
  <c r="V39" i="17"/>
  <c r="W19" i="18"/>
  <c r="Q42" i="17"/>
  <c r="Q47" i="17"/>
  <c r="U47" i="17"/>
  <c r="U45" i="17"/>
  <c r="V44" i="17"/>
  <c r="P47" i="17"/>
  <c r="Q22" i="18"/>
  <c r="W33" i="18"/>
  <c r="W36" i="18"/>
  <c r="Q35" i="17"/>
  <c r="V51" i="18"/>
  <c r="Q32" i="18"/>
  <c r="W25" i="18"/>
  <c r="Q29" i="18"/>
  <c r="V42" i="17"/>
  <c r="W30" i="18"/>
  <c r="V18" i="17"/>
  <c r="Q32" i="17"/>
  <c r="P44" i="17"/>
  <c r="V36" i="17"/>
  <c r="W32" i="18"/>
  <c r="R44" i="18"/>
  <c r="Q23" i="18"/>
  <c r="Q34" i="17"/>
  <c r="V47" i="17"/>
  <c r="V29" i="18"/>
  <c r="R19" i="18"/>
  <c r="Q48" i="18"/>
  <c r="R20" i="18"/>
  <c r="V40" i="18"/>
  <c r="V20" i="18"/>
  <c r="R51" i="18"/>
  <c r="W45" i="18"/>
  <c r="R24" i="18"/>
  <c r="W20" i="18"/>
  <c r="V42" i="18"/>
  <c r="V16" i="18"/>
  <c r="V31" i="18"/>
  <c r="Q28" i="18"/>
  <c r="V25" i="18"/>
  <c r="Q44" i="18"/>
  <c r="W28" i="18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36" i="14"/>
  <c r="K11" i="14"/>
  <c r="K39" i="14"/>
  <c r="J15" i="17"/>
  <c r="K4" i="14"/>
  <c r="K15" i="14"/>
  <c r="K37" i="14"/>
  <c r="J16" i="17"/>
  <c r="K42" i="14"/>
  <c r="J13" i="17"/>
  <c r="K13" i="14"/>
  <c r="K34" i="14"/>
  <c r="K31" i="14"/>
  <c r="K40" i="14"/>
  <c r="K25" i="14"/>
  <c r="J10" i="17"/>
  <c r="K24" i="14"/>
  <c r="K30" i="14"/>
  <c r="P15" i="17"/>
  <c r="D9" i="1"/>
  <c r="K9" i="14"/>
  <c r="J7" i="17"/>
  <c r="Q15" i="17"/>
  <c r="J9" i="17"/>
  <c r="K16" i="14"/>
  <c r="K28" i="14"/>
  <c r="K19" i="14"/>
  <c r="K20" i="14"/>
  <c r="K35" i="14"/>
  <c r="J12" i="17"/>
  <c r="K22" i="14"/>
  <c r="K38" i="14"/>
  <c r="J8" i="17"/>
  <c r="K41" i="14"/>
  <c r="J6" i="17"/>
  <c r="K10" i="14"/>
  <c r="J24" i="17"/>
  <c r="K33" i="14"/>
  <c r="U15" i="17"/>
  <c r="K26" i="14"/>
  <c r="K27" i="14"/>
  <c r="K12" i="14"/>
  <c r="J14" i="17"/>
  <c r="K21" i="14"/>
  <c r="K14" i="14"/>
  <c r="V15" i="17"/>
  <c r="K18" i="14"/>
  <c r="K32" i="14"/>
  <c r="K17" i="14"/>
  <c r="K8" i="14"/>
  <c r="K23" i="14"/>
  <c r="J11" i="17"/>
  <c r="K29" i="14"/>
  <c r="K3" i="14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Y1" i="16"/>
  <c r="P21" i="17"/>
  <c r="P35" i="14"/>
  <c r="Q51" i="17"/>
  <c r="O36" i="14"/>
  <c r="C14" i="19"/>
  <c r="V33" i="17"/>
  <c r="Q28" i="17"/>
  <c r="T25" i="14"/>
  <c r="K17" i="18"/>
  <c r="K9" i="18"/>
  <c r="V27" i="17"/>
  <c r="U48" i="17"/>
  <c r="O34" i="14"/>
  <c r="P51" i="17"/>
  <c r="Q26" i="17"/>
  <c r="U37" i="14"/>
  <c r="Q48" i="17"/>
  <c r="Q21" i="17"/>
  <c r="P27" i="17"/>
  <c r="V38" i="17"/>
  <c r="V48" i="17"/>
  <c r="U50" i="17"/>
  <c r="U36" i="14"/>
  <c r="P28" i="17"/>
  <c r="U33" i="17"/>
  <c r="P38" i="14"/>
  <c r="V24" i="17"/>
  <c r="V50" i="17"/>
  <c r="V25" i="17"/>
  <c r="U32" i="14"/>
  <c r="O25" i="14"/>
  <c r="V51" i="17"/>
  <c r="Q27" i="17"/>
  <c r="O32" i="14"/>
  <c r="Q33" i="17"/>
  <c r="T35" i="14"/>
  <c r="Q23" i="17"/>
  <c r="O28" i="14"/>
  <c r="U38" i="14"/>
  <c r="U26" i="14"/>
  <c r="P39" i="14"/>
  <c r="V22" i="17"/>
  <c r="O29" i="14"/>
  <c r="Q20" i="17"/>
  <c r="T40" i="14"/>
  <c r="T27" i="14"/>
  <c r="V26" i="17"/>
  <c r="T30" i="14"/>
  <c r="P40" i="14"/>
  <c r="P38" i="17"/>
  <c r="P34" i="14"/>
  <c r="O26" i="14"/>
  <c r="O35" i="14"/>
  <c r="P33" i="17"/>
  <c r="U34" i="14"/>
  <c r="T26" i="14"/>
  <c r="K14" i="18"/>
  <c r="O31" i="14"/>
  <c r="T32" i="14"/>
  <c r="U23" i="17"/>
  <c r="U27" i="17"/>
  <c r="O30" i="14"/>
  <c r="O39" i="14"/>
  <c r="T28" i="14"/>
  <c r="U28" i="14"/>
  <c r="K8" i="18"/>
  <c r="P32" i="14"/>
  <c r="V20" i="17"/>
  <c r="O24" i="14"/>
  <c r="U35" i="14"/>
  <c r="U51" i="17"/>
  <c r="U40" i="14"/>
  <c r="U52" i="17"/>
  <c r="Q50" i="17"/>
  <c r="K13" i="18"/>
  <c r="U30" i="14"/>
  <c r="T33" i="14"/>
  <c r="K15" i="18"/>
  <c r="P50" i="17"/>
  <c r="V21" i="17"/>
  <c r="P20" i="17"/>
  <c r="T38" i="14"/>
  <c r="P25" i="14"/>
  <c r="U39" i="14"/>
  <c r="P30" i="17"/>
  <c r="P22" i="17"/>
  <c r="P28" i="14"/>
  <c r="P27" i="14"/>
  <c r="T39" i="14"/>
  <c r="U24" i="17"/>
  <c r="U22" i="17"/>
  <c r="T37" i="14"/>
  <c r="U38" i="17"/>
  <c r="Q52" i="17"/>
  <c r="P26" i="17"/>
  <c r="P52" i="17"/>
  <c r="V28" i="17"/>
  <c r="P25" i="17"/>
  <c r="U24" i="14"/>
  <c r="P29" i="14"/>
  <c r="U26" i="17"/>
  <c r="Q43" i="17"/>
  <c r="T34" i="14"/>
  <c r="P37" i="14"/>
  <c r="T24" i="14"/>
  <c r="O33" i="14"/>
  <c r="P48" i="17"/>
  <c r="P31" i="14"/>
  <c r="V23" i="17"/>
  <c r="K12" i="18"/>
  <c r="O27" i="14"/>
  <c r="D10" i="1"/>
  <c r="U43" i="17"/>
  <c r="U27" i="14"/>
  <c r="U29" i="14"/>
  <c r="O37" i="14"/>
  <c r="P26" i="14"/>
  <c r="K10" i="18"/>
  <c r="U30" i="17"/>
  <c r="U31" i="14"/>
  <c r="T36" i="14"/>
  <c r="U33" i="14"/>
  <c r="P23" i="17"/>
  <c r="P24" i="14"/>
  <c r="Q22" i="17"/>
  <c r="K11" i="18"/>
  <c r="V30" i="17"/>
  <c r="Q38" i="17"/>
  <c r="Q25" i="17"/>
  <c r="O40" i="14"/>
  <c r="P24" i="17"/>
  <c r="T29" i="14"/>
  <c r="V43" i="17"/>
  <c r="U25" i="17"/>
  <c r="Q30" i="17"/>
  <c r="O38" i="14"/>
  <c r="U25" i="14"/>
  <c r="P36" i="14"/>
  <c r="P30" i="14"/>
  <c r="P43" i="17"/>
  <c r="P33" i="14"/>
  <c r="K7" i="18"/>
  <c r="T31" i="14"/>
  <c r="V52" i="17"/>
  <c r="Q24" i="17"/>
  <c r="U21" i="17"/>
  <c r="U20" i="17"/>
  <c r="U28" i="17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L17" i="18"/>
  <c r="P15" i="18" s="1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M4" i="14"/>
  <c r="M3" i="14"/>
  <c r="R57" i="16"/>
  <c r="R36" i="16"/>
  <c r="R46" i="16"/>
  <c r="R52" i="16"/>
  <c r="W34" i="16"/>
  <c r="W39" i="16"/>
  <c r="V9" i="18"/>
  <c r="V51" i="16"/>
  <c r="Q29" i="16"/>
  <c r="W36" i="16"/>
  <c r="Q30" i="16"/>
  <c r="W13" i="18"/>
  <c r="Q57" i="16"/>
  <c r="V58" i="16"/>
  <c r="V34" i="16"/>
  <c r="W27" i="16"/>
  <c r="Q15" i="18"/>
  <c r="Q10" i="18"/>
  <c r="Q40" i="16"/>
  <c r="W38" i="16"/>
  <c r="R7" i="18"/>
  <c r="W40" i="16"/>
  <c r="V7" i="18"/>
  <c r="R49" i="16"/>
  <c r="R37" i="16"/>
  <c r="R32" i="16"/>
  <c r="R58" i="16"/>
  <c r="Q12" i="18"/>
  <c r="W35" i="16"/>
  <c r="Q44" i="16"/>
  <c r="V38" i="16"/>
  <c r="V57" i="16"/>
  <c r="V28" i="16"/>
  <c r="W7" i="18"/>
  <c r="R15" i="18"/>
  <c r="Q48" i="16"/>
  <c r="W22" i="16"/>
  <c r="V44" i="16"/>
  <c r="W33" i="16"/>
  <c r="Q37" i="16"/>
  <c r="W54" i="16"/>
  <c r="W5" i="18"/>
  <c r="Q13" i="18"/>
  <c r="C15" i="19"/>
  <c r="R33" i="16"/>
  <c r="R27" i="16"/>
  <c r="R38" i="16"/>
  <c r="Q34" i="16"/>
  <c r="W47" i="16"/>
  <c r="R10" i="18"/>
  <c r="W59" i="16"/>
  <c r="Q38" i="16"/>
  <c r="V5" i="18"/>
  <c r="V8" i="18"/>
  <c r="R6" i="18"/>
  <c r="W15" i="18"/>
  <c r="W53" i="16"/>
  <c r="R54" i="16"/>
  <c r="R39" i="16"/>
  <c r="V35" i="16"/>
  <c r="R8" i="18"/>
  <c r="W42" i="16"/>
  <c r="W58" i="16"/>
  <c r="W9" i="18"/>
  <c r="Q28" i="16"/>
  <c r="W44" i="16"/>
  <c r="K6" i="16"/>
  <c r="R44" i="16"/>
  <c r="R47" i="16"/>
  <c r="V39" i="16"/>
  <c r="V53" i="16"/>
  <c r="Q32" i="16"/>
  <c r="V50" i="16"/>
  <c r="Q42" i="16"/>
  <c r="V40" i="16"/>
  <c r="Q52" i="16"/>
  <c r="W11" i="18"/>
  <c r="V45" i="16"/>
  <c r="W56" i="16"/>
  <c r="R29" i="16"/>
  <c r="R30" i="16"/>
  <c r="R35" i="16"/>
  <c r="V31" i="16"/>
  <c r="V56" i="16"/>
  <c r="Q6" i="18"/>
  <c r="W37" i="16"/>
  <c r="Q58" i="16"/>
  <c r="W57" i="16"/>
  <c r="Q9" i="18"/>
  <c r="Q59" i="16"/>
  <c r="W49" i="16"/>
  <c r="R55" i="16"/>
  <c r="V55" i="16"/>
  <c r="V48" i="16"/>
  <c r="Q49" i="16"/>
  <c r="W46" i="16"/>
  <c r="V36" i="16"/>
  <c r="V15" i="18"/>
  <c r="Q54" i="16"/>
  <c r="R43" i="16"/>
  <c r="R59" i="16"/>
  <c r="R22" i="16"/>
  <c r="V10" i="18"/>
  <c r="E14" i="19"/>
  <c r="W30" i="16"/>
  <c r="V30" i="16"/>
  <c r="W6" i="18"/>
  <c r="W52" i="16"/>
  <c r="W31" i="16"/>
  <c r="W10" i="18"/>
  <c r="Q47" i="16"/>
  <c r="W43" i="16"/>
  <c r="R42" i="16"/>
  <c r="Q35" i="16"/>
  <c r="W8" i="18"/>
  <c r="V6" i="18"/>
  <c r="V22" i="16"/>
  <c r="V43" i="16"/>
  <c r="R5" i="18"/>
  <c r="Q11" i="18"/>
  <c r="R12" i="18"/>
  <c r="R51" i="16"/>
  <c r="R31" i="16"/>
  <c r="Q50" i="16"/>
  <c r="W29" i="16"/>
  <c r="W45" i="16"/>
  <c r="V12" i="18"/>
  <c r="R9" i="18"/>
  <c r="R13" i="18"/>
  <c r="W12" i="18"/>
  <c r="Q8" i="18"/>
  <c r="V52" i="16"/>
  <c r="V49" i="16"/>
  <c r="R28" i="16"/>
  <c r="R40" i="16"/>
  <c r="V27" i="16"/>
  <c r="V54" i="16"/>
  <c r="Q41" i="16"/>
  <c r="V32" i="16"/>
  <c r="Q33" i="16"/>
  <c r="W51" i="16"/>
  <c r="V33" i="16"/>
  <c r="R41" i="16"/>
  <c r="W28" i="16"/>
  <c r="V37" i="16"/>
  <c r="V13" i="18"/>
  <c r="Q56" i="16"/>
  <c r="W41" i="16"/>
  <c r="V11" i="18"/>
  <c r="W48" i="16"/>
  <c r="R34" i="16"/>
  <c r="R48" i="16"/>
  <c r="Q7" i="18"/>
  <c r="Q5" i="18"/>
  <c r="Q22" i="16"/>
  <c r="V42" i="16"/>
  <c r="W32" i="16"/>
  <c r="R53" i="16"/>
  <c r="Q55" i="16"/>
  <c r="Q51" i="16"/>
  <c r="K6" i="18"/>
  <c r="Q31" i="16"/>
  <c r="Q36" i="16"/>
  <c r="V47" i="16"/>
  <c r="R56" i="16"/>
  <c r="R45" i="16"/>
  <c r="V46" i="16"/>
  <c r="V29" i="16"/>
  <c r="W55" i="16"/>
  <c r="Q39" i="16"/>
  <c r="V59" i="16"/>
  <c r="Q53" i="16"/>
  <c r="R50" i="16"/>
  <c r="V41" i="16"/>
  <c r="Q46" i="16"/>
  <c r="Q43" i="16"/>
  <c r="Q45" i="16"/>
  <c r="W50" i="16"/>
  <c r="Q27" i="16"/>
  <c r="R11" i="18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32" i="15"/>
  <c r="U49" i="15"/>
  <c r="P58" i="15"/>
  <c r="Q29" i="15"/>
  <c r="Q53" i="15"/>
  <c r="Q44" i="15"/>
  <c r="P29" i="15"/>
  <c r="V28" i="15"/>
  <c r="U57" i="15"/>
  <c r="Q4" i="16"/>
  <c r="Q30" i="15"/>
  <c r="Q52" i="15"/>
  <c r="V4" i="16"/>
  <c r="V52" i="15"/>
  <c r="P59" i="15"/>
  <c r="V29" i="15"/>
  <c r="V4" i="18"/>
  <c r="U32" i="15"/>
  <c r="U44" i="15"/>
  <c r="U47" i="15"/>
  <c r="V47" i="15"/>
  <c r="V31" i="15"/>
  <c r="U52" i="15"/>
  <c r="V44" i="15"/>
  <c r="V49" i="15"/>
  <c r="P31" i="15"/>
  <c r="P32" i="15"/>
  <c r="Q4" i="18"/>
  <c r="V48" i="15"/>
  <c r="V30" i="15"/>
  <c r="J3" i="17"/>
  <c r="P53" i="15"/>
  <c r="K3" i="16"/>
  <c r="P57" i="15"/>
  <c r="K3" i="18"/>
  <c r="Q48" i="15"/>
  <c r="V58" i="15"/>
  <c r="U54" i="15"/>
  <c r="V59" i="15"/>
  <c r="P49" i="15"/>
  <c r="U53" i="15"/>
  <c r="W4" i="16"/>
  <c r="R4" i="16"/>
  <c r="C16" i="19"/>
  <c r="Q57" i="15"/>
  <c r="W4" i="18"/>
  <c r="P44" i="15"/>
  <c r="P54" i="15"/>
  <c r="P52" i="15"/>
  <c r="U29" i="15"/>
  <c r="U31" i="15"/>
  <c r="U58" i="15"/>
  <c r="J3" i="15"/>
  <c r="Q32" i="15"/>
  <c r="P28" i="15"/>
  <c r="P30" i="15"/>
  <c r="Q31" i="15"/>
  <c r="U59" i="15"/>
  <c r="Q49" i="15"/>
  <c r="P47" i="15"/>
  <c r="U28" i="15"/>
  <c r="V53" i="15"/>
  <c r="V54" i="15"/>
  <c r="V57" i="15"/>
  <c r="E15" i="19"/>
  <c r="Q58" i="15"/>
  <c r="Q28" i="15"/>
  <c r="Q59" i="15"/>
  <c r="F14" i="19"/>
  <c r="P48" i="15"/>
  <c r="U48" i="15"/>
  <c r="Q54" i="15"/>
  <c r="U30" i="15"/>
  <c r="Q47" i="15"/>
  <c r="R4" i="18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Q3" i="18"/>
  <c r="W3" i="16"/>
  <c r="P3" i="15"/>
  <c r="U3" i="15"/>
  <c r="W3" i="18"/>
  <c r="F15" i="19"/>
  <c r="C17" i="19"/>
  <c r="Z3" i="16" a="1"/>
  <c r="Q3" i="16"/>
  <c r="E16" i="19"/>
  <c r="Q3" i="17"/>
  <c r="Q3" i="15"/>
  <c r="J14" i="19"/>
  <c r="V3" i="15"/>
  <c r="V3" i="18"/>
  <c r="V3" i="17"/>
  <c r="U3" i="17"/>
  <c r="Z3" i="17" a="1"/>
  <c r="AA3" i="16" a="1"/>
  <c r="V3" i="16"/>
  <c r="P3" i="17"/>
  <c r="R3" i="16"/>
  <c r="R3" i="18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A26" i="16"/>
  <c r="AA27" i="16"/>
  <c r="AA28" i="16"/>
  <c r="AA37" i="16"/>
  <c r="AA46" i="16"/>
  <c r="AA55" i="16"/>
  <c r="AA9" i="16"/>
  <c r="AA34" i="16"/>
  <c r="AA35" i="16"/>
  <c r="AA36" i="16"/>
  <c r="AA45" i="16"/>
  <c r="AA54" i="16"/>
  <c r="AA8" i="16"/>
  <c r="AA17" i="16"/>
  <c r="AA42" i="16"/>
  <c r="AA43" i="16"/>
  <c r="AA44" i="16"/>
  <c r="AA53" i="16"/>
  <c r="AA7" i="16"/>
  <c r="AA16" i="16"/>
  <c r="AA25" i="16"/>
  <c r="AA11" i="16"/>
  <c r="AA5" i="16"/>
  <c r="AA38" i="16"/>
  <c r="AA40" i="16"/>
  <c r="AA19" i="16"/>
  <c r="AA13" i="16"/>
  <c r="AA15" i="16"/>
  <c r="AA48" i="16"/>
  <c r="AA51" i="16"/>
  <c r="AA21" i="16"/>
  <c r="AA23" i="16"/>
  <c r="AA56" i="16"/>
  <c r="AA10" i="16"/>
  <c r="AA59" i="16"/>
  <c r="AA29" i="16"/>
  <c r="AA31" i="16"/>
  <c r="AA33" i="16"/>
  <c r="AA18" i="16"/>
  <c r="AA6" i="16"/>
  <c r="AA41" i="16"/>
  <c r="AA12" i="16"/>
  <c r="AA47" i="16"/>
  <c r="AA58" i="16"/>
  <c r="AA22" i="16"/>
  <c r="AA57" i="16"/>
  <c r="AA30" i="16"/>
  <c r="AA4" i="16"/>
  <c r="AA39" i="16"/>
  <c r="AA50" i="16"/>
  <c r="AA14" i="16"/>
  <c r="AA49" i="16"/>
  <c r="AA20" i="16"/>
  <c r="AA24" i="16"/>
  <c r="AA3" i="16"/>
  <c r="AA52" i="16"/>
  <c r="AA32" i="16"/>
  <c r="Z18" i="16"/>
  <c r="Z19" i="16"/>
  <c r="Z20" i="16"/>
  <c r="Z29" i="16"/>
  <c r="Z38" i="16"/>
  <c r="Z47" i="16"/>
  <c r="Z56" i="16"/>
  <c r="Z26" i="16"/>
  <c r="Z27" i="16"/>
  <c r="Z28" i="16"/>
  <c r="Z37" i="16"/>
  <c r="Z46" i="16"/>
  <c r="Z55" i="16"/>
  <c r="Z9" i="16"/>
  <c r="Z34" i="16"/>
  <c r="Z35" i="16"/>
  <c r="Z36" i="16"/>
  <c r="Z45" i="16"/>
  <c r="Z54" i="16"/>
  <c r="Z42" i="16"/>
  <c r="Z4" i="16"/>
  <c r="Z6" i="16"/>
  <c r="Z39" i="16"/>
  <c r="Z25" i="16"/>
  <c r="Z50" i="16"/>
  <c r="Z12" i="16"/>
  <c r="Z14" i="16"/>
  <c r="Z8" i="16"/>
  <c r="Z33" i="16"/>
  <c r="Z58" i="16"/>
  <c r="Z44" i="16"/>
  <c r="Z22" i="16"/>
  <c r="Z16" i="16"/>
  <c r="Z41" i="16"/>
  <c r="Z3" i="16"/>
  <c r="Z52" i="16"/>
  <c r="Z30" i="16"/>
  <c r="Z24" i="16"/>
  <c r="Z49" i="16"/>
  <c r="Z5" i="16"/>
  <c r="Z7" i="16"/>
  <c r="Z43" i="16"/>
  <c r="Z15" i="16"/>
  <c r="Z21" i="16"/>
  <c r="Z11" i="16"/>
  <c r="Z32" i="16"/>
  <c r="Z57" i="16"/>
  <c r="Z13" i="16"/>
  <c r="Z40" i="16"/>
  <c r="Z51" i="16"/>
  <c r="Z23" i="16"/>
  <c r="Z48" i="16"/>
  <c r="Z10" i="16"/>
  <c r="Z59" i="16"/>
  <c r="Z53" i="16"/>
  <c r="Z31" i="16"/>
  <c r="Z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E17" i="19"/>
  <c r="AD23" i="16"/>
  <c r="AC58" i="16"/>
  <c r="V46" i="15"/>
  <c r="AC30" i="16"/>
  <c r="AB24" i="16"/>
  <c r="AC4" i="16"/>
  <c r="AB43" i="16"/>
  <c r="AE31" i="16"/>
  <c r="Q43" i="15"/>
  <c r="AE28" i="16"/>
  <c r="AE30" i="16"/>
  <c r="AC50" i="16"/>
  <c r="AE50" i="16"/>
  <c r="AF32" i="16"/>
  <c r="O12" i="19"/>
  <c r="AD8" i="16"/>
  <c r="P51" i="15"/>
  <c r="AD57" i="16"/>
  <c r="AB35" i="16"/>
  <c r="AB54" i="16"/>
  <c r="AE59" i="16"/>
  <c r="U61" i="15"/>
  <c r="AF56" i="16"/>
  <c r="AE49" i="16"/>
  <c r="AF45" i="16"/>
  <c r="AE16" i="16"/>
  <c r="AE46" i="16"/>
  <c r="AC44" i="16"/>
  <c r="F17" i="19"/>
  <c r="AB47" i="16"/>
  <c r="AD53" i="16"/>
  <c r="P43" i="15"/>
  <c r="AB59" i="16"/>
  <c r="AB33" i="16"/>
  <c r="AC49" i="16"/>
  <c r="AE13" i="16"/>
  <c r="T12" i="19"/>
  <c r="AC40" i="16"/>
  <c r="AC24" i="16"/>
  <c r="AC28" i="16"/>
  <c r="AF5" i="16"/>
  <c r="V51" i="15"/>
  <c r="AE11" i="16"/>
  <c r="AB20" i="16"/>
  <c r="AE43" i="16"/>
  <c r="AF50" i="16"/>
  <c r="AE20" i="16"/>
  <c r="AB9" i="16"/>
  <c r="AD9" i="16"/>
  <c r="AC15" i="16"/>
  <c r="AB38" i="16"/>
  <c r="AF34" i="16"/>
  <c r="AD59" i="16"/>
  <c r="AD45" i="16"/>
  <c r="AB10" i="16"/>
  <c r="AC53" i="16"/>
  <c r="AE4" i="16"/>
  <c r="AF37" i="16"/>
  <c r="AE34" i="16"/>
  <c r="AC17" i="16"/>
  <c r="AF30" i="16"/>
  <c r="AB25" i="16"/>
  <c r="AD10" i="16"/>
  <c r="AC20" i="16"/>
  <c r="AF47" i="16"/>
  <c r="AE7" i="16"/>
  <c r="AB42" i="16"/>
  <c r="AD41" i="16"/>
  <c r="AF59" i="16"/>
  <c r="AB34" i="16"/>
  <c r="V41" i="15"/>
  <c r="AB40" i="16"/>
  <c r="AF48" i="16"/>
  <c r="AF43" i="16"/>
  <c r="AC9" i="16"/>
  <c r="AB11" i="16"/>
  <c r="AB32" i="16"/>
  <c r="AB6" i="16"/>
  <c r="AC13" i="16"/>
  <c r="AF39" i="16"/>
  <c r="AE47" i="16"/>
  <c r="AE57" i="16"/>
  <c r="AE5" i="16"/>
  <c r="AB57" i="16"/>
  <c r="F16" i="19"/>
  <c r="AB12" i="16"/>
  <c r="AD17" i="16"/>
  <c r="AE14" i="16"/>
  <c r="AD28" i="16"/>
  <c r="AE54" i="16"/>
  <c r="AD14" i="16"/>
  <c r="AE19" i="16"/>
  <c r="AC57" i="16"/>
  <c r="AC18" i="16"/>
  <c r="AC36" i="16"/>
  <c r="AD16" i="16"/>
  <c r="AE10" i="16"/>
  <c r="C18" i="19"/>
  <c r="AD21" i="16"/>
  <c r="AD52" i="16"/>
  <c r="AB28" i="16"/>
  <c r="AD15" i="16"/>
  <c r="AF21" i="16"/>
  <c r="AC12" i="16"/>
  <c r="AC22" i="16"/>
  <c r="C19" i="19"/>
  <c r="AD4" i="16"/>
  <c r="AE52" i="16"/>
  <c r="Q46" i="15"/>
  <c r="AD26" i="16"/>
  <c r="AF9" i="16"/>
  <c r="AF28" i="16"/>
  <c r="I60" i="1"/>
  <c r="J15" i="19"/>
  <c r="AC25" i="16"/>
  <c r="AB30" i="16"/>
  <c r="AC35" i="16"/>
  <c r="N12" i="19"/>
  <c r="AD30" i="16"/>
  <c r="U56" i="15"/>
  <c r="AC6" i="16"/>
  <c r="AB19" i="16"/>
  <c r="AD22" i="16"/>
  <c r="AD43" i="16"/>
  <c r="AF4" i="16"/>
  <c r="AF20" i="16"/>
  <c r="AB37" i="16"/>
  <c r="AE15" i="16"/>
  <c r="AE51" i="16"/>
  <c r="U51" i="15"/>
  <c r="AE36" i="16"/>
  <c r="AC41" i="16"/>
  <c r="AE18" i="16"/>
  <c r="U43" i="15"/>
  <c r="AC10" i="16"/>
  <c r="Y3" i="17" a="1"/>
  <c r="AF35" i="16"/>
  <c r="AB49" i="16"/>
  <c r="AD20" i="16"/>
  <c r="AF16" i="16"/>
  <c r="AD25" i="16"/>
  <c r="AE21" i="16"/>
  <c r="AE45" i="16"/>
  <c r="AF33" i="16"/>
  <c r="AB5" i="16"/>
  <c r="P61" i="15"/>
  <c r="AF31" i="16"/>
  <c r="AE29" i="16"/>
  <c r="E18" i="19"/>
  <c r="AB13" i="16"/>
  <c r="AB29" i="16"/>
  <c r="AD33" i="16"/>
  <c r="AB4" i="16"/>
  <c r="AD24" i="16"/>
  <c r="Q4" i="17"/>
  <c r="AB44" i="16"/>
  <c r="P46" i="15"/>
  <c r="AC45" i="16"/>
  <c r="AE41" i="16"/>
  <c r="AD51" i="16"/>
  <c r="P4" i="17"/>
  <c r="AD13" i="16"/>
  <c r="Q63" i="15"/>
  <c r="AB18" i="16"/>
  <c r="AB46" i="16"/>
  <c r="AD50" i="16"/>
  <c r="AB31" i="16"/>
  <c r="U4" i="17"/>
  <c r="AC14" i="16"/>
  <c r="AF53" i="16"/>
  <c r="AF25" i="16"/>
  <c r="P63" i="15"/>
  <c r="U41" i="15"/>
  <c r="AD7" i="16"/>
  <c r="AD35" i="16"/>
  <c r="AF8" i="16"/>
  <c r="AC27" i="16"/>
  <c r="AB56" i="16"/>
  <c r="AF46" i="16"/>
  <c r="AF36" i="16"/>
  <c r="V63" i="15"/>
  <c r="AF42" i="16"/>
  <c r="AD58" i="16"/>
  <c r="AB51" i="16"/>
  <c r="AD36" i="16"/>
  <c r="AF14" i="16"/>
  <c r="AC34" i="16"/>
  <c r="AC43" i="16"/>
  <c r="AE23" i="16"/>
  <c r="AC8" i="16"/>
  <c r="AD55" i="16"/>
  <c r="AB55" i="16"/>
  <c r="AC19" i="16"/>
  <c r="AC55" i="16"/>
  <c r="AE9" i="16"/>
  <c r="AD48" i="16"/>
  <c r="AD47" i="16"/>
  <c r="AE8" i="16"/>
  <c r="AD37" i="16"/>
  <c r="AE40" i="16"/>
  <c r="AB21" i="16"/>
  <c r="AD39" i="16"/>
  <c r="AB16" i="16"/>
  <c r="AF51" i="16"/>
  <c r="AD44" i="16"/>
  <c r="V61" i="15"/>
  <c r="V4" i="17"/>
  <c r="AC37" i="16"/>
  <c r="AD27" i="16"/>
  <c r="AE37" i="16"/>
  <c r="AF57" i="16"/>
  <c r="AF41" i="16"/>
  <c r="AF26" i="16"/>
  <c r="AE17" i="16"/>
  <c r="AB58" i="16"/>
  <c r="AC52" i="16"/>
  <c r="AB50" i="16"/>
  <c r="AC29" i="16"/>
  <c r="AF10" i="16"/>
  <c r="AF29" i="16"/>
  <c r="AC54" i="16"/>
  <c r="AD56" i="16"/>
  <c r="AD49" i="16"/>
  <c r="AD46" i="16"/>
  <c r="AF7" i="16"/>
  <c r="AC16" i="16"/>
  <c r="Q56" i="15"/>
  <c r="AF13" i="16"/>
  <c r="AF55" i="16"/>
  <c r="P41" i="15"/>
  <c r="AE35" i="16"/>
  <c r="AE53" i="16"/>
  <c r="AF52" i="16"/>
  <c r="AC32" i="16"/>
  <c r="AB39" i="16"/>
  <c r="AE22" i="16"/>
  <c r="AB48" i="16"/>
  <c r="AB41" i="16"/>
  <c r="AC47" i="16"/>
  <c r="AE32" i="16"/>
  <c r="AD12" i="16"/>
  <c r="AF15" i="16"/>
  <c r="AD11" i="16"/>
  <c r="AB7" i="16"/>
  <c r="AF27" i="16"/>
  <c r="U63" i="15"/>
  <c r="AD31" i="16"/>
  <c r="AB17" i="16"/>
  <c r="U46" i="15"/>
  <c r="AE56" i="16"/>
  <c r="AE38" i="16"/>
  <c r="AC11" i="16"/>
  <c r="AB23" i="16"/>
  <c r="AF49" i="16"/>
  <c r="AF22" i="16"/>
  <c r="AE55" i="16"/>
  <c r="AC38" i="16"/>
  <c r="AE12" i="16"/>
  <c r="AD5" i="16"/>
  <c r="AD32" i="16"/>
  <c r="AE6" i="16"/>
  <c r="AD29" i="16"/>
  <c r="AC23" i="16"/>
  <c r="AB53" i="16"/>
  <c r="AE48" i="16"/>
  <c r="S12" i="19"/>
  <c r="Q41" i="15"/>
  <c r="AE58" i="16"/>
  <c r="AE39" i="16"/>
  <c r="AC48" i="16"/>
  <c r="C20" i="19"/>
  <c r="AB26" i="16"/>
  <c r="AE44" i="16"/>
  <c r="V56" i="15"/>
  <c r="AD54" i="16"/>
  <c r="AB8" i="16"/>
  <c r="AE42" i="16"/>
  <c r="AC51" i="16"/>
  <c r="AC7" i="16"/>
  <c r="AB45" i="16"/>
  <c r="AF23" i="16"/>
  <c r="AB15" i="16"/>
  <c r="AC33" i="16"/>
  <c r="AF19" i="16"/>
  <c r="AC42" i="16"/>
  <c r="AC46" i="16"/>
  <c r="AE33" i="16"/>
  <c r="AF40" i="16"/>
  <c r="AE25" i="16"/>
  <c r="AD38" i="16"/>
  <c r="AC39" i="16"/>
  <c r="AB52" i="16"/>
  <c r="AC59" i="16"/>
  <c r="D45" i="1"/>
  <c r="P56" i="15"/>
  <c r="AC21" i="16"/>
  <c r="AC26" i="16"/>
  <c r="AF44" i="16"/>
  <c r="AC56" i="16"/>
  <c r="AB22" i="16"/>
  <c r="AD19" i="16"/>
  <c r="AF12" i="16"/>
  <c r="Q61" i="15"/>
  <c r="AC5" i="16"/>
  <c r="AE27" i="16"/>
  <c r="AD34" i="16"/>
  <c r="AB36" i="16"/>
  <c r="AB14" i="16"/>
  <c r="V43" i="15"/>
  <c r="AD42" i="16"/>
  <c r="AC31" i="16"/>
  <c r="AE24" i="16"/>
  <c r="AF38" i="16"/>
  <c r="AE26" i="16"/>
  <c r="AF58" i="16"/>
  <c r="AF11" i="16"/>
  <c r="AF24" i="16"/>
  <c r="AB27" i="16"/>
  <c r="AD6" i="16"/>
  <c r="AF6" i="16"/>
  <c r="Q51" i="15"/>
  <c r="AF17" i="16"/>
  <c r="AF54" i="16"/>
  <c r="AD40" i="16"/>
  <c r="AD18" i="16"/>
  <c r="AF18" i="16"/>
  <c r="E20" i="19"/>
  <c r="J17" i="19"/>
  <c r="F18" i="19"/>
  <c r="J16" i="19"/>
  <c r="E19" i="19"/>
  <c r="Y27" i="16" l="1"/>
  <c r="Y14" i="16"/>
  <c r="Y36" i="16"/>
  <c r="Y22" i="16"/>
  <c r="Y52" i="16"/>
  <c r="Y15" i="16"/>
  <c r="Y45" i="16"/>
  <c r="Y8" i="16"/>
  <c r="Y26" i="16"/>
  <c r="H20" i="19"/>
  <c r="Y53" i="16"/>
  <c r="Y23" i="16"/>
  <c r="Y17" i="16"/>
  <c r="Y7" i="16"/>
  <c r="Y41" i="16"/>
  <c r="Y48" i="16"/>
  <c r="Y39" i="16"/>
  <c r="Y50" i="16"/>
  <c r="Y58" i="16"/>
  <c r="Y16" i="16"/>
  <c r="Y21" i="16"/>
  <c r="Y55" i="16"/>
  <c r="Y51" i="16"/>
  <c r="Y56" i="16"/>
  <c r="Y31" i="16"/>
  <c r="Y46" i="16"/>
  <c r="Y18" i="16"/>
  <c r="Y44" i="16"/>
  <c r="Y4" i="16"/>
  <c r="Y29" i="16"/>
  <c r="Y13" i="16"/>
  <c r="Y5" i="16"/>
  <c r="Y49" i="16"/>
  <c r="Y52" i="17"/>
  <c r="Y11" i="17"/>
  <c r="Y4" i="17"/>
  <c r="Y34" i="17"/>
  <c r="Y47" i="17"/>
  <c r="Y35" i="17"/>
  <c r="Y12" i="17"/>
  <c r="Y44" i="17"/>
  <c r="Y46" i="17"/>
  <c r="Y17" i="17"/>
  <c r="Y19" i="17"/>
  <c r="Y20" i="17"/>
  <c r="Y27" i="17"/>
  <c r="Y48" i="17"/>
  <c r="Y32" i="17"/>
  <c r="Y18" i="17"/>
  <c r="Y45" i="17"/>
  <c r="Y40" i="17"/>
  <c r="Y10" i="17"/>
  <c r="Y6" i="17"/>
  <c r="Y13" i="17"/>
  <c r="Y22" i="17"/>
  <c r="Y29" i="17"/>
  <c r="Y51" i="17"/>
  <c r="Y41" i="17"/>
  <c r="Y36" i="17"/>
  <c r="Y42" i="17"/>
  <c r="Y7" i="17"/>
  <c r="Y33" i="17"/>
  <c r="Y15" i="17"/>
  <c r="Y16" i="17"/>
  <c r="Y14" i="17"/>
  <c r="Y23" i="17"/>
  <c r="Y8" i="17"/>
  <c r="Y43" i="17"/>
  <c r="Y50" i="17"/>
  <c r="Y5" i="17"/>
  <c r="Y26" i="17"/>
  <c r="Y3" i="17"/>
  <c r="Y31" i="17"/>
  <c r="Y38" i="17"/>
  <c r="Y37" i="17"/>
  <c r="Y30" i="17"/>
  <c r="Y24" i="17"/>
  <c r="Y49" i="17"/>
  <c r="Y25" i="17"/>
  <c r="Y28" i="17"/>
  <c r="Y9" i="17"/>
  <c r="Y21" i="17"/>
  <c r="Y39" i="17"/>
  <c r="Y37" i="16"/>
  <c r="Y19" i="16"/>
  <c r="Y30" i="16"/>
  <c r="M13" i="19"/>
  <c r="H19" i="19"/>
  <c r="Y28" i="16"/>
  <c r="H18" i="19"/>
  <c r="Y12" i="16"/>
  <c r="Y57" i="16"/>
  <c r="Y6" i="16"/>
  <c r="Y32" i="16"/>
  <c r="Y11" i="16"/>
  <c r="Y40" i="16"/>
  <c r="Y34" i="16"/>
  <c r="Y42" i="16"/>
  <c r="Y25" i="16"/>
  <c r="Y10" i="16"/>
  <c r="Y38" i="16"/>
  <c r="Y9" i="16"/>
  <c r="Y20" i="16"/>
  <c r="Y33" i="16"/>
  <c r="Y59" i="16"/>
  <c r="Y47" i="16"/>
  <c r="Y54" i="16"/>
  <c r="Y35" i="16"/>
  <c r="Y43" i="16"/>
  <c r="Y24" i="16"/>
  <c r="M14" i="19"/>
  <c r="M15" i="19"/>
  <c r="N22" i="14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J18" i="19"/>
  <c r="AE35" i="17"/>
  <c r="AD35" i="17"/>
  <c r="AB35" i="17"/>
  <c r="AC35" i="17"/>
  <c r="AA35" i="17"/>
  <c r="AD48" i="17"/>
  <c r="AB48" i="17"/>
  <c r="AE48" i="17"/>
  <c r="AA48" i="17"/>
  <c r="AC48" i="17"/>
  <c r="AE22" i="17"/>
  <c r="AA22" i="17"/>
  <c r="AC22" i="17"/>
  <c r="AD22" i="17"/>
  <c r="AB22" i="17"/>
  <c r="AA15" i="17"/>
  <c r="AB15" i="17"/>
  <c r="AE15" i="17"/>
  <c r="AD15" i="17"/>
  <c r="AC15" i="17"/>
  <c r="AB26" i="17"/>
  <c r="AA26" i="17"/>
  <c r="AE26" i="17"/>
  <c r="AC26" i="17"/>
  <c r="AD26" i="17"/>
  <c r="AB25" i="17"/>
  <c r="AE25" i="17"/>
  <c r="AA25" i="17"/>
  <c r="AC25" i="17"/>
  <c r="AD25" i="17"/>
  <c r="O13" i="19"/>
  <c r="S13" i="19"/>
  <c r="T13" i="19"/>
  <c r="N13" i="19"/>
  <c r="P50" i="15"/>
  <c r="Q39" i="15"/>
  <c r="U33" i="15"/>
  <c r="V37" i="15"/>
  <c r="Q8" i="17"/>
  <c r="U38" i="15"/>
  <c r="P22" i="14"/>
  <c r="P38" i="15"/>
  <c r="Q45" i="15"/>
  <c r="U11" i="17"/>
  <c r="P7" i="17"/>
  <c r="V9" i="17"/>
  <c r="T20" i="14"/>
  <c r="V33" i="15"/>
  <c r="P36" i="15"/>
  <c r="V40" i="15"/>
  <c r="U12" i="17"/>
  <c r="V35" i="15"/>
  <c r="V34" i="15"/>
  <c r="P11" i="17"/>
  <c r="Q65" i="15"/>
  <c r="O15" i="19"/>
  <c r="Q62" i="15"/>
  <c r="P9" i="17"/>
  <c r="U20" i="14"/>
  <c r="Q36" i="15"/>
  <c r="U42" i="15"/>
  <c r="Q37" i="15"/>
  <c r="U8" i="17"/>
  <c r="P55" i="15"/>
  <c r="T22" i="14"/>
  <c r="P33" i="15"/>
  <c r="F19" i="19"/>
  <c r="V10" i="17"/>
  <c r="U45" i="15"/>
  <c r="P35" i="15"/>
  <c r="P39" i="15"/>
  <c r="P45" i="15"/>
  <c r="T21" i="14"/>
  <c r="AE46" i="17"/>
  <c r="AB46" i="17"/>
  <c r="AA46" i="17"/>
  <c r="AC46" i="17"/>
  <c r="AD46" i="17"/>
  <c r="AE45" i="17"/>
  <c r="AC45" i="17"/>
  <c r="AB45" i="17"/>
  <c r="AD45" i="17"/>
  <c r="AA45" i="17"/>
  <c r="AE41" i="17"/>
  <c r="AB41" i="17"/>
  <c r="AA41" i="17"/>
  <c r="AC41" i="17"/>
  <c r="AD41" i="17"/>
  <c r="AB23" i="17"/>
  <c r="AA23" i="17"/>
  <c r="AC23" i="17"/>
  <c r="AE23" i="17"/>
  <c r="AD23" i="17"/>
  <c r="AB38" i="17"/>
  <c r="AD38" i="17"/>
  <c r="AC38" i="17"/>
  <c r="AA38" i="17"/>
  <c r="AE38" i="17"/>
  <c r="AE21" i="17"/>
  <c r="AD21" i="17"/>
  <c r="AB21" i="17"/>
  <c r="AA21" i="17"/>
  <c r="AC21" i="17"/>
  <c r="P37" i="15"/>
  <c r="V64" i="15"/>
  <c r="Q9" i="17"/>
  <c r="P40" i="15"/>
  <c r="N14" i="19"/>
  <c r="Q64" i="15"/>
  <c r="T14" i="19"/>
  <c r="V6" i="17"/>
  <c r="Q55" i="15"/>
  <c r="Q50" i="15"/>
  <c r="P20" i="14"/>
  <c r="V12" i="17"/>
  <c r="Q14" i="17"/>
  <c r="V50" i="15"/>
  <c r="V8" i="17"/>
  <c r="Q35" i="15"/>
  <c r="P60" i="15"/>
  <c r="P5" i="17"/>
  <c r="Q7" i="17"/>
  <c r="AA4" i="17"/>
  <c r="AD4" i="17"/>
  <c r="AC4" i="17"/>
  <c r="AE4" i="17"/>
  <c r="AB4" i="17"/>
  <c r="AE10" i="17"/>
  <c r="AC10" i="17"/>
  <c r="AD10" i="17"/>
  <c r="AB10" i="17"/>
  <c r="AA10" i="17"/>
  <c r="AB42" i="17"/>
  <c r="AC42" i="17"/>
  <c r="AA42" i="17"/>
  <c r="AD42" i="17"/>
  <c r="AE42" i="17"/>
  <c r="AB43" i="17"/>
  <c r="AA43" i="17"/>
  <c r="AC43" i="17"/>
  <c r="AD43" i="17"/>
  <c r="AE43" i="17"/>
  <c r="P14" i="17"/>
  <c r="Q60" i="15"/>
  <c r="F20" i="19"/>
  <c r="P8" i="17"/>
  <c r="V14" i="17"/>
  <c r="U40" i="15"/>
  <c r="AC7" i="17"/>
  <c r="AE7" i="17"/>
  <c r="AD7" i="17"/>
  <c r="AB7" i="17"/>
  <c r="AA7" i="17"/>
  <c r="P12" i="17"/>
  <c r="P42" i="15"/>
  <c r="U22" i="14"/>
  <c r="P34" i="15"/>
  <c r="AA27" i="17"/>
  <c r="AC27" i="17"/>
  <c r="AB27" i="17"/>
  <c r="AD27" i="17"/>
  <c r="AE27" i="17"/>
  <c r="AA13" i="17"/>
  <c r="AD13" i="17"/>
  <c r="AC13" i="17"/>
  <c r="AB13" i="17"/>
  <c r="AE13" i="17"/>
  <c r="AC33" i="17"/>
  <c r="AA33" i="17"/>
  <c r="AE33" i="17"/>
  <c r="AD33" i="17"/>
  <c r="AB33" i="17"/>
  <c r="AD5" i="17"/>
  <c r="AC5" i="17"/>
  <c r="AA5" i="17"/>
  <c r="AB5" i="17"/>
  <c r="AE5" i="17"/>
  <c r="U13" i="17"/>
  <c r="V38" i="15"/>
  <c r="U64" i="15"/>
  <c r="J19" i="19"/>
  <c r="N15" i="19"/>
  <c r="AB12" i="17"/>
  <c r="AD12" i="17"/>
  <c r="AE12" i="17"/>
  <c r="AA12" i="17"/>
  <c r="AC12" i="17"/>
  <c r="AC32" i="17"/>
  <c r="AB32" i="17"/>
  <c r="AE32" i="17"/>
  <c r="AD32" i="17"/>
  <c r="AA32" i="17"/>
  <c r="AE29" i="17"/>
  <c r="AA29" i="17"/>
  <c r="AB29" i="17"/>
  <c r="AC29" i="17"/>
  <c r="AD29" i="17"/>
  <c r="AA16" i="17"/>
  <c r="AD16" i="17"/>
  <c r="AB16" i="17"/>
  <c r="AC16" i="17"/>
  <c r="AE16" i="17"/>
  <c r="D60" i="1"/>
  <c r="AD28" i="17"/>
  <c r="AE28" i="17"/>
  <c r="AA28" i="17"/>
  <c r="AC28" i="17"/>
  <c r="AB28" i="17"/>
  <c r="V65" i="15"/>
  <c r="V36" i="15"/>
  <c r="S15" i="19"/>
  <c r="C21" i="19"/>
  <c r="AE44" i="17"/>
  <c r="AB44" i="17"/>
  <c r="AD44" i="17"/>
  <c r="AC44" i="17"/>
  <c r="AA44" i="17"/>
  <c r="AA18" i="17"/>
  <c r="AB18" i="17"/>
  <c r="AE18" i="17"/>
  <c r="AC18" i="17"/>
  <c r="AD18" i="17"/>
  <c r="AB51" i="17"/>
  <c r="AC51" i="17"/>
  <c r="AE51" i="17"/>
  <c r="AA51" i="17"/>
  <c r="AD51" i="17"/>
  <c r="AB14" i="17"/>
  <c r="AC14" i="17"/>
  <c r="AA14" i="17"/>
  <c r="AD14" i="17"/>
  <c r="AE14" i="17"/>
  <c r="AC31" i="17"/>
  <c r="AE31" i="17"/>
  <c r="AA31" i="17"/>
  <c r="AD31" i="17"/>
  <c r="AB31" i="17"/>
  <c r="AE9" i="17"/>
  <c r="AB9" i="17"/>
  <c r="AA9" i="17"/>
  <c r="AD9" i="17"/>
  <c r="AC9" i="17"/>
  <c r="P64" i="15"/>
  <c r="O14" i="19"/>
  <c r="U5" i="17"/>
  <c r="U35" i="15"/>
  <c r="P62" i="15"/>
  <c r="P65" i="15"/>
  <c r="V13" i="17"/>
  <c r="V62" i="15"/>
  <c r="V5" i="17"/>
  <c r="U23" i="14"/>
  <c r="V7" i="17"/>
  <c r="AA11" i="17"/>
  <c r="AB11" i="17"/>
  <c r="AE11" i="17"/>
  <c r="AC11" i="17"/>
  <c r="AD11" i="17"/>
  <c r="AD40" i="17"/>
  <c r="AE40" i="17"/>
  <c r="AA40" i="17"/>
  <c r="AC40" i="17"/>
  <c r="AB40" i="17"/>
  <c r="AB8" i="17"/>
  <c r="AC8" i="17"/>
  <c r="AD8" i="17"/>
  <c r="AA8" i="17"/>
  <c r="AE8" i="17"/>
  <c r="AD39" i="17"/>
  <c r="AB39" i="17"/>
  <c r="AE39" i="17"/>
  <c r="AA39" i="17"/>
  <c r="AC39" i="17"/>
  <c r="Q12" i="17"/>
  <c r="U34" i="15"/>
  <c r="O21" i="14"/>
  <c r="U36" i="15"/>
  <c r="Q11" i="17"/>
  <c r="P23" i="14"/>
  <c r="Q42" i="15"/>
  <c r="Q6" i="17"/>
  <c r="P10" i="17"/>
  <c r="AA24" i="17"/>
  <c r="AB24" i="17"/>
  <c r="AD24" i="17"/>
  <c r="AE24" i="17"/>
  <c r="AC24" i="17"/>
  <c r="Q33" i="15"/>
  <c r="Q10" i="17"/>
  <c r="Q40" i="15"/>
  <c r="P6" i="17"/>
  <c r="U14" i="17"/>
  <c r="U37" i="15"/>
  <c r="S14" i="19"/>
  <c r="U50" i="15"/>
  <c r="V11" i="17"/>
  <c r="V55" i="15"/>
  <c r="Q5" i="17"/>
  <c r="V42" i="15"/>
  <c r="AD52" i="17"/>
  <c r="AA52" i="17"/>
  <c r="AB52" i="17"/>
  <c r="AC52" i="17"/>
  <c r="AE52" i="17"/>
  <c r="AE17" i="17"/>
  <c r="AA17" i="17"/>
  <c r="AD17" i="17"/>
  <c r="AC17" i="17"/>
  <c r="AB17" i="17"/>
  <c r="AB36" i="17"/>
  <c r="AA36" i="17"/>
  <c r="AE36" i="17"/>
  <c r="AC36" i="17"/>
  <c r="AD36" i="17"/>
  <c r="AB37" i="17"/>
  <c r="AA37" i="17"/>
  <c r="AD37" i="17"/>
  <c r="AE37" i="17"/>
  <c r="AC37" i="17"/>
  <c r="P21" i="14"/>
  <c r="U7" i="17"/>
  <c r="V39" i="15"/>
  <c r="U65" i="15"/>
  <c r="AD19" i="17"/>
  <c r="AC19" i="17"/>
  <c r="AB19" i="17"/>
  <c r="AA19" i="17"/>
  <c r="AE19" i="17"/>
  <c r="AD30" i="17"/>
  <c r="AA30" i="17"/>
  <c r="AB30" i="17"/>
  <c r="AE30" i="17"/>
  <c r="AC30" i="17"/>
  <c r="Q13" i="17"/>
  <c r="U10" i="17"/>
  <c r="T15" i="19"/>
  <c r="U21" i="14"/>
  <c r="O22" i="14"/>
  <c r="V60" i="15"/>
  <c r="AD20" i="17"/>
  <c r="AC20" i="17"/>
  <c r="AA20" i="17"/>
  <c r="AE20" i="17"/>
  <c r="AB20" i="17"/>
  <c r="AA6" i="17"/>
  <c r="AB6" i="17"/>
  <c r="AE6" i="17"/>
  <c r="AD6" i="17"/>
  <c r="AC6" i="17"/>
  <c r="AC50" i="17"/>
  <c r="AA50" i="17"/>
  <c r="AE50" i="17"/>
  <c r="AB50" i="17"/>
  <c r="AD50" i="17"/>
  <c r="U55" i="15"/>
  <c r="U9" i="17"/>
  <c r="V45" i="15"/>
  <c r="P13" i="17"/>
  <c r="AC49" i="17"/>
  <c r="AE49" i="17"/>
  <c r="AD49" i="17"/>
  <c r="AA49" i="17"/>
  <c r="AB49" i="17"/>
  <c r="O20" i="14"/>
  <c r="T23" i="14"/>
  <c r="Q34" i="15"/>
  <c r="U39" i="15"/>
  <c r="O23" i="14"/>
  <c r="Q38" i="15"/>
  <c r="AD34" i="17"/>
  <c r="AC34" i="17"/>
  <c r="AA34" i="17"/>
  <c r="AE34" i="17"/>
  <c r="AB34" i="17"/>
  <c r="U6" i="17"/>
  <c r="U62" i="15"/>
  <c r="U60" i="15"/>
  <c r="AE47" i="17"/>
  <c r="AA47" i="17"/>
  <c r="AB47" i="17"/>
  <c r="AD47" i="17"/>
  <c r="AC47" i="17"/>
  <c r="C22" i="19"/>
  <c r="E21" i="19"/>
  <c r="F21" i="19" s="1"/>
  <c r="E22" i="19"/>
  <c r="F22" i="19" s="1"/>
  <c r="C23" i="19"/>
  <c r="E23" i="19"/>
  <c r="F23" i="19" s="1"/>
  <c r="C24" i="19"/>
  <c r="C25" i="19"/>
  <c r="E24" i="19"/>
  <c r="F24" i="19" s="1"/>
  <c r="C26" i="19"/>
  <c r="E25" i="19"/>
  <c r="F25" i="19" s="1"/>
  <c r="E26" i="19"/>
  <c r="F26" i="19" s="1"/>
  <c r="C27" i="19"/>
  <c r="E27" i="19"/>
  <c r="F27" i="19" s="1"/>
  <c r="C28" i="19"/>
  <c r="E28" i="19"/>
  <c r="F28" i="19" s="1"/>
  <c r="C29" i="19"/>
  <c r="C30" i="19"/>
  <c r="E29" i="19"/>
  <c r="F29" i="19" s="1"/>
  <c r="C31" i="19"/>
  <c r="E30" i="19"/>
  <c r="F30" i="19" s="1"/>
  <c r="C32" i="19"/>
  <c r="E31" i="19"/>
  <c r="F31" i="19" s="1"/>
  <c r="E32" i="19"/>
  <c r="F32" i="19" s="1"/>
  <c r="C33" i="19"/>
  <c r="C34" i="19"/>
  <c r="E33" i="19"/>
  <c r="F33" i="19" s="1"/>
  <c r="C35" i="19"/>
  <c r="E34" i="19"/>
  <c r="F34" i="19" s="1"/>
  <c r="E35" i="19"/>
  <c r="F35" i="19" s="1"/>
  <c r="C36" i="19"/>
  <c r="E36" i="19"/>
  <c r="C37" i="19"/>
  <c r="E37" i="19"/>
  <c r="F37" i="19" s="1"/>
  <c r="H37" i="19" l="1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M16" i="19"/>
  <c r="M17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J31" i="19"/>
  <c r="J26" i="19"/>
  <c r="J21" i="19"/>
  <c r="U11" i="14"/>
  <c r="U12" i="14"/>
  <c r="U13" i="14"/>
  <c r="O9" i="14"/>
  <c r="U15" i="14"/>
  <c r="P12" i="14"/>
  <c r="J29" i="19"/>
  <c r="P17" i="14"/>
  <c r="O19" i="14"/>
  <c r="T17" i="19"/>
  <c r="O8" i="14"/>
  <c r="P9" i="14"/>
  <c r="J24" i="19"/>
  <c r="P15" i="14"/>
  <c r="O14" i="14"/>
  <c r="T10" i="14"/>
  <c r="U19" i="14"/>
  <c r="J20" i="19"/>
  <c r="O6" i="14"/>
  <c r="U18" i="14"/>
  <c r="U14" i="14"/>
  <c r="J34" i="19"/>
  <c r="T16" i="19"/>
  <c r="N16" i="19"/>
  <c r="S16" i="19"/>
  <c r="O16" i="19"/>
  <c r="O16" i="14"/>
  <c r="S17" i="19"/>
  <c r="P16" i="14"/>
  <c r="P10" i="14"/>
  <c r="T17" i="14"/>
  <c r="J32" i="19"/>
  <c r="U9" i="14"/>
  <c r="O13" i="14"/>
  <c r="T6" i="14"/>
  <c r="P6" i="14"/>
  <c r="O7" i="14"/>
  <c r="T9" i="14"/>
  <c r="F36" i="19"/>
  <c r="J36" i="19" s="1"/>
  <c r="T18" i="14"/>
  <c r="U6" i="14"/>
  <c r="N17" i="19"/>
  <c r="T13" i="14"/>
  <c r="T12" i="14"/>
  <c r="U8" i="14"/>
  <c r="O17" i="14"/>
  <c r="P13" i="14"/>
  <c r="O17" i="19"/>
  <c r="J37" i="19"/>
  <c r="J28" i="19"/>
  <c r="P19" i="14"/>
  <c r="U10" i="14"/>
  <c r="T8" i="14"/>
  <c r="P7" i="14"/>
  <c r="J33" i="19"/>
  <c r="O11" i="14"/>
  <c r="U16" i="14"/>
  <c r="O18" i="14"/>
  <c r="P14" i="14"/>
  <c r="J27" i="19"/>
  <c r="P8" i="14"/>
  <c r="P18" i="14"/>
  <c r="O15" i="14"/>
  <c r="T11" i="14"/>
  <c r="J22" i="19"/>
  <c r="U17" i="14"/>
  <c r="T14" i="14"/>
  <c r="J25" i="19"/>
  <c r="O10" i="14"/>
  <c r="T16" i="14"/>
  <c r="J23" i="19"/>
  <c r="U7" i="14"/>
  <c r="T7" i="14"/>
  <c r="T19" i="14"/>
  <c r="O12" i="14"/>
  <c r="P11" i="14"/>
  <c r="T15" i="14"/>
  <c r="J35" i="19"/>
  <c r="J30" i="19"/>
  <c r="M28" i="19" l="1"/>
  <c r="M21" i="19"/>
  <c r="M23" i="19"/>
  <c r="M20" i="19"/>
  <c r="M25" i="19"/>
  <c r="M31" i="19"/>
  <c r="M26" i="19"/>
  <c r="M34" i="19"/>
  <c r="M30" i="19"/>
  <c r="M32" i="19"/>
  <c r="M18" i="19"/>
  <c r="M22" i="19"/>
  <c r="M27" i="19"/>
  <c r="M19" i="19"/>
  <c r="M24" i="19"/>
  <c r="M29" i="19"/>
  <c r="M35" i="19"/>
  <c r="M33" i="19"/>
  <c r="N4" i="15"/>
  <c r="S28" i="19"/>
  <c r="O28" i="19"/>
  <c r="N28" i="19"/>
  <c r="T28" i="19"/>
  <c r="S30" i="19"/>
  <c r="N30" i="19"/>
  <c r="O30" i="19"/>
  <c r="T30" i="19"/>
  <c r="S33" i="19"/>
  <c r="N21" i="19"/>
  <c r="T21" i="19"/>
  <c r="S21" i="19"/>
  <c r="O21" i="19"/>
  <c r="T32" i="19"/>
  <c r="S32" i="19"/>
  <c r="O32" i="19"/>
  <c r="N32" i="19"/>
  <c r="T23" i="19"/>
  <c r="N23" i="19"/>
  <c r="O23" i="19"/>
  <c r="S23" i="19"/>
  <c r="S18" i="19"/>
  <c r="O18" i="19"/>
  <c r="T18" i="19"/>
  <c r="N18" i="19"/>
  <c r="W3" i="19" a="1"/>
  <c r="T20" i="19"/>
  <c r="N20" i="19"/>
  <c r="O20" i="19"/>
  <c r="S20" i="19"/>
  <c r="T22" i="19"/>
  <c r="O22" i="19"/>
  <c r="S22" i="19"/>
  <c r="N22" i="19"/>
  <c r="T35" i="19"/>
  <c r="N25" i="19"/>
  <c r="T25" i="19"/>
  <c r="S25" i="19"/>
  <c r="O25" i="19"/>
  <c r="O27" i="19"/>
  <c r="T27" i="19"/>
  <c r="S27" i="19"/>
  <c r="N27" i="19"/>
  <c r="N33" i="19"/>
  <c r="N31" i="19"/>
  <c r="T31" i="19"/>
  <c r="S31" i="19"/>
  <c r="O31" i="19"/>
  <c r="S19" i="19"/>
  <c r="O19" i="19"/>
  <c r="N19" i="19"/>
  <c r="T19" i="19"/>
  <c r="O33" i="19"/>
  <c r="N26" i="19"/>
  <c r="S26" i="19"/>
  <c r="T26" i="19"/>
  <c r="O26" i="19"/>
  <c r="T24" i="19"/>
  <c r="O24" i="19"/>
  <c r="S24" i="19"/>
  <c r="N24" i="19"/>
  <c r="N35" i="19"/>
  <c r="S35" i="19"/>
  <c r="O35" i="19"/>
  <c r="S34" i="19"/>
  <c r="O34" i="19"/>
  <c r="T34" i="19"/>
  <c r="N34" i="19"/>
  <c r="S29" i="19"/>
  <c r="T29" i="19"/>
  <c r="O29" i="19"/>
  <c r="N29" i="19"/>
  <c r="T33" i="19"/>
  <c r="W5" i="19" l="1"/>
  <c r="W72" i="19"/>
  <c r="W36" i="19"/>
  <c r="W65" i="19"/>
  <c r="W23" i="19"/>
  <c r="W43" i="19"/>
  <c r="W46" i="19"/>
  <c r="W32" i="19"/>
  <c r="W66" i="19"/>
  <c r="W55" i="19"/>
  <c r="W50" i="19"/>
  <c r="W42" i="19"/>
  <c r="W39" i="19"/>
  <c r="W38" i="19"/>
  <c r="W29" i="19"/>
  <c r="W54" i="19"/>
  <c r="W24" i="19"/>
  <c r="W63" i="19"/>
  <c r="W60" i="19"/>
  <c r="W37" i="19"/>
  <c r="W22" i="19"/>
  <c r="W16" i="19"/>
  <c r="W4" i="19"/>
  <c r="W53" i="19"/>
  <c r="W56" i="19"/>
  <c r="W27" i="19"/>
  <c r="W41" i="19"/>
  <c r="W34" i="19"/>
  <c r="W58" i="19"/>
  <c r="W9" i="19"/>
  <c r="W25" i="19"/>
  <c r="W71" i="19"/>
  <c r="W21" i="19"/>
  <c r="W51" i="19"/>
  <c r="W57" i="19"/>
  <c r="W12" i="19"/>
  <c r="W15" i="19"/>
  <c r="W13" i="19"/>
  <c r="W70" i="19"/>
  <c r="W68" i="19"/>
  <c r="W61" i="19"/>
  <c r="W18" i="19"/>
  <c r="W10" i="19"/>
  <c r="W35" i="19"/>
  <c r="W69" i="19"/>
  <c r="W7" i="19"/>
  <c r="W52" i="19"/>
  <c r="W45" i="19"/>
  <c r="W47" i="19"/>
  <c r="W28" i="19"/>
  <c r="W14" i="19"/>
  <c r="W40" i="19"/>
  <c r="W20" i="19"/>
  <c r="W19" i="19"/>
  <c r="W11" i="19"/>
  <c r="W49" i="19"/>
  <c r="W6" i="19"/>
  <c r="W44" i="19"/>
  <c r="W3" i="19"/>
  <c r="W30" i="19"/>
  <c r="W67" i="19"/>
  <c r="W33" i="19"/>
  <c r="W59" i="19"/>
  <c r="W26" i="19"/>
  <c r="W62" i="19"/>
  <c r="W8" i="19"/>
  <c r="W31" i="19"/>
  <c r="W17" i="19"/>
  <c r="W48" i="19"/>
  <c r="W64" i="19"/>
  <c r="AJ69" i="15" l="1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Y65" i="19"/>
  <c r="AF3" i="16"/>
  <c r="AA3" i="17"/>
  <c r="AB66" i="19"/>
  <c r="AA49" i="19"/>
  <c r="Y16" i="19"/>
  <c r="X48" i="19"/>
  <c r="Z34" i="19"/>
  <c r="AB69" i="19"/>
  <c r="AB53" i="19"/>
  <c r="X12" i="19"/>
  <c r="Y62" i="19"/>
  <c r="X67" i="19"/>
  <c r="AA71" i="19"/>
  <c r="Y4" i="19"/>
  <c r="Y69" i="19"/>
  <c r="Z57" i="19"/>
  <c r="Y49" i="19"/>
  <c r="X3" i="19"/>
  <c r="AA58" i="19"/>
  <c r="Z39" i="19"/>
  <c r="AB40" i="19"/>
  <c r="Y21" i="19"/>
  <c r="AB18" i="19"/>
  <c r="AA60" i="19"/>
  <c r="AA36" i="19"/>
  <c r="AB41" i="19"/>
  <c r="AA63" i="19"/>
  <c r="Y54" i="19"/>
  <c r="AB7" i="19"/>
  <c r="Y28" i="19"/>
  <c r="Z29" i="19"/>
  <c r="Z12" i="19"/>
  <c r="AB23" i="19"/>
  <c r="I70" i="1"/>
  <c r="Z59" i="19"/>
  <c r="Z18" i="19"/>
  <c r="X29" i="19"/>
  <c r="Y50" i="19"/>
  <c r="X59" i="19"/>
  <c r="X53" i="19"/>
  <c r="Z11" i="19"/>
  <c r="AA68" i="19"/>
  <c r="C54" i="1"/>
  <c r="AA50" i="19"/>
  <c r="Y40" i="19"/>
  <c r="AB45" i="19"/>
  <c r="Z44" i="19"/>
  <c r="AA72" i="19"/>
  <c r="Z23" i="19"/>
  <c r="Z7" i="19"/>
  <c r="D61" i="1"/>
  <c r="AA66" i="19"/>
  <c r="Y23" i="19"/>
  <c r="AB24" i="19"/>
  <c r="Y9" i="19"/>
  <c r="O3" i="14"/>
  <c r="X65" i="19"/>
  <c r="Y18" i="19"/>
  <c r="X64" i="19"/>
  <c r="Z50" i="19"/>
  <c r="AB26" i="19"/>
  <c r="X34" i="19"/>
  <c r="AA8" i="19"/>
  <c r="Z55" i="19"/>
  <c r="AB58" i="19"/>
  <c r="Y20" i="19"/>
  <c r="AB8" i="19"/>
  <c r="AB3" i="17"/>
  <c r="Z27" i="19"/>
  <c r="Z25" i="19"/>
  <c r="AA70" i="19"/>
  <c r="AA4" i="19"/>
  <c r="Z51" i="19"/>
  <c r="X52" i="19"/>
  <c r="C69" i="1"/>
  <c r="D69" i="1" s="1"/>
  <c r="Z70" i="19"/>
  <c r="Y56" i="19"/>
  <c r="Z67" i="19"/>
  <c r="Y66" i="19"/>
  <c r="X68" i="19"/>
  <c r="AA6" i="19"/>
  <c r="AA40" i="19"/>
  <c r="Z56" i="19"/>
  <c r="AA17" i="19"/>
  <c r="Y46" i="19"/>
  <c r="AB39" i="19"/>
  <c r="Y53" i="19"/>
  <c r="AB9" i="19"/>
  <c r="Z5" i="19"/>
  <c r="Z13" i="19"/>
  <c r="Z53" i="19"/>
  <c r="Z42" i="19"/>
  <c r="Y72" i="19"/>
  <c r="AB14" i="19"/>
  <c r="AB44" i="19"/>
  <c r="AA31" i="19"/>
  <c r="Z32" i="19"/>
  <c r="AE3" i="16"/>
  <c r="X4" i="19"/>
  <c r="X10" i="19"/>
  <c r="AA21" i="19"/>
  <c r="AA25" i="19"/>
  <c r="AB31" i="19"/>
  <c r="Y13" i="19"/>
  <c r="Y58" i="19"/>
  <c r="AA14" i="19"/>
  <c r="Y10" i="19"/>
  <c r="Z3" i="19"/>
  <c r="X36" i="19"/>
  <c r="AA42" i="19"/>
  <c r="Y29" i="19"/>
  <c r="AA20" i="19"/>
  <c r="X6" i="19"/>
  <c r="Z10" i="19"/>
  <c r="D70" i="1"/>
  <c r="Z8" i="19"/>
  <c r="AB46" i="19"/>
  <c r="Z58" i="19"/>
  <c r="X30" i="19"/>
  <c r="X7" i="19"/>
  <c r="Y15" i="19"/>
  <c r="Y39" i="19"/>
  <c r="X50" i="19"/>
  <c r="U4" i="15"/>
  <c r="Y12" i="19"/>
  <c r="AB17" i="19"/>
  <c r="AB68" i="19"/>
  <c r="AB57" i="19"/>
  <c r="AB47" i="19"/>
  <c r="T3" i="14"/>
  <c r="P4" i="15"/>
  <c r="Z19" i="19"/>
  <c r="AA64" i="19"/>
  <c r="X17" i="19"/>
  <c r="X8" i="19"/>
  <c r="AD3" i="16"/>
  <c r="X35" i="19"/>
  <c r="AA39" i="19"/>
  <c r="X19" i="19"/>
  <c r="Z52" i="19"/>
  <c r="AB33" i="19"/>
  <c r="Z35" i="19"/>
  <c r="Z43" i="19"/>
  <c r="Y14" i="19"/>
  <c r="Z38" i="19"/>
  <c r="AA28" i="19"/>
  <c r="AE3" i="17"/>
  <c r="Q4" i="15"/>
  <c r="X37" i="19"/>
  <c r="Y7" i="19"/>
  <c r="H68" i="1"/>
  <c r="O4" i="14"/>
  <c r="AB59" i="19"/>
  <c r="Z37" i="19"/>
  <c r="P4" i="14"/>
  <c r="AA56" i="19"/>
  <c r="AB27" i="19"/>
  <c r="AA38" i="19"/>
  <c r="U3" i="14"/>
  <c r="AA48" i="19"/>
  <c r="U4" i="14"/>
  <c r="Y44" i="19"/>
  <c r="Z62" i="19"/>
  <c r="AA24" i="19"/>
  <c r="X40" i="19"/>
  <c r="X24" i="19"/>
  <c r="AB62" i="19"/>
  <c r="X71" i="19"/>
  <c r="X14" i="19"/>
  <c r="Y43" i="19"/>
  <c r="Y60" i="19"/>
  <c r="C7" i="15"/>
  <c r="C8" i="15" s="1"/>
  <c r="X46" i="19"/>
  <c r="Y61" i="19"/>
  <c r="X58" i="19"/>
  <c r="D55" i="1"/>
  <c r="AC3" i="17"/>
  <c r="AA55" i="19"/>
  <c r="X27" i="19"/>
  <c r="AB38" i="19"/>
  <c r="I61" i="1"/>
  <c r="Y37" i="19"/>
  <c r="Z16" i="19"/>
  <c r="Z63" i="19"/>
  <c r="Z71" i="19"/>
  <c r="Z30" i="19"/>
  <c r="X55" i="19"/>
  <c r="X5" i="19"/>
  <c r="AA65" i="19"/>
  <c r="AA5" i="19"/>
  <c r="T4" i="14"/>
  <c r="AB51" i="19"/>
  <c r="AB5" i="19"/>
  <c r="Y42" i="19"/>
  <c r="AB37" i="19"/>
  <c r="AB50" i="19"/>
  <c r="Y55" i="19"/>
  <c r="Z40" i="19"/>
  <c r="Z33" i="19"/>
  <c r="AA51" i="19"/>
  <c r="X66" i="19"/>
  <c r="AB34" i="19"/>
  <c r="V4" i="15"/>
  <c r="AB43" i="19"/>
  <c r="AA26" i="19"/>
  <c r="Y63" i="19"/>
  <c r="AA16" i="19"/>
  <c r="Y26" i="19"/>
  <c r="AD3" i="17"/>
  <c r="Z14" i="19"/>
  <c r="AB72" i="19"/>
  <c r="X22" i="19"/>
  <c r="Y57" i="19"/>
  <c r="AB70" i="19"/>
  <c r="Y3" i="19"/>
  <c r="Y11" i="19"/>
  <c r="Y47" i="19"/>
  <c r="AB55" i="19"/>
  <c r="AA7" i="19"/>
  <c r="AA37" i="19"/>
  <c r="AA45" i="19"/>
  <c r="AB20" i="19"/>
  <c r="X28" i="19"/>
  <c r="AB56" i="19"/>
  <c r="X63" i="19"/>
  <c r="X43" i="19"/>
  <c r="AA29" i="19"/>
  <c r="X44" i="19"/>
  <c r="Z28" i="19"/>
  <c r="AA3" i="18" a="1"/>
  <c r="AB30" i="19"/>
  <c r="Z69" i="19"/>
  <c r="AA53" i="19"/>
  <c r="AB16" i="19"/>
  <c r="X61" i="19"/>
  <c r="Y8" i="19"/>
  <c r="X72" i="19"/>
  <c r="AB54" i="19"/>
  <c r="AA52" i="19"/>
  <c r="Y70" i="19"/>
  <c r="Z21" i="19"/>
  <c r="Y5" i="19"/>
  <c r="Y41" i="19"/>
  <c r="I68" i="1"/>
  <c r="Z47" i="19"/>
  <c r="AB42" i="19"/>
  <c r="X9" i="19"/>
  <c r="Z68" i="19"/>
  <c r="X26" i="19"/>
  <c r="X45" i="19"/>
  <c r="X25" i="19"/>
  <c r="Z41" i="19"/>
  <c r="AB25" i="19"/>
  <c r="AA46" i="19"/>
  <c r="Y71" i="19"/>
  <c r="Z45" i="19"/>
  <c r="E7" i="15"/>
  <c r="F7" i="15" s="1"/>
  <c r="Z49" i="19"/>
  <c r="AA12" i="19"/>
  <c r="Z66" i="19"/>
  <c r="X42" i="19"/>
  <c r="Z26" i="19"/>
  <c r="X60" i="19"/>
  <c r="X21" i="19"/>
  <c r="Z4" i="19"/>
  <c r="AB3" i="19"/>
  <c r="Z24" i="19"/>
  <c r="X13" i="19"/>
  <c r="AA59" i="19"/>
  <c r="AA67" i="19"/>
  <c r="Z61" i="19"/>
  <c r="AA30" i="19"/>
  <c r="AA9" i="19"/>
  <c r="C9" i="15"/>
  <c r="AB4" i="19"/>
  <c r="X49" i="19"/>
  <c r="AA35" i="19"/>
  <c r="AA69" i="19"/>
  <c r="Z48" i="19"/>
  <c r="Z3" i="18" a="1"/>
  <c r="AA22" i="19"/>
  <c r="Y68" i="19"/>
  <c r="AB15" i="19"/>
  <c r="AA23" i="19"/>
  <c r="Y52" i="19"/>
  <c r="AA11" i="19"/>
  <c r="AA19" i="19"/>
  <c r="X56" i="19"/>
  <c r="AG2" i="16" a="1"/>
  <c r="X41" i="19"/>
  <c r="Z65" i="19"/>
  <c r="AB21" i="19"/>
  <c r="Y51" i="19"/>
  <c r="X11" i="19"/>
  <c r="X20" i="19"/>
  <c r="AB64" i="19"/>
  <c r="AA32" i="19"/>
  <c r="X62" i="19"/>
  <c r="AB35" i="19"/>
  <c r="Z15" i="19"/>
  <c r="K7" i="14"/>
  <c r="Y38" i="19"/>
  <c r="X70" i="19"/>
  <c r="X47" i="19"/>
  <c r="Y35" i="19"/>
  <c r="Z17" i="19"/>
  <c r="C68" i="1"/>
  <c r="D68" i="1" s="1"/>
  <c r="Y64" i="19"/>
  <c r="Z31" i="19"/>
  <c r="C53" i="1"/>
  <c r="Y19" i="19"/>
  <c r="AA18" i="19"/>
  <c r="X69" i="19"/>
  <c r="AA62" i="19"/>
  <c r="AC3" i="16"/>
  <c r="X39" i="19"/>
  <c r="AA43" i="19"/>
  <c r="AA34" i="19"/>
  <c r="Y48" i="19"/>
  <c r="Z6" i="19"/>
  <c r="AA61" i="19"/>
  <c r="X32" i="19"/>
  <c r="AF2" i="17" a="1"/>
  <c r="AA10" i="19"/>
  <c r="X54" i="19"/>
  <c r="AB10" i="19"/>
  <c r="AA41" i="19"/>
  <c r="AA47" i="19"/>
  <c r="X51" i="19"/>
  <c r="Y17" i="19"/>
  <c r="Y24" i="19"/>
  <c r="AB11" i="19"/>
  <c r="AB36" i="19"/>
  <c r="D46" i="1"/>
  <c r="Z72" i="19"/>
  <c r="H69" i="1"/>
  <c r="Y45" i="19"/>
  <c r="X31" i="19"/>
  <c r="Z64" i="19"/>
  <c r="E8" i="15"/>
  <c r="AB6" i="19"/>
  <c r="AB28" i="19"/>
  <c r="Y33" i="19"/>
  <c r="AB13" i="19"/>
  <c r="AB32" i="19"/>
  <c r="P3" i="14"/>
  <c r="AB52" i="19"/>
  <c r="AB71" i="19"/>
  <c r="Z9" i="19"/>
  <c r="Z22" i="19"/>
  <c r="Z20" i="19"/>
  <c r="AB22" i="19"/>
  <c r="X15" i="19"/>
  <c r="Y6" i="19"/>
  <c r="X16" i="19"/>
  <c r="AB19" i="19"/>
  <c r="Z54" i="19"/>
  <c r="X33" i="19"/>
  <c r="Y25" i="19"/>
  <c r="AA3" i="19"/>
  <c r="Y22" i="19"/>
  <c r="AA15" i="19"/>
  <c r="AB65" i="19"/>
  <c r="Y34" i="19"/>
  <c r="AB67" i="19"/>
  <c r="AA27" i="19"/>
  <c r="Z60" i="19"/>
  <c r="AG2" i="17" a="1"/>
  <c r="AA33" i="19"/>
  <c r="AA54" i="19"/>
  <c r="Y30" i="19"/>
  <c r="AB49" i="19"/>
  <c r="AA44" i="19"/>
  <c r="Z46" i="19"/>
  <c r="AB63" i="19"/>
  <c r="Y32" i="19"/>
  <c r="Z36" i="19"/>
  <c r="AB48" i="19"/>
  <c r="Y31" i="19"/>
  <c r="AB61" i="19"/>
  <c r="Y67" i="19"/>
  <c r="Y27" i="19"/>
  <c r="AB29" i="19"/>
  <c r="Y59" i="19"/>
  <c r="AB12" i="19"/>
  <c r="X23" i="19"/>
  <c r="Y36" i="19"/>
  <c r="X18" i="19"/>
  <c r="AB3" i="16"/>
  <c r="AA13" i="19"/>
  <c r="AB60" i="19"/>
  <c r="D90" i="1"/>
  <c r="AA57" i="19"/>
  <c r="X38" i="19"/>
  <c r="X57" i="19"/>
  <c r="AF33" i="19"/>
  <c r="AF45" i="19"/>
  <c r="AF12" i="19"/>
  <c r="AF56" i="19"/>
  <c r="AF34" i="19"/>
  <c r="AF6" i="19"/>
  <c r="AF16" i="19"/>
  <c r="AF37" i="19"/>
  <c r="AF7" i="19"/>
  <c r="AF20" i="19"/>
  <c r="AF24" i="19"/>
  <c r="AF54" i="19"/>
  <c r="AF3" i="19"/>
  <c r="AF19" i="19"/>
  <c r="AF32" i="19"/>
  <c r="AF29" i="19"/>
  <c r="AF68" i="19"/>
  <c r="AF17" i="19"/>
  <c r="AF47" i="19"/>
  <c r="AF36" i="19"/>
  <c r="AF72" i="19"/>
  <c r="AF40" i="19"/>
  <c r="AF62" i="19"/>
  <c r="AF51" i="19"/>
  <c r="AF48" i="19"/>
  <c r="AF30" i="19"/>
  <c r="AF69" i="19"/>
  <c r="AF13" i="19"/>
  <c r="AF46" i="19"/>
  <c r="AF35" i="19"/>
  <c r="AF43" i="19"/>
  <c r="AF61" i="19"/>
  <c r="AF66" i="19"/>
  <c r="AF53" i="19"/>
  <c r="AF28" i="19"/>
  <c r="AF67" i="19"/>
  <c r="AF9" i="19"/>
  <c r="AF49" i="19"/>
  <c r="AF44" i="19"/>
  <c r="AF8" i="19"/>
  <c r="AF15" i="19"/>
  <c r="AF25" i="19"/>
  <c r="AF18" i="19"/>
  <c r="AF55" i="19"/>
  <c r="AF64" i="19"/>
  <c r="AF10" i="19"/>
  <c r="AF42" i="19"/>
  <c r="AF63" i="19"/>
  <c r="AF38" i="19"/>
  <c r="AF4" i="19"/>
  <c r="AF26" i="19"/>
  <c r="AF14" i="19"/>
  <c r="AF57" i="19"/>
  <c r="AF58" i="19"/>
  <c r="AF52" i="19"/>
  <c r="AF27" i="19"/>
  <c r="AF41" i="19"/>
  <c r="AF50" i="19"/>
  <c r="AF31" i="19"/>
  <c r="AF21" i="19"/>
  <c r="AF5" i="19"/>
  <c r="AF11" i="19"/>
  <c r="AF59" i="19"/>
  <c r="AF22" i="19"/>
  <c r="AF65" i="19"/>
  <c r="AF70" i="19"/>
  <c r="AF23" i="19"/>
  <c r="AF60" i="19"/>
  <c r="AF39" i="19"/>
  <c r="AF71" i="19"/>
  <c r="E9" i="15"/>
  <c r="C10" i="15"/>
  <c r="AC2" i="19" a="1"/>
  <c r="D100" i="1"/>
  <c r="C99" i="1"/>
  <c r="C98" i="1"/>
  <c r="D98" i="1"/>
  <c r="E10" i="15"/>
  <c r="C11" i="15"/>
  <c r="C12" i="15"/>
  <c r="E11" i="15"/>
  <c r="C13" i="15"/>
  <c r="E12" i="15"/>
  <c r="C14" i="15"/>
  <c r="E13" i="15"/>
  <c r="E14" i="15"/>
  <c r="C15" i="15"/>
  <c r="C16" i="15"/>
  <c r="E15" i="15"/>
  <c r="E16" i="15"/>
  <c r="C17" i="15"/>
  <c r="E17" i="15"/>
  <c r="C18" i="15"/>
  <c r="E18" i="15"/>
  <c r="C19" i="15"/>
  <c r="E19" i="15"/>
  <c r="C20" i="15"/>
  <c r="C21" i="15"/>
  <c r="E20" i="15"/>
  <c r="C22" i="15"/>
  <c r="E21" i="15"/>
  <c r="C23" i="15"/>
  <c r="E22" i="15"/>
  <c r="C24" i="15"/>
  <c r="E23" i="15"/>
  <c r="C25" i="15"/>
  <c r="E24" i="15"/>
  <c r="E25" i="15"/>
  <c r="C26" i="15"/>
  <c r="E26" i="15"/>
  <c r="C27" i="15"/>
  <c r="E27" i="15"/>
  <c r="C28" i="15"/>
  <c r="C29" i="15"/>
  <c r="E28" i="15"/>
  <c r="H29" i="15" l="1"/>
  <c r="I29" i="15"/>
  <c r="I28" i="15"/>
  <c r="H28" i="15"/>
  <c r="I27" i="15"/>
  <c r="H27" i="15"/>
  <c r="I26" i="15"/>
  <c r="H26" i="15"/>
  <c r="H25" i="15"/>
  <c r="I25" i="15"/>
  <c r="H24" i="15"/>
  <c r="I24" i="15"/>
  <c r="H23" i="15"/>
  <c r="I23" i="15"/>
  <c r="H22" i="15"/>
  <c r="I22" i="15"/>
  <c r="H21" i="15"/>
  <c r="I21" i="15"/>
  <c r="H20" i="15"/>
  <c r="I20" i="15"/>
  <c r="I19" i="15"/>
  <c r="H19" i="15"/>
  <c r="H18" i="15"/>
  <c r="I18" i="15"/>
  <c r="H17" i="15"/>
  <c r="I17" i="15"/>
  <c r="H16" i="15"/>
  <c r="I16" i="15"/>
  <c r="I15" i="15"/>
  <c r="H15" i="15"/>
  <c r="H14" i="15"/>
  <c r="I14" i="15"/>
  <c r="H13" i="15"/>
  <c r="I13" i="15"/>
  <c r="I12" i="15"/>
  <c r="H12" i="15"/>
  <c r="I11" i="15"/>
  <c r="H11" i="15"/>
  <c r="AC39" i="19"/>
  <c r="AC57" i="19"/>
  <c r="AC49" i="19"/>
  <c r="AC15" i="19"/>
  <c r="AC58" i="19"/>
  <c r="AC60" i="19"/>
  <c r="AC31" i="19"/>
  <c r="AC55" i="19"/>
  <c r="AC38" i="19"/>
  <c r="AC71" i="19"/>
  <c r="AC36" i="19"/>
  <c r="AC32" i="19"/>
  <c r="AC12" i="19"/>
  <c r="AC35" i="19"/>
  <c r="AC44" i="19"/>
  <c r="AC67" i="19"/>
  <c r="AC53" i="19"/>
  <c r="AC27" i="19"/>
  <c r="AC4" i="19"/>
  <c r="AC54" i="19"/>
  <c r="AC64" i="19"/>
  <c r="AC7" i="19"/>
  <c r="AC6" i="19"/>
  <c r="AC52" i="19"/>
  <c r="AC19" i="19"/>
  <c r="AC5" i="19"/>
  <c r="AC72" i="19"/>
  <c r="AC56" i="19"/>
  <c r="AC8" i="19"/>
  <c r="AC17" i="19"/>
  <c r="AC51" i="19"/>
  <c r="AC66" i="19"/>
  <c r="AC50" i="19"/>
  <c r="AC14" i="19"/>
  <c r="AC33" i="19"/>
  <c r="AC10" i="19"/>
  <c r="AC70" i="19"/>
  <c r="AC48" i="19"/>
  <c r="AC25" i="19"/>
  <c r="AC59" i="19"/>
  <c r="AC42" i="19"/>
  <c r="AC16" i="19"/>
  <c r="AC69" i="19"/>
  <c r="AC11" i="19"/>
  <c r="AC61" i="19"/>
  <c r="AC22" i="19"/>
  <c r="AC26" i="19"/>
  <c r="AC37" i="19"/>
  <c r="AC65" i="19"/>
  <c r="AC63" i="19"/>
  <c r="AC46" i="19"/>
  <c r="AC29" i="19"/>
  <c r="AC45" i="19"/>
  <c r="AC2" i="19"/>
  <c r="AC41" i="19"/>
  <c r="AC30" i="19"/>
  <c r="AC13" i="19"/>
  <c r="AC43" i="19"/>
  <c r="AC20" i="19"/>
  <c r="AC34" i="19"/>
  <c r="AC18" i="19"/>
  <c r="AC68" i="19"/>
  <c r="AC21" i="19"/>
  <c r="AC28" i="19"/>
  <c r="AC3" i="19"/>
  <c r="AC9" i="19"/>
  <c r="AC47" i="19"/>
  <c r="AC23" i="19"/>
  <c r="AC24" i="19"/>
  <c r="AC62" i="19"/>
  <c r="AC40" i="19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I10" i="15"/>
  <c r="H10" i="15"/>
  <c r="I9" i="15"/>
  <c r="H9" i="15"/>
  <c r="I8" i="15"/>
  <c r="H8" i="15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G26" i="16"/>
  <c r="AK26" i="16" s="1"/>
  <c r="AG16" i="16"/>
  <c r="AK16" i="16" s="1"/>
  <c r="AG13" i="16"/>
  <c r="AK13" i="16" s="1"/>
  <c r="AG9" i="16"/>
  <c r="AK9" i="16" s="1"/>
  <c r="AG5" i="16"/>
  <c r="AK5" i="16" s="1"/>
  <c r="AG21" i="16"/>
  <c r="AK21" i="16" s="1"/>
  <c r="AG56" i="16"/>
  <c r="AK56" i="16" s="1"/>
  <c r="AG48" i="16"/>
  <c r="AK48" i="16" s="1"/>
  <c r="AG3" i="16"/>
  <c r="AK3" i="16" s="1"/>
  <c r="AG42" i="16"/>
  <c r="AK42" i="16" s="1"/>
  <c r="AG7" i="16"/>
  <c r="AK7" i="16" s="1"/>
  <c r="AG50" i="16"/>
  <c r="AK50" i="16" s="1"/>
  <c r="AG27" i="16"/>
  <c r="AK27" i="16" s="1"/>
  <c r="AG8" i="16"/>
  <c r="AK8" i="16" s="1"/>
  <c r="AG30" i="16"/>
  <c r="AK30" i="16" s="1"/>
  <c r="AG43" i="16"/>
  <c r="AK43" i="16" s="1"/>
  <c r="AG23" i="16"/>
  <c r="AK23" i="16" s="1"/>
  <c r="AG49" i="16"/>
  <c r="AK49" i="16" s="1"/>
  <c r="AG45" i="16"/>
  <c r="AK45" i="16" s="1"/>
  <c r="AG47" i="16"/>
  <c r="AK47" i="16" s="1"/>
  <c r="AG34" i="16"/>
  <c r="AK34" i="16" s="1"/>
  <c r="AG15" i="16"/>
  <c r="AK15" i="16" s="1"/>
  <c r="AG58" i="16"/>
  <c r="AK58" i="16" s="1"/>
  <c r="AG2" i="16"/>
  <c r="AG14" i="16"/>
  <c r="AK14" i="16" s="1"/>
  <c r="AG54" i="16"/>
  <c r="AK54" i="16" s="1"/>
  <c r="AG25" i="16"/>
  <c r="AK25" i="16" s="1"/>
  <c r="AG55" i="16"/>
  <c r="AK55" i="16" s="1"/>
  <c r="AG17" i="16"/>
  <c r="AK17" i="16" s="1"/>
  <c r="AG41" i="16"/>
  <c r="AK41" i="16" s="1"/>
  <c r="AG51" i="16"/>
  <c r="AK51" i="16" s="1"/>
  <c r="AG19" i="16"/>
  <c r="AK19" i="16" s="1"/>
  <c r="AG35" i="16"/>
  <c r="AK35" i="16" s="1"/>
  <c r="AG22" i="16"/>
  <c r="AK22" i="16" s="1"/>
  <c r="AG52" i="16"/>
  <c r="AK52" i="16" s="1"/>
  <c r="AG44" i="16"/>
  <c r="AK44" i="16" s="1"/>
  <c r="AG59" i="16"/>
  <c r="AK59" i="16" s="1"/>
  <c r="AG57" i="16"/>
  <c r="AK57" i="16" s="1"/>
  <c r="AG36" i="16"/>
  <c r="AK36" i="16" s="1"/>
  <c r="AG12" i="16"/>
  <c r="AK12" i="16" s="1"/>
  <c r="AG4" i="16"/>
  <c r="AK4" i="16" s="1"/>
  <c r="AG31" i="16"/>
  <c r="AK31" i="16" s="1"/>
  <c r="AG32" i="16"/>
  <c r="AK32" i="16" s="1"/>
  <c r="AG46" i="16"/>
  <c r="AK46" i="16" s="1"/>
  <c r="AG6" i="16"/>
  <c r="AK6" i="16" s="1"/>
  <c r="AG10" i="16"/>
  <c r="AK10" i="16" s="1"/>
  <c r="AG24" i="16"/>
  <c r="AK24" i="16" s="1"/>
  <c r="AG38" i="16"/>
  <c r="AK38" i="16" s="1"/>
  <c r="AG39" i="16"/>
  <c r="AK39" i="16" s="1"/>
  <c r="AG18" i="16"/>
  <c r="AK18" i="16" s="1"/>
  <c r="AG11" i="16"/>
  <c r="AK11" i="16" s="1"/>
  <c r="AG33" i="16"/>
  <c r="AK33" i="16" s="1"/>
  <c r="AG37" i="16"/>
  <c r="AK37" i="16" s="1"/>
  <c r="AG29" i="16"/>
  <c r="AK29" i="16" s="1"/>
  <c r="AG20" i="16"/>
  <c r="AK20" i="16" s="1"/>
  <c r="AG40" i="16"/>
  <c r="AK40" i="16" s="1"/>
  <c r="AG53" i="16"/>
  <c r="AK53" i="16" s="1"/>
  <c r="AG28" i="16"/>
  <c r="AK28" i="16" s="1"/>
  <c r="V70" i="19"/>
  <c r="V72" i="19"/>
  <c r="V18" i="19"/>
  <c r="V32" i="19"/>
  <c r="V20" i="19"/>
  <c r="V15" i="19"/>
  <c r="V39" i="19"/>
  <c r="V13" i="19"/>
  <c r="V8" i="19"/>
  <c r="V68" i="19"/>
  <c r="V38" i="19"/>
  <c r="N5" i="14"/>
  <c r="V69" i="19"/>
  <c r="V37" i="19"/>
  <c r="V3" i="19"/>
  <c r="V45" i="19"/>
  <c r="V11" i="19"/>
  <c r="V31" i="19"/>
  <c r="V61" i="19"/>
  <c r="V9" i="19"/>
  <c r="V44" i="19"/>
  <c r="V19" i="19"/>
  <c r="V5" i="19"/>
  <c r="V58" i="19"/>
  <c r="V66" i="19"/>
  <c r="V51" i="19"/>
  <c r="V71" i="19"/>
  <c r="V67" i="19"/>
  <c r="V23" i="19"/>
  <c r="V50" i="19"/>
  <c r="V60" i="19"/>
  <c r="V36" i="19"/>
  <c r="V7" i="19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V55" i="19"/>
  <c r="V24" i="19"/>
  <c r="V30" i="19"/>
  <c r="V52" i="19"/>
  <c r="V64" i="19"/>
  <c r="X3" i="17"/>
  <c r="V33" i="19"/>
  <c r="V48" i="19"/>
  <c r="V12" i="19"/>
  <c r="V65" i="19"/>
  <c r="Y3" i="16"/>
  <c r="V43" i="19"/>
  <c r="V57" i="19"/>
  <c r="V46" i="19"/>
  <c r="V16" i="19"/>
  <c r="V10" i="19"/>
  <c r="V21" i="19"/>
  <c r="V42" i="19"/>
  <c r="V49" i="19"/>
  <c r="V34" i="19"/>
  <c r="V53" i="19"/>
  <c r="V28" i="19"/>
  <c r="V14" i="19"/>
  <c r="V22" i="19"/>
  <c r="V54" i="19"/>
  <c r="V29" i="19"/>
  <c r="V63" i="19"/>
  <c r="I7" i="15"/>
  <c r="H7" i="15"/>
  <c r="V6" i="19"/>
  <c r="V4" i="19"/>
  <c r="V62" i="19"/>
  <c r="V17" i="19"/>
  <c r="V56" i="19"/>
  <c r="V59" i="19"/>
  <c r="V47" i="19"/>
  <c r="V41" i="19"/>
  <c r="V35" i="19"/>
  <c r="V26" i="19"/>
  <c r="V27" i="19"/>
  <c r="V25" i="19"/>
  <c r="V40" i="19"/>
  <c r="E29" i="15"/>
  <c r="F21" i="15"/>
  <c r="AF12" i="18"/>
  <c r="AB24" i="18"/>
  <c r="AF45" i="18"/>
  <c r="AC15" i="18"/>
  <c r="AB9" i="18"/>
  <c r="AF53" i="18"/>
  <c r="J7" i="15"/>
  <c r="AD39" i="18"/>
  <c r="AC43" i="18"/>
  <c r="AD25" i="18"/>
  <c r="AD40" i="18"/>
  <c r="AE20" i="18"/>
  <c r="AB6" i="18"/>
  <c r="AE35" i="18"/>
  <c r="AF23" i="18"/>
  <c r="AC10" i="18"/>
  <c r="AB40" i="18"/>
  <c r="AC4" i="18"/>
  <c r="AF24" i="18"/>
  <c r="AB51" i="18"/>
  <c r="AC46" i="18"/>
  <c r="AD47" i="18"/>
  <c r="AF52" i="18"/>
  <c r="AC20" i="18"/>
  <c r="AB32" i="18"/>
  <c r="AB19" i="18"/>
  <c r="AB4" i="18"/>
  <c r="AF49" i="18"/>
  <c r="AF4" i="18"/>
  <c r="AB25" i="18"/>
  <c r="AD20" i="18"/>
  <c r="AC27" i="18"/>
  <c r="AD6" i="18"/>
  <c r="AB46" i="18"/>
  <c r="AE30" i="18"/>
  <c r="AD15" i="18"/>
  <c r="AB30" i="18"/>
  <c r="AF14" i="18"/>
  <c r="AC18" i="18"/>
  <c r="AF51" i="18"/>
  <c r="AD28" i="18"/>
  <c r="AE3" i="18"/>
  <c r="AF3" i="18"/>
  <c r="AE27" i="18"/>
  <c r="AE51" i="18"/>
  <c r="AF15" i="18"/>
  <c r="AB52" i="18"/>
  <c r="P5" i="14"/>
  <c r="AD52" i="18"/>
  <c r="AE8" i="18"/>
  <c r="AE18" i="18"/>
  <c r="AB47" i="18"/>
  <c r="AD49" i="18"/>
  <c r="AC6" i="18"/>
  <c r="AD18" i="18"/>
  <c r="AF9" i="18"/>
  <c r="AF20" i="18"/>
  <c r="AE52" i="18"/>
  <c r="AD12" i="18"/>
  <c r="AE22" i="18"/>
  <c r="AD24" i="18"/>
  <c r="AC39" i="18"/>
  <c r="AC3" i="18"/>
  <c r="F29" i="15"/>
  <c r="J29" i="15" s="1"/>
  <c r="AD22" i="18"/>
  <c r="AB45" i="18"/>
  <c r="AD42" i="18"/>
  <c r="AB10" i="18"/>
  <c r="AF27" i="18"/>
  <c r="AC26" i="18"/>
  <c r="F8" i="15"/>
  <c r="AE53" i="18"/>
  <c r="J21" i="15"/>
  <c r="AD36" i="18"/>
  <c r="AC35" i="18"/>
  <c r="F27" i="15"/>
  <c r="AD30" i="18"/>
  <c r="AB27" i="18"/>
  <c r="AC28" i="18"/>
  <c r="F23" i="15"/>
  <c r="F20" i="15"/>
  <c r="AB50" i="18"/>
  <c r="AB29" i="18"/>
  <c r="X3" i="14" a="1"/>
  <c r="AD8" i="18"/>
  <c r="F18" i="15"/>
  <c r="AB48" i="18"/>
  <c r="AD45" i="18"/>
  <c r="J18" i="15"/>
  <c r="AE41" i="18"/>
  <c r="AE46" i="18"/>
  <c r="AB14" i="18"/>
  <c r="AC29" i="18"/>
  <c r="T5" i="14"/>
  <c r="AB5" i="18"/>
  <c r="AC23" i="18"/>
  <c r="AD9" i="18"/>
  <c r="AB16" i="18"/>
  <c r="AC11" i="18"/>
  <c r="AF13" i="18"/>
  <c r="I69" i="1"/>
  <c r="F13" i="15"/>
  <c r="AB31" i="18"/>
  <c r="AB53" i="18"/>
  <c r="AC34" i="18"/>
  <c r="AC51" i="18"/>
  <c r="AC31" i="18"/>
  <c r="AE47" i="18"/>
  <c r="AE15" i="18"/>
  <c r="AC40" i="18"/>
  <c r="AC37" i="18"/>
  <c r="AF32" i="18"/>
  <c r="F17" i="15"/>
  <c r="J17" i="15" s="1"/>
  <c r="AF28" i="18"/>
  <c r="AE17" i="18"/>
  <c r="AC17" i="18"/>
  <c r="AD38" i="18"/>
  <c r="F25" i="15"/>
  <c r="AE31" i="18"/>
  <c r="AD16" i="18"/>
  <c r="AE44" i="18"/>
  <c r="AE13" i="18"/>
  <c r="D75" i="1"/>
  <c r="AE23" i="18"/>
  <c r="AE16" i="18"/>
  <c r="AE7" i="18"/>
  <c r="AB39" i="18"/>
  <c r="F9" i="15"/>
  <c r="AF17" i="18"/>
  <c r="AC5" i="18"/>
  <c r="AC41" i="18"/>
  <c r="AB44" i="18"/>
  <c r="AE29" i="18"/>
  <c r="AB35" i="18"/>
  <c r="AD17" i="18"/>
  <c r="AD23" i="18"/>
  <c r="AE42" i="18"/>
  <c r="AB12" i="18"/>
  <c r="D91" i="1"/>
  <c r="AF10" i="18"/>
  <c r="AB26" i="18"/>
  <c r="AE10" i="18"/>
  <c r="AC32" i="18"/>
  <c r="AE26" i="18"/>
  <c r="AB42" i="18"/>
  <c r="AB17" i="18"/>
  <c r="C83" i="1"/>
  <c r="AE19" i="18"/>
  <c r="AF22" i="18"/>
  <c r="AF8" i="18"/>
  <c r="AE48" i="18"/>
  <c r="AC38" i="18"/>
  <c r="AF31" i="18"/>
  <c r="AF35" i="18"/>
  <c r="AB21" i="18"/>
  <c r="AF47" i="18"/>
  <c r="AD11" i="18"/>
  <c r="AD53" i="18"/>
  <c r="AD26" i="18"/>
  <c r="D53" i="1"/>
  <c r="AE40" i="18"/>
  <c r="AF19" i="18"/>
  <c r="AE21" i="18"/>
  <c r="AF18" i="18"/>
  <c r="AC42" i="18"/>
  <c r="AF41" i="18"/>
  <c r="AE39" i="18"/>
  <c r="AC24" i="18"/>
  <c r="AD31" i="18"/>
  <c r="F14" i="15"/>
  <c r="AF37" i="18"/>
  <c r="AB43" i="18"/>
  <c r="AC21" i="18"/>
  <c r="AC16" i="18"/>
  <c r="AC45" i="18"/>
  <c r="AD43" i="18"/>
  <c r="AF34" i="18"/>
  <c r="AD19" i="18"/>
  <c r="AD10" i="18"/>
  <c r="D54" i="1"/>
  <c r="AF5" i="18"/>
  <c r="AF6" i="18"/>
  <c r="F19" i="15"/>
  <c r="J19" i="15" s="1"/>
  <c r="AF36" i="18"/>
  <c r="AE34" i="18"/>
  <c r="J23" i="15"/>
  <c r="F11" i="15"/>
  <c r="AB28" i="18"/>
  <c r="AD21" i="18"/>
  <c r="AD44" i="18"/>
  <c r="AC13" i="18"/>
  <c r="AC22" i="18"/>
  <c r="AD4" i="18"/>
  <c r="AD34" i="18"/>
  <c r="AF40" i="18"/>
  <c r="AE12" i="18"/>
  <c r="AE6" i="18"/>
  <c r="AC44" i="18"/>
  <c r="AE50" i="18"/>
  <c r="AF42" i="18"/>
  <c r="AD46" i="18"/>
  <c r="AF38" i="18"/>
  <c r="AE28" i="18"/>
  <c r="AC25" i="18"/>
  <c r="U5" i="14"/>
  <c r="AC48" i="18"/>
  <c r="AD3" i="18"/>
  <c r="AF39" i="18"/>
  <c r="AD35" i="18"/>
  <c r="AE32" i="18"/>
  <c r="AC30" i="18"/>
  <c r="F24" i="15"/>
  <c r="AB7" i="18"/>
  <c r="AB23" i="18"/>
  <c r="F10" i="15"/>
  <c r="J10" i="15" s="1"/>
  <c r="AF43" i="18"/>
  <c r="AD50" i="18"/>
  <c r="AF7" i="18"/>
  <c r="AF30" i="18"/>
  <c r="AB20" i="18"/>
  <c r="AD51" i="18"/>
  <c r="AE5" i="18"/>
  <c r="AE14" i="18"/>
  <c r="AE36" i="18"/>
  <c r="AB11" i="18"/>
  <c r="AF25" i="18"/>
  <c r="AB13" i="18"/>
  <c r="AE4" i="18"/>
  <c r="AE25" i="18"/>
  <c r="AC12" i="18"/>
  <c r="AF48" i="18"/>
  <c r="D99" i="1"/>
  <c r="O5" i="14"/>
  <c r="AF50" i="18"/>
  <c r="AB49" i="18"/>
  <c r="AC53" i="18"/>
  <c r="AE11" i="18"/>
  <c r="D76" i="1"/>
  <c r="AC14" i="18"/>
  <c r="AF46" i="18"/>
  <c r="AC47" i="18"/>
  <c r="F28" i="15"/>
  <c r="J28" i="15" s="1"/>
  <c r="AE9" i="18"/>
  <c r="AD37" i="18"/>
  <c r="AE38" i="18"/>
  <c r="AD33" i="18"/>
  <c r="AD32" i="18"/>
  <c r="AB37" i="18"/>
  <c r="AC8" i="18"/>
  <c r="AD29" i="18"/>
  <c r="AD7" i="18"/>
  <c r="AE49" i="18"/>
  <c r="AF29" i="18"/>
  <c r="AB36" i="18"/>
  <c r="AB15" i="18"/>
  <c r="AD27" i="18"/>
  <c r="AC52" i="18"/>
  <c r="AB3" i="18"/>
  <c r="AB18" i="18"/>
  <c r="F22" i="15"/>
  <c r="J22" i="15" s="1"/>
  <c r="AB8" i="18"/>
  <c r="AC7" i="18"/>
  <c r="AE33" i="18"/>
  <c r="AB22" i="18"/>
  <c r="F26" i="15"/>
  <c r="J26" i="15" s="1"/>
  <c r="AE24" i="18"/>
  <c r="AF16" i="18"/>
  <c r="AC36" i="18"/>
  <c r="AC19" i="18"/>
  <c r="AD5" i="18"/>
  <c r="AC49" i="18"/>
  <c r="J13" i="15"/>
  <c r="AD14" i="18"/>
  <c r="AB34" i="18"/>
  <c r="AE37" i="18"/>
  <c r="AF26" i="18"/>
  <c r="AF33" i="18"/>
  <c r="AB41" i="18"/>
  <c r="I75" i="1"/>
  <c r="AF11" i="18"/>
  <c r="AE45" i="18"/>
  <c r="F12" i="15"/>
  <c r="J12" i="15" s="1"/>
  <c r="AF21" i="18"/>
  <c r="AC50" i="18"/>
  <c r="C84" i="1"/>
  <c r="AC9" i="18"/>
  <c r="AB33" i="18"/>
  <c r="AC33" i="18"/>
  <c r="AF44" i="18"/>
  <c r="AD48" i="18"/>
  <c r="F16" i="15"/>
  <c r="AD41" i="18"/>
  <c r="AD13" i="18"/>
  <c r="J27" i="15"/>
  <c r="AE43" i="18"/>
  <c r="AB38" i="18"/>
  <c r="F15" i="15"/>
  <c r="D85" i="1"/>
  <c r="H83" i="1"/>
  <c r="I76" i="1"/>
  <c r="I85" i="1"/>
  <c r="H84" i="1"/>
  <c r="Y6" i="18" l="1"/>
  <c r="Y52" i="18"/>
  <c r="Y51" i="18"/>
  <c r="Y15" i="18"/>
  <c r="Y16" i="18"/>
  <c r="Y33" i="18"/>
  <c r="K21" i="15"/>
  <c r="O19" i="15" s="1"/>
  <c r="N19" i="15"/>
  <c r="N24" i="15"/>
  <c r="K26" i="15"/>
  <c r="O24" i="15" s="1"/>
  <c r="K7" i="15"/>
  <c r="O5" i="15" s="1"/>
  <c r="N5" i="15"/>
  <c r="Y4" i="18"/>
  <c r="Y11" i="18"/>
  <c r="Y25" i="18"/>
  <c r="Y8" i="18"/>
  <c r="Y50" i="18"/>
  <c r="Y14" i="18"/>
  <c r="Y49" i="18"/>
  <c r="Y21" i="18"/>
  <c r="Y34" i="18"/>
  <c r="Y45" i="18"/>
  <c r="K12" i="15"/>
  <c r="O10" i="15" s="1"/>
  <c r="N10" i="15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K13" i="15"/>
  <c r="O11" i="15" s="1"/>
  <c r="N11" i="15"/>
  <c r="K17" i="15"/>
  <c r="O15" i="15" s="1"/>
  <c r="N15" i="15"/>
  <c r="N26" i="15"/>
  <c r="K28" i="15"/>
  <c r="O26" i="15" s="1"/>
  <c r="N25" i="15"/>
  <c r="K27" i="15"/>
  <c r="O25" i="15" s="1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N8" i="15"/>
  <c r="K10" i="15"/>
  <c r="O8" i="15" s="1"/>
  <c r="Y7" i="18"/>
  <c r="Y13" i="18"/>
  <c r="Y48" i="18"/>
  <c r="Y35" i="18"/>
  <c r="Y27" i="18"/>
  <c r="Y18" i="18"/>
  <c r="N21" i="15"/>
  <c r="K23" i="15"/>
  <c r="O21" i="15" s="1"/>
  <c r="K18" i="15"/>
  <c r="O16" i="15" s="1"/>
  <c r="N16" i="15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K19" i="15"/>
  <c r="O17" i="15" s="1"/>
  <c r="N17" i="15"/>
  <c r="N20" i="15"/>
  <c r="K22" i="15"/>
  <c r="O20" i="15" s="1"/>
  <c r="K29" i="15"/>
  <c r="O27" i="15" s="1"/>
  <c r="N27" i="15"/>
  <c r="J15" i="15"/>
  <c r="J20" i="15"/>
  <c r="AC48" i="14"/>
  <c r="P21" i="15"/>
  <c r="AB66" i="14"/>
  <c r="Y50" i="14"/>
  <c r="P25" i="15"/>
  <c r="Q5" i="15"/>
  <c r="AA19" i="14"/>
  <c r="U21" i="15"/>
  <c r="U20" i="15"/>
  <c r="Y31" i="14"/>
  <c r="AC68" i="14"/>
  <c r="AA37" i="14"/>
  <c r="AA60" i="14"/>
  <c r="P15" i="15"/>
  <c r="Y71" i="14"/>
  <c r="AC26" i="14"/>
  <c r="AC72" i="14"/>
  <c r="AB33" i="14"/>
  <c r="AB45" i="14"/>
  <c r="AB34" i="14"/>
  <c r="Y38" i="14"/>
  <c r="Z54" i="14"/>
  <c r="AA32" i="14"/>
  <c r="AC32" i="14"/>
  <c r="Z19" i="14"/>
  <c r="V8" i="15"/>
  <c r="Z56" i="14"/>
  <c r="Z65" i="14"/>
  <c r="Z20" i="14"/>
  <c r="AC29" i="14"/>
  <c r="V26" i="15"/>
  <c r="Y62" i="14"/>
  <c r="AC66" i="14"/>
  <c r="Z50" i="14"/>
  <c r="AC60" i="14"/>
  <c r="Y76" i="14"/>
  <c r="Y70" i="14"/>
  <c r="AB40" i="14"/>
  <c r="AC6" i="14"/>
  <c r="AB73" i="14"/>
  <c r="AC19" i="14"/>
  <c r="P8" i="15"/>
  <c r="AA66" i="14"/>
  <c r="Z22" i="14"/>
  <c r="Y48" i="14"/>
  <c r="AA75" i="14"/>
  <c r="AB22" i="14"/>
  <c r="Z13" i="14"/>
  <c r="AC44" i="14"/>
  <c r="AC10" i="14"/>
  <c r="AA3" i="14"/>
  <c r="AA18" i="14"/>
  <c r="AB21" i="14"/>
  <c r="AA5" i="14"/>
  <c r="Z66" i="14"/>
  <c r="Q19" i="15"/>
  <c r="AC21" i="14"/>
  <c r="AB39" i="14"/>
  <c r="D83" i="1"/>
  <c r="Z59" i="14"/>
  <c r="AB4" i="14"/>
  <c r="Z74" i="14"/>
  <c r="AA49" i="14"/>
  <c r="AA53" i="14"/>
  <c r="Z39" i="14"/>
  <c r="AC8" i="14"/>
  <c r="Q17" i="15"/>
  <c r="Y28" i="14"/>
  <c r="AC7" i="14"/>
  <c r="AA65" i="14"/>
  <c r="U15" i="15"/>
  <c r="AB9" i="14"/>
  <c r="AB43" i="14"/>
  <c r="AB75" i="14"/>
  <c r="Y8" i="14"/>
  <c r="Y32" i="14"/>
  <c r="AB56" i="14"/>
  <c r="Y43" i="14"/>
  <c r="AA64" i="14"/>
  <c r="AA50" i="14"/>
  <c r="AA47" i="14"/>
  <c r="Y30" i="14"/>
  <c r="AB37" i="14"/>
  <c r="Y61" i="14"/>
  <c r="AA27" i="14"/>
  <c r="AA10" i="14"/>
  <c r="I84" i="1"/>
  <c r="AC33" i="14"/>
  <c r="AB49" i="14"/>
  <c r="AA34" i="14"/>
  <c r="AB71" i="14"/>
  <c r="AB17" i="14"/>
  <c r="Y55" i="14"/>
  <c r="AA33" i="14"/>
  <c r="AB72" i="14"/>
  <c r="Z34" i="14"/>
  <c r="AB46" i="14"/>
  <c r="AA40" i="14"/>
  <c r="AC50" i="14"/>
  <c r="Y29" i="14"/>
  <c r="J16" i="15"/>
  <c r="J8" i="15"/>
  <c r="Y23" i="14"/>
  <c r="AC24" i="14"/>
  <c r="Z70" i="14"/>
  <c r="AB31" i="14"/>
  <c r="AA68" i="14"/>
  <c r="Y37" i="14"/>
  <c r="Z48" i="14"/>
  <c r="AA24" i="14"/>
  <c r="AA70" i="14"/>
  <c r="V16" i="15"/>
  <c r="AB58" i="14"/>
  <c r="AA54" i="14"/>
  <c r="V15" i="15"/>
  <c r="U26" i="15"/>
  <c r="Y66" i="14"/>
  <c r="AA25" i="14"/>
  <c r="Y44" i="14"/>
  <c r="Y75" i="14"/>
  <c r="Z27" i="14"/>
  <c r="AC9" i="14"/>
  <c r="Z10" i="14"/>
  <c r="AC39" i="14"/>
  <c r="Y74" i="14"/>
  <c r="AC49" i="14"/>
  <c r="AB51" i="14"/>
  <c r="AB29" i="14"/>
  <c r="Z24" i="14"/>
  <c r="AA16" i="14"/>
  <c r="AB23" i="14"/>
  <c r="Y24" i="14"/>
  <c r="AC56" i="14"/>
  <c r="Q20" i="15"/>
  <c r="AC46" i="14"/>
  <c r="Y22" i="14"/>
  <c r="AC51" i="14"/>
  <c r="Z67" i="14"/>
  <c r="Z69" i="14"/>
  <c r="Z58" i="14"/>
  <c r="Y13" i="14"/>
  <c r="Y77" i="14"/>
  <c r="Z29" i="14"/>
  <c r="I83" i="1"/>
  <c r="P24" i="15"/>
  <c r="AB47" i="14"/>
  <c r="AA29" i="14"/>
  <c r="U11" i="15"/>
  <c r="Y59" i="14"/>
  <c r="AC52" i="14"/>
  <c r="Z32" i="14"/>
  <c r="Y42" i="14"/>
  <c r="AB65" i="14"/>
  <c r="AA23" i="14"/>
  <c r="AC12" i="14"/>
  <c r="AC77" i="14"/>
  <c r="Z31" i="14"/>
  <c r="AB55" i="14"/>
  <c r="Q10" i="15"/>
  <c r="AC71" i="14"/>
  <c r="Y51" i="14"/>
  <c r="Z23" i="14"/>
  <c r="AB7" i="14"/>
  <c r="AA8" i="14"/>
  <c r="V24" i="15"/>
  <c r="AC47" i="14"/>
  <c r="Y6" i="14"/>
  <c r="Q11" i="15"/>
  <c r="Y7" i="14"/>
  <c r="I45" i="1"/>
  <c r="AH2" i="16" s="1" a="1"/>
  <c r="Z28" i="14"/>
  <c r="Y5" i="14"/>
  <c r="AA39" i="14"/>
  <c r="AC57" i="14"/>
  <c r="Z73" i="14"/>
  <c r="J14" i="15"/>
  <c r="AA76" i="14"/>
  <c r="Z15" i="14"/>
  <c r="P11" i="15"/>
  <c r="Y41" i="14"/>
  <c r="P10" i="15"/>
  <c r="Z44" i="14"/>
  <c r="Y53" i="14"/>
  <c r="AB60" i="14"/>
  <c r="AA30" i="14"/>
  <c r="Y33" i="14"/>
  <c r="AB32" i="14"/>
  <c r="Z52" i="14"/>
  <c r="AC20" i="14"/>
  <c r="AB76" i="14"/>
  <c r="J24" i="15"/>
  <c r="AH2" i="18" a="1"/>
  <c r="U19" i="15"/>
  <c r="Z7" i="14"/>
  <c r="Z21" i="14"/>
  <c r="Q16" i="15"/>
  <c r="Y47" i="14"/>
  <c r="AC5" i="14"/>
  <c r="U17" i="15"/>
  <c r="AB38" i="14"/>
  <c r="AA63" i="14"/>
  <c r="Y58" i="14"/>
  <c r="AA15" i="14"/>
  <c r="AC27" i="14"/>
  <c r="V21" i="15"/>
  <c r="AB3" i="14"/>
  <c r="AC45" i="14"/>
  <c r="AA51" i="14"/>
  <c r="Z64" i="14"/>
  <c r="J11" i="15"/>
  <c r="AA41" i="14"/>
  <c r="Y16" i="14"/>
  <c r="Z12" i="14"/>
  <c r="AC38" i="14"/>
  <c r="Y39" i="14"/>
  <c r="Z16" i="14"/>
  <c r="Y45" i="14"/>
  <c r="Y10" i="14"/>
  <c r="Z9" i="14"/>
  <c r="AC36" i="14"/>
  <c r="Y26" i="14"/>
  <c r="AA38" i="14"/>
  <c r="AB19" i="14"/>
  <c r="Y64" i="14"/>
  <c r="AC35" i="14"/>
  <c r="Z36" i="14"/>
  <c r="AC11" i="14"/>
  <c r="Y14" i="14"/>
  <c r="AC73" i="14"/>
  <c r="AA35" i="14"/>
  <c r="Y46" i="14"/>
  <c r="AC37" i="14"/>
  <c r="P19" i="15"/>
  <c r="AC28" i="14"/>
  <c r="AC16" i="14"/>
  <c r="AA45" i="14"/>
  <c r="AB18" i="14"/>
  <c r="AC40" i="14"/>
  <c r="AB41" i="14"/>
  <c r="AC76" i="14"/>
  <c r="V17" i="15"/>
  <c r="AB69" i="14"/>
  <c r="D15" i="1"/>
  <c r="AA58" i="14"/>
  <c r="Z5" i="14"/>
  <c r="AA62" i="14"/>
  <c r="Y11" i="14"/>
  <c r="AC18" i="14"/>
  <c r="AA61" i="14"/>
  <c r="AB27" i="14"/>
  <c r="AB28" i="14"/>
  <c r="Z33" i="14"/>
  <c r="AA42" i="14"/>
  <c r="Z49" i="14"/>
  <c r="AA72" i="14"/>
  <c r="AB67" i="14"/>
  <c r="AA48" i="14"/>
  <c r="Q21" i="15"/>
  <c r="V25" i="15"/>
  <c r="AB26" i="14"/>
  <c r="Y15" i="14"/>
  <c r="AB48" i="14"/>
  <c r="P16" i="15"/>
  <c r="Z26" i="14"/>
  <c r="AA7" i="14"/>
  <c r="AB61" i="14"/>
  <c r="D16" i="1"/>
  <c r="J9" i="15"/>
  <c r="AC13" i="14"/>
  <c r="AB44" i="14"/>
  <c r="AC75" i="14"/>
  <c r="Z55" i="14"/>
  <c r="AC74" i="14"/>
  <c r="V10" i="15"/>
  <c r="Y73" i="14"/>
  <c r="Z61" i="14"/>
  <c r="Z75" i="14"/>
  <c r="AC55" i="14"/>
  <c r="AA74" i="14"/>
  <c r="Z14" i="14"/>
  <c r="AA73" i="14"/>
  <c r="U10" i="15"/>
  <c r="P27" i="15"/>
  <c r="Z62" i="14"/>
  <c r="Y35" i="14"/>
  <c r="AC23" i="14"/>
  <c r="AB24" i="14"/>
  <c r="P20" i="15"/>
  <c r="Z46" i="14"/>
  <c r="AA22" i="14"/>
  <c r="Z51" i="14"/>
  <c r="AC17" i="14"/>
  <c r="AB10" i="14"/>
  <c r="AB50" i="14"/>
  <c r="AA26" i="14"/>
  <c r="Y72" i="14"/>
  <c r="Y67" i="14"/>
  <c r="Y36" i="14"/>
  <c r="Y69" i="14"/>
  <c r="AC25" i="14"/>
  <c r="AB52" i="14"/>
  <c r="AA67" i="14"/>
  <c r="Z30" i="14"/>
  <c r="AA9" i="14"/>
  <c r="U27" i="15"/>
  <c r="AA77" i="14"/>
  <c r="Z45" i="14"/>
  <c r="Y12" i="14"/>
  <c r="AB5" i="14"/>
  <c r="Q26" i="15"/>
  <c r="Y9" i="14"/>
  <c r="AB13" i="14"/>
  <c r="Z72" i="14"/>
  <c r="AA56" i="14"/>
  <c r="Y65" i="14"/>
  <c r="Q15" i="15"/>
  <c r="U8" i="15"/>
  <c r="AA21" i="14"/>
  <c r="Z6" i="14"/>
  <c r="Q27" i="15"/>
  <c r="AA17" i="14"/>
  <c r="AB70" i="14"/>
  <c r="Z38" i="14"/>
  <c r="I46" i="1"/>
  <c r="Y56" i="14"/>
  <c r="AB12" i="14"/>
  <c r="AG2" i="18" a="1"/>
  <c r="AB59" i="14"/>
  <c r="Y52" i="14"/>
  <c r="AB35" i="14"/>
  <c r="AC3" i="14"/>
  <c r="AC42" i="14"/>
  <c r="AA57" i="14"/>
  <c r="Y60" i="14"/>
  <c r="AA13" i="14"/>
  <c r="Y63" i="14"/>
  <c r="Z4" i="14"/>
  <c r="Z3" i="14"/>
  <c r="AC53" i="14"/>
  <c r="AB20" i="14"/>
  <c r="AC22" i="14"/>
  <c r="Z47" i="14"/>
  <c r="AB42" i="14"/>
  <c r="D84" i="1"/>
  <c r="Z8" i="14"/>
  <c r="Q24" i="15"/>
  <c r="AA31" i="14"/>
  <c r="Y68" i="14"/>
  <c r="V5" i="15"/>
  <c r="V20" i="15"/>
  <c r="AC14" i="14"/>
  <c r="AC34" i="14"/>
  <c r="Z25" i="14"/>
  <c r="AA44" i="14"/>
  <c r="Y4" i="14"/>
  <c r="AA69" i="14"/>
  <c r="Z11" i="14"/>
  <c r="AA43" i="14"/>
  <c r="AC63" i="14"/>
  <c r="AC4" i="14"/>
  <c r="AA55" i="14"/>
  <c r="AB74" i="14"/>
  <c r="AB57" i="14"/>
  <c r="Y49" i="14"/>
  <c r="Z71" i="14"/>
  <c r="Y3" i="14"/>
  <c r="Y34" i="14"/>
  <c r="AC54" i="14"/>
  <c r="AB8" i="14"/>
  <c r="AA12" i="14"/>
  <c r="Y25" i="14"/>
  <c r="AA52" i="14"/>
  <c r="V27" i="15"/>
  <c r="AB77" i="14"/>
  <c r="V19" i="15"/>
  <c r="AB15" i="14"/>
  <c r="AA28" i="14"/>
  <c r="Y27" i="14"/>
  <c r="V11" i="15"/>
  <c r="Z53" i="14"/>
  <c r="AC31" i="14"/>
  <c r="U5" i="15"/>
  <c r="H54" i="1"/>
  <c r="AC59" i="14"/>
  <c r="Z35" i="14"/>
  <c r="AA46" i="14"/>
  <c r="P5" i="15"/>
  <c r="Z60" i="14"/>
  <c r="AB16" i="14"/>
  <c r="P17" i="15"/>
  <c r="U16" i="15"/>
  <c r="AC58" i="14"/>
  <c r="U24" i="15"/>
  <c r="U25" i="15"/>
  <c r="AA59" i="14"/>
  <c r="AB62" i="14"/>
  <c r="Y57" i="14"/>
  <c r="Y19" i="14"/>
  <c r="AA6" i="14"/>
  <c r="AB36" i="14"/>
  <c r="AA14" i="14"/>
  <c r="P26" i="15"/>
  <c r="Z57" i="14"/>
  <c r="AC67" i="14"/>
  <c r="Z43" i="14"/>
  <c r="AB63" i="14"/>
  <c r="AB14" i="14"/>
  <c r="AB25" i="14"/>
  <c r="AC65" i="14"/>
  <c r="Y40" i="14"/>
  <c r="AC15" i="14"/>
  <c r="Z77" i="14"/>
  <c r="AB68" i="14"/>
  <c r="AC69" i="14"/>
  <c r="Z42" i="14"/>
  <c r="AC41" i="14"/>
  <c r="Y54" i="14"/>
  <c r="I15" i="1"/>
  <c r="AC70" i="14"/>
  <c r="AC30" i="14"/>
  <c r="Y20" i="14"/>
  <c r="J25" i="15"/>
  <c r="AC43" i="14"/>
  <c r="AB64" i="14"/>
  <c r="AB6" i="14"/>
  <c r="Y17" i="14"/>
  <c r="AB53" i="14"/>
  <c r="AA20" i="14"/>
  <c r="AC64" i="14"/>
  <c r="Z17" i="14"/>
  <c r="Q25" i="15"/>
  <c r="Z18" i="14"/>
  <c r="Z41" i="14"/>
  <c r="Y21" i="14"/>
  <c r="Z37" i="14"/>
  <c r="Z68" i="14"/>
  <c r="Z63" i="14"/>
  <c r="AB11" i="14"/>
  <c r="Q8" i="15"/>
  <c r="AA11" i="14"/>
  <c r="Y18" i="14"/>
  <c r="AA36" i="14"/>
  <c r="AA71" i="14"/>
  <c r="AB30" i="14"/>
  <c r="Z76" i="14"/>
  <c r="AC61" i="14"/>
  <c r="H53" i="1"/>
  <c r="AC62" i="14"/>
  <c r="Z40" i="14"/>
  <c r="AB54" i="14"/>
  <c r="AA4" i="14"/>
  <c r="H23" i="1"/>
  <c r="C23" i="1"/>
  <c r="D25" i="1"/>
  <c r="C24" i="1"/>
  <c r="AD2" i="14" a="1"/>
  <c r="N23" i="15" l="1"/>
  <c r="K25" i="15"/>
  <c r="O23" i="15" s="1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N7" i="15"/>
  <c r="K9" i="15"/>
  <c r="O7" i="15" s="1"/>
  <c r="K11" i="15"/>
  <c r="O9" i="15" s="1"/>
  <c r="N9" i="15"/>
  <c r="N22" i="15"/>
  <c r="K24" i="15"/>
  <c r="O22" i="15" s="1"/>
  <c r="N12" i="15"/>
  <c r="K14" i="15"/>
  <c r="O12" i="15" s="1"/>
  <c r="K8" i="15"/>
  <c r="O6" i="15" s="1"/>
  <c r="N6" i="15"/>
  <c r="K16" i="15"/>
  <c r="O14" i="15" s="1"/>
  <c r="N14" i="15"/>
  <c r="K20" i="15"/>
  <c r="O18" i="15" s="1"/>
  <c r="N18" i="15"/>
  <c r="K15" i="15"/>
  <c r="O13" i="15" s="1"/>
  <c r="N13" i="15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H19" i="16"/>
  <c r="AM19" i="16" s="1"/>
  <c r="AH25" i="16"/>
  <c r="AM25" i="16" s="1"/>
  <c r="AH7" i="16"/>
  <c r="AM7" i="16" s="1"/>
  <c r="AH51" i="16"/>
  <c r="AM51" i="16" s="1"/>
  <c r="AH24" i="16"/>
  <c r="AM24" i="16" s="1"/>
  <c r="AH32" i="16"/>
  <c r="AM32" i="16" s="1"/>
  <c r="AH18" i="16"/>
  <c r="AM18" i="16" s="1"/>
  <c r="AH26" i="16"/>
  <c r="AM26" i="16" s="1"/>
  <c r="AH58" i="16"/>
  <c r="AM58" i="16" s="1"/>
  <c r="AH14" i="16"/>
  <c r="AM14" i="16" s="1"/>
  <c r="AH56" i="16"/>
  <c r="AM56" i="16" s="1"/>
  <c r="AH23" i="16"/>
  <c r="AM23" i="16" s="1"/>
  <c r="AH20" i="16"/>
  <c r="AM20" i="16" s="1"/>
  <c r="AH41" i="16"/>
  <c r="AM41" i="16" s="1"/>
  <c r="AH53" i="16"/>
  <c r="AM53" i="16" s="1"/>
  <c r="AH11" i="16"/>
  <c r="AM11" i="16" s="1"/>
  <c r="AH22" i="16"/>
  <c r="AM22" i="16" s="1"/>
  <c r="AH34" i="16"/>
  <c r="AM34" i="16" s="1"/>
  <c r="AH39" i="16"/>
  <c r="AM39" i="16" s="1"/>
  <c r="AH47" i="16"/>
  <c r="AM47" i="16" s="1"/>
  <c r="AH15" i="16"/>
  <c r="AM15" i="16" s="1"/>
  <c r="AH3" i="16"/>
  <c r="AM3" i="16" s="1"/>
  <c r="AH48" i="16"/>
  <c r="AM48" i="16" s="1"/>
  <c r="AH45" i="16"/>
  <c r="AM45" i="16" s="1"/>
  <c r="AH13" i="16"/>
  <c r="AM13" i="16" s="1"/>
  <c r="AH40" i="16"/>
  <c r="AM40" i="16" s="1"/>
  <c r="AH43" i="16"/>
  <c r="AM43" i="16" s="1"/>
  <c r="AH28" i="16"/>
  <c r="AM28" i="16" s="1"/>
  <c r="AH42" i="16"/>
  <c r="AM42" i="16" s="1"/>
  <c r="AH9" i="16"/>
  <c r="AM9" i="16" s="1"/>
  <c r="AH12" i="16"/>
  <c r="AM12" i="16" s="1"/>
  <c r="AH2" i="16"/>
  <c r="AH54" i="16"/>
  <c r="AM54" i="16" s="1"/>
  <c r="AH33" i="16"/>
  <c r="AM33" i="16" s="1"/>
  <c r="AH30" i="16"/>
  <c r="AM30" i="16" s="1"/>
  <c r="AH46" i="16"/>
  <c r="AM46" i="16" s="1"/>
  <c r="AH49" i="16"/>
  <c r="AM49" i="16" s="1"/>
  <c r="AH6" i="16"/>
  <c r="AM6" i="16" s="1"/>
  <c r="AH29" i="16"/>
  <c r="AM29" i="16" s="1"/>
  <c r="AH57" i="16"/>
  <c r="AM57" i="16" s="1"/>
  <c r="AH4" i="16"/>
  <c r="AM4" i="16" s="1"/>
  <c r="AH55" i="16"/>
  <c r="AM55" i="16" s="1"/>
  <c r="AH5" i="16"/>
  <c r="AM5" i="16" s="1"/>
  <c r="AH59" i="16"/>
  <c r="AM59" i="16" s="1"/>
  <c r="AH17" i="16"/>
  <c r="AM17" i="16" s="1"/>
  <c r="AH10" i="16"/>
  <c r="AM10" i="16" s="1"/>
  <c r="AH16" i="16"/>
  <c r="AM16" i="16" s="1"/>
  <c r="AH44" i="16"/>
  <c r="AM44" i="16" s="1"/>
  <c r="AH8" i="16"/>
  <c r="AM8" i="16" s="1"/>
  <c r="AH37" i="16"/>
  <c r="AM37" i="16" s="1"/>
  <c r="AH21" i="16"/>
  <c r="AM21" i="16" s="1"/>
  <c r="AH31" i="16"/>
  <c r="AM31" i="16" s="1"/>
  <c r="AH35" i="16"/>
  <c r="AM35" i="16" s="1"/>
  <c r="AH27" i="16"/>
  <c r="AM27" i="16" s="1"/>
  <c r="AH38" i="16"/>
  <c r="AM38" i="16" s="1"/>
  <c r="AH52" i="16"/>
  <c r="AM52" i="16" s="1"/>
  <c r="AH50" i="16"/>
  <c r="AM50" i="16" s="1"/>
  <c r="AH36" i="16"/>
  <c r="AM36" i="16" s="1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Q23" i="15"/>
  <c r="U23" i="15"/>
  <c r="V23" i="15"/>
  <c r="P23" i="15"/>
  <c r="AE2" i="14" a="1"/>
  <c r="I53" i="1"/>
  <c r="P13" i="15"/>
  <c r="Q13" i="15"/>
  <c r="U13" i="15"/>
  <c r="V13" i="15"/>
  <c r="Z3" i="15" a="1"/>
  <c r="U9" i="15"/>
  <c r="Q9" i="15"/>
  <c r="P9" i="15"/>
  <c r="V9" i="15"/>
  <c r="Q14" i="15"/>
  <c r="P14" i="15"/>
  <c r="U14" i="15"/>
  <c r="V14" i="15"/>
  <c r="I25" i="1"/>
  <c r="I54" i="1"/>
  <c r="U22" i="15"/>
  <c r="P22" i="15"/>
  <c r="Q22" i="15"/>
  <c r="V22" i="15"/>
  <c r="Q7" i="15"/>
  <c r="P7" i="15"/>
  <c r="U7" i="15"/>
  <c r="V7" i="15"/>
  <c r="D24" i="1"/>
  <c r="P18" i="15"/>
  <c r="Q18" i="15"/>
  <c r="U18" i="15"/>
  <c r="V18" i="15"/>
  <c r="U12" i="15"/>
  <c r="Q12" i="15"/>
  <c r="P12" i="15"/>
  <c r="V12" i="15"/>
  <c r="I23" i="1"/>
  <c r="H24" i="1"/>
  <c r="I55" i="1"/>
  <c r="Q6" i="15"/>
  <c r="U6" i="15"/>
  <c r="P6" i="15"/>
  <c r="Y3" i="15" a="1"/>
  <c r="V6" i="15"/>
  <c r="D23" i="1"/>
  <c r="Y44" i="15" l="1"/>
  <c r="Y11" i="15"/>
  <c r="Y54" i="15"/>
  <c r="Y48" i="15"/>
  <c r="Y37" i="15"/>
  <c r="Y41" i="15"/>
  <c r="Y25" i="15"/>
  <c r="Y19" i="15"/>
  <c r="Y63" i="15"/>
  <c r="Y9" i="15"/>
  <c r="Y21" i="15"/>
  <c r="Y60" i="15"/>
  <c r="Y18" i="15"/>
  <c r="Y50" i="15"/>
  <c r="Y23" i="15"/>
  <c r="Y28" i="15"/>
  <c r="Y20" i="15"/>
  <c r="Y56" i="15"/>
  <c r="Y57" i="15"/>
  <c r="Y33" i="15"/>
  <c r="Y8" i="15"/>
  <c r="Y26" i="15"/>
  <c r="Y46" i="15"/>
  <c r="Y5" i="15"/>
  <c r="Y61" i="15"/>
  <c r="Y31" i="15"/>
  <c r="Y64" i="15"/>
  <c r="Y35" i="15"/>
  <c r="Y12" i="15"/>
  <c r="Y36" i="15"/>
  <c r="Y22" i="15"/>
  <c r="Y39" i="15"/>
  <c r="Y55" i="15"/>
  <c r="Y58" i="15"/>
  <c r="Y29" i="15"/>
  <c r="Y15" i="15"/>
  <c r="Y10" i="15"/>
  <c r="Y59" i="15"/>
  <c r="Y13" i="15"/>
  <c r="Y30" i="15"/>
  <c r="Y43" i="15"/>
  <c r="Y49" i="15"/>
  <c r="Y52" i="15"/>
  <c r="Y27" i="15"/>
  <c r="Y7" i="15"/>
  <c r="Y16" i="15"/>
  <c r="Y53" i="15"/>
  <c r="Y3" i="15"/>
  <c r="Y24" i="15"/>
  <c r="Y17" i="15"/>
  <c r="Y62" i="15"/>
  <c r="Y32" i="15"/>
  <c r="Y4" i="15"/>
  <c r="Y65" i="15"/>
  <c r="Y34" i="15"/>
  <c r="Y51" i="15"/>
  <c r="Y40" i="15"/>
  <c r="Y38" i="15"/>
  <c r="Y42" i="15"/>
  <c r="Y6" i="15"/>
  <c r="Y45" i="15"/>
  <c r="Y47" i="15"/>
  <c r="Y14" i="15"/>
  <c r="Z20" i="15"/>
  <c r="Z7" i="15"/>
  <c r="Z24" i="15"/>
  <c r="Z40" i="15"/>
  <c r="Z48" i="15"/>
  <c r="Z50" i="15"/>
  <c r="Z32" i="15"/>
  <c r="Z36" i="15"/>
  <c r="Z37" i="15"/>
  <c r="Z63" i="15"/>
  <c r="Z49" i="15"/>
  <c r="Z56" i="15"/>
  <c r="Z59" i="15"/>
  <c r="Z35" i="15"/>
  <c r="Z17" i="15"/>
  <c r="Z39" i="15"/>
  <c r="Z29" i="15"/>
  <c r="Z10" i="15"/>
  <c r="Z14" i="15"/>
  <c r="Z33" i="15"/>
  <c r="Z34" i="15"/>
  <c r="Z18" i="15"/>
  <c r="Z38" i="15"/>
  <c r="Z23" i="15"/>
  <c r="Z30" i="15"/>
  <c r="Z57" i="15"/>
  <c r="Z4" i="15"/>
  <c r="Z62" i="15"/>
  <c r="Z44" i="15"/>
  <c r="Z51" i="15"/>
  <c r="Z12" i="15"/>
  <c r="Z54" i="15"/>
  <c r="Z28" i="15"/>
  <c r="Z19" i="15"/>
  <c r="Z9" i="15"/>
  <c r="Z3" i="15"/>
  <c r="Z13" i="15"/>
  <c r="Z53" i="15"/>
  <c r="Z45" i="15"/>
  <c r="Z11" i="15"/>
  <c r="Z47" i="15"/>
  <c r="Z5" i="15"/>
  <c r="Z64" i="15"/>
  <c r="Z21" i="15"/>
  <c r="Z43" i="15"/>
  <c r="Z61" i="15"/>
  <c r="Z16" i="15"/>
  <c r="Z55" i="15"/>
  <c r="Z8" i="15"/>
  <c r="Z65" i="15"/>
  <c r="Z25" i="15"/>
  <c r="Z31" i="15"/>
  <c r="Z46" i="15"/>
  <c r="Z42" i="15"/>
  <c r="Z6" i="15"/>
  <c r="Z27" i="15"/>
  <c r="Z26" i="15"/>
  <c r="Z15" i="15"/>
  <c r="Z60" i="15"/>
  <c r="Z58" i="15"/>
  <c r="Z22" i="15"/>
  <c r="Z41" i="15"/>
  <c r="Z52" i="15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AD44" i="15"/>
  <c r="AE44" i="15"/>
  <c r="AA44" i="15"/>
  <c r="AB44" i="15"/>
  <c r="AC44" i="15"/>
  <c r="AD63" i="15"/>
  <c r="AE63" i="15"/>
  <c r="AC63" i="15"/>
  <c r="AA63" i="15"/>
  <c r="AB63" i="15"/>
  <c r="AE20" i="15"/>
  <c r="AC20" i="15"/>
  <c r="AD20" i="15"/>
  <c r="AB20" i="15"/>
  <c r="AA20" i="15"/>
  <c r="AE61" i="15"/>
  <c r="AD61" i="15"/>
  <c r="AA61" i="15"/>
  <c r="AB61" i="15"/>
  <c r="AC61" i="15"/>
  <c r="AC55" i="15"/>
  <c r="AD55" i="15"/>
  <c r="AE55" i="15"/>
  <c r="AB55" i="15"/>
  <c r="AA55" i="15"/>
  <c r="AB43" i="15"/>
  <c r="AC43" i="15"/>
  <c r="AE43" i="15"/>
  <c r="AA43" i="15"/>
  <c r="AD43" i="15"/>
  <c r="AD24" i="15"/>
  <c r="AC24" i="15"/>
  <c r="AB24" i="15"/>
  <c r="AE24" i="15"/>
  <c r="AA24" i="15"/>
  <c r="AE40" i="15"/>
  <c r="AD40" i="15"/>
  <c r="AB40" i="15"/>
  <c r="AA40" i="15"/>
  <c r="AC40" i="15"/>
  <c r="AD6" i="15"/>
  <c r="AC6" i="15"/>
  <c r="AE6" i="15"/>
  <c r="AA6" i="15"/>
  <c r="AB6" i="15"/>
  <c r="AC8" i="15"/>
  <c r="AE8" i="15"/>
  <c r="AB8" i="15"/>
  <c r="AD8" i="15"/>
  <c r="AA8" i="15"/>
  <c r="AD10" i="15"/>
  <c r="AB10" i="15"/>
  <c r="AA10" i="15"/>
  <c r="AC10" i="15"/>
  <c r="AE10" i="15"/>
  <c r="AA45" i="15"/>
  <c r="AD45" i="15"/>
  <c r="AE45" i="15"/>
  <c r="AC45" i="15"/>
  <c r="AB45" i="15"/>
  <c r="AC50" i="15"/>
  <c r="AE50" i="15"/>
  <c r="AD50" i="15"/>
  <c r="AB50" i="15"/>
  <c r="AA50" i="15"/>
  <c r="AA11" i="15"/>
  <c r="AE11" i="15"/>
  <c r="AC11" i="15"/>
  <c r="AD11" i="15"/>
  <c r="AB11" i="15"/>
  <c r="AC9" i="15"/>
  <c r="AD9" i="15"/>
  <c r="AE9" i="15"/>
  <c r="AB9" i="15"/>
  <c r="AA9" i="15"/>
  <c r="AB56" i="15"/>
  <c r="AC56" i="15"/>
  <c r="AA56" i="15"/>
  <c r="AD56" i="15"/>
  <c r="AE56" i="15"/>
  <c r="AB31" i="15"/>
  <c r="AE31" i="15"/>
  <c r="AA31" i="15"/>
  <c r="AD31" i="15"/>
  <c r="AC31" i="15"/>
  <c r="AC58" i="15"/>
  <c r="AA58" i="15"/>
  <c r="AD58" i="15"/>
  <c r="AE58" i="15"/>
  <c r="AB58" i="15"/>
  <c r="AB49" i="15"/>
  <c r="AE49" i="15"/>
  <c r="AC49" i="15"/>
  <c r="AA49" i="15"/>
  <c r="AD49" i="15"/>
  <c r="AB17" i="15"/>
  <c r="AD17" i="15"/>
  <c r="AE17" i="15"/>
  <c r="AA17" i="15"/>
  <c r="AC17" i="15"/>
  <c r="AB38" i="15"/>
  <c r="AC38" i="15"/>
  <c r="AA38" i="15"/>
  <c r="AE38" i="15"/>
  <c r="AD38" i="15"/>
  <c r="I24" i="1"/>
  <c r="AE48" i="15"/>
  <c r="AA48" i="15"/>
  <c r="AD48" i="15"/>
  <c r="AB48" i="15"/>
  <c r="AC48" i="15"/>
  <c r="AB33" i="15"/>
  <c r="AA33" i="15"/>
  <c r="AD33" i="15"/>
  <c r="AE33" i="15"/>
  <c r="AC33" i="15"/>
  <c r="AA35" i="15"/>
  <c r="AB35" i="15"/>
  <c r="AC35" i="15"/>
  <c r="AD35" i="15"/>
  <c r="AE35" i="15"/>
  <c r="AE15" i="15"/>
  <c r="AB15" i="15"/>
  <c r="AC15" i="15"/>
  <c r="AD15" i="15"/>
  <c r="AA15" i="15"/>
  <c r="AD32" i="15"/>
  <c r="AC32" i="15"/>
  <c r="AA32" i="15"/>
  <c r="AE32" i="15"/>
  <c r="AB32" i="15"/>
  <c r="AB18" i="15"/>
  <c r="AA18" i="15"/>
  <c r="AD18" i="15"/>
  <c r="AC18" i="15"/>
  <c r="AE18" i="15"/>
  <c r="AA7" i="15"/>
  <c r="AD7" i="15"/>
  <c r="AE7" i="15"/>
  <c r="AB7" i="15"/>
  <c r="AC7" i="15"/>
  <c r="AA26" i="15"/>
  <c r="AC26" i="15"/>
  <c r="AB26" i="15"/>
  <c r="AE26" i="15"/>
  <c r="AD26" i="15"/>
  <c r="AB47" i="15"/>
  <c r="AA47" i="15"/>
  <c r="AD47" i="15"/>
  <c r="AC47" i="15"/>
  <c r="AE47" i="15"/>
  <c r="AC54" i="15"/>
  <c r="AB54" i="15"/>
  <c r="AE54" i="15"/>
  <c r="AA54" i="15"/>
  <c r="AD54" i="15"/>
  <c r="AC21" i="15"/>
  <c r="AA21" i="15"/>
  <c r="AE21" i="15"/>
  <c r="AD21" i="15"/>
  <c r="AB21" i="15"/>
  <c r="AA57" i="15"/>
  <c r="AC57" i="15"/>
  <c r="AB57" i="15"/>
  <c r="AE57" i="15"/>
  <c r="AD57" i="15"/>
  <c r="AA64" i="15"/>
  <c r="AD64" i="15"/>
  <c r="AB64" i="15"/>
  <c r="AE64" i="15"/>
  <c r="AC64" i="15"/>
  <c r="AB29" i="15"/>
  <c r="AE29" i="15"/>
  <c r="AC29" i="15"/>
  <c r="AD29" i="15"/>
  <c r="AA29" i="15"/>
  <c r="AB52" i="15"/>
  <c r="AD52" i="15"/>
  <c r="AE52" i="15"/>
  <c r="AA52" i="15"/>
  <c r="AC52" i="15"/>
  <c r="AD62" i="15"/>
  <c r="AC62" i="15"/>
  <c r="AB62" i="15"/>
  <c r="AA62" i="15"/>
  <c r="AE62" i="15"/>
  <c r="AB42" i="15"/>
  <c r="AC42" i="15"/>
  <c r="AE42" i="15"/>
  <c r="AD42" i="15"/>
  <c r="AA42" i="15"/>
  <c r="AC60" i="15"/>
  <c r="AB60" i="15"/>
  <c r="AA60" i="15"/>
  <c r="AE60" i="15"/>
  <c r="AD60" i="15"/>
  <c r="AA27" i="15"/>
  <c r="AC27" i="15"/>
  <c r="AE27" i="15"/>
  <c r="AD27" i="15"/>
  <c r="AB27" i="15"/>
  <c r="AC37" i="15"/>
  <c r="AD37" i="15"/>
  <c r="AE37" i="15"/>
  <c r="AB37" i="15"/>
  <c r="AA37" i="15"/>
  <c r="AD12" i="15"/>
  <c r="AB12" i="15"/>
  <c r="AE12" i="15"/>
  <c r="AC12" i="15"/>
  <c r="AA12" i="15"/>
  <c r="AC4" i="15"/>
  <c r="AD4" i="15"/>
  <c r="AB4" i="15"/>
  <c r="AA4" i="15"/>
  <c r="AE4" i="15"/>
  <c r="AD41" i="15"/>
  <c r="AA41" i="15"/>
  <c r="AE41" i="15"/>
  <c r="AC41" i="15"/>
  <c r="AB41" i="15"/>
  <c r="AA65" i="15"/>
  <c r="AC65" i="15"/>
  <c r="AD65" i="15"/>
  <c r="AB65" i="15"/>
  <c r="AE65" i="15"/>
  <c r="AD36" i="15"/>
  <c r="AA36" i="15"/>
  <c r="AB36" i="15"/>
  <c r="AC36" i="15"/>
  <c r="AE36" i="15"/>
  <c r="AE25" i="15"/>
  <c r="AD25" i="15"/>
  <c r="AC25" i="15"/>
  <c r="AA25" i="15"/>
  <c r="AB25" i="15"/>
  <c r="AB23" i="15"/>
  <c r="AE23" i="15"/>
  <c r="AC23" i="15"/>
  <c r="AD23" i="15"/>
  <c r="AA23" i="15"/>
  <c r="AB46" i="15"/>
  <c r="AC46" i="15"/>
  <c r="AE46" i="15"/>
  <c r="AA46" i="15"/>
  <c r="AD46" i="15"/>
  <c r="AE22" i="15"/>
  <c r="AD22" i="15"/>
  <c r="AB22" i="15"/>
  <c r="AA22" i="15"/>
  <c r="AC22" i="15"/>
  <c r="AD13" i="15"/>
  <c r="AC13" i="15"/>
  <c r="AE13" i="15"/>
  <c r="AA13" i="15"/>
  <c r="AB13" i="15"/>
  <c r="AD53" i="15"/>
  <c r="AE53" i="15"/>
  <c r="AB53" i="15"/>
  <c r="AC53" i="15"/>
  <c r="AA53" i="15"/>
  <c r="AE34" i="15"/>
  <c r="AB34" i="15"/>
  <c r="AD34" i="15"/>
  <c r="AA34" i="15"/>
  <c r="AC34" i="15"/>
  <c r="AE14" i="15"/>
  <c r="AD14" i="15"/>
  <c r="AA14" i="15"/>
  <c r="AB14" i="15"/>
  <c r="AC14" i="15"/>
  <c r="AB59" i="15"/>
  <c r="AC59" i="15"/>
  <c r="AD59" i="15"/>
  <c r="AE59" i="15"/>
  <c r="AA59" i="15"/>
  <c r="AB19" i="15"/>
  <c r="AE19" i="15"/>
  <c r="AD19" i="15"/>
  <c r="AC19" i="15"/>
  <c r="AA19" i="15"/>
  <c r="AE28" i="15"/>
  <c r="AB28" i="15"/>
  <c r="AA28" i="15"/>
  <c r="AD28" i="15"/>
  <c r="AC28" i="15"/>
  <c r="AC5" i="15"/>
  <c r="AE5" i="15"/>
  <c r="AB5" i="15"/>
  <c r="AA5" i="15"/>
  <c r="AD5" i="15"/>
  <c r="AB39" i="15"/>
  <c r="AE39" i="15"/>
  <c r="AA39" i="15"/>
  <c r="AC39" i="15"/>
  <c r="AD39" i="15"/>
  <c r="AE30" i="15"/>
  <c r="AD30" i="15"/>
  <c r="AA30" i="15"/>
  <c r="AC30" i="15"/>
  <c r="AB30" i="15"/>
  <c r="AD3" i="15"/>
  <c r="AA3" i="15"/>
  <c r="AC3" i="15"/>
  <c r="AB3" i="15"/>
  <c r="AE3" i="15"/>
  <c r="AD51" i="15"/>
  <c r="AC51" i="15"/>
  <c r="AE51" i="15"/>
  <c r="AB51" i="15"/>
  <c r="AA51" i="15"/>
  <c r="AD16" i="15"/>
  <c r="AB16" i="15"/>
  <c r="AE16" i="15"/>
  <c r="AA16" i="15"/>
  <c r="AC16" i="15"/>
  <c r="X16" i="15" l="1"/>
  <c r="X51" i="15"/>
  <c r="X3" i="15"/>
  <c r="X30" i="15"/>
  <c r="X39" i="15"/>
  <c r="X5" i="15"/>
  <c r="X28" i="15"/>
  <c r="X19" i="15"/>
  <c r="X59" i="15"/>
  <c r="X14" i="15"/>
  <c r="X34" i="15"/>
  <c r="X53" i="15"/>
  <c r="X13" i="15"/>
  <c r="X22" i="15"/>
  <c r="X46" i="15"/>
  <c r="X23" i="15"/>
  <c r="X25" i="15"/>
  <c r="X36" i="15"/>
  <c r="X65" i="15"/>
  <c r="X41" i="15"/>
  <c r="X4" i="15"/>
  <c r="X12" i="15"/>
  <c r="X37" i="15"/>
  <c r="X27" i="15"/>
  <c r="X60" i="15"/>
  <c r="X42" i="15"/>
  <c r="X62" i="15"/>
  <c r="X52" i="15"/>
  <c r="X29" i="15"/>
  <c r="X64" i="15"/>
  <c r="X57" i="15"/>
  <c r="X21" i="15"/>
  <c r="X54" i="15"/>
  <c r="X47" i="15"/>
  <c r="X26" i="15"/>
  <c r="X7" i="15"/>
  <c r="X18" i="15"/>
  <c r="X32" i="15"/>
  <c r="X15" i="15"/>
  <c r="X35" i="15"/>
  <c r="X33" i="15"/>
  <c r="X48" i="15"/>
  <c r="X38" i="15"/>
  <c r="X17" i="15"/>
  <c r="X49" i="15"/>
  <c r="X58" i="15"/>
  <c r="X31" i="15"/>
  <c r="X56" i="15"/>
  <c r="X9" i="15"/>
  <c r="X11" i="15"/>
  <c r="X50" i="15"/>
  <c r="X45" i="15"/>
  <c r="X10" i="15"/>
  <c r="X8" i="15"/>
  <c r="X6" i="15"/>
  <c r="X40" i="15"/>
  <c r="X24" i="15"/>
  <c r="X43" i="15"/>
  <c r="X55" i="15"/>
  <c r="X61" i="15"/>
  <c r="X20" i="15"/>
  <c r="X63" i="15"/>
  <c r="X44" i="15"/>
  <c r="D30" i="1"/>
  <c r="I31" i="1"/>
  <c r="D40" i="1"/>
  <c r="I30" i="1"/>
  <c r="H39" i="1"/>
  <c r="AF2" i="15" a="1"/>
  <c r="C39" i="1"/>
  <c r="D31" i="1"/>
  <c r="C38" i="1"/>
  <c r="D38" i="1" s="1"/>
  <c r="I39" i="1"/>
  <c r="AG2" i="15" a="1"/>
  <c r="I40" i="1"/>
  <c r="AG29" i="15" l="1"/>
  <c r="AL29" i="15" s="1"/>
  <c r="AG36" i="15"/>
  <c r="AL36" i="15" s="1"/>
  <c r="AG6" i="15"/>
  <c r="AL6" i="15" s="1"/>
  <c r="AG49" i="15"/>
  <c r="AL49" i="15" s="1"/>
  <c r="AG27" i="15"/>
  <c r="AL27" i="15" s="1"/>
  <c r="AG40" i="15"/>
  <c r="AL40" i="15" s="1"/>
  <c r="AG45" i="15"/>
  <c r="AL45" i="15" s="1"/>
  <c r="AG50" i="15"/>
  <c r="AL50" i="15" s="1"/>
  <c r="AG13" i="15"/>
  <c r="AL13" i="15" s="1"/>
  <c r="AG47" i="15"/>
  <c r="AL47" i="15" s="1"/>
  <c r="AG63" i="15"/>
  <c r="AL63" i="15" s="1"/>
  <c r="AG21" i="15"/>
  <c r="AL21" i="15" s="1"/>
  <c r="AG46" i="15"/>
  <c r="AL46" i="15" s="1"/>
  <c r="AG15" i="15"/>
  <c r="AL15" i="15" s="1"/>
  <c r="AG59" i="15"/>
  <c r="AL59" i="15" s="1"/>
  <c r="AG34" i="15"/>
  <c r="AL34" i="15" s="1"/>
  <c r="AG56" i="15"/>
  <c r="AL56" i="15" s="1"/>
  <c r="AG8" i="15"/>
  <c r="AL8" i="15" s="1"/>
  <c r="AG12" i="15"/>
  <c r="AL12" i="15" s="1"/>
  <c r="AG25" i="15"/>
  <c r="AL25" i="15" s="1"/>
  <c r="AG5" i="15"/>
  <c r="AL5" i="15" s="1"/>
  <c r="AG20" i="15"/>
  <c r="AL20" i="15" s="1"/>
  <c r="AG41" i="15"/>
  <c r="AL41" i="15" s="1"/>
  <c r="AG64" i="15"/>
  <c r="AL64" i="15" s="1"/>
  <c r="AG11" i="15"/>
  <c r="AL11" i="15" s="1"/>
  <c r="AG16" i="15"/>
  <c r="AL16" i="15" s="1"/>
  <c r="AG54" i="15"/>
  <c r="AL54" i="15" s="1"/>
  <c r="AG30" i="15"/>
  <c r="AL30" i="15" s="1"/>
  <c r="AG26" i="15"/>
  <c r="AL26" i="15" s="1"/>
  <c r="AG62" i="15"/>
  <c r="AL62" i="15" s="1"/>
  <c r="AG39" i="15"/>
  <c r="AL39" i="15" s="1"/>
  <c r="AG38" i="15"/>
  <c r="AL38" i="15" s="1"/>
  <c r="AG31" i="15"/>
  <c r="AL31" i="15" s="1"/>
  <c r="AG61" i="15"/>
  <c r="AL61" i="15" s="1"/>
  <c r="AG24" i="15"/>
  <c r="AL24" i="15" s="1"/>
  <c r="AG52" i="15"/>
  <c r="AL52" i="15" s="1"/>
  <c r="AG19" i="15"/>
  <c r="AL19" i="15" s="1"/>
  <c r="AG3" i="15"/>
  <c r="AL3" i="15" s="1"/>
  <c r="AG51" i="15"/>
  <c r="AL51" i="15" s="1"/>
  <c r="AG33" i="15"/>
  <c r="AL33" i="15" s="1"/>
  <c r="AG35" i="15"/>
  <c r="AL35" i="15" s="1"/>
  <c r="AG37" i="15"/>
  <c r="AL37" i="15" s="1"/>
  <c r="AG4" i="15"/>
  <c r="AL4" i="15" s="1"/>
  <c r="AG32" i="15"/>
  <c r="AL32" i="15" s="1"/>
  <c r="AG14" i="15"/>
  <c r="AL14" i="15" s="1"/>
  <c r="AG28" i="15"/>
  <c r="AL28" i="15" s="1"/>
  <c r="AG53" i="15"/>
  <c r="AL53" i="15" s="1"/>
  <c r="AG58" i="15"/>
  <c r="AL58" i="15" s="1"/>
  <c r="AG7" i="15"/>
  <c r="AL7" i="15" s="1"/>
  <c r="AG18" i="15"/>
  <c r="AL18" i="15" s="1"/>
  <c r="AG43" i="15"/>
  <c r="AL43" i="15" s="1"/>
  <c r="AG65" i="15"/>
  <c r="AL65" i="15" s="1"/>
  <c r="AG2" i="15"/>
  <c r="AG9" i="15"/>
  <c r="AL9" i="15" s="1"/>
  <c r="AG55" i="15"/>
  <c r="AL55" i="15" s="1"/>
  <c r="AG17" i="15"/>
  <c r="AL17" i="15" s="1"/>
  <c r="AG22" i="15"/>
  <c r="AL22" i="15" s="1"/>
  <c r="AG42" i="15"/>
  <c r="AL42" i="15" s="1"/>
  <c r="AG10" i="15"/>
  <c r="AL10" i="15" s="1"/>
  <c r="AG48" i="15"/>
  <c r="AL48" i="15" s="1"/>
  <c r="AG57" i="15"/>
  <c r="AL57" i="15" s="1"/>
  <c r="AG23" i="15"/>
  <c r="AL23" i="15" s="1"/>
  <c r="AG44" i="15"/>
  <c r="AL44" i="15" s="1"/>
  <c r="AG60" i="15"/>
  <c r="AL60" i="15" s="1"/>
  <c r="AF30" i="15"/>
  <c r="AJ30" i="15" s="1"/>
  <c r="AF46" i="15"/>
  <c r="AJ46" i="15" s="1"/>
  <c r="AF4" i="15"/>
  <c r="AJ4" i="15" s="1"/>
  <c r="AF42" i="15"/>
  <c r="AJ42" i="15" s="1"/>
  <c r="AF27" i="15"/>
  <c r="AJ27" i="15" s="1"/>
  <c r="AF60" i="15"/>
  <c r="AJ60" i="15" s="1"/>
  <c r="AF47" i="15"/>
  <c r="AJ47" i="15" s="1"/>
  <c r="AF64" i="15"/>
  <c r="AJ64" i="15" s="1"/>
  <c r="AF21" i="15"/>
  <c r="AJ21" i="15" s="1"/>
  <c r="AF3" i="15"/>
  <c r="AJ3" i="15" s="1"/>
  <c r="AF22" i="15"/>
  <c r="AJ22" i="15" s="1"/>
  <c r="AF8" i="15"/>
  <c r="AJ8" i="15" s="1"/>
  <c r="AF10" i="15"/>
  <c r="AJ10" i="15" s="1"/>
  <c r="AF5" i="15"/>
  <c r="AJ5" i="15" s="1"/>
  <c r="AF53" i="15"/>
  <c r="AJ53" i="15" s="1"/>
  <c r="AF45" i="15"/>
  <c r="AJ45" i="15" s="1"/>
  <c r="AF31" i="15"/>
  <c r="AJ31" i="15" s="1"/>
  <c r="AF7" i="15"/>
  <c r="AJ7" i="15" s="1"/>
  <c r="AF15" i="15"/>
  <c r="AJ15" i="15" s="1"/>
  <c r="AF16" i="15"/>
  <c r="AJ16" i="15" s="1"/>
  <c r="AF25" i="15"/>
  <c r="AJ25" i="15" s="1"/>
  <c r="AF29" i="15"/>
  <c r="AJ29" i="15" s="1"/>
  <c r="AF50" i="15"/>
  <c r="AJ50" i="15" s="1"/>
  <c r="AF34" i="15"/>
  <c r="AJ34" i="15" s="1"/>
  <c r="AF37" i="15"/>
  <c r="AJ37" i="15" s="1"/>
  <c r="AF6" i="15"/>
  <c r="AJ6" i="15" s="1"/>
  <c r="AF41" i="15"/>
  <c r="AJ41" i="15" s="1"/>
  <c r="AF62" i="15"/>
  <c r="AJ62" i="15" s="1"/>
  <c r="AF40" i="15"/>
  <c r="AJ40" i="15" s="1"/>
  <c r="AF49" i="15"/>
  <c r="AJ49" i="15" s="1"/>
  <c r="AF65" i="15"/>
  <c r="AJ65" i="15" s="1"/>
  <c r="AF58" i="15"/>
  <c r="AJ58" i="15" s="1"/>
  <c r="AF63" i="15"/>
  <c r="AJ63" i="15" s="1"/>
  <c r="AF11" i="15"/>
  <c r="AJ11" i="15" s="1"/>
  <c r="AF28" i="15"/>
  <c r="AJ28" i="15" s="1"/>
  <c r="AF36" i="15"/>
  <c r="AJ36" i="15" s="1"/>
  <c r="AF51" i="15"/>
  <c r="AJ51" i="15" s="1"/>
  <c r="AF59" i="15"/>
  <c r="AJ59" i="15" s="1"/>
  <c r="AF9" i="15"/>
  <c r="AJ9" i="15" s="1"/>
  <c r="AF2" i="15"/>
  <c r="AF13" i="15"/>
  <c r="AJ13" i="15" s="1"/>
  <c r="AF12" i="15"/>
  <c r="AJ12" i="15" s="1"/>
  <c r="AF14" i="15"/>
  <c r="AJ14" i="15" s="1"/>
  <c r="AF35" i="15"/>
  <c r="AJ35" i="15" s="1"/>
  <c r="AF43" i="15"/>
  <c r="AJ43" i="15" s="1"/>
  <c r="AF33" i="15"/>
  <c r="AJ33" i="15" s="1"/>
  <c r="AF39" i="15"/>
  <c r="AJ39" i="15" s="1"/>
  <c r="AF17" i="15"/>
  <c r="AJ17" i="15" s="1"/>
  <c r="AF32" i="15"/>
  <c r="AJ32" i="15" s="1"/>
  <c r="AF38" i="15"/>
  <c r="AJ38" i="15" s="1"/>
  <c r="AF26" i="15"/>
  <c r="AJ26" i="15" s="1"/>
  <c r="AF20" i="15"/>
  <c r="AJ20" i="15" s="1"/>
  <c r="AF57" i="15"/>
  <c r="AJ57" i="15" s="1"/>
  <c r="AF56" i="15"/>
  <c r="AJ56" i="15" s="1"/>
  <c r="AF18" i="15"/>
  <c r="AJ18" i="15" s="1"/>
  <c r="AF23" i="15"/>
  <c r="AJ23" i="15" s="1"/>
  <c r="AF24" i="15"/>
  <c r="AJ24" i="15" s="1"/>
  <c r="AF44" i="15"/>
  <c r="AJ44" i="15" s="1"/>
  <c r="AF55" i="15"/>
  <c r="AJ55" i="15" s="1"/>
  <c r="AF61" i="15"/>
  <c r="AJ61" i="15" s="1"/>
  <c r="AF48" i="15"/>
  <c r="AJ48" i="15" s="1"/>
  <c r="AF52" i="15"/>
  <c r="AJ52" i="15" s="1"/>
  <c r="AF54" i="15"/>
  <c r="AJ54" i="15" s="1"/>
  <c r="AF19" i="15"/>
  <c r="AJ19" i="15" s="1"/>
  <c r="D39" i="1"/>
  <c r="H38" i="1"/>
  <c r="I38" i="1" l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<sst xmlns="http://schemas.openxmlformats.org/spreadsheetml/2006/main" count="2086" uniqueCount="170">
  <si>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</si>
  <si>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</si>
  <si>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</si>
  <si>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</si>
  <si>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</si>
  <si>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</si>
  <si>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</si>
  <si>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</si>
  <si>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</si>
  <si>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</si>
  <si>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</si>
  <si>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</si>
  <si>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</si>
  <si>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</si>
  <si>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</si>
  <si>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</si>
  <si>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</si>
  <si>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</si>
  <si>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</si>
  <si>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</si>
  <si>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</si>
  <si>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</si>
  <si>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</si>
  <si>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</si>
  <si>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</si>
  <si>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</si>
  <si>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</si>
  <si>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</si>
  <si>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</si>
  <si>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</si>
  <si>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</si>
  <si>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</si>
  <si>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</si>
  <si>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</si>
  <si>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</si>
  <si>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</si>
  <si>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</si>
  <si>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</si>
  <si>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</si>
  <si>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</si>
  <si>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</si>
  <si>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</si>
  <si>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</si>
  <si>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</si>
  <si>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</si>
  <si>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</si>
  <si>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</si>
  <si>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</si>
  <si>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</si>
  <si>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</si>
  <si>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</si>
  <si>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</si>
  <si>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</si>
  <si>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</si>
  <si>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</si>
  <si>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</si>
  <si>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</si>
  <si>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</si>
  <si>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</si>
  <si>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</si>
  <si>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</si>
  <si>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</si>
  <si>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</si>
  <si>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</si>
  <si>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</si>
  <si>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</si>
  <si>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</si>
  <si>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</si>
  <si>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</si>
  <si>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</si>
  <si>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</si>
  <si>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</si>
  <si>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</si>
  <si>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</si>
  <si>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</si>
  <si>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</si>
  <si>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</si>
  <si>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</si>
  <si>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</si>
  <si>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</si>
  <si>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</si>
  <si>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</si>
  <si>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</si>
  <si>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</si>
  <si>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</si>
  <si>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</si>
  <si>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</si>
  <si>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</si>
  <si>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</si>
  <si>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</si>
  <si>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</si>
  <si>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</si>
  <si>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</si>
  <si>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</si>
  <si>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</si>
  <si>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</si>
  <si>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</si>
  <si>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</si>
  <si>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</si>
  <si>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</si>
  <si>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</si>
  <si>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</si>
  <si>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</si>
  <si>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</si>
  <si>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</si>
  <si>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</si>
  <si>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</si>
  <si>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</si>
  <si>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</si>
  <si>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</si>
  <si>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</si>
  <si>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</si>
  <si>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</si>
  <si>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</si>
  <si>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</si>
  <si>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</si>
  <si>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</si>
  <si>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</si>
  <si>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</si>
  <si>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</si>
  <si>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</si>
  <si>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</si>
  <si>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</si>
  <si>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</si>
  <si>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</si>
  <si>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</si>
  <si>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</si>
  <si>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</si>
  <si>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</si>
  <si>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</si>
  <si>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</si>
  <si>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</si>
  <si>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</si>
  <si>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</si>
  <si>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</si>
  <si>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</si>
  <si>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</si>
  <si>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</si>
  <si>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</si>
  <si>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</si>
  <si>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</si>
  <si>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</si>
  <si>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</si>
  <si>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</si>
  <si>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</si>
  <si>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</si>
  <si>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</si>
  <si>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</si>
  <si>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</si>
  <si>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</si>
  <si>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</si>
  <si>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</si>
  <si>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</si>
  <si>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</si>
  <si>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</si>
  <si>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</si>
  <si>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</si>
  <si>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</si>
  <si>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</si>
  <si>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</si>
  <si>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</si>
  <si>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</si>
  <si>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AM1L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</si>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</sst>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Repor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42313</v>
          </cell>
          <cell r="E3">
            <v>1.9577145822269298E-2</v>
          </cell>
        </row>
        <row r="4">
          <cell r="A4" t="str">
            <v>AUD_AONIA_EOD</v>
          </cell>
          <cell r="C4">
            <v>42320</v>
          </cell>
          <cell r="E4">
            <v>1.9370871643106899E-2</v>
          </cell>
        </row>
        <row r="5">
          <cell r="A5" t="str">
            <v>AUD_AONIA_EOD</v>
          </cell>
          <cell r="C5">
            <v>42327</v>
          </cell>
          <cell r="E5">
            <v>1.92123335387499E-2</v>
          </cell>
        </row>
        <row r="6">
          <cell r="A6" t="str">
            <v>AUD_AONIA_EOD</v>
          </cell>
          <cell r="C6">
            <v>42336</v>
          </cell>
          <cell r="E6">
            <v>1.9008498833148101E-2</v>
          </cell>
        </row>
        <row r="7">
          <cell r="A7" t="str">
            <v>AUD_AONIA_EOD</v>
          </cell>
          <cell r="C7">
            <v>42366</v>
          </cell>
          <cell r="E7">
            <v>1.8547923693420201E-2</v>
          </cell>
        </row>
        <row r="8">
          <cell r="A8" t="str">
            <v>AUD_AONIA_EOD</v>
          </cell>
          <cell r="C8">
            <v>42397</v>
          </cell>
          <cell r="E8">
            <v>1.8325505990349E-2</v>
          </cell>
        </row>
        <row r="9">
          <cell r="A9" t="str">
            <v>AUD_AONIA_EOD</v>
          </cell>
          <cell r="C9">
            <v>42427</v>
          </cell>
          <cell r="E9">
            <v>1.8001127402819301E-2</v>
          </cell>
        </row>
        <row r="10">
          <cell r="A10" t="str">
            <v>AUD_AONIA_EOD</v>
          </cell>
          <cell r="C10">
            <v>42458</v>
          </cell>
          <cell r="E10">
            <v>1.7717381659056401E-2</v>
          </cell>
        </row>
        <row r="11">
          <cell r="A11" t="str">
            <v>AUD_AONIA_EOD</v>
          </cell>
          <cell r="C11">
            <v>42488</v>
          </cell>
          <cell r="E11">
            <v>1.7496349886764701E-2</v>
          </cell>
        </row>
        <row r="12">
          <cell r="A12" t="str">
            <v>AUD_AONIA_EOD</v>
          </cell>
          <cell r="C12">
            <v>42518</v>
          </cell>
          <cell r="E12">
            <v>1.7312099285230399E-2</v>
          </cell>
        </row>
        <row r="13">
          <cell r="A13" t="str">
            <v>AUD_AONIA_EOD</v>
          </cell>
          <cell r="C13">
            <v>42549</v>
          </cell>
          <cell r="E13">
            <v>1.7122890817966099E-2</v>
          </cell>
        </row>
        <row r="14">
          <cell r="A14" t="str">
            <v>AUD_AONIA_EOD</v>
          </cell>
          <cell r="C14">
            <v>42579</v>
          </cell>
          <cell r="E14">
            <v>1.6939785849645801E-2</v>
          </cell>
        </row>
        <row r="15">
          <cell r="A15" t="str">
            <v>AUD_AONIA_EOD</v>
          </cell>
          <cell r="C15">
            <v>42610</v>
          </cell>
          <cell r="E15">
            <v>1.6843394422096199E-2</v>
          </cell>
        </row>
        <row r="16">
          <cell r="A16" t="str">
            <v>AUD_AONIA_EOD</v>
          </cell>
          <cell r="C16">
            <v>42640</v>
          </cell>
          <cell r="E16">
            <v>1.6753106493490599E-2</v>
          </cell>
        </row>
        <row r="17">
          <cell r="A17" t="str">
            <v>AUD_AONIA_EOD</v>
          </cell>
          <cell r="C17">
            <v>42671</v>
          </cell>
          <cell r="E17">
            <v>1.6659808967264801E-2</v>
          </cell>
        </row>
        <row r="18">
          <cell r="A18" t="str">
            <v>AUD_AONIA_EOD</v>
          </cell>
          <cell r="C18">
            <v>42762</v>
          </cell>
          <cell r="E18">
            <v>1.6590560214464499E-2</v>
          </cell>
        </row>
        <row r="19">
          <cell r="A19" t="str">
            <v>AUD_AONIA_EOD</v>
          </cell>
          <cell r="C19">
            <v>42853</v>
          </cell>
          <cell r="E19">
            <v>1.6528287301345E-2</v>
          </cell>
        </row>
        <row r="20">
          <cell r="A20" t="str">
            <v>AUD_AONIA_EOD</v>
          </cell>
          <cell r="C20">
            <v>42944</v>
          </cell>
          <cell r="E20">
            <v>1.6638671469796602E-2</v>
          </cell>
        </row>
        <row r="21">
          <cell r="A21" t="str">
            <v>AUD_AONIA_EOD</v>
          </cell>
          <cell r="C21">
            <v>43036</v>
          </cell>
          <cell r="E21">
            <v>1.67502686510883E-2</v>
          </cell>
        </row>
        <row r="22">
          <cell r="A22" t="str">
            <v>AUD_AONIA_EOD</v>
          </cell>
          <cell r="C22">
            <v>43401</v>
          </cell>
          <cell r="E22">
            <v>1.7672558506952599E-2</v>
          </cell>
        </row>
        <row r="23">
          <cell r="A23" t="str">
            <v>AUD_AONIA_EOD</v>
          </cell>
          <cell r="C23">
            <v>43766</v>
          </cell>
          <cell r="E23">
            <v>1.87968203757693E-2</v>
          </cell>
        </row>
        <row r="24">
          <cell r="A24" t="str">
            <v>AUD_AONIA_EOD</v>
          </cell>
          <cell r="C24">
            <v>44131</v>
          </cell>
          <cell r="E24">
            <v>2.01202175318437E-2</v>
          </cell>
        </row>
        <row r="25">
          <cell r="A25" t="str">
            <v>AUD_BBSW_EOD</v>
          </cell>
          <cell r="C25">
            <v>42307</v>
          </cell>
          <cell r="E25">
            <v>1.99994520748366E-2</v>
          </cell>
        </row>
        <row r="26">
          <cell r="A26" t="str">
            <v>AUD_BBSW_EOD</v>
          </cell>
          <cell r="C26">
            <v>42313</v>
          </cell>
          <cell r="E26">
            <v>2.0036150012160199E-2</v>
          </cell>
        </row>
        <row r="27">
          <cell r="A27" t="str">
            <v>AUD_BBSW_EOD</v>
          </cell>
          <cell r="C27">
            <v>42336</v>
          </cell>
          <cell r="E27">
            <v>2.0170455653371201E-2</v>
          </cell>
        </row>
        <row r="28">
          <cell r="A28" t="str">
            <v>AUD_BBSW_EOD</v>
          </cell>
          <cell r="C28">
            <v>42366</v>
          </cell>
          <cell r="E28">
            <v>2.01163884432853E-2</v>
          </cell>
        </row>
        <row r="29">
          <cell r="A29" t="str">
            <v>AUD_BBSW_EOD</v>
          </cell>
          <cell r="C29">
            <v>42397</v>
          </cell>
          <cell r="E29">
            <v>2.00435982716296E-2</v>
          </cell>
        </row>
        <row r="30">
          <cell r="A30" t="str">
            <v>AUD_BBSW_EOD</v>
          </cell>
          <cell r="C30">
            <v>42488</v>
          </cell>
          <cell r="E30">
            <v>1.9637543741504501E-2</v>
          </cell>
        </row>
        <row r="31">
          <cell r="A31" t="str">
            <v>AUD_BBSW_EOD</v>
          </cell>
          <cell r="C31">
            <v>42579</v>
          </cell>
          <cell r="E31">
            <v>1.9148209515831901E-2</v>
          </cell>
        </row>
        <row r="32">
          <cell r="A32" t="str">
            <v>AUD_BBSW_EOD</v>
          </cell>
          <cell r="C32">
            <v>42671</v>
          </cell>
          <cell r="E32">
            <v>1.88244540892991E-2</v>
          </cell>
        </row>
        <row r="33">
          <cell r="A33" t="str">
            <v>AUD_BBSW_EOD</v>
          </cell>
          <cell r="C33">
            <v>42853</v>
          </cell>
          <cell r="E33">
            <v>1.8617024227441201E-2</v>
          </cell>
        </row>
        <row r="34">
          <cell r="A34" t="str">
            <v>AUD_BBSW_EOD</v>
          </cell>
          <cell r="C34">
            <v>43036</v>
          </cell>
          <cell r="E34">
            <v>1.90699866476104E-2</v>
          </cell>
        </row>
        <row r="35">
          <cell r="A35" t="str">
            <v>AUD_BBSW_EOD</v>
          </cell>
          <cell r="C35">
            <v>43401</v>
          </cell>
          <cell r="E35">
            <v>1.9867287852955901E-2</v>
          </cell>
        </row>
        <row r="36">
          <cell r="A36" t="str">
            <v>AUD_BBSW_EOD</v>
          </cell>
          <cell r="C36">
            <v>43766</v>
          </cell>
          <cell r="E36">
            <v>2.2206091835541199E-2</v>
          </cell>
        </row>
        <row r="37">
          <cell r="A37" t="str">
            <v>AUD_BBSW_EOD</v>
          </cell>
          <cell r="C37">
            <v>44131</v>
          </cell>
          <cell r="E37">
            <v>2.3368198475040899E-2</v>
          </cell>
        </row>
        <row r="38">
          <cell r="A38" t="str">
            <v>AUD_BBSW_EOD</v>
          </cell>
          <cell r="C38">
            <v>44496</v>
          </cell>
          <cell r="E38">
            <v>2.46667780213191E-2</v>
          </cell>
        </row>
        <row r="39">
          <cell r="A39" t="str">
            <v>AUD_BBSW_EOD</v>
          </cell>
          <cell r="C39">
            <v>44861</v>
          </cell>
          <cell r="E39">
            <v>2.5966127359560599E-2</v>
          </cell>
        </row>
        <row r="40">
          <cell r="A40" t="str">
            <v>AUD_BBSW_EOD</v>
          </cell>
          <cell r="C40">
            <v>45226</v>
          </cell>
          <cell r="E40">
            <v>2.6904700197774099E-2</v>
          </cell>
        </row>
        <row r="41">
          <cell r="A41" t="str">
            <v>AUD_BBSW_EOD</v>
          </cell>
          <cell r="C41">
            <v>45591</v>
          </cell>
          <cell r="E41">
            <v>2.78392755124416E-2</v>
          </cell>
        </row>
        <row r="42">
          <cell r="A42" t="str">
            <v>AUD_BBSW_EOD</v>
          </cell>
          <cell r="C42">
            <v>45956</v>
          </cell>
          <cell r="E42">
            <v>2.87738508271091E-2</v>
          </cell>
        </row>
        <row r="43">
          <cell r="A43" t="str">
            <v>AUD_BBSW_EOD</v>
          </cell>
          <cell r="C43">
            <v>46686</v>
          </cell>
          <cell r="E43">
            <v>3.03418522384141E-2</v>
          </cell>
        </row>
        <row r="44">
          <cell r="A44" t="str">
            <v>AUD_BBSW_EOD</v>
          </cell>
          <cell r="C44">
            <v>47781</v>
          </cell>
          <cell r="E44">
            <v>3.1886494488395201E-2</v>
          </cell>
        </row>
        <row r="45">
          <cell r="A45" t="str">
            <v>AUD_BBSW_EOD</v>
          </cell>
          <cell r="C45">
            <v>49606</v>
          </cell>
          <cell r="E45">
            <v>3.3240961544271003E-2</v>
          </cell>
        </row>
        <row r="46">
          <cell r="A46" t="str">
            <v>AUD_BBSW_EOD</v>
          </cell>
          <cell r="C46">
            <v>51431</v>
          </cell>
          <cell r="E46">
            <v>3.3364002591851301E-2</v>
          </cell>
        </row>
        <row r="47">
          <cell r="A47" t="str">
            <v>AUD_BBSW_EOD</v>
          </cell>
          <cell r="C47">
            <v>53256</v>
          </cell>
          <cell r="E47">
            <v>3.2959021447070802E-2</v>
          </cell>
        </row>
        <row r="48">
          <cell r="A48" t="str">
            <v>CAD_CDOR_EOD</v>
          </cell>
          <cell r="C48">
            <v>42307</v>
          </cell>
          <cell r="E48">
            <v>5.2959615789978202E-3</v>
          </cell>
        </row>
        <row r="49">
          <cell r="A49" t="str">
            <v>CAD_CDOR_EOD</v>
          </cell>
          <cell r="C49">
            <v>42313</v>
          </cell>
          <cell r="E49">
            <v>5.8864677224072202E-3</v>
          </cell>
        </row>
        <row r="50">
          <cell r="A50" t="str">
            <v>CAD_CDOR_EOD</v>
          </cell>
          <cell r="C50">
            <v>42336</v>
          </cell>
          <cell r="E50">
            <v>8.0581738639195401E-3</v>
          </cell>
        </row>
        <row r="51">
          <cell r="A51" t="str">
            <v>CAD_CDOR_EOD</v>
          </cell>
          <cell r="C51">
            <v>42366</v>
          </cell>
          <cell r="E51">
            <v>8.23656211951641E-3</v>
          </cell>
        </row>
        <row r="52">
          <cell r="A52" t="str">
            <v>CAD_CDOR_EOD</v>
          </cell>
          <cell r="C52">
            <v>42397</v>
          </cell>
          <cell r="E52">
            <v>8.2249861031605306E-3</v>
          </cell>
        </row>
        <row r="53">
          <cell r="A53" t="str">
            <v>CAD_CDOR_EOD</v>
          </cell>
          <cell r="C53">
            <v>42488</v>
          </cell>
          <cell r="E53">
            <v>8.1445218544422097E-3</v>
          </cell>
        </row>
        <row r="54">
          <cell r="A54" t="str">
            <v>CAD_CDOR_EOD</v>
          </cell>
          <cell r="C54">
            <v>42579</v>
          </cell>
          <cell r="E54">
            <v>8.0455177375051198E-3</v>
          </cell>
        </row>
        <row r="55">
          <cell r="A55" t="str">
            <v>CAD_CDOR_EOD</v>
          </cell>
          <cell r="C55">
            <v>42671</v>
          </cell>
          <cell r="E55">
            <v>8.0067779146181604E-3</v>
          </cell>
        </row>
        <row r="56">
          <cell r="A56" t="str">
            <v>CAD_CDOR_EOD</v>
          </cell>
          <cell r="C56">
            <v>42853</v>
          </cell>
          <cell r="E56">
            <v>8.1978859344363601E-3</v>
          </cell>
        </row>
        <row r="57">
          <cell r="A57" t="str">
            <v>CAD_CDOR_EOD</v>
          </cell>
          <cell r="C57">
            <v>43036</v>
          </cell>
          <cell r="E57">
            <v>8.4637714812528294E-3</v>
          </cell>
        </row>
        <row r="58">
          <cell r="A58" t="str">
            <v>CAD_CDOR_EOD</v>
          </cell>
          <cell r="C58">
            <v>43401</v>
          </cell>
          <cell r="E58">
            <v>9.4613297787940094E-3</v>
          </cell>
        </row>
        <row r="59">
          <cell r="A59" t="str">
            <v>CAD_CDOR_EOD</v>
          </cell>
          <cell r="C59">
            <v>43766</v>
          </cell>
          <cell r="E59">
            <v>1.0670225487217499E-2</v>
          </cell>
        </row>
        <row r="60">
          <cell r="A60" t="str">
            <v>CAD_CDOR_EOD</v>
          </cell>
          <cell r="C60">
            <v>44131</v>
          </cell>
          <cell r="E60">
            <v>1.2184036785116601E-2</v>
          </cell>
        </row>
        <row r="61">
          <cell r="A61" t="str">
            <v>CAD_CDOR_EOD</v>
          </cell>
          <cell r="C61">
            <v>44496</v>
          </cell>
          <cell r="E61">
            <v>1.3792979082133399E-2</v>
          </cell>
        </row>
        <row r="62">
          <cell r="A62" t="str">
            <v>CAD_CDOR_EOD</v>
          </cell>
          <cell r="C62">
            <v>44861</v>
          </cell>
          <cell r="E62">
            <v>1.5433815538897199E-2</v>
          </cell>
        </row>
        <row r="63">
          <cell r="A63" t="str">
            <v>CAD_CDOR_EOD</v>
          </cell>
          <cell r="C63">
            <v>45226</v>
          </cell>
          <cell r="E63">
            <v>1.7018953596817901E-2</v>
          </cell>
        </row>
        <row r="64">
          <cell r="A64" t="str">
            <v>CAD_CDOR_EOD</v>
          </cell>
          <cell r="C64">
            <v>45591</v>
          </cell>
          <cell r="E64">
            <v>1.84726237562261E-2</v>
          </cell>
        </row>
        <row r="65">
          <cell r="A65" t="str">
            <v>CAD_CDOR_EOD</v>
          </cell>
          <cell r="C65">
            <v>45956</v>
          </cell>
          <cell r="E65">
            <v>1.97545842248995E-2</v>
          </cell>
        </row>
        <row r="66">
          <cell r="A66" t="str">
            <v>CAD_CDOR_EOD</v>
          </cell>
          <cell r="C66">
            <v>46686</v>
          </cell>
          <cell r="E66">
            <v>2.20323552999841E-2</v>
          </cell>
        </row>
        <row r="67">
          <cell r="A67" t="str">
            <v>CAD_CDOR_EOD</v>
          </cell>
          <cell r="C67">
            <v>47781</v>
          </cell>
          <cell r="E67">
            <v>2.4443387179749101E-2</v>
          </cell>
        </row>
        <row r="68">
          <cell r="A68" t="str">
            <v>CAD_CDOR_EOD</v>
          </cell>
          <cell r="C68">
            <v>49606</v>
          </cell>
          <cell r="E68">
            <v>2.5861455699120701E-2</v>
          </cell>
        </row>
        <row r="69">
          <cell r="A69" t="str">
            <v>CAD_CDOR_EOD</v>
          </cell>
          <cell r="C69">
            <v>51431</v>
          </cell>
          <cell r="E69">
            <v>2.5915417059628802E-2</v>
          </cell>
        </row>
        <row r="70">
          <cell r="A70" t="str">
            <v>CAD_CDOR_EOD</v>
          </cell>
          <cell r="C70">
            <v>53256</v>
          </cell>
          <cell r="E70">
            <v>2.5773974180440501E-2</v>
          </cell>
        </row>
        <row r="71">
          <cell r="A71" t="str">
            <v>CAD_CORRA_EOD</v>
          </cell>
          <cell r="C71">
            <v>42307</v>
          </cell>
          <cell r="E71">
            <v>5.2959615789978202E-3</v>
          </cell>
        </row>
        <row r="72">
          <cell r="A72" t="str">
            <v>CAD_CORRA_EOD</v>
          </cell>
          <cell r="C72">
            <v>42313</v>
          </cell>
          <cell r="E72">
            <v>5.0738106117215499E-3</v>
          </cell>
        </row>
        <row r="73">
          <cell r="A73" t="str">
            <v>CAD_CORRA_EOD</v>
          </cell>
          <cell r="C73">
            <v>42320</v>
          </cell>
          <cell r="E73">
            <v>5.03085466684679E-3</v>
          </cell>
        </row>
        <row r="74">
          <cell r="A74" t="str">
            <v>CAD_CORRA_EOD</v>
          </cell>
          <cell r="C74">
            <v>42327</v>
          </cell>
          <cell r="E74">
            <v>5.0239354192410596E-3</v>
          </cell>
        </row>
        <row r="75">
          <cell r="A75" t="str">
            <v>CAD_CORRA_EOD</v>
          </cell>
          <cell r="C75">
            <v>42336</v>
          </cell>
          <cell r="E75">
            <v>5.0150392437479903E-3</v>
          </cell>
        </row>
        <row r="76">
          <cell r="A76" t="str">
            <v>CAD_CORRA_EOD</v>
          </cell>
          <cell r="C76">
            <v>42366</v>
          </cell>
          <cell r="E76">
            <v>4.9828977946516301E-3</v>
          </cell>
        </row>
        <row r="77">
          <cell r="A77" t="str">
            <v>CAD_CORRA_EOD</v>
          </cell>
          <cell r="C77">
            <v>42397</v>
          </cell>
          <cell r="E77">
            <v>4.9612775409185201E-3</v>
          </cell>
        </row>
        <row r="78">
          <cell r="A78" t="str">
            <v>CAD_CORRA_EOD</v>
          </cell>
          <cell r="C78">
            <v>42427</v>
          </cell>
          <cell r="E78">
            <v>4.9448892945647199E-3</v>
          </cell>
        </row>
        <row r="79">
          <cell r="A79" t="str">
            <v>CAD_CORRA_EOD</v>
          </cell>
          <cell r="C79">
            <v>42458</v>
          </cell>
          <cell r="E79">
            <v>4.9237482594051297E-3</v>
          </cell>
        </row>
        <row r="80">
          <cell r="A80" t="str">
            <v>CAD_CORRA_EOD</v>
          </cell>
          <cell r="C80">
            <v>42488</v>
          </cell>
          <cell r="E80">
            <v>4.9162795321817396E-3</v>
          </cell>
        </row>
        <row r="81">
          <cell r="A81" t="str">
            <v>CAD_CORRA_EOD</v>
          </cell>
          <cell r="C81">
            <v>42518</v>
          </cell>
          <cell r="E81">
            <v>4.8923407116294804E-3</v>
          </cell>
        </row>
        <row r="82">
          <cell r="A82" t="str">
            <v>CAD_CORRA_EOD</v>
          </cell>
          <cell r="C82">
            <v>42549</v>
          </cell>
          <cell r="E82">
            <v>4.8748608858163803E-3</v>
          </cell>
        </row>
        <row r="83">
          <cell r="A83" t="str">
            <v>CAD_CORRA_EOD</v>
          </cell>
          <cell r="C83">
            <v>42579</v>
          </cell>
          <cell r="E83">
            <v>4.8790948338293299E-3</v>
          </cell>
        </row>
        <row r="84">
          <cell r="A84" t="str">
            <v>CAD_CORRA_EOD</v>
          </cell>
          <cell r="C84">
            <v>42610</v>
          </cell>
          <cell r="E84">
            <v>4.8721458710794798E-3</v>
          </cell>
        </row>
        <row r="85">
          <cell r="A85" t="str">
            <v>CAD_CORRA_EOD</v>
          </cell>
          <cell r="C85">
            <v>42640</v>
          </cell>
          <cell r="E85">
            <v>4.88384732907402E-3</v>
          </cell>
        </row>
        <row r="86">
          <cell r="A86" t="str">
            <v>CAD_CORRA_EOD</v>
          </cell>
          <cell r="C86">
            <v>42671</v>
          </cell>
          <cell r="E86">
            <v>4.9021499859634703E-3</v>
          </cell>
        </row>
        <row r="87">
          <cell r="A87" t="str">
            <v>CAD_CORRA_EOD</v>
          </cell>
          <cell r="C87">
            <v>42762</v>
          </cell>
          <cell r="E87">
            <v>4.9967569943638896E-3</v>
          </cell>
        </row>
        <row r="88">
          <cell r="A88" t="str">
            <v>CAD_CORRA_EOD</v>
          </cell>
          <cell r="C88">
            <v>42853</v>
          </cell>
          <cell r="E88">
            <v>5.09271423047145E-3</v>
          </cell>
        </row>
        <row r="89">
          <cell r="A89" t="str">
            <v>CAD_CORRA_EOD</v>
          </cell>
          <cell r="C89">
            <v>42944</v>
          </cell>
          <cell r="E89">
            <v>5.3576563168499097E-3</v>
          </cell>
        </row>
        <row r="90">
          <cell r="A90" t="str">
            <v>CAD_CORRA_EOD</v>
          </cell>
          <cell r="C90">
            <v>43036</v>
          </cell>
          <cell r="E90">
            <v>5.6255098547270304E-3</v>
          </cell>
        </row>
        <row r="91">
          <cell r="A91" t="str">
            <v>CAD_CORRA_EOD</v>
          </cell>
          <cell r="C91">
            <v>43401</v>
          </cell>
          <cell r="E91">
            <v>6.5306474714511903E-3</v>
          </cell>
        </row>
        <row r="92">
          <cell r="A92" t="str">
            <v>CAD_CORRA_EOD</v>
          </cell>
          <cell r="C92">
            <v>43766</v>
          </cell>
          <cell r="E92">
            <v>7.7425990809828699E-3</v>
          </cell>
        </row>
        <row r="93">
          <cell r="A93" t="str">
            <v>CAD_CORRA_EOD</v>
          </cell>
          <cell r="C93">
            <v>44131</v>
          </cell>
          <cell r="E93">
            <v>9.2490025055615294E-3</v>
          </cell>
        </row>
        <row r="94">
          <cell r="A94" t="str">
            <v>CHF_LIBOR_EOD</v>
          </cell>
          <cell r="C94">
            <v>42307</v>
          </cell>
          <cell r="E94">
            <v>-7.8475843618369696E-3</v>
          </cell>
        </row>
        <row r="95">
          <cell r="A95" t="str">
            <v>CHF_LIBOR_EOD</v>
          </cell>
          <cell r="C95">
            <v>42313</v>
          </cell>
          <cell r="E95">
            <v>-7.9058914983537298E-3</v>
          </cell>
        </row>
        <row r="96">
          <cell r="A96" t="str">
            <v>CHF_LIBOR_EOD</v>
          </cell>
          <cell r="C96">
            <v>42336</v>
          </cell>
          <cell r="E96">
            <v>-7.8730121998037209E-3</v>
          </cell>
        </row>
        <row r="97">
          <cell r="A97" t="str">
            <v>CHF_LIBOR_EOD</v>
          </cell>
          <cell r="C97">
            <v>42366</v>
          </cell>
          <cell r="E97">
            <v>-7.9304421810833595E-3</v>
          </cell>
        </row>
        <row r="98">
          <cell r="A98" t="str">
            <v>CHF_LIBOR_EOD</v>
          </cell>
          <cell r="C98">
            <v>42397</v>
          </cell>
          <cell r="E98">
            <v>-8.0266415385701201E-3</v>
          </cell>
        </row>
        <row r="99">
          <cell r="A99" t="str">
            <v>CHF_LIBOR_EOD</v>
          </cell>
          <cell r="C99">
            <v>42488</v>
          </cell>
          <cell r="E99">
            <v>-8.3560076070484501E-3</v>
          </cell>
        </row>
        <row r="100">
          <cell r="A100" t="str">
            <v>CHF_LIBOR_EOD</v>
          </cell>
          <cell r="C100">
            <v>42579</v>
          </cell>
          <cell r="E100">
            <v>-8.6880785583190005E-3</v>
          </cell>
        </row>
        <row r="101">
          <cell r="A101" t="str">
            <v>CHF_LIBOR_EOD</v>
          </cell>
          <cell r="C101">
            <v>42671</v>
          </cell>
          <cell r="E101">
            <v>-8.9266342755834893E-3</v>
          </cell>
        </row>
        <row r="102">
          <cell r="A102" t="str">
            <v>CHF_LIBOR_EOD</v>
          </cell>
          <cell r="C102">
            <v>42853</v>
          </cell>
          <cell r="E102">
            <v>-8.5639001191298997E-3</v>
          </cell>
        </row>
        <row r="103">
          <cell r="A103" t="str">
            <v>CHF_LIBOR_EOD</v>
          </cell>
          <cell r="C103">
            <v>43036</v>
          </cell>
          <cell r="E103">
            <v>-7.8963096057661393E-3</v>
          </cell>
        </row>
        <row r="104">
          <cell r="A104" t="str">
            <v>CHF_LIBOR_EOD</v>
          </cell>
          <cell r="C104">
            <v>43401</v>
          </cell>
          <cell r="E104">
            <v>-7.3878127869234601E-3</v>
          </cell>
        </row>
        <row r="105">
          <cell r="A105" t="str">
            <v>CHF_LIBOR_EOD</v>
          </cell>
          <cell r="C105">
            <v>43766</v>
          </cell>
          <cell r="E105">
            <v>-6.4442699252840897E-3</v>
          </cell>
        </row>
        <row r="106">
          <cell r="A106" t="str">
            <v>CHF_LIBOR_EOD</v>
          </cell>
          <cell r="C106">
            <v>44131</v>
          </cell>
          <cell r="E106">
            <v>-5.1320156737171196E-3</v>
          </cell>
        </row>
        <row r="107">
          <cell r="A107" t="str">
            <v>CHF_LIBOR_EOD</v>
          </cell>
          <cell r="C107">
            <v>44496</v>
          </cell>
          <cell r="E107">
            <v>-3.66148830457683E-3</v>
          </cell>
        </row>
        <row r="108">
          <cell r="A108" t="str">
            <v>CHF_LIBOR_EOD</v>
          </cell>
          <cell r="C108">
            <v>44861</v>
          </cell>
          <cell r="E108">
            <v>-2.2866133823169401E-3</v>
          </cell>
        </row>
        <row r="109">
          <cell r="A109" t="str">
            <v>CHF_LIBOR_EOD</v>
          </cell>
          <cell r="C109">
            <v>45226</v>
          </cell>
          <cell r="E109">
            <v>-1.0120908671507199E-3</v>
          </cell>
        </row>
        <row r="110">
          <cell r="A110" t="str">
            <v>CHF_LIBOR_EOD</v>
          </cell>
          <cell r="C110">
            <v>45591</v>
          </cell>
          <cell r="E110">
            <v>8.8926362225150003E-5</v>
          </cell>
        </row>
        <row r="111">
          <cell r="A111" t="str">
            <v>CHF_LIBOR_EOD</v>
          </cell>
          <cell r="C111">
            <v>45956</v>
          </cell>
          <cell r="E111">
            <v>1.06582119301734E-3</v>
          </cell>
        </row>
        <row r="112">
          <cell r="A112" t="str">
            <v>CHF_LIBOR_EOD</v>
          </cell>
          <cell r="C112">
            <v>46686</v>
          </cell>
          <cell r="E112">
            <v>2.58374249420358E-3</v>
          </cell>
        </row>
        <row r="113">
          <cell r="A113" t="str">
            <v>CHF_LIBOR_EOD</v>
          </cell>
          <cell r="C113">
            <v>47781</v>
          </cell>
          <cell r="E113">
            <v>4.3324297798456096E-3</v>
          </cell>
        </row>
        <row r="114">
          <cell r="A114" t="str">
            <v>CHF_LIBOR_EOD</v>
          </cell>
          <cell r="C114">
            <v>49606</v>
          </cell>
          <cell r="E114">
            <v>6.2930130513253798E-3</v>
          </cell>
        </row>
        <row r="115">
          <cell r="A115" t="str">
            <v>CHF_LIBOR_EOD</v>
          </cell>
          <cell r="C115">
            <v>51431</v>
          </cell>
          <cell r="E115">
            <v>7.3546685060138601E-3</v>
          </cell>
        </row>
        <row r="116">
          <cell r="A116" t="str">
            <v>CHF_LIBOR_EOD</v>
          </cell>
          <cell r="C116">
            <v>53256</v>
          </cell>
          <cell r="E116">
            <v>7.8778369501559097E-3</v>
          </cell>
        </row>
        <row r="117">
          <cell r="A117" t="str">
            <v>CHF_TOIS_EOD</v>
          </cell>
          <cell r="C117">
            <v>42307</v>
          </cell>
          <cell r="E117">
            <v>-5.3989982635078097E-3</v>
          </cell>
        </row>
        <row r="118">
          <cell r="A118" t="str">
            <v>CHF_TOIS_EOD</v>
          </cell>
          <cell r="C118">
            <v>42313</v>
          </cell>
          <cell r="E118">
            <v>-5.4076576612633598E-3</v>
          </cell>
        </row>
        <row r="119">
          <cell r="A119" t="str">
            <v>CHF_TOIS_EOD</v>
          </cell>
          <cell r="C119">
            <v>42320</v>
          </cell>
          <cell r="E119">
            <v>-5.4277231628940799E-3</v>
          </cell>
        </row>
        <row r="120">
          <cell r="A120" t="str">
            <v>CHF_TOIS_EOD</v>
          </cell>
          <cell r="C120">
            <v>42327</v>
          </cell>
          <cell r="E120">
            <v>-5.4477886645247896E-3</v>
          </cell>
        </row>
        <row r="121">
          <cell r="A121" t="str">
            <v>CHF_TOIS_EOD</v>
          </cell>
          <cell r="C121">
            <v>42336</v>
          </cell>
          <cell r="E121">
            <v>-5.4735871666214296E-3</v>
          </cell>
        </row>
        <row r="122">
          <cell r="A122" t="str">
            <v>CHF_TOIS_EOD</v>
          </cell>
          <cell r="C122">
            <v>42366</v>
          </cell>
          <cell r="E122">
            <v>-5.70103637763729E-3</v>
          </cell>
        </row>
        <row r="123">
          <cell r="A123" t="str">
            <v>CHF_TOIS_EOD</v>
          </cell>
          <cell r="C123">
            <v>42397</v>
          </cell>
          <cell r="E123">
            <v>-6.0411094308634901E-3</v>
          </cell>
        </row>
        <row r="124">
          <cell r="A124" t="str">
            <v>CHF_TOIS_EOD</v>
          </cell>
          <cell r="C124">
            <v>42427</v>
          </cell>
          <cell r="E124">
            <v>-6.1990302655480197E-3</v>
          </cell>
        </row>
        <row r="125">
          <cell r="A125" t="str">
            <v>CHF_TOIS_EOD</v>
          </cell>
          <cell r="C125">
            <v>42458</v>
          </cell>
          <cell r="E125">
            <v>-6.4398104554158299E-3</v>
          </cell>
        </row>
        <row r="126">
          <cell r="A126" t="str">
            <v>CHF_TOIS_EOD</v>
          </cell>
          <cell r="C126">
            <v>42488</v>
          </cell>
          <cell r="E126">
            <v>-6.6256325243449401E-3</v>
          </cell>
        </row>
        <row r="127">
          <cell r="A127" t="str">
            <v>CHF_TOIS_EOD</v>
          </cell>
          <cell r="C127">
            <v>42518</v>
          </cell>
          <cell r="E127">
            <v>-6.63357089135138E-3</v>
          </cell>
        </row>
        <row r="128">
          <cell r="A128" t="str">
            <v>CHF_TOIS_EOD</v>
          </cell>
          <cell r="C128">
            <v>42549</v>
          </cell>
          <cell r="E128">
            <v>-6.7568463091128399E-3</v>
          </cell>
        </row>
        <row r="129">
          <cell r="A129" t="str">
            <v>CHF_TOIS_EOD</v>
          </cell>
          <cell r="C129">
            <v>42579</v>
          </cell>
          <cell r="E129">
            <v>-7.0623668402653404E-3</v>
          </cell>
        </row>
        <row r="130">
          <cell r="A130" t="str">
            <v>CHF_TOIS_EOD</v>
          </cell>
          <cell r="C130">
            <v>42610</v>
          </cell>
          <cell r="E130">
            <v>-7.1618646519657596E-3</v>
          </cell>
        </row>
        <row r="131">
          <cell r="A131" t="str">
            <v>CHF_TOIS_EOD</v>
          </cell>
          <cell r="C131">
            <v>42640</v>
          </cell>
          <cell r="E131">
            <v>-7.0730734948273796E-3</v>
          </cell>
        </row>
        <row r="132">
          <cell r="A132" t="str">
            <v>CHF_TOIS_EOD</v>
          </cell>
          <cell r="C132">
            <v>42671</v>
          </cell>
          <cell r="E132">
            <v>-7.4005587140312298E-3</v>
          </cell>
        </row>
        <row r="133">
          <cell r="A133" t="str">
            <v>CHF_TOIS_EOD</v>
          </cell>
          <cell r="C133">
            <v>42762</v>
          </cell>
          <cell r="E133">
            <v>-7.5433103122714397E-3</v>
          </cell>
        </row>
        <row r="134">
          <cell r="A134" t="str">
            <v>CHF_TOIS_EOD</v>
          </cell>
          <cell r="C134">
            <v>42853</v>
          </cell>
          <cell r="E134">
            <v>-7.6661511934867201E-3</v>
          </cell>
        </row>
        <row r="135">
          <cell r="A135" t="str">
            <v>CHF_TOIS_EOD</v>
          </cell>
          <cell r="C135">
            <v>42944</v>
          </cell>
          <cell r="E135">
            <v>-7.6899008854717501E-3</v>
          </cell>
        </row>
        <row r="136">
          <cell r="A136" t="str">
            <v>CHF_TOIS_EOD</v>
          </cell>
          <cell r="C136">
            <v>43036</v>
          </cell>
          <cell r="E136">
            <v>-7.5286850380286404E-3</v>
          </cell>
        </row>
        <row r="137">
          <cell r="A137" t="str">
            <v>CHF_TOIS_EOD</v>
          </cell>
          <cell r="C137">
            <v>43401</v>
          </cell>
          <cell r="E137">
            <v>-7.6726337974164296E-3</v>
          </cell>
        </row>
        <row r="138">
          <cell r="A138" t="str">
            <v>CHF_TOIS_EOD</v>
          </cell>
          <cell r="C138">
            <v>43766</v>
          </cell>
          <cell r="E138">
            <v>-6.98508324890155E-3</v>
          </cell>
        </row>
        <row r="139">
          <cell r="A139" t="str">
            <v>CHF_TOIS_EOD</v>
          </cell>
          <cell r="C139">
            <v>44131</v>
          </cell>
          <cell r="E139">
            <v>-6.1791892349111E-3</v>
          </cell>
        </row>
        <row r="140">
          <cell r="A140" t="str">
            <v>CHF_TOIS_EOD</v>
          </cell>
          <cell r="C140">
            <v>44496</v>
          </cell>
          <cell r="E140">
            <v>-4.87573495476047E-3</v>
          </cell>
        </row>
        <row r="141">
          <cell r="A141" t="str">
            <v>CHF_TOIS_EOD</v>
          </cell>
          <cell r="C141">
            <v>44861</v>
          </cell>
          <cell r="E141">
            <v>-3.7080259646277199E-3</v>
          </cell>
        </row>
        <row r="142">
          <cell r="A142" t="str">
            <v>CHF_TOIS_EOD</v>
          </cell>
          <cell r="C142">
            <v>45226</v>
          </cell>
          <cell r="E142">
            <v>-2.5881965826052501E-3</v>
          </cell>
        </row>
        <row r="143">
          <cell r="A143" t="str">
            <v>CHF_TOIS_EOD</v>
          </cell>
          <cell r="C143">
            <v>45591</v>
          </cell>
          <cell r="E143">
            <v>-1.57287748238513E-3</v>
          </cell>
        </row>
        <row r="144">
          <cell r="A144" t="str">
            <v>CHF_TOIS_EOD</v>
          </cell>
          <cell r="C144">
            <v>45956</v>
          </cell>
          <cell r="E144">
            <v>-6.4426293173238996E-4</v>
          </cell>
        </row>
        <row r="145">
          <cell r="A145" t="str">
            <v>CHF_TOIS_EOD</v>
          </cell>
          <cell r="C145">
            <v>46686</v>
          </cell>
          <cell r="E145">
            <v>9.6293668127329999E-4</v>
          </cell>
        </row>
        <row r="146">
          <cell r="A146" t="str">
            <v>CHF_TOIS_EOD</v>
          </cell>
          <cell r="C146">
            <v>47781</v>
          </cell>
          <cell r="E146">
            <v>2.8172473337642698E-3</v>
          </cell>
        </row>
        <row r="147">
          <cell r="A147" t="str">
            <v>CHF_TOIS_EOD</v>
          </cell>
          <cell r="C147">
            <v>49606</v>
          </cell>
          <cell r="E147">
            <v>4.9770046206376699E-3</v>
          </cell>
        </row>
        <row r="148">
          <cell r="A148" t="str">
            <v>CHF_TOIS_EOD</v>
          </cell>
          <cell r="C148">
            <v>51431</v>
          </cell>
          <cell r="E148">
            <v>6.1073004528352896E-3</v>
          </cell>
        </row>
        <row r="149">
          <cell r="A149" t="str">
            <v>CHF_TOIS_EOD</v>
          </cell>
          <cell r="C149">
            <v>53256</v>
          </cell>
          <cell r="E149">
            <v>6.6092132784246497E-3</v>
          </cell>
        </row>
        <row r="150">
          <cell r="A150" t="str">
            <v>CZK_PRIBOR_EOD</v>
          </cell>
          <cell r="C150">
            <v>42307</v>
          </cell>
          <cell r="E150">
            <v>1.31805317577322E-3</v>
          </cell>
        </row>
        <row r="151">
          <cell r="A151" t="str">
            <v>CZK_PRIBOR_EOD</v>
          </cell>
          <cell r="C151">
            <v>42313</v>
          </cell>
          <cell r="E151">
            <v>1.3456974747231901E-3</v>
          </cell>
        </row>
        <row r="152">
          <cell r="A152" t="str">
            <v>CZK_PRIBOR_EOD</v>
          </cell>
          <cell r="C152">
            <v>42336</v>
          </cell>
          <cell r="E152">
            <v>1.8464669199472501E-3</v>
          </cell>
        </row>
        <row r="153">
          <cell r="A153" t="str">
            <v>CZK_PRIBOR_EOD</v>
          </cell>
          <cell r="C153">
            <v>42366</v>
          </cell>
          <cell r="E153">
            <v>2.2016423369606102E-3</v>
          </cell>
        </row>
        <row r="154">
          <cell r="A154" t="str">
            <v>CZK_PRIBOR_EOD</v>
          </cell>
          <cell r="C154">
            <v>42397</v>
          </cell>
          <cell r="E154">
            <v>2.7680776808671698E-3</v>
          </cell>
        </row>
        <row r="155">
          <cell r="A155" t="str">
            <v>CZK_PRIBOR_EOD</v>
          </cell>
          <cell r="C155">
            <v>42488</v>
          </cell>
          <cell r="E155">
            <v>2.6243944576153102E-3</v>
          </cell>
        </row>
        <row r="156">
          <cell r="A156" t="str">
            <v>CZK_PRIBOR_EOD</v>
          </cell>
          <cell r="C156">
            <v>42579</v>
          </cell>
          <cell r="E156">
            <v>2.3683009981667899E-3</v>
          </cell>
        </row>
        <row r="157">
          <cell r="A157" t="str">
            <v>CZK_PRIBOR_EOD</v>
          </cell>
          <cell r="C157">
            <v>42671</v>
          </cell>
          <cell r="E157">
            <v>2.1642047326487501E-3</v>
          </cell>
        </row>
        <row r="158">
          <cell r="A158" t="str">
            <v>CZK_PRIBOR_EOD</v>
          </cell>
          <cell r="C158">
            <v>42853</v>
          </cell>
          <cell r="E158">
            <v>2.3764623687632402E-3</v>
          </cell>
        </row>
        <row r="159">
          <cell r="A159" t="str">
            <v>CZK_PRIBOR_EOD</v>
          </cell>
          <cell r="C159">
            <v>43036</v>
          </cell>
          <cell r="E159">
            <v>2.6072072000882999E-3</v>
          </cell>
        </row>
        <row r="160">
          <cell r="A160" t="str">
            <v>CZK_PRIBOR_EOD</v>
          </cell>
          <cell r="C160">
            <v>43401</v>
          </cell>
          <cell r="E160">
            <v>2.7962722165088098E-3</v>
          </cell>
        </row>
        <row r="161">
          <cell r="A161" t="str">
            <v>CZK_PRIBOR_EOD</v>
          </cell>
          <cell r="C161">
            <v>43766</v>
          </cell>
          <cell r="E161">
            <v>3.3590536256995198E-3</v>
          </cell>
        </row>
        <row r="162">
          <cell r="A162" t="str">
            <v>CZK_PRIBOR_EOD</v>
          </cell>
          <cell r="C162">
            <v>44131</v>
          </cell>
          <cell r="E162">
            <v>4.0017287678648598E-3</v>
          </cell>
        </row>
        <row r="163">
          <cell r="A163" t="str">
            <v>CZK_PRIBOR_EOD</v>
          </cell>
          <cell r="C163">
            <v>44496</v>
          </cell>
          <cell r="E163">
            <v>4.7277457760520397E-3</v>
          </cell>
        </row>
        <row r="164">
          <cell r="A164" t="str">
            <v>CZK_PRIBOR_EOD</v>
          </cell>
          <cell r="C164">
            <v>44861</v>
          </cell>
          <cell r="E164">
            <v>5.5528677976241503E-3</v>
          </cell>
        </row>
        <row r="165">
          <cell r="A165" t="str">
            <v>CZK_PRIBOR_EOD</v>
          </cell>
          <cell r="C165">
            <v>45226</v>
          </cell>
          <cell r="E165">
            <v>6.5815685201339701E-3</v>
          </cell>
        </row>
        <row r="166">
          <cell r="A166" t="str">
            <v>CZK_PRIBOR_EOD</v>
          </cell>
          <cell r="C166">
            <v>45591</v>
          </cell>
          <cell r="E166">
            <v>7.61246834850632E-3</v>
          </cell>
        </row>
        <row r="167">
          <cell r="A167" t="str">
            <v>CZK_PRIBOR_EOD</v>
          </cell>
          <cell r="C167">
            <v>45956</v>
          </cell>
          <cell r="E167">
            <v>8.4945109758435798E-3</v>
          </cell>
        </row>
        <row r="168">
          <cell r="A168" t="str">
            <v>CZK_PRIBOR_EOD</v>
          </cell>
          <cell r="C168">
            <v>46686</v>
          </cell>
          <cell r="E168">
            <v>1.00574109811309E-2</v>
          </cell>
        </row>
        <row r="169">
          <cell r="A169" t="str">
            <v>CZK_PRIBOR_EOD</v>
          </cell>
          <cell r="C169">
            <v>47781</v>
          </cell>
          <cell r="E169">
            <v>1.19500996408593E-2</v>
          </cell>
        </row>
        <row r="170">
          <cell r="A170" t="str">
            <v>CZK_PRIBOR_EOD</v>
          </cell>
          <cell r="C170">
            <v>49606</v>
          </cell>
          <cell r="E170">
            <v>1.37091004021408E-2</v>
          </cell>
        </row>
        <row r="171">
          <cell r="A171" t="str">
            <v>CZK_PRIBOR_EOD</v>
          </cell>
          <cell r="C171">
            <v>51431</v>
          </cell>
          <cell r="E171">
            <v>1.3199834890045999E-2</v>
          </cell>
        </row>
        <row r="172">
          <cell r="A172" t="str">
            <v>CZK_PRIBOR_EOD</v>
          </cell>
          <cell r="C172">
            <v>53256</v>
          </cell>
          <cell r="E172">
            <v>1.31465607527831E-2</v>
          </cell>
        </row>
        <row r="173">
          <cell r="A173" t="str">
            <v>DKK_CIBOR_EOD</v>
          </cell>
          <cell r="C173">
            <v>42307</v>
          </cell>
          <cell r="E173">
            <v>5.0694409236282003E-4</v>
          </cell>
        </row>
        <row r="174">
          <cell r="A174" t="str">
            <v>DKK_CIBOR_EOD</v>
          </cell>
          <cell r="C174">
            <v>42313</v>
          </cell>
          <cell r="E174">
            <v>-7.0146198121589002E-4</v>
          </cell>
        </row>
        <row r="175">
          <cell r="A175" t="str">
            <v>DKK_CIBOR_EOD</v>
          </cell>
          <cell r="C175">
            <v>42336</v>
          </cell>
          <cell r="E175">
            <v>-2.1683804508985998E-3</v>
          </cell>
        </row>
        <row r="176">
          <cell r="A176" t="str">
            <v>DKK_CIBOR_EOD</v>
          </cell>
          <cell r="C176">
            <v>42366</v>
          </cell>
          <cell r="E176">
            <v>-1.89681696125859E-3</v>
          </cell>
        </row>
        <row r="177">
          <cell r="A177" t="str">
            <v>DKK_CIBOR_EOD</v>
          </cell>
          <cell r="C177">
            <v>42397</v>
          </cell>
          <cell r="E177">
            <v>-1.57489083250359E-3</v>
          </cell>
        </row>
        <row r="178">
          <cell r="A178" t="str">
            <v>DKK_CIBOR_EOD</v>
          </cell>
          <cell r="C178">
            <v>42488</v>
          </cell>
          <cell r="E178">
            <v>-9.1783064477179998E-4</v>
          </cell>
        </row>
        <row r="179">
          <cell r="A179" t="str">
            <v>DKK_CIBOR_EOD</v>
          </cell>
          <cell r="C179">
            <v>42579</v>
          </cell>
          <cell r="E179">
            <v>-6.1310880907894003E-4</v>
          </cell>
        </row>
        <row r="180">
          <cell r="A180" t="str">
            <v>DKK_CIBOR_EOD</v>
          </cell>
          <cell r="C180">
            <v>42671</v>
          </cell>
          <cell r="E180">
            <v>-3.6038299103962999E-4</v>
          </cell>
        </row>
        <row r="181">
          <cell r="A181" t="str">
            <v>DKK_CIBOR_EOD</v>
          </cell>
          <cell r="C181">
            <v>42853</v>
          </cell>
          <cell r="E181">
            <v>9.2803747060320004E-5</v>
          </cell>
        </row>
        <row r="182">
          <cell r="A182" t="str">
            <v>DKK_CIBOR_EOD</v>
          </cell>
          <cell r="C182">
            <v>43036</v>
          </cell>
          <cell r="E182">
            <v>2.0571583522806E-3</v>
          </cell>
        </row>
        <row r="183">
          <cell r="A183" t="str">
            <v>DKK_CIBOR_EOD</v>
          </cell>
          <cell r="C183">
            <v>43401</v>
          </cell>
          <cell r="E183">
            <v>3.2023723468990999E-3</v>
          </cell>
        </row>
        <row r="184">
          <cell r="A184" t="str">
            <v>DKK_CIBOR_EOD</v>
          </cell>
          <cell r="C184">
            <v>43766</v>
          </cell>
          <cell r="E184">
            <v>4.5500828507273796E-3</v>
          </cell>
        </row>
        <row r="185">
          <cell r="A185" t="str">
            <v>DKK_CIBOR_EOD</v>
          </cell>
          <cell r="C185">
            <v>44131</v>
          </cell>
          <cell r="E185">
            <v>5.9588290302174298E-3</v>
          </cell>
        </row>
        <row r="186">
          <cell r="A186" t="str">
            <v>DKK_CIBOR_EOD</v>
          </cell>
          <cell r="C186">
            <v>44496</v>
          </cell>
          <cell r="E186">
            <v>7.40086306548122E-3</v>
          </cell>
        </row>
        <row r="187">
          <cell r="A187" t="str">
            <v>DKK_CIBOR_EOD</v>
          </cell>
          <cell r="C187">
            <v>44861</v>
          </cell>
          <cell r="E187">
            <v>8.8814458866490996E-3</v>
          </cell>
        </row>
        <row r="188">
          <cell r="A188" t="str">
            <v>DKK_CIBOR_EOD</v>
          </cell>
          <cell r="C188">
            <v>45226</v>
          </cell>
          <cell r="E188">
            <v>1.02707415380615E-2</v>
          </cell>
        </row>
        <row r="189">
          <cell r="A189" t="str">
            <v>DKK_CIBOR_EOD</v>
          </cell>
          <cell r="C189">
            <v>45591</v>
          </cell>
          <cell r="E189">
            <v>1.15576836668925E-2</v>
          </cell>
        </row>
        <row r="190">
          <cell r="A190" t="str">
            <v>DKK_CIBOR_EOD</v>
          </cell>
          <cell r="C190">
            <v>45956</v>
          </cell>
          <cell r="E190">
            <v>1.26961817457682E-2</v>
          </cell>
        </row>
        <row r="191">
          <cell r="A191" t="str">
            <v>DKK_CIBOR_EOD</v>
          </cell>
          <cell r="C191">
            <v>46686</v>
          </cell>
          <cell r="E191">
            <v>1.45186711995386E-2</v>
          </cell>
        </row>
        <row r="192">
          <cell r="A192" t="str">
            <v>DKK_CIBOR_EOD</v>
          </cell>
          <cell r="C192">
            <v>47781</v>
          </cell>
          <cell r="E192">
            <v>1.6519990429953599E-2</v>
          </cell>
        </row>
        <row r="193">
          <cell r="A193" t="str">
            <v>DKK_CIBOR_EOD</v>
          </cell>
          <cell r="C193">
            <v>49606</v>
          </cell>
          <cell r="E193">
            <v>1.81865967886191E-2</v>
          </cell>
        </row>
        <row r="194">
          <cell r="A194" t="str">
            <v>DKK_CIBOR_EOD</v>
          </cell>
          <cell r="C194">
            <v>51431</v>
          </cell>
          <cell r="E194">
            <v>1.84967246991544E-2</v>
          </cell>
        </row>
        <row r="195">
          <cell r="A195" t="str">
            <v>DKK_CIBOR_EOD</v>
          </cell>
          <cell r="C195">
            <v>53256</v>
          </cell>
          <cell r="E195">
            <v>1.8376586139876701E-2</v>
          </cell>
        </row>
        <row r="196">
          <cell r="A196" t="str">
            <v>EUR_EONIA_EOD</v>
          </cell>
          <cell r="C196">
            <v>42307</v>
          </cell>
          <cell r="E196">
            <v>-1.4498639907175499E-3</v>
          </cell>
        </row>
        <row r="197">
          <cell r="A197" t="str">
            <v>EUR_EONIA_EOD</v>
          </cell>
          <cell r="C197">
            <v>42313</v>
          </cell>
          <cell r="E197">
            <v>-1.44434138852001E-3</v>
          </cell>
        </row>
        <row r="198">
          <cell r="A198" t="str">
            <v>EUR_EONIA_EOD</v>
          </cell>
          <cell r="C198">
            <v>42320</v>
          </cell>
          <cell r="E198">
            <v>-1.4289908603840201E-3</v>
          </cell>
        </row>
        <row r="199">
          <cell r="A199" t="str">
            <v>EUR_EONIA_EOD</v>
          </cell>
          <cell r="C199">
            <v>42327</v>
          </cell>
          <cell r="E199">
            <v>-1.4209256242088701E-3</v>
          </cell>
        </row>
        <row r="200">
          <cell r="A200" t="str">
            <v>EUR_EONIA_EOD</v>
          </cell>
          <cell r="C200">
            <v>42336</v>
          </cell>
          <cell r="E200">
            <v>-1.4435411660169699E-3</v>
          </cell>
        </row>
        <row r="201">
          <cell r="A201" t="str">
            <v>EUR_EONIA_EOD</v>
          </cell>
          <cell r="C201">
            <v>42366</v>
          </cell>
          <cell r="E201">
            <v>-1.6444398426685399E-3</v>
          </cell>
        </row>
        <row r="202">
          <cell r="A202" t="str">
            <v>EUR_EONIA_EOD</v>
          </cell>
          <cell r="C202">
            <v>42397</v>
          </cell>
          <cell r="E202">
            <v>-1.82909871830383E-3</v>
          </cell>
        </row>
        <row r="203">
          <cell r="A203" t="str">
            <v>EUR_EONIA_EOD</v>
          </cell>
          <cell r="C203">
            <v>42427</v>
          </cell>
          <cell r="E203">
            <v>-1.96558864208142E-3</v>
          </cell>
        </row>
        <row r="204">
          <cell r="A204" t="str">
            <v>EUR_EONIA_EOD</v>
          </cell>
          <cell r="C204">
            <v>42458</v>
          </cell>
          <cell r="E204">
            <v>-2.0599360861546599E-3</v>
          </cell>
        </row>
        <row r="205">
          <cell r="A205" t="str">
            <v>EUR_EONIA_EOD</v>
          </cell>
          <cell r="C205">
            <v>42488</v>
          </cell>
          <cell r="E205">
            <v>-2.1282373986365802E-3</v>
          </cell>
        </row>
        <row r="206">
          <cell r="A206" t="str">
            <v>EUR_EONIA_EOD</v>
          </cell>
          <cell r="C206">
            <v>42518</v>
          </cell>
          <cell r="E206">
            <v>-2.1888847580156601E-3</v>
          </cell>
        </row>
        <row r="207">
          <cell r="A207" t="str">
            <v>EUR_EONIA_EOD</v>
          </cell>
          <cell r="C207">
            <v>42549</v>
          </cell>
          <cell r="E207">
            <v>-2.2441801949499799E-3</v>
          </cell>
        </row>
        <row r="208">
          <cell r="A208" t="str">
            <v>EUR_EONIA_EOD</v>
          </cell>
          <cell r="C208">
            <v>42579</v>
          </cell>
          <cell r="E208">
            <v>-2.2901016227501402E-3</v>
          </cell>
        </row>
        <row r="209">
          <cell r="A209" t="str">
            <v>EUR_EONIA_EOD</v>
          </cell>
          <cell r="C209">
            <v>42610</v>
          </cell>
          <cell r="E209">
            <v>-2.33551410200238E-3</v>
          </cell>
        </row>
        <row r="210">
          <cell r="A210" t="str">
            <v>EUR_EONIA_EOD</v>
          </cell>
          <cell r="C210">
            <v>42640</v>
          </cell>
          <cell r="E210">
            <v>-2.3978623583591802E-3</v>
          </cell>
        </row>
        <row r="211">
          <cell r="A211" t="str">
            <v>EUR_EONIA_EOD</v>
          </cell>
          <cell r="C211">
            <v>42671</v>
          </cell>
          <cell r="E211">
            <v>-2.42600677063395E-3</v>
          </cell>
        </row>
        <row r="212">
          <cell r="A212" t="str">
            <v>EUR_EONIA_EOD</v>
          </cell>
          <cell r="C212">
            <v>42762</v>
          </cell>
          <cell r="E212">
            <v>-2.44776443753254E-3</v>
          </cell>
        </row>
        <row r="213">
          <cell r="A213" t="str">
            <v>EUR_EONIA_EOD</v>
          </cell>
          <cell r="C213">
            <v>42853</v>
          </cell>
          <cell r="E213">
            <v>-2.4599452661916502E-3</v>
          </cell>
        </row>
        <row r="214">
          <cell r="A214" t="str">
            <v>EUR_EONIA_EOD</v>
          </cell>
          <cell r="C214">
            <v>42944</v>
          </cell>
          <cell r="E214">
            <v>-2.46958255113248E-3</v>
          </cell>
        </row>
        <row r="215">
          <cell r="A215" t="str">
            <v>EUR_EONIA_EOD</v>
          </cell>
          <cell r="C215">
            <v>43036</v>
          </cell>
          <cell r="E215">
            <v>-2.3996516632879199E-3</v>
          </cell>
        </row>
        <row r="216">
          <cell r="A216" t="str">
            <v>EUR_EONIA_EOD</v>
          </cell>
          <cell r="C216">
            <v>43401</v>
          </cell>
          <cell r="E216">
            <v>-1.9016567757430001E-3</v>
          </cell>
        </row>
        <row r="217">
          <cell r="A217" t="str">
            <v>EUR_EONIA_EOD</v>
          </cell>
          <cell r="C217">
            <v>43766</v>
          </cell>
          <cell r="E217">
            <v>-9.1885374039912002E-4</v>
          </cell>
        </row>
        <row r="218">
          <cell r="A218" t="str">
            <v>EUR_EONIA_EOD</v>
          </cell>
          <cell r="C218">
            <v>44131</v>
          </cell>
          <cell r="E218">
            <v>2.7803272174683E-4</v>
          </cell>
        </row>
        <row r="219">
          <cell r="A219" t="str">
            <v>EUR_EONIA_EOD</v>
          </cell>
          <cell r="C219">
            <v>44496</v>
          </cell>
          <cell r="E219">
            <v>1.6459801450036599E-3</v>
          </cell>
        </row>
        <row r="220">
          <cell r="A220" t="str">
            <v>EUR_EONIA_EOD</v>
          </cell>
          <cell r="C220">
            <v>44861</v>
          </cell>
          <cell r="E220">
            <v>3.09497335300542E-3</v>
          </cell>
        </row>
        <row r="221">
          <cell r="A221" t="str">
            <v>EUR_EONIA_EOD</v>
          </cell>
          <cell r="C221">
            <v>45226</v>
          </cell>
          <cell r="E221">
            <v>4.5141500537624699E-3</v>
          </cell>
        </row>
        <row r="222">
          <cell r="A222" t="str">
            <v>EUR_EONIA_EOD</v>
          </cell>
          <cell r="C222">
            <v>45591</v>
          </cell>
          <cell r="E222">
            <v>5.8515936157453397E-3</v>
          </cell>
        </row>
        <row r="223">
          <cell r="A223" t="str">
            <v>EUR_EONIA_EOD</v>
          </cell>
          <cell r="C223">
            <v>45956</v>
          </cell>
          <cell r="E223">
            <v>7.0593228336405401E-3</v>
          </cell>
        </row>
        <row r="224">
          <cell r="A224" t="str">
            <v>EUR_EONIA_EOD</v>
          </cell>
          <cell r="C224">
            <v>46686</v>
          </cell>
          <cell r="E224">
            <v>9.1119081928567897E-3</v>
          </cell>
        </row>
        <row r="225">
          <cell r="A225" t="str">
            <v>EUR_EONIA_EOD</v>
          </cell>
          <cell r="C225">
            <v>47781</v>
          </cell>
          <cell r="E225">
            <v>1.14123029218918E-2</v>
          </cell>
        </row>
        <row r="226">
          <cell r="A226" t="str">
            <v>EUR_EONIA_EOD</v>
          </cell>
          <cell r="C226">
            <v>49606</v>
          </cell>
          <cell r="E226">
            <v>1.3557384887512401E-2</v>
          </cell>
        </row>
        <row r="227">
          <cell r="A227" t="str">
            <v>EUR_EONIA_EOD</v>
          </cell>
          <cell r="C227">
            <v>51431</v>
          </cell>
          <cell r="E227">
            <v>1.42345441809887E-2</v>
          </cell>
        </row>
        <row r="228">
          <cell r="A228" t="str">
            <v>EUR_EONIA_EOD</v>
          </cell>
          <cell r="C228">
            <v>53256</v>
          </cell>
          <cell r="E228">
            <v>1.44987599570673E-2</v>
          </cell>
        </row>
        <row r="229">
          <cell r="A229" t="str">
            <v>EUR_EONIA_EOD</v>
          </cell>
          <cell r="C229">
            <v>55081</v>
          </cell>
          <cell r="E229">
            <v>1.4637447132927301E-2</v>
          </cell>
        </row>
        <row r="230">
          <cell r="A230" t="str">
            <v>EUR_EONIA_EOD</v>
          </cell>
          <cell r="C230">
            <v>56906</v>
          </cell>
          <cell r="E230">
            <v>1.47753197360182E-2</v>
          </cell>
        </row>
        <row r="231">
          <cell r="A231" t="str">
            <v>EUR_EONIA_EOD</v>
          </cell>
          <cell r="C231">
            <v>58731</v>
          </cell>
          <cell r="E231">
            <v>1.45209650067033E-2</v>
          </cell>
        </row>
        <row r="232">
          <cell r="A232" t="str">
            <v>EUR_EONIA_EOD</v>
          </cell>
          <cell r="C232">
            <v>60556</v>
          </cell>
          <cell r="E232">
            <v>1.42635781500259E-2</v>
          </cell>
        </row>
        <row r="233">
          <cell r="A233" t="str">
            <v>EUR_EURIBOR_EOD</v>
          </cell>
          <cell r="C233">
            <v>42307</v>
          </cell>
          <cell r="E233">
            <v>-1.47014184958258E-3</v>
          </cell>
        </row>
        <row r="234">
          <cell r="A234" t="str">
            <v>EUR_EURIBOR_EOD</v>
          </cell>
          <cell r="C234">
            <v>42313</v>
          </cell>
          <cell r="E234">
            <v>-1.4784456152168899E-3</v>
          </cell>
        </row>
        <row r="235">
          <cell r="A235" t="str">
            <v>EUR_EURIBOR_EOD</v>
          </cell>
          <cell r="C235">
            <v>42336</v>
          </cell>
          <cell r="E235">
            <v>-1.28140613941227E-3</v>
          </cell>
        </row>
        <row r="236">
          <cell r="A236" t="str">
            <v>EUR_EURIBOR_EOD</v>
          </cell>
          <cell r="C236">
            <v>42366</v>
          </cell>
          <cell r="E236">
            <v>-1.2263139317093799E-3</v>
          </cell>
        </row>
        <row r="237">
          <cell r="A237" t="str">
            <v>EUR_EURIBOR_EOD</v>
          </cell>
          <cell r="C237">
            <v>42397</v>
          </cell>
          <cell r="E237">
            <v>-1.2128640119744101E-3</v>
          </cell>
        </row>
        <row r="238">
          <cell r="A238" t="str">
            <v>EUR_EURIBOR_EOD</v>
          </cell>
          <cell r="C238">
            <v>42488</v>
          </cell>
          <cell r="E238">
            <v>-1.2380140554105201E-3</v>
          </cell>
        </row>
        <row r="239">
          <cell r="A239" t="str">
            <v>EUR_EURIBOR_EOD</v>
          </cell>
          <cell r="C239">
            <v>42579</v>
          </cell>
          <cell r="E239">
            <v>-1.33155718716997E-3</v>
          </cell>
        </row>
        <row r="240">
          <cell r="A240" t="str">
            <v>EUR_EURIBOR_EOD</v>
          </cell>
          <cell r="C240">
            <v>42671</v>
          </cell>
          <cell r="E240">
            <v>-1.4033538557700999E-3</v>
          </cell>
        </row>
        <row r="241">
          <cell r="A241" t="str">
            <v>EUR_EURIBOR_EOD</v>
          </cell>
          <cell r="C241">
            <v>42853</v>
          </cell>
          <cell r="E241">
            <v>-1.43312068805667E-3</v>
          </cell>
        </row>
        <row r="242">
          <cell r="A242" t="str">
            <v>EUR_EURIBOR_EOD</v>
          </cell>
          <cell r="C242">
            <v>43036</v>
          </cell>
          <cell r="E242">
            <v>-1.33675817101117E-3</v>
          </cell>
        </row>
        <row r="243">
          <cell r="A243" t="str">
            <v>EUR_EURIBOR_EOD</v>
          </cell>
          <cell r="C243">
            <v>43401</v>
          </cell>
          <cell r="E243">
            <v>-7.9387292141428996E-4</v>
          </cell>
        </row>
        <row r="244">
          <cell r="A244" t="str">
            <v>EUR_EURIBOR_EOD</v>
          </cell>
          <cell r="C244">
            <v>43766</v>
          </cell>
          <cell r="E244">
            <v>1.46478464415284E-3</v>
          </cell>
        </row>
        <row r="245">
          <cell r="A245" t="str">
            <v>EUR_EURIBOR_EOD</v>
          </cell>
          <cell r="C245">
            <v>44131</v>
          </cell>
          <cell r="E245">
            <v>2.7529822105547999E-3</v>
          </cell>
        </row>
        <row r="246">
          <cell r="A246" t="str">
            <v>EUR_EURIBOR_EOD</v>
          </cell>
          <cell r="C246">
            <v>44496</v>
          </cell>
          <cell r="E246">
            <v>4.1121912626164202E-3</v>
          </cell>
        </row>
        <row r="247">
          <cell r="A247" t="str">
            <v>EUR_EURIBOR_EOD</v>
          </cell>
          <cell r="C247">
            <v>44861</v>
          </cell>
          <cell r="E247">
            <v>5.5200364495151602E-3</v>
          </cell>
        </row>
        <row r="248">
          <cell r="A248" t="str">
            <v>EUR_EURIBOR_EOD</v>
          </cell>
          <cell r="C248">
            <v>45226</v>
          </cell>
          <cell r="E248">
            <v>6.8815056252334696E-3</v>
          </cell>
        </row>
        <row r="249">
          <cell r="A249" t="str">
            <v>EUR_EURIBOR_EOD</v>
          </cell>
          <cell r="C249">
            <v>45591</v>
          </cell>
          <cell r="E249">
            <v>8.1424348589029302E-3</v>
          </cell>
        </row>
        <row r="250">
          <cell r="A250" t="str">
            <v>EUR_EURIBOR_EOD</v>
          </cell>
          <cell r="C250">
            <v>45956</v>
          </cell>
          <cell r="E250">
            <v>9.2750350397160196E-3</v>
          </cell>
        </row>
        <row r="251">
          <cell r="A251" t="str">
            <v>EUR_EURIBOR_EOD</v>
          </cell>
          <cell r="C251">
            <v>46686</v>
          </cell>
          <cell r="E251">
            <v>1.1186094156539501E-2</v>
          </cell>
        </row>
        <row r="252">
          <cell r="A252" t="str">
            <v>EUR_EURIBOR_EOD</v>
          </cell>
          <cell r="C252">
            <v>47781</v>
          </cell>
          <cell r="E252">
            <v>1.32573184401154E-2</v>
          </cell>
        </row>
        <row r="253">
          <cell r="A253" t="str">
            <v>EUR_EURIBOR_EOD</v>
          </cell>
          <cell r="C253">
            <v>49606</v>
          </cell>
          <cell r="E253">
            <v>1.5061263814947899E-2</v>
          </cell>
        </row>
        <row r="254">
          <cell r="A254" t="str">
            <v>EUR_EURIBOR_EOD</v>
          </cell>
          <cell r="C254">
            <v>51431</v>
          </cell>
          <cell r="E254">
            <v>1.5493205027558601E-2</v>
          </cell>
        </row>
        <row r="255">
          <cell r="A255" t="str">
            <v>EUR_EURIBOR_EOD</v>
          </cell>
          <cell r="C255">
            <v>53256</v>
          </cell>
          <cell r="E255">
            <v>1.5587943487952101E-2</v>
          </cell>
        </row>
        <row r="256">
          <cell r="A256" t="str">
            <v>EUR_EURIBOR_EOD</v>
          </cell>
          <cell r="C256">
            <v>55081</v>
          </cell>
          <cell r="E256">
            <v>1.56164196727662E-2</v>
          </cell>
        </row>
        <row r="257">
          <cell r="A257" t="str">
            <v>EUR_EURIBOR_EOD</v>
          </cell>
          <cell r="C257">
            <v>56906</v>
          </cell>
          <cell r="E257">
            <v>1.5644470539609601E-2</v>
          </cell>
        </row>
        <row r="258">
          <cell r="A258" t="str">
            <v>EUR_EURIBOR_EOD</v>
          </cell>
          <cell r="C258">
            <v>58731</v>
          </cell>
          <cell r="E258">
            <v>1.53099802017664E-2</v>
          </cell>
        </row>
        <row r="259">
          <cell r="A259" t="str">
            <v>EUR_EURIBOR_EOD</v>
          </cell>
          <cell r="C259">
            <v>60556</v>
          </cell>
          <cell r="E259">
            <v>1.4972687226228101E-2</v>
          </cell>
        </row>
        <row r="260">
          <cell r="A260" t="str">
            <v>EUR_EURIBOR_EOD</v>
          </cell>
          <cell r="C260">
            <v>62381</v>
          </cell>
          <cell r="E260">
            <v>1.46486875526049E-2</v>
          </cell>
        </row>
        <row r="261">
          <cell r="A261" t="str">
            <v>EUR_EURIBOR_EOD</v>
          </cell>
          <cell r="C261">
            <v>64206</v>
          </cell>
          <cell r="E261">
            <v>1.43248128713116E-2</v>
          </cell>
        </row>
        <row r="262">
          <cell r="A262" t="str">
            <v>GBP_LIBOR_EOD</v>
          </cell>
          <cell r="C262">
            <v>42307</v>
          </cell>
          <cell r="E262">
            <v>4.82496810900557E-3</v>
          </cell>
        </row>
        <row r="263">
          <cell r="A263" t="str">
            <v>GBP_LIBOR_EOD</v>
          </cell>
          <cell r="C263">
            <v>42313</v>
          </cell>
          <cell r="E263">
            <v>4.8560738694535498E-3</v>
          </cell>
        </row>
        <row r="264">
          <cell r="A264" t="str">
            <v>GBP_LIBOR_EOD</v>
          </cell>
          <cell r="C264">
            <v>42336</v>
          </cell>
          <cell r="E264">
            <v>5.0742875721778097E-3</v>
          </cell>
        </row>
        <row r="265">
          <cell r="A265" t="str">
            <v>GBP_LIBOR_EOD</v>
          </cell>
          <cell r="C265">
            <v>42366</v>
          </cell>
          <cell r="E265">
            <v>5.25570939200157E-3</v>
          </cell>
        </row>
        <row r="266">
          <cell r="A266" t="str">
            <v>GBP_LIBOR_EOD</v>
          </cell>
          <cell r="C266">
            <v>42397</v>
          </cell>
          <cell r="E266">
            <v>5.4355611124448002E-3</v>
          </cell>
        </row>
        <row r="267">
          <cell r="A267" t="str">
            <v>GBP_LIBOR_EOD</v>
          </cell>
          <cell r="C267">
            <v>42488</v>
          </cell>
          <cell r="E267">
            <v>5.9137403864476497E-3</v>
          </cell>
        </row>
        <row r="268">
          <cell r="A268" t="str">
            <v>GBP_LIBOR_EOD</v>
          </cell>
          <cell r="C268">
            <v>42579</v>
          </cell>
          <cell r="E268">
            <v>6.3241455461913697E-3</v>
          </cell>
        </row>
        <row r="269">
          <cell r="A269" t="str">
            <v>GBP_LIBOR_EOD</v>
          </cell>
          <cell r="C269">
            <v>42671</v>
          </cell>
          <cell r="E269">
            <v>6.7391442985013398E-3</v>
          </cell>
        </row>
        <row r="270">
          <cell r="A270" t="str">
            <v>GBP_LIBOR_EOD</v>
          </cell>
          <cell r="C270">
            <v>42853</v>
          </cell>
          <cell r="E270">
            <v>7.6468378741150903E-3</v>
          </cell>
        </row>
        <row r="271">
          <cell r="A271" t="str">
            <v>GBP_LIBOR_EOD</v>
          </cell>
          <cell r="C271">
            <v>43036</v>
          </cell>
          <cell r="E271">
            <v>8.6043233520949301E-3</v>
          </cell>
        </row>
        <row r="272">
          <cell r="A272" t="str">
            <v>GBP_LIBOR_EOD</v>
          </cell>
          <cell r="C272">
            <v>43401</v>
          </cell>
          <cell r="E272">
            <v>1.17480859284264E-2</v>
          </cell>
        </row>
        <row r="273">
          <cell r="A273" t="str">
            <v>GBP_LIBOR_EOD</v>
          </cell>
          <cell r="C273">
            <v>43766</v>
          </cell>
          <cell r="E273">
            <v>1.35128907936524E-2</v>
          </cell>
        </row>
        <row r="274">
          <cell r="A274" t="str">
            <v>GBP_LIBOR_EOD</v>
          </cell>
          <cell r="C274">
            <v>44131</v>
          </cell>
          <cell r="E274">
            <v>1.50961916093063E-2</v>
          </cell>
        </row>
        <row r="275">
          <cell r="A275" t="str">
            <v>GBP_LIBOR_EOD</v>
          </cell>
          <cell r="C275">
            <v>44496</v>
          </cell>
          <cell r="E275">
            <v>1.63670968155064E-2</v>
          </cell>
        </row>
        <row r="276">
          <cell r="A276" t="str">
            <v>GBP_LIBOR_EOD</v>
          </cell>
          <cell r="C276">
            <v>44861</v>
          </cell>
          <cell r="E276">
            <v>1.7409196053506298E-2</v>
          </cell>
        </row>
        <row r="277">
          <cell r="A277" t="str">
            <v>GBP_LIBOR_EOD</v>
          </cell>
          <cell r="C277">
            <v>45226</v>
          </cell>
          <cell r="E277">
            <v>1.8289028797136501E-2</v>
          </cell>
        </row>
        <row r="278">
          <cell r="A278" t="str">
            <v>GBP_LIBOR_EOD</v>
          </cell>
          <cell r="C278">
            <v>45591</v>
          </cell>
          <cell r="E278">
            <v>1.9041682094586E-2</v>
          </cell>
        </row>
        <row r="279">
          <cell r="A279" t="str">
            <v>GBP_LIBOR_EOD</v>
          </cell>
          <cell r="C279">
            <v>45956</v>
          </cell>
          <cell r="E279">
            <v>1.9665522644484599E-2</v>
          </cell>
        </row>
        <row r="280">
          <cell r="A280" t="str">
            <v>GBP_LIBOR_EOD</v>
          </cell>
          <cell r="C280">
            <v>46686</v>
          </cell>
          <cell r="E280">
            <v>2.0665445153018599E-2</v>
          </cell>
        </row>
        <row r="281">
          <cell r="A281" t="str">
            <v>GBP_LIBOR_EOD</v>
          </cell>
          <cell r="C281">
            <v>47781</v>
          </cell>
          <cell r="E281">
            <v>2.1669011851553299E-2</v>
          </cell>
        </row>
        <row r="282">
          <cell r="A282" t="str">
            <v>GBP_LIBOR_EOD</v>
          </cell>
          <cell r="C282">
            <v>49606</v>
          </cell>
          <cell r="E282">
            <v>2.22340145675087E-2</v>
          </cell>
        </row>
        <row r="283">
          <cell r="A283" t="str">
            <v>GBP_LIBOR_EOD</v>
          </cell>
          <cell r="C283">
            <v>51431</v>
          </cell>
          <cell r="E283">
            <v>2.2121105319667201E-2</v>
          </cell>
        </row>
        <row r="284">
          <cell r="A284" t="str">
            <v>GBP_LIBOR_EOD</v>
          </cell>
          <cell r="C284">
            <v>53256</v>
          </cell>
          <cell r="E284">
            <v>2.1889802266013399E-2</v>
          </cell>
        </row>
        <row r="285">
          <cell r="A285" t="str">
            <v>GBP_LIBOR_EOD</v>
          </cell>
          <cell r="C285">
            <v>55081</v>
          </cell>
          <cell r="E285">
            <v>2.1449204070832499E-2</v>
          </cell>
        </row>
        <row r="286">
          <cell r="A286" t="str">
            <v>GBP_LIBOR_EOD</v>
          </cell>
          <cell r="C286">
            <v>56906</v>
          </cell>
          <cell r="E286">
            <v>2.1007570843809501E-2</v>
          </cell>
        </row>
        <row r="287">
          <cell r="A287" t="str">
            <v>GBP_LIBOR_EOD</v>
          </cell>
          <cell r="C287">
            <v>58731</v>
          </cell>
          <cell r="E287">
            <v>2.0746617093523701E-2</v>
          </cell>
        </row>
        <row r="288">
          <cell r="A288" t="str">
            <v>GBP_LIBOR_EOD</v>
          </cell>
          <cell r="C288">
            <v>60556</v>
          </cell>
          <cell r="E288">
            <v>2.0486658822448701E-2</v>
          </cell>
        </row>
        <row r="289">
          <cell r="A289" t="str">
            <v>GBP_LIBOR_EOD</v>
          </cell>
          <cell r="C289">
            <v>62381</v>
          </cell>
          <cell r="E289">
            <v>2.0492770372569899E-2</v>
          </cell>
        </row>
        <row r="290">
          <cell r="A290" t="str">
            <v>GBP_LIBOR_EOD</v>
          </cell>
          <cell r="C290">
            <v>64206</v>
          </cell>
          <cell r="E290">
            <v>2.05007908121368E-2</v>
          </cell>
        </row>
        <row r="291">
          <cell r="A291" t="str">
            <v>GBP_SONIA_EOD</v>
          </cell>
          <cell r="C291">
            <v>42307</v>
          </cell>
          <cell r="E291">
            <v>4.6169707993058296E-3</v>
          </cell>
        </row>
        <row r="292">
          <cell r="A292" t="str">
            <v>GBP_SONIA_EOD</v>
          </cell>
          <cell r="C292">
            <v>42313</v>
          </cell>
          <cell r="E292">
            <v>4.6447931188904898E-3</v>
          </cell>
        </row>
        <row r="293">
          <cell r="A293" t="str">
            <v>GBP_SONIA_EOD</v>
          </cell>
          <cell r="C293">
            <v>42320</v>
          </cell>
          <cell r="E293">
            <v>4.65158501449106E-3</v>
          </cell>
        </row>
        <row r="294">
          <cell r="A294" t="str">
            <v>GBP_SONIA_EOD</v>
          </cell>
          <cell r="C294">
            <v>42327</v>
          </cell>
          <cell r="E294">
            <v>4.6490937867630696E-3</v>
          </cell>
        </row>
        <row r="295">
          <cell r="A295" t="str">
            <v>GBP_SONIA_EOD</v>
          </cell>
          <cell r="C295">
            <v>42336</v>
          </cell>
          <cell r="E295">
            <v>4.6458907796842301E-3</v>
          </cell>
        </row>
        <row r="296">
          <cell r="A296" t="str">
            <v>GBP_SONIA_EOD</v>
          </cell>
          <cell r="C296">
            <v>42366</v>
          </cell>
          <cell r="E296">
            <v>4.62686523016305E-3</v>
          </cell>
        </row>
        <row r="297">
          <cell r="A297" t="str">
            <v>GBP_SONIA_EOD</v>
          </cell>
          <cell r="C297">
            <v>42397</v>
          </cell>
          <cell r="E297">
            <v>4.6124036075261797E-3</v>
          </cell>
        </row>
        <row r="298">
          <cell r="A298" t="str">
            <v>GBP_SONIA_EOD</v>
          </cell>
          <cell r="C298">
            <v>42427</v>
          </cell>
          <cell r="E298">
            <v>4.71185573759273E-3</v>
          </cell>
        </row>
        <row r="299">
          <cell r="A299" t="str">
            <v>GBP_SONIA_EOD</v>
          </cell>
          <cell r="C299">
            <v>42458</v>
          </cell>
          <cell r="E299">
            <v>4.8126740390053496E-3</v>
          </cell>
        </row>
        <row r="300">
          <cell r="A300" t="str">
            <v>GBP_SONIA_EOD</v>
          </cell>
          <cell r="C300">
            <v>42488</v>
          </cell>
          <cell r="E300">
            <v>4.8730256473537301E-3</v>
          </cell>
        </row>
        <row r="301">
          <cell r="A301" t="str">
            <v>GBP_SONIA_EOD</v>
          </cell>
          <cell r="C301">
            <v>42518</v>
          </cell>
          <cell r="E301">
            <v>4.9690877499617304E-3</v>
          </cell>
        </row>
        <row r="302">
          <cell r="A302" t="str">
            <v>GBP_SONIA_EOD</v>
          </cell>
          <cell r="C302">
            <v>42549</v>
          </cell>
          <cell r="E302">
            <v>5.0703665383464297E-3</v>
          </cell>
        </row>
        <row r="303">
          <cell r="A303" t="str">
            <v>GBP_SONIA_EOD</v>
          </cell>
          <cell r="C303">
            <v>42579</v>
          </cell>
          <cell r="E303">
            <v>5.1830534688847296E-3</v>
          </cell>
        </row>
        <row r="304">
          <cell r="A304" t="str">
            <v>GBP_SONIA_EOD</v>
          </cell>
          <cell r="C304">
            <v>42610</v>
          </cell>
          <cell r="E304">
            <v>5.2987206776057699E-3</v>
          </cell>
        </row>
        <row r="305">
          <cell r="A305" t="str">
            <v>GBP_SONIA_EOD</v>
          </cell>
          <cell r="C305">
            <v>42640</v>
          </cell>
          <cell r="E305">
            <v>5.4357431444758599E-3</v>
          </cell>
        </row>
        <row r="306">
          <cell r="A306" t="str">
            <v>GBP_SONIA_EOD</v>
          </cell>
          <cell r="C306">
            <v>42671</v>
          </cell>
          <cell r="E306">
            <v>5.5483657080434403E-3</v>
          </cell>
        </row>
        <row r="307">
          <cell r="A307" t="str">
            <v>GBP_SONIA_EOD</v>
          </cell>
          <cell r="C307">
            <v>42762</v>
          </cell>
          <cell r="E307">
            <v>5.9104160168911898E-3</v>
          </cell>
        </row>
        <row r="308">
          <cell r="A308" t="str">
            <v>GBP_SONIA_EOD</v>
          </cell>
          <cell r="C308">
            <v>42853</v>
          </cell>
          <cell r="E308">
            <v>6.3059770547046097E-3</v>
          </cell>
        </row>
        <row r="309">
          <cell r="A309" t="str">
            <v>GBP_SONIA_EOD</v>
          </cell>
          <cell r="C309">
            <v>42944</v>
          </cell>
          <cell r="E309">
            <v>6.7138331046158297E-3</v>
          </cell>
        </row>
        <row r="310">
          <cell r="A310" t="str">
            <v>GBP_SONIA_EOD</v>
          </cell>
          <cell r="C310">
            <v>43036</v>
          </cell>
          <cell r="E310">
            <v>7.1304157582100696E-3</v>
          </cell>
        </row>
        <row r="311">
          <cell r="A311" t="str">
            <v>GBP_SONIA_EOD</v>
          </cell>
          <cell r="C311">
            <v>43401</v>
          </cell>
          <cell r="E311">
            <v>8.7454816871557397E-3</v>
          </cell>
        </row>
        <row r="312">
          <cell r="A312" t="str">
            <v>GBP_SONIA_EOD</v>
          </cell>
          <cell r="C312">
            <v>43766</v>
          </cell>
          <cell r="E312">
            <v>1.0347539763078501E-2</v>
          </cell>
        </row>
        <row r="313">
          <cell r="A313" t="str">
            <v>GBP_SONIA_EOD</v>
          </cell>
          <cell r="C313">
            <v>44131</v>
          </cell>
          <cell r="E313">
            <v>1.18254686859268E-2</v>
          </cell>
        </row>
        <row r="314">
          <cell r="A314" t="str">
            <v>GBP_SONIA_EOD</v>
          </cell>
          <cell r="C314">
            <v>44496</v>
          </cell>
          <cell r="E314">
            <v>1.30555906172302E-2</v>
          </cell>
        </row>
        <row r="315">
          <cell r="A315" t="str">
            <v>GBP_SONIA_EOD</v>
          </cell>
          <cell r="C315">
            <v>44861</v>
          </cell>
          <cell r="E315">
            <v>1.4097869507771E-2</v>
          </cell>
        </row>
        <row r="316">
          <cell r="A316" t="str">
            <v>GBP_SONIA_EOD</v>
          </cell>
          <cell r="C316">
            <v>45226</v>
          </cell>
          <cell r="E316">
            <v>1.4995340290765999E-2</v>
          </cell>
        </row>
        <row r="317">
          <cell r="A317" t="str">
            <v>GBP_SONIA_EOD</v>
          </cell>
          <cell r="C317">
            <v>45591</v>
          </cell>
          <cell r="E317">
            <v>1.5784524170219999E-2</v>
          </cell>
        </row>
        <row r="318">
          <cell r="A318" t="str">
            <v>GBP_SONIA_EOD</v>
          </cell>
          <cell r="C318">
            <v>45956</v>
          </cell>
          <cell r="E318">
            <v>1.6486236059944599E-2</v>
          </cell>
        </row>
        <row r="319">
          <cell r="A319" t="str">
            <v>GBP_SONIA_EOD</v>
          </cell>
          <cell r="C319">
            <v>46686</v>
          </cell>
          <cell r="E319">
            <v>1.76904860587918E-2</v>
          </cell>
        </row>
        <row r="320">
          <cell r="A320" t="str">
            <v>GBP_SONIA_EOD</v>
          </cell>
          <cell r="C320">
            <v>47781</v>
          </cell>
          <cell r="E320">
            <v>1.8971073688069301E-2</v>
          </cell>
        </row>
        <row r="321">
          <cell r="A321" t="str">
            <v>GBP_SONIA_EOD</v>
          </cell>
          <cell r="C321">
            <v>49606</v>
          </cell>
          <cell r="E321">
            <v>1.99374171754312E-2</v>
          </cell>
        </row>
        <row r="322">
          <cell r="A322" t="str">
            <v>GBP_SONIA_EOD</v>
          </cell>
          <cell r="C322">
            <v>51431</v>
          </cell>
          <cell r="E322">
            <v>2.00922436213711E-2</v>
          </cell>
        </row>
        <row r="323">
          <cell r="A323" t="str">
            <v>GBP_SONIA_EOD</v>
          </cell>
          <cell r="C323">
            <v>53256</v>
          </cell>
          <cell r="E323">
            <v>2.0070127239465201E-2</v>
          </cell>
        </row>
        <row r="324">
          <cell r="A324" t="str">
            <v>GBP_SONIA_EOD</v>
          </cell>
          <cell r="C324">
            <v>55081</v>
          </cell>
          <cell r="E324">
            <v>1.9767791690755099E-2</v>
          </cell>
        </row>
        <row r="325">
          <cell r="A325" t="str">
            <v>GBP_SONIA_EOD</v>
          </cell>
          <cell r="C325">
            <v>56906</v>
          </cell>
          <cell r="E325">
            <v>1.9464070724736E-2</v>
          </cell>
        </row>
        <row r="326">
          <cell r="A326" t="str">
            <v>GBP_SONIA_EOD</v>
          </cell>
          <cell r="C326">
            <v>58731</v>
          </cell>
          <cell r="E326">
            <v>1.93049583463599E-2</v>
          </cell>
        </row>
        <row r="327">
          <cell r="A327" t="str">
            <v>GBP_SONIA_EOD</v>
          </cell>
          <cell r="C327">
            <v>60556</v>
          </cell>
          <cell r="E327">
            <v>1.9146642709513599E-2</v>
          </cell>
        </row>
        <row r="328">
          <cell r="A328" t="str">
            <v>GBP_SONIA_EOD</v>
          </cell>
          <cell r="C328">
            <v>62381</v>
          </cell>
          <cell r="E328">
            <v>1.9185131080136499E-2</v>
          </cell>
        </row>
        <row r="329">
          <cell r="A329" t="str">
            <v>GBP_SONIA_EOD</v>
          </cell>
          <cell r="C329">
            <v>64206</v>
          </cell>
          <cell r="E329">
            <v>1.92250314000403E-2</v>
          </cell>
        </row>
        <row r="330">
          <cell r="A330" t="str">
            <v>HKD_HIBOR_EOD</v>
          </cell>
          <cell r="C330">
            <v>42307</v>
          </cell>
          <cell r="E330">
            <v>5.0709964775846005E-4</v>
          </cell>
        </row>
        <row r="331">
          <cell r="A331" t="str">
            <v>HKD_HIBOR_EOD</v>
          </cell>
          <cell r="C331">
            <v>42313</v>
          </cell>
          <cell r="E331">
            <v>8.6209287334782999E-4</v>
          </cell>
        </row>
        <row r="332">
          <cell r="A332" t="str">
            <v>HKD_HIBOR_EOD</v>
          </cell>
          <cell r="C332">
            <v>42336</v>
          </cell>
          <cell r="E332">
            <v>1.9954545827031199E-3</v>
          </cell>
        </row>
        <row r="333">
          <cell r="A333" t="str">
            <v>HKD_HIBOR_EOD</v>
          </cell>
          <cell r="C333">
            <v>42366</v>
          </cell>
          <cell r="E333">
            <v>3.0018090798898801E-3</v>
          </cell>
        </row>
        <row r="334">
          <cell r="A334" t="str">
            <v>HKD_HIBOR_EOD</v>
          </cell>
          <cell r="C334">
            <v>42397</v>
          </cell>
          <cell r="E334">
            <v>3.8012852687296598E-3</v>
          </cell>
        </row>
        <row r="335">
          <cell r="A335" t="str">
            <v>HKD_HIBOR_EOD</v>
          </cell>
          <cell r="C335">
            <v>42488</v>
          </cell>
          <cell r="E335">
            <v>5.4823138499341699E-3</v>
          </cell>
        </row>
        <row r="336">
          <cell r="A336" t="str">
            <v>HKD_HIBOR_EOD</v>
          </cell>
          <cell r="C336">
            <v>42579</v>
          </cell>
          <cell r="E336">
            <v>5.5961160114328902E-3</v>
          </cell>
        </row>
        <row r="337">
          <cell r="A337" t="str">
            <v>HKD_HIBOR_EOD</v>
          </cell>
          <cell r="C337">
            <v>42671</v>
          </cell>
          <cell r="E337">
            <v>5.6936443532675102E-3</v>
          </cell>
        </row>
        <row r="338">
          <cell r="A338" t="str">
            <v>HKD_HIBOR_EOD</v>
          </cell>
          <cell r="C338">
            <v>42853</v>
          </cell>
          <cell r="E338">
            <v>6.9360202305882301E-3</v>
          </cell>
        </row>
        <row r="339">
          <cell r="A339" t="str">
            <v>HKD_HIBOR_EOD</v>
          </cell>
          <cell r="C339">
            <v>43036</v>
          </cell>
          <cell r="E339">
            <v>8.2029073577988398E-3</v>
          </cell>
        </row>
        <row r="340">
          <cell r="A340" t="str">
            <v>HKD_HIBOR_EOD</v>
          </cell>
          <cell r="C340">
            <v>43401</v>
          </cell>
          <cell r="E340">
            <v>1.03144899504297E-2</v>
          </cell>
        </row>
        <row r="341">
          <cell r="A341" t="str">
            <v>HKD_HIBOR_EOD</v>
          </cell>
          <cell r="C341">
            <v>43766</v>
          </cell>
          <cell r="E341">
            <v>1.20894752306401E-2</v>
          </cell>
        </row>
        <row r="342">
          <cell r="A342" t="str">
            <v>HKD_HIBOR_EOD</v>
          </cell>
          <cell r="C342">
            <v>44131</v>
          </cell>
          <cell r="E342">
            <v>1.3548870252844999E-2</v>
          </cell>
        </row>
        <row r="343">
          <cell r="A343" t="str">
            <v>HKD_HIBOR_EOD</v>
          </cell>
          <cell r="C343">
            <v>44496</v>
          </cell>
          <cell r="E343">
            <v>1.4762408248498299E-2</v>
          </cell>
        </row>
        <row r="344">
          <cell r="A344" t="str">
            <v>HKD_HIBOR_EOD</v>
          </cell>
          <cell r="C344">
            <v>44861</v>
          </cell>
          <cell r="E344">
            <v>1.5974596422975201E-2</v>
          </cell>
        </row>
        <row r="345">
          <cell r="A345" t="str">
            <v>HKD_HIBOR_EOD</v>
          </cell>
          <cell r="C345">
            <v>45226</v>
          </cell>
          <cell r="E345">
            <v>1.6777564994029801E-2</v>
          </cell>
        </row>
        <row r="346">
          <cell r="A346" t="str">
            <v>HKD_HIBOR_EOD</v>
          </cell>
          <cell r="C346">
            <v>45591</v>
          </cell>
          <cell r="E346">
            <v>1.75759992758498E-2</v>
          </cell>
        </row>
        <row r="347">
          <cell r="A347" t="str">
            <v>HKD_HIBOR_EOD</v>
          </cell>
          <cell r="C347">
            <v>45956</v>
          </cell>
          <cell r="E347">
            <v>1.8374433557669701E-2</v>
          </cell>
        </row>
        <row r="348">
          <cell r="A348" t="str">
            <v>HUF_BUBOR_EOD</v>
          </cell>
          <cell r="C348">
            <v>42307</v>
          </cell>
          <cell r="E348">
            <v>2.1088279677772302E-2</v>
          </cell>
        </row>
        <row r="349">
          <cell r="A349" t="str">
            <v>HUF_BUBOR_EOD</v>
          </cell>
          <cell r="C349">
            <v>42313</v>
          </cell>
          <cell r="E349">
            <v>1.9870391739739299E-2</v>
          </cell>
        </row>
        <row r="350">
          <cell r="A350" t="str">
            <v>HUF_BUBOR_EOD</v>
          </cell>
          <cell r="C350">
            <v>42336</v>
          </cell>
          <cell r="E350">
            <v>1.5267968433142799E-2</v>
          </cell>
        </row>
        <row r="351">
          <cell r="A351" t="str">
            <v>HUF_BUBOR_EOD</v>
          </cell>
          <cell r="C351">
            <v>42366</v>
          </cell>
          <cell r="E351">
            <v>1.422579419599E-2</v>
          </cell>
        </row>
        <row r="352">
          <cell r="A352" t="str">
            <v>HUF_BUBOR_EOD</v>
          </cell>
          <cell r="C352">
            <v>42397</v>
          </cell>
          <cell r="E352">
            <v>1.39975372243249E-2</v>
          </cell>
        </row>
        <row r="353">
          <cell r="A353" t="str">
            <v>HUF_BUBOR_EOD</v>
          </cell>
          <cell r="C353">
            <v>42488</v>
          </cell>
          <cell r="E353">
            <v>1.34566691313873E-2</v>
          </cell>
        </row>
        <row r="354">
          <cell r="A354" t="str">
            <v>HUF_BUBOR_EOD</v>
          </cell>
          <cell r="C354">
            <v>42579</v>
          </cell>
          <cell r="E354">
            <v>1.3252037657177199E-2</v>
          </cell>
        </row>
        <row r="355">
          <cell r="A355" t="str">
            <v>HUF_BUBOR_EOD</v>
          </cell>
          <cell r="C355">
            <v>42671</v>
          </cell>
          <cell r="E355">
            <v>1.3198392528891699E-2</v>
          </cell>
        </row>
        <row r="356">
          <cell r="A356" t="str">
            <v>HUF_BUBOR_EOD</v>
          </cell>
          <cell r="C356">
            <v>42853</v>
          </cell>
          <cell r="E356">
            <v>1.35603381527201E-2</v>
          </cell>
        </row>
        <row r="357">
          <cell r="A357" t="str">
            <v>HUF_BUBOR_EOD</v>
          </cell>
          <cell r="C357">
            <v>43036</v>
          </cell>
          <cell r="E357">
            <v>1.39371239357023E-2</v>
          </cell>
        </row>
        <row r="358">
          <cell r="A358" t="str">
            <v>HUF_BUBOR_EOD</v>
          </cell>
          <cell r="C358">
            <v>43401</v>
          </cell>
          <cell r="E358">
            <v>1.48105194302627E-2</v>
          </cell>
        </row>
        <row r="359">
          <cell r="A359" t="str">
            <v>HUF_BUBOR_EOD</v>
          </cell>
          <cell r="C359">
            <v>43766</v>
          </cell>
          <cell r="E359">
            <v>1.6401105267421799E-2</v>
          </cell>
        </row>
        <row r="360">
          <cell r="A360" t="str">
            <v>HUF_BUBOR_EOD</v>
          </cell>
          <cell r="C360">
            <v>44131</v>
          </cell>
          <cell r="E360">
            <v>1.8527335365136201E-2</v>
          </cell>
        </row>
        <row r="361">
          <cell r="A361" t="str">
            <v>HUF_BUBOR_EOD</v>
          </cell>
          <cell r="C361">
            <v>44496</v>
          </cell>
          <cell r="E361">
            <v>2.0888998455412599E-2</v>
          </cell>
        </row>
        <row r="362">
          <cell r="A362" t="str">
            <v>HUF_BUBOR_EOD</v>
          </cell>
          <cell r="C362">
            <v>44861</v>
          </cell>
          <cell r="E362">
            <v>2.3185677516454201E-2</v>
          </cell>
        </row>
        <row r="363">
          <cell r="A363" t="str">
            <v>HUF_BUBOR_EOD</v>
          </cell>
          <cell r="C363">
            <v>45226</v>
          </cell>
          <cell r="E363">
            <v>2.52535711567108E-2</v>
          </cell>
        </row>
        <row r="364">
          <cell r="A364" t="str">
            <v>HUF_BUBOR_EOD</v>
          </cell>
          <cell r="C364">
            <v>45591</v>
          </cell>
          <cell r="E364">
            <v>2.7067433037199499E-2</v>
          </cell>
        </row>
        <row r="365">
          <cell r="A365" t="str">
            <v>HUF_BUBOR_EOD</v>
          </cell>
          <cell r="C365">
            <v>45956</v>
          </cell>
          <cell r="E365">
            <v>2.8376248365860599E-2</v>
          </cell>
        </row>
        <row r="366">
          <cell r="A366" t="str">
            <v>JPY_LIBOR_EOD</v>
          </cell>
          <cell r="C366">
            <v>42307</v>
          </cell>
          <cell r="E366">
            <v>3.4036234134473999E-4</v>
          </cell>
        </row>
        <row r="367">
          <cell r="A367" t="str">
            <v>JPY_LIBOR_EOD</v>
          </cell>
          <cell r="C367">
            <v>42313</v>
          </cell>
          <cell r="E367">
            <v>3.4627929291031E-4</v>
          </cell>
        </row>
        <row r="368">
          <cell r="A368" t="str">
            <v>JPY_LIBOR_EOD</v>
          </cell>
          <cell r="C368">
            <v>42336</v>
          </cell>
          <cell r="E368">
            <v>4.5996523325569E-4</v>
          </cell>
        </row>
        <row r="369">
          <cell r="A369" t="str">
            <v>JPY_LIBOR_EOD</v>
          </cell>
          <cell r="C369">
            <v>42366</v>
          </cell>
          <cell r="E369">
            <v>6.1724986614288002E-4</v>
          </cell>
        </row>
        <row r="370">
          <cell r="A370" t="str">
            <v>JPY_LIBOR_EOD</v>
          </cell>
          <cell r="C370">
            <v>42397</v>
          </cell>
          <cell r="E370">
            <v>7.9064841825743999E-4</v>
          </cell>
        </row>
        <row r="371">
          <cell r="A371" t="str">
            <v>JPY_LIBOR_EOD</v>
          </cell>
          <cell r="C371">
            <v>42488</v>
          </cell>
          <cell r="E371">
            <v>1.1955232689848301E-3</v>
          </cell>
        </row>
        <row r="372">
          <cell r="A372" t="str">
            <v>JPY_LIBOR_EOD</v>
          </cell>
          <cell r="C372">
            <v>42579</v>
          </cell>
          <cell r="E372">
            <v>1.1620577820913699E-3</v>
          </cell>
        </row>
        <row r="373">
          <cell r="A373" t="str">
            <v>JPY_LIBOR_EOD</v>
          </cell>
          <cell r="C373">
            <v>42671</v>
          </cell>
          <cell r="E373">
            <v>1.10815965743626E-3</v>
          </cell>
        </row>
        <row r="374">
          <cell r="A374" t="str">
            <v>JPY_LIBOR_EOD</v>
          </cell>
          <cell r="C374">
            <v>42853</v>
          </cell>
          <cell r="E374">
            <v>1.0655354163219E-3</v>
          </cell>
        </row>
        <row r="375">
          <cell r="A375" t="str">
            <v>JPY_LIBOR_EOD</v>
          </cell>
          <cell r="C375">
            <v>43036</v>
          </cell>
          <cell r="E375">
            <v>1.0244948280547701E-3</v>
          </cell>
        </row>
        <row r="376">
          <cell r="A376" t="str">
            <v>JPY_LIBOR_EOD</v>
          </cell>
          <cell r="C376">
            <v>43401</v>
          </cell>
          <cell r="E376">
            <v>1.0743120550955E-3</v>
          </cell>
        </row>
        <row r="377">
          <cell r="A377" t="str">
            <v>JPY_LIBOR_EOD</v>
          </cell>
          <cell r="C377">
            <v>43766</v>
          </cell>
          <cell r="E377">
            <v>1.32514270902791E-3</v>
          </cell>
        </row>
        <row r="378">
          <cell r="A378" t="str">
            <v>JPY_LIBOR_EOD</v>
          </cell>
          <cell r="C378">
            <v>44131</v>
          </cell>
          <cell r="E378">
            <v>1.7339082505417999E-3</v>
          </cell>
        </row>
        <row r="379">
          <cell r="A379" t="str">
            <v>JPY_LIBOR_EOD</v>
          </cell>
          <cell r="C379">
            <v>44496</v>
          </cell>
          <cell r="E379">
            <v>2.2444039599312199E-3</v>
          </cell>
        </row>
        <row r="380">
          <cell r="A380" t="str">
            <v>JPY_LIBOR_EOD</v>
          </cell>
          <cell r="C380">
            <v>44861</v>
          </cell>
          <cell r="E380">
            <v>2.8125805481464101E-3</v>
          </cell>
        </row>
        <row r="381">
          <cell r="A381" t="str">
            <v>JPY_LIBOR_EOD</v>
          </cell>
          <cell r="C381">
            <v>45226</v>
          </cell>
          <cell r="E381">
            <v>3.4248606507366101E-3</v>
          </cell>
        </row>
        <row r="382">
          <cell r="A382" t="str">
            <v>JPY_LIBOR_EOD</v>
          </cell>
          <cell r="C382">
            <v>45591</v>
          </cell>
          <cell r="E382">
            <v>4.0679224990731802E-3</v>
          </cell>
        </row>
        <row r="383">
          <cell r="A383" t="str">
            <v>JPY_LIBOR_EOD</v>
          </cell>
          <cell r="C383">
            <v>45956</v>
          </cell>
          <cell r="E383">
            <v>4.7488401422016401E-3</v>
          </cell>
        </row>
        <row r="384">
          <cell r="A384" t="str">
            <v>JPY_LIBOR_EOD</v>
          </cell>
          <cell r="C384">
            <v>46686</v>
          </cell>
          <cell r="E384">
            <v>6.1661985535142799E-3</v>
          </cell>
        </row>
        <row r="385">
          <cell r="A385" t="str">
            <v>JPY_LIBOR_EOD</v>
          </cell>
          <cell r="C385">
            <v>47781</v>
          </cell>
          <cell r="E385">
            <v>8.3474950638057696E-3</v>
          </cell>
        </row>
        <row r="386">
          <cell r="A386" t="str">
            <v>JPY_LIBOR_EOD</v>
          </cell>
          <cell r="C386">
            <v>49606</v>
          </cell>
          <cell r="E386">
            <v>1.12700631700075E-2</v>
          </cell>
        </row>
        <row r="387">
          <cell r="A387" t="str">
            <v>JPY_LIBOR_EOD</v>
          </cell>
          <cell r="C387">
            <v>51431</v>
          </cell>
          <cell r="E387">
            <v>1.28916182326335E-2</v>
          </cell>
        </row>
        <row r="388">
          <cell r="A388" t="str">
            <v>JPY_LIBOR_EOD</v>
          </cell>
          <cell r="C388">
            <v>53256</v>
          </cell>
          <cell r="E388">
            <v>1.3758684760279199E-2</v>
          </cell>
        </row>
        <row r="389">
          <cell r="A389" t="str">
            <v>JPY_LIBOR_EOD</v>
          </cell>
          <cell r="C389">
            <v>56906</v>
          </cell>
          <cell r="E389">
            <v>1.5208789083752601E-2</v>
          </cell>
        </row>
        <row r="390">
          <cell r="A390" t="str">
            <v>JPY_TONA_EOD</v>
          </cell>
          <cell r="C390">
            <v>42307</v>
          </cell>
          <cell r="E390">
            <v>7.5999920875011E-4</v>
          </cell>
        </row>
        <row r="391">
          <cell r="A391" t="str">
            <v>JPY_TONA_EOD</v>
          </cell>
          <cell r="C391">
            <v>42313</v>
          </cell>
          <cell r="E391">
            <v>7.4362546189741001E-4</v>
          </cell>
        </row>
        <row r="392">
          <cell r="A392" t="str">
            <v>JPY_TONA_EOD</v>
          </cell>
          <cell r="C392">
            <v>42320</v>
          </cell>
          <cell r="E392">
            <v>7.1732382476947002E-4</v>
          </cell>
        </row>
        <row r="393">
          <cell r="A393" t="str">
            <v>JPY_TONA_EOD</v>
          </cell>
          <cell r="C393">
            <v>42327</v>
          </cell>
          <cell r="E393">
            <v>7.0550174447883999E-4</v>
          </cell>
        </row>
        <row r="394">
          <cell r="A394" t="str">
            <v>JPY_TONA_EOD</v>
          </cell>
          <cell r="C394">
            <v>42336</v>
          </cell>
          <cell r="E394">
            <v>7.0491715476621005E-4</v>
          </cell>
        </row>
        <row r="395">
          <cell r="A395" t="str">
            <v>JPY_TONA_EOD</v>
          </cell>
          <cell r="C395">
            <v>42366</v>
          </cell>
          <cell r="E395">
            <v>6.8726274731827997E-4</v>
          </cell>
        </row>
        <row r="396">
          <cell r="A396" t="str">
            <v>JPY_TONA_EOD</v>
          </cell>
          <cell r="C396">
            <v>42397</v>
          </cell>
          <cell r="E396">
            <v>6.6685942100675995E-4</v>
          </cell>
        </row>
        <row r="397">
          <cell r="A397" t="str">
            <v>JPY_TONA_EOD</v>
          </cell>
          <cell r="C397">
            <v>42427</v>
          </cell>
          <cell r="E397">
            <v>6.4824832020988002E-4</v>
          </cell>
        </row>
        <row r="398">
          <cell r="A398" t="str">
            <v>JPY_TONA_EOD</v>
          </cell>
          <cell r="C398">
            <v>42458</v>
          </cell>
          <cell r="E398">
            <v>6.3548227938372995E-4</v>
          </cell>
        </row>
        <row r="399">
          <cell r="A399" t="str">
            <v>JPY_TONA_EOD</v>
          </cell>
          <cell r="C399">
            <v>42488</v>
          </cell>
          <cell r="E399">
            <v>6.1600279102559002E-4</v>
          </cell>
        </row>
        <row r="400">
          <cell r="A400" t="str">
            <v>JPY_TONA_EOD</v>
          </cell>
          <cell r="C400">
            <v>42518</v>
          </cell>
          <cell r="E400">
            <v>6.2096481073250999E-4</v>
          </cell>
        </row>
        <row r="401">
          <cell r="A401" t="str">
            <v>JPY_TONA_EOD</v>
          </cell>
          <cell r="C401">
            <v>42549</v>
          </cell>
          <cell r="E401">
            <v>5.9821370304056001E-4</v>
          </cell>
        </row>
        <row r="402">
          <cell r="A402" t="str">
            <v>JPY_TONA_EOD</v>
          </cell>
          <cell r="C402">
            <v>42579</v>
          </cell>
          <cell r="E402">
            <v>5.8013894550026002E-4</v>
          </cell>
        </row>
        <row r="403">
          <cell r="A403" t="str">
            <v>JPY_TONA_EOD</v>
          </cell>
          <cell r="C403">
            <v>42610</v>
          </cell>
          <cell r="E403">
            <v>5.4420507139565E-4</v>
          </cell>
        </row>
        <row r="404">
          <cell r="A404" t="str">
            <v>JPY_TONA_EOD</v>
          </cell>
          <cell r="C404">
            <v>42640</v>
          </cell>
          <cell r="E404">
            <v>5.4951912788903004E-4</v>
          </cell>
        </row>
        <row r="405">
          <cell r="A405" t="str">
            <v>JPY_TONA_EOD</v>
          </cell>
          <cell r="C405">
            <v>42671</v>
          </cell>
          <cell r="E405">
            <v>5.3567679947378005E-4</v>
          </cell>
        </row>
        <row r="406">
          <cell r="A406" t="str">
            <v>JPY_TONA_EOD</v>
          </cell>
          <cell r="C406">
            <v>42762</v>
          </cell>
          <cell r="E406">
            <v>4.9681376013564001E-4</v>
          </cell>
        </row>
        <row r="407">
          <cell r="A407" t="str">
            <v>JPY_TONA_EOD</v>
          </cell>
          <cell r="C407">
            <v>42853</v>
          </cell>
          <cell r="E407">
            <v>4.5921616212338999E-4</v>
          </cell>
        </row>
        <row r="408">
          <cell r="A408" t="str">
            <v>JPY_TONA_EOD</v>
          </cell>
          <cell r="C408">
            <v>42944</v>
          </cell>
          <cell r="E408">
            <v>4.3751565768015998E-4</v>
          </cell>
        </row>
        <row r="409">
          <cell r="A409" t="str">
            <v>JPY_TONA_EOD</v>
          </cell>
          <cell r="C409">
            <v>43036</v>
          </cell>
          <cell r="E409">
            <v>4.1631561888639997E-4</v>
          </cell>
        </row>
        <row r="410">
          <cell r="A410" t="str">
            <v>JPY_TONA_EOD</v>
          </cell>
          <cell r="C410">
            <v>43401</v>
          </cell>
          <cell r="E410">
            <v>3.7757028659484001E-4</v>
          </cell>
        </row>
        <row r="411">
          <cell r="A411" t="str">
            <v>JPY_TONA_EOD</v>
          </cell>
          <cell r="C411">
            <v>43766</v>
          </cell>
          <cell r="E411">
            <v>5.5621578953206005E-4</v>
          </cell>
        </row>
        <row r="412">
          <cell r="A412" t="str">
            <v>JPY_TONA_EOD</v>
          </cell>
          <cell r="C412">
            <v>44131</v>
          </cell>
          <cell r="E412">
            <v>8.9396457580605E-4</v>
          </cell>
        </row>
        <row r="413">
          <cell r="A413" t="str">
            <v>JPY_TONA_EOD</v>
          </cell>
          <cell r="C413">
            <v>44496</v>
          </cell>
          <cell r="E413">
            <v>1.3388990999701001E-3</v>
          </cell>
        </row>
        <row r="414">
          <cell r="A414" t="str">
            <v>JPY_TONA_EOD</v>
          </cell>
          <cell r="C414">
            <v>44861</v>
          </cell>
          <cell r="E414">
            <v>1.83782339610159E-3</v>
          </cell>
        </row>
        <row r="415">
          <cell r="A415" t="str">
            <v>JPY_TONA_EOD</v>
          </cell>
          <cell r="C415">
            <v>45226</v>
          </cell>
          <cell r="E415">
            <v>2.37742697230693E-3</v>
          </cell>
        </row>
        <row r="416">
          <cell r="A416" t="str">
            <v>JPY_TONA_EOD</v>
          </cell>
          <cell r="C416">
            <v>45591</v>
          </cell>
          <cell r="E416">
            <v>2.9299352201408498E-3</v>
          </cell>
        </row>
        <row r="417">
          <cell r="A417" t="str">
            <v>JPY_TONA_EOD</v>
          </cell>
          <cell r="C417">
            <v>45956</v>
          </cell>
          <cell r="E417">
            <v>3.5317398246815001E-3</v>
          </cell>
        </row>
        <row r="418">
          <cell r="A418" t="str">
            <v>JPY_TONA_EOD</v>
          </cell>
          <cell r="C418">
            <v>46686</v>
          </cell>
          <cell r="E418">
            <v>4.8372442416693001E-3</v>
          </cell>
        </row>
        <row r="419">
          <cell r="A419" t="str">
            <v>JPY_TONA_EOD</v>
          </cell>
          <cell r="C419">
            <v>47781</v>
          </cell>
          <cell r="E419">
            <v>6.9993697347074096E-3</v>
          </cell>
        </row>
        <row r="420">
          <cell r="A420" t="str">
            <v>JPY_TONA_EOD</v>
          </cell>
          <cell r="C420">
            <v>49606</v>
          </cell>
          <cell r="E420">
            <v>9.8978132966616398E-3</v>
          </cell>
        </row>
        <row r="421">
          <cell r="A421" t="str">
            <v>JPY_TONA_EOD</v>
          </cell>
          <cell r="C421">
            <v>51431</v>
          </cell>
          <cell r="E421">
            <v>1.1497925688653E-2</v>
          </cell>
        </row>
        <row r="422">
          <cell r="A422" t="str">
            <v>JPY_TONA_EOD</v>
          </cell>
          <cell r="C422">
            <v>53256</v>
          </cell>
          <cell r="E422">
            <v>1.23498329138101E-2</v>
          </cell>
        </row>
        <row r="423">
          <cell r="A423" t="str">
            <v>JPY_TONA_EOD</v>
          </cell>
          <cell r="C423">
            <v>55081</v>
          </cell>
          <cell r="E423">
            <v>1.30723879221899E-2</v>
          </cell>
        </row>
        <row r="424">
          <cell r="A424" t="str">
            <v>JPY_TONA_EOD</v>
          </cell>
          <cell r="C424">
            <v>56906</v>
          </cell>
          <cell r="E424">
            <v>1.37941165387577E-2</v>
          </cell>
        </row>
        <row r="425">
          <cell r="A425" t="str">
            <v>JPY_TONA_EOD</v>
          </cell>
          <cell r="C425">
            <v>58731</v>
          </cell>
          <cell r="E425">
            <v>1.37996530870492E-2</v>
          </cell>
        </row>
        <row r="426">
          <cell r="A426" t="str">
            <v>JPY_TONA_EOD</v>
          </cell>
          <cell r="C426">
            <v>60556</v>
          </cell>
          <cell r="E426">
            <v>1.37996530870492E-2</v>
          </cell>
        </row>
        <row r="427">
          <cell r="A427" t="str">
            <v>MXN_TIIE_EOD</v>
          </cell>
          <cell r="C427">
            <v>42307</v>
          </cell>
          <cell r="E427">
            <v>3.4274691274630002E-2</v>
          </cell>
        </row>
        <row r="428">
          <cell r="A428" t="str">
            <v>MXN_TIIE_EOD</v>
          </cell>
          <cell r="C428">
            <v>42313</v>
          </cell>
          <cell r="E428">
            <v>3.4274691274630002E-2</v>
          </cell>
        </row>
        <row r="429">
          <cell r="A429" t="str">
            <v>MXN_TIIE_EOD</v>
          </cell>
          <cell r="C429">
            <v>42336</v>
          </cell>
          <cell r="E429">
            <v>3.4274691274630002E-2</v>
          </cell>
        </row>
        <row r="430">
          <cell r="A430" t="str">
            <v>MXN_TIIE_EOD</v>
          </cell>
          <cell r="C430">
            <v>42366</v>
          </cell>
          <cell r="E430">
            <v>3.4274691274630002E-2</v>
          </cell>
        </row>
        <row r="431">
          <cell r="A431" t="str">
            <v>MXN_TIIE_EOD</v>
          </cell>
          <cell r="C431">
            <v>42397</v>
          </cell>
          <cell r="E431">
            <v>3.4361268256943703E-2</v>
          </cell>
        </row>
        <row r="432">
          <cell r="A432" t="str">
            <v>MXN_TIIE_EOD</v>
          </cell>
          <cell r="C432">
            <v>42488</v>
          </cell>
          <cell r="E432">
            <v>3.57149045959924E-2</v>
          </cell>
        </row>
        <row r="433">
          <cell r="A433" t="str">
            <v>MXN_TIIE_EOD</v>
          </cell>
          <cell r="C433">
            <v>42579</v>
          </cell>
          <cell r="E433">
            <v>3.7298403152458401E-2</v>
          </cell>
        </row>
        <row r="434">
          <cell r="A434" t="str">
            <v>MXN_TIIE_EOD</v>
          </cell>
          <cell r="C434">
            <v>42671</v>
          </cell>
          <cell r="E434">
            <v>3.88510290640404E-2</v>
          </cell>
        </row>
        <row r="435">
          <cell r="A435" t="str">
            <v>MXN_TIIE_EOD</v>
          </cell>
          <cell r="C435">
            <v>42853</v>
          </cell>
          <cell r="E435">
            <v>4.12011758312536E-2</v>
          </cell>
        </row>
        <row r="436">
          <cell r="A436" t="str">
            <v>MXN_TIIE_EOD</v>
          </cell>
          <cell r="C436">
            <v>43036</v>
          </cell>
          <cell r="E436">
            <v>4.3562830200602601E-2</v>
          </cell>
        </row>
        <row r="437">
          <cell r="A437" t="str">
            <v>MXN_TIIE_EOD</v>
          </cell>
          <cell r="C437">
            <v>43401</v>
          </cell>
          <cell r="E437">
            <v>4.7760369501803603E-2</v>
          </cell>
        </row>
        <row r="438">
          <cell r="A438" t="str">
            <v>MXN_TIIE_EOD</v>
          </cell>
          <cell r="C438">
            <v>43766</v>
          </cell>
          <cell r="E438">
            <v>5.1460221452549297E-2</v>
          </cell>
        </row>
        <row r="439">
          <cell r="A439" t="str">
            <v>MXN_TIIE_EOD</v>
          </cell>
          <cell r="C439">
            <v>44131</v>
          </cell>
          <cell r="E439">
            <v>5.5009249714252598E-2</v>
          </cell>
        </row>
        <row r="440">
          <cell r="A440" t="str">
            <v>MXN_TIIE_EOD</v>
          </cell>
          <cell r="C440">
            <v>44496</v>
          </cell>
          <cell r="E440">
            <v>5.79931178744768E-2</v>
          </cell>
        </row>
        <row r="441">
          <cell r="A441" t="str">
            <v>MXN_TIIE_EOD</v>
          </cell>
          <cell r="C441">
            <v>44861</v>
          </cell>
          <cell r="E441">
            <v>6.09551954408276E-2</v>
          </cell>
        </row>
        <row r="442">
          <cell r="A442" t="str">
            <v>MXN_TIIE_EOD</v>
          </cell>
          <cell r="C442">
            <v>45226</v>
          </cell>
          <cell r="E442">
            <v>6.2613469140418501E-2</v>
          </cell>
        </row>
        <row r="443">
          <cell r="A443" t="str">
            <v>MXN_TIIE_EOD</v>
          </cell>
          <cell r="C443">
            <v>45591</v>
          </cell>
          <cell r="E443">
            <v>6.4271742840009305E-2</v>
          </cell>
        </row>
        <row r="444">
          <cell r="A444" t="str">
            <v>MXN_TIIE_EOD</v>
          </cell>
          <cell r="C444">
            <v>45956</v>
          </cell>
          <cell r="E444">
            <v>6.5917707560441394E-2</v>
          </cell>
        </row>
        <row r="445">
          <cell r="A445" t="str">
            <v>MXN_TIIE_EOD</v>
          </cell>
          <cell r="C445">
            <v>46686</v>
          </cell>
          <cell r="E445">
            <v>6.8235859983414193E-2</v>
          </cell>
        </row>
        <row r="446">
          <cell r="A446" t="str">
            <v>MXN_TIIE_EOD</v>
          </cell>
          <cell r="C446">
            <v>47781</v>
          </cell>
          <cell r="E446">
            <v>7.1694687386631803E-2</v>
          </cell>
        </row>
        <row r="447">
          <cell r="A447" t="str">
            <v>MXN_TIIE_EOD</v>
          </cell>
          <cell r="C447">
            <v>49606</v>
          </cell>
          <cell r="E447">
            <v>7.5077073022963403E-2</v>
          </cell>
        </row>
        <row r="448">
          <cell r="A448" t="str">
            <v>NOK_NIBOR_EOD</v>
          </cell>
          <cell r="C448">
            <v>42307</v>
          </cell>
          <cell r="E448">
            <v>7.6040874577066398E-3</v>
          </cell>
        </row>
        <row r="449">
          <cell r="A449" t="str">
            <v>NOK_NIBOR_EOD</v>
          </cell>
          <cell r="C449">
            <v>42313</v>
          </cell>
          <cell r="E449">
            <v>8.1015174400428294E-3</v>
          </cell>
        </row>
        <row r="450">
          <cell r="A450" t="str">
            <v>NOK_NIBOR_EOD</v>
          </cell>
          <cell r="C450">
            <v>42336</v>
          </cell>
          <cell r="E450">
            <v>9.3551306301626405E-3</v>
          </cell>
        </row>
        <row r="451">
          <cell r="A451" t="str">
            <v>NOK_NIBOR_EOD</v>
          </cell>
          <cell r="C451">
            <v>42366</v>
          </cell>
          <cell r="E451">
            <v>9.56350519713914E-3</v>
          </cell>
        </row>
        <row r="452">
          <cell r="A452" t="str">
            <v>NOK_NIBOR_EOD</v>
          </cell>
          <cell r="C452">
            <v>42397</v>
          </cell>
          <cell r="E452">
            <v>9.6638007122401299E-3</v>
          </cell>
        </row>
        <row r="453">
          <cell r="A453" t="str">
            <v>NOK_NIBOR_EOD</v>
          </cell>
          <cell r="C453">
            <v>42488</v>
          </cell>
          <cell r="E453">
            <v>9.5455378411038998E-3</v>
          </cell>
        </row>
        <row r="454">
          <cell r="A454" t="str">
            <v>NOK_NIBOR_EOD</v>
          </cell>
          <cell r="C454">
            <v>42579</v>
          </cell>
          <cell r="E454">
            <v>9.0246772323632398E-3</v>
          </cell>
        </row>
        <row r="455">
          <cell r="A455" t="str">
            <v>NOK_NIBOR_EOD</v>
          </cell>
          <cell r="C455">
            <v>42671</v>
          </cell>
          <cell r="E455">
            <v>8.6383762562199807E-3</v>
          </cell>
        </row>
        <row r="456">
          <cell r="A456" t="str">
            <v>NOK_NIBOR_EOD</v>
          </cell>
          <cell r="C456">
            <v>42853</v>
          </cell>
          <cell r="E456">
            <v>8.8179608623001303E-3</v>
          </cell>
        </row>
        <row r="457">
          <cell r="A457" t="str">
            <v>NOK_NIBOR_EOD</v>
          </cell>
          <cell r="C457">
            <v>43036</v>
          </cell>
          <cell r="E457">
            <v>9.3056343543923906E-3</v>
          </cell>
        </row>
        <row r="458">
          <cell r="A458" t="str">
            <v>NOK_NIBOR_EOD</v>
          </cell>
          <cell r="C458">
            <v>43401</v>
          </cell>
          <cell r="E458">
            <v>9.9719171453837695E-3</v>
          </cell>
        </row>
        <row r="459">
          <cell r="A459" t="str">
            <v>NOK_NIBOR_EOD</v>
          </cell>
          <cell r="C459">
            <v>43766</v>
          </cell>
          <cell r="E459">
            <v>1.1223713302678901E-2</v>
          </cell>
        </row>
        <row r="460">
          <cell r="A460" t="str">
            <v>NOK_NIBOR_EOD</v>
          </cell>
          <cell r="C460">
            <v>44131</v>
          </cell>
          <cell r="E460">
            <v>1.2756795340119099E-2</v>
          </cell>
        </row>
        <row r="461">
          <cell r="A461" t="str">
            <v>NOK_NIBOR_EOD</v>
          </cell>
          <cell r="C461">
            <v>44496</v>
          </cell>
          <cell r="E461">
            <v>1.4286985173942199E-2</v>
          </cell>
        </row>
        <row r="462">
          <cell r="A462" t="str">
            <v>NOK_NIBOR_EOD</v>
          </cell>
          <cell r="C462">
            <v>44861</v>
          </cell>
          <cell r="E462">
            <v>1.57137240159098E-2</v>
          </cell>
        </row>
        <row r="463">
          <cell r="A463" t="str">
            <v>NOK_NIBOR_EOD</v>
          </cell>
          <cell r="C463">
            <v>45226</v>
          </cell>
          <cell r="E463">
            <v>1.69860365590042E-2</v>
          </cell>
        </row>
        <row r="464">
          <cell r="A464" t="str">
            <v>NOK_NIBOR_EOD</v>
          </cell>
          <cell r="C464">
            <v>45591</v>
          </cell>
          <cell r="E464">
            <v>1.80560287493703E-2</v>
          </cell>
        </row>
        <row r="465">
          <cell r="A465" t="str">
            <v>NOK_NIBOR_EOD</v>
          </cell>
          <cell r="C465">
            <v>45956</v>
          </cell>
          <cell r="E465">
            <v>1.8995358828430699E-2</v>
          </cell>
        </row>
        <row r="466">
          <cell r="A466" t="str">
            <v>NOK_NIBOR_EOD</v>
          </cell>
          <cell r="C466">
            <v>46686</v>
          </cell>
          <cell r="E466">
            <v>2.0237871281585999E-2</v>
          </cell>
        </row>
        <row r="467">
          <cell r="A467" t="str">
            <v>NOK_NIBOR_EOD</v>
          </cell>
          <cell r="C467">
            <v>47781</v>
          </cell>
          <cell r="E467">
            <v>2.1127946796949699E-2</v>
          </cell>
        </row>
        <row r="468">
          <cell r="A468" t="str">
            <v>NOK_NIBOR_EOD</v>
          </cell>
          <cell r="C468">
            <v>49606</v>
          </cell>
          <cell r="E468">
            <v>2.1809190137846299E-2</v>
          </cell>
        </row>
        <row r="469">
          <cell r="A469" t="str">
            <v>NOK_NIBOR_EOD</v>
          </cell>
          <cell r="C469">
            <v>51431</v>
          </cell>
          <cell r="E469">
            <v>2.17375243788623E-2</v>
          </cell>
        </row>
        <row r="470">
          <cell r="A470" t="str">
            <v>NOK_NIBOR_EOD</v>
          </cell>
          <cell r="C470">
            <v>53256</v>
          </cell>
          <cell r="E470">
            <v>2.1656168928081101E-2</v>
          </cell>
        </row>
        <row r="471">
          <cell r="A471" t="str">
            <v>NZD_BKBM_EOD</v>
          </cell>
          <cell r="C471">
            <v>42307</v>
          </cell>
          <cell r="E471">
            <v>2.74989640931033E-2</v>
          </cell>
        </row>
        <row r="472">
          <cell r="A472" t="str">
            <v>NZD_BKBM_EOD</v>
          </cell>
          <cell r="C472">
            <v>42313</v>
          </cell>
          <cell r="E472">
            <v>2.7722629092198501E-2</v>
          </cell>
        </row>
        <row r="473">
          <cell r="A473" t="str">
            <v>NZD_BKBM_EOD</v>
          </cell>
          <cell r="C473">
            <v>42336</v>
          </cell>
          <cell r="E473">
            <v>2.85427628949598E-2</v>
          </cell>
        </row>
        <row r="474">
          <cell r="A474" t="str">
            <v>NZD_BKBM_EOD</v>
          </cell>
          <cell r="C474">
            <v>42366</v>
          </cell>
          <cell r="E474">
            <v>2.8737165030499601E-2</v>
          </cell>
        </row>
        <row r="475">
          <cell r="A475" t="str">
            <v>NZD_BKBM_EOD</v>
          </cell>
          <cell r="C475">
            <v>42397</v>
          </cell>
          <cell r="E475">
            <v>2.8862113647618301E-2</v>
          </cell>
        </row>
        <row r="476">
          <cell r="A476" t="str">
            <v>NZD_BKBM_EOD</v>
          </cell>
          <cell r="C476">
            <v>42488</v>
          </cell>
          <cell r="E476">
            <v>2.8499546172968598E-2</v>
          </cell>
        </row>
        <row r="477">
          <cell r="A477" t="str">
            <v>NZD_BKBM_EOD</v>
          </cell>
          <cell r="C477">
            <v>42579</v>
          </cell>
          <cell r="E477">
            <v>2.7939142945815801E-2</v>
          </cell>
        </row>
        <row r="478">
          <cell r="A478" t="str">
            <v>NZD_BKBM_EOD</v>
          </cell>
          <cell r="C478">
            <v>42671</v>
          </cell>
          <cell r="E478">
            <v>2.7370450005289499E-2</v>
          </cell>
        </row>
        <row r="479">
          <cell r="A479" t="str">
            <v>NZD_BKBM_EOD</v>
          </cell>
          <cell r="C479">
            <v>42853</v>
          </cell>
          <cell r="E479">
            <v>2.7231535744930199E-2</v>
          </cell>
        </row>
        <row r="480">
          <cell r="A480" t="str">
            <v>NZD_BKBM_EOD</v>
          </cell>
          <cell r="C480">
            <v>43036</v>
          </cell>
          <cell r="E480">
            <v>2.7108475988854099E-2</v>
          </cell>
        </row>
        <row r="481">
          <cell r="A481" t="str">
            <v>NZD_BKBM_EOD</v>
          </cell>
          <cell r="C481">
            <v>43401</v>
          </cell>
          <cell r="E481">
            <v>2.7798662899428901E-2</v>
          </cell>
        </row>
        <row r="482">
          <cell r="A482" t="str">
            <v>NZD_BKBM_EOD</v>
          </cell>
          <cell r="C482">
            <v>43766</v>
          </cell>
          <cell r="E482">
            <v>2.8825550152250998E-2</v>
          </cell>
        </row>
        <row r="483">
          <cell r="A483" t="str">
            <v>NZD_BKBM_EOD</v>
          </cell>
          <cell r="C483">
            <v>44131</v>
          </cell>
          <cell r="E483">
            <v>3.0038616046185001E-2</v>
          </cell>
        </row>
        <row r="484">
          <cell r="A484" t="str">
            <v>NZD_BKBM_EOD</v>
          </cell>
          <cell r="C484">
            <v>44496</v>
          </cell>
          <cell r="E484">
            <v>3.1228680559769999E-2</v>
          </cell>
        </row>
        <row r="485">
          <cell r="A485" t="str">
            <v>NZD_BKBM_EOD</v>
          </cell>
          <cell r="C485">
            <v>44861</v>
          </cell>
          <cell r="E485">
            <v>3.24186155397031E-2</v>
          </cell>
        </row>
        <row r="486">
          <cell r="A486" t="str">
            <v>NZD_BKBM_EOD</v>
          </cell>
          <cell r="C486">
            <v>45226</v>
          </cell>
          <cell r="E486">
            <v>3.3278813581932597E-2</v>
          </cell>
        </row>
        <row r="487">
          <cell r="A487" t="str">
            <v>NZD_BKBM_EOD</v>
          </cell>
          <cell r="C487">
            <v>45591</v>
          </cell>
          <cell r="E487">
            <v>3.4135358029284503E-2</v>
          </cell>
        </row>
        <row r="488">
          <cell r="A488" t="str">
            <v>NZD_BKBM_EOD</v>
          </cell>
          <cell r="C488">
            <v>45956</v>
          </cell>
          <cell r="E488">
            <v>3.4991902476636402E-2</v>
          </cell>
        </row>
        <row r="489">
          <cell r="A489" t="str">
            <v>NZD_BKBM_EOD</v>
          </cell>
          <cell r="C489">
            <v>46686</v>
          </cell>
          <cell r="E489">
            <v>3.6349007429667103E-2</v>
          </cell>
        </row>
        <row r="490">
          <cell r="A490" t="str">
            <v>NZD_BKBM_EOD</v>
          </cell>
          <cell r="C490">
            <v>47781</v>
          </cell>
          <cell r="E490">
            <v>3.7923646441488601E-2</v>
          </cell>
        </row>
        <row r="491">
          <cell r="A491" t="str">
            <v>NZD_BKBM_EOD</v>
          </cell>
          <cell r="C491">
            <v>49606</v>
          </cell>
          <cell r="E491">
            <v>3.9347373438343797E-2</v>
          </cell>
        </row>
        <row r="492">
          <cell r="A492" t="str">
            <v>PLN_WIBOR_EOD</v>
          </cell>
          <cell r="C492">
            <v>42307</v>
          </cell>
          <cell r="E492">
            <v>7.7999166586476898E-3</v>
          </cell>
        </row>
        <row r="493">
          <cell r="A493" t="str">
            <v>PLN_WIBOR_EOD</v>
          </cell>
          <cell r="C493">
            <v>42313</v>
          </cell>
          <cell r="E493">
            <v>1.37442819456599E-2</v>
          </cell>
        </row>
        <row r="494">
          <cell r="A494" t="str">
            <v>PLN_WIBOR_EOD</v>
          </cell>
          <cell r="C494">
            <v>42336</v>
          </cell>
          <cell r="E494">
            <v>1.60142740687103E-2</v>
          </cell>
        </row>
        <row r="495">
          <cell r="A495" t="str">
            <v>PLN_WIBOR_EOD</v>
          </cell>
          <cell r="C495">
            <v>42366</v>
          </cell>
          <cell r="E495">
            <v>1.6625169716517601E-2</v>
          </cell>
        </row>
        <row r="496">
          <cell r="A496" t="str">
            <v>PLN_WIBOR_EOD</v>
          </cell>
          <cell r="C496">
            <v>42397</v>
          </cell>
          <cell r="E496">
            <v>1.70176491074546E-2</v>
          </cell>
        </row>
        <row r="497">
          <cell r="A497" t="str">
            <v>PLN_WIBOR_EOD</v>
          </cell>
          <cell r="C497">
            <v>42488</v>
          </cell>
          <cell r="E497">
            <v>1.68304640392756E-2</v>
          </cell>
        </row>
        <row r="498">
          <cell r="A498" t="str">
            <v>PLN_WIBOR_EOD</v>
          </cell>
          <cell r="C498">
            <v>42579</v>
          </cell>
          <cell r="E498">
            <v>1.60822263462734E-2</v>
          </cell>
        </row>
        <row r="499">
          <cell r="A499" t="str">
            <v>PLN_WIBOR_EOD</v>
          </cell>
          <cell r="C499">
            <v>42671</v>
          </cell>
          <cell r="E499">
            <v>1.54614944843175E-2</v>
          </cell>
        </row>
        <row r="500">
          <cell r="A500" t="str">
            <v>PLN_WIBOR_EOD</v>
          </cell>
          <cell r="C500">
            <v>42853</v>
          </cell>
          <cell r="E500">
            <v>1.5276560444088601E-2</v>
          </cell>
        </row>
        <row r="501">
          <cell r="A501" t="str">
            <v>PLN_WIBOR_EOD</v>
          </cell>
          <cell r="C501">
            <v>43036</v>
          </cell>
          <cell r="E501">
            <v>1.51197250628961E-2</v>
          </cell>
        </row>
        <row r="502">
          <cell r="A502" t="str">
            <v>PLN_WIBOR_EOD</v>
          </cell>
          <cell r="C502">
            <v>43401</v>
          </cell>
          <cell r="E502">
            <v>1.56754945015605E-2</v>
          </cell>
        </row>
        <row r="503">
          <cell r="A503" t="str">
            <v>PLN_WIBOR_EOD</v>
          </cell>
          <cell r="C503">
            <v>43766</v>
          </cell>
          <cell r="E503">
            <v>1.6740077711945599E-2</v>
          </cell>
        </row>
        <row r="504">
          <cell r="A504" t="str">
            <v>PLN_WIBOR_EOD</v>
          </cell>
          <cell r="C504">
            <v>44131</v>
          </cell>
          <cell r="E504">
            <v>1.79856750561533E-2</v>
          </cell>
        </row>
        <row r="505">
          <cell r="A505" t="str">
            <v>PLN_WIBOR_EOD</v>
          </cell>
          <cell r="C505">
            <v>44496</v>
          </cell>
          <cell r="E505">
            <v>1.92997320470337E-2</v>
          </cell>
        </row>
        <row r="506">
          <cell r="A506" t="str">
            <v>PLN_WIBOR_EOD</v>
          </cell>
          <cell r="C506">
            <v>44861</v>
          </cell>
          <cell r="E506">
            <v>2.0560751900242199E-2</v>
          </cell>
        </row>
        <row r="507">
          <cell r="A507" t="str">
            <v>PLN_WIBOR_EOD</v>
          </cell>
          <cell r="C507">
            <v>45226</v>
          </cell>
          <cell r="E507">
            <v>2.1660443756555799E-2</v>
          </cell>
        </row>
        <row r="508">
          <cell r="A508" t="str">
            <v>PLN_WIBOR_EOD</v>
          </cell>
          <cell r="C508">
            <v>45591</v>
          </cell>
          <cell r="E508">
            <v>2.25623143717117E-2</v>
          </cell>
        </row>
        <row r="509">
          <cell r="A509" t="str">
            <v>PLN_WIBOR_EOD</v>
          </cell>
          <cell r="C509">
            <v>45956</v>
          </cell>
          <cell r="E509">
            <v>2.3227683594636599E-2</v>
          </cell>
        </row>
        <row r="510">
          <cell r="A510" t="str">
            <v>PLN_WIBOR_EOD</v>
          </cell>
          <cell r="C510">
            <v>46686</v>
          </cell>
          <cell r="E510">
            <v>2.4296214035928399E-2</v>
          </cell>
        </row>
        <row r="511">
          <cell r="A511" t="str">
            <v>PLN_WIBOR_EOD</v>
          </cell>
          <cell r="C511">
            <v>47781</v>
          </cell>
          <cell r="E511">
            <v>2.5268423272632599E-2</v>
          </cell>
        </row>
        <row r="512">
          <cell r="A512" t="str">
            <v>PLN_WIBOR_EOD</v>
          </cell>
          <cell r="C512">
            <v>49606</v>
          </cell>
          <cell r="E512">
            <v>2.56206777872598E-2</v>
          </cell>
        </row>
        <row r="513">
          <cell r="A513" t="str">
            <v>PLN_WIBOR_EOD</v>
          </cell>
          <cell r="C513">
            <v>51431</v>
          </cell>
          <cell r="E513">
            <v>2.51099674164042E-2</v>
          </cell>
        </row>
        <row r="514">
          <cell r="A514" t="str">
            <v>PLN_WIBOR_EOD</v>
          </cell>
          <cell r="C514">
            <v>53256</v>
          </cell>
          <cell r="E514">
            <v>2.42777883628006E-2</v>
          </cell>
        </row>
        <row r="515">
          <cell r="A515" t="str">
            <v>SEK_STIBOR_EOD</v>
          </cell>
          <cell r="C515">
            <v>42307</v>
          </cell>
          <cell r="E515">
            <v>-3.7514081669757101E-3</v>
          </cell>
        </row>
        <row r="516">
          <cell r="A516" t="str">
            <v>SEK_STIBOR_EOD</v>
          </cell>
          <cell r="C516">
            <v>42313</v>
          </cell>
          <cell r="E516">
            <v>-3.7486953953808199E-3</v>
          </cell>
        </row>
        <row r="517">
          <cell r="A517" t="str">
            <v>SEK_STIBOR_EOD</v>
          </cell>
          <cell r="C517">
            <v>42336</v>
          </cell>
          <cell r="E517">
            <v>-4.0242384099491097E-3</v>
          </cell>
        </row>
        <row r="518">
          <cell r="A518" t="str">
            <v>SEK_STIBOR_EOD</v>
          </cell>
          <cell r="C518">
            <v>42366</v>
          </cell>
          <cell r="E518">
            <v>-3.94763504222899E-3</v>
          </cell>
        </row>
        <row r="519">
          <cell r="A519" t="str">
            <v>SEK_STIBOR_EOD</v>
          </cell>
          <cell r="C519">
            <v>42397</v>
          </cell>
          <cell r="E519">
            <v>-3.78621801786959E-3</v>
          </cell>
        </row>
        <row r="520">
          <cell r="A520" t="str">
            <v>SEK_STIBOR_EOD</v>
          </cell>
          <cell r="C520">
            <v>42488</v>
          </cell>
          <cell r="E520">
            <v>-3.4895548078830501E-3</v>
          </cell>
        </row>
        <row r="521">
          <cell r="A521" t="str">
            <v>SEK_STIBOR_EOD</v>
          </cell>
          <cell r="C521">
            <v>42579</v>
          </cell>
          <cell r="E521">
            <v>-3.4056326946644202E-3</v>
          </cell>
        </row>
        <row r="522">
          <cell r="A522" t="str">
            <v>SEK_STIBOR_EOD</v>
          </cell>
          <cell r="C522">
            <v>42671</v>
          </cell>
          <cell r="E522">
            <v>-3.3141573181899001E-3</v>
          </cell>
        </row>
        <row r="523">
          <cell r="A523" t="str">
            <v>SEK_STIBOR_EOD</v>
          </cell>
          <cell r="C523">
            <v>42853</v>
          </cell>
          <cell r="E523">
            <v>-2.9237077753662801E-3</v>
          </cell>
        </row>
        <row r="524">
          <cell r="A524" t="str">
            <v>SEK_STIBOR_EOD</v>
          </cell>
          <cell r="C524">
            <v>43036</v>
          </cell>
          <cell r="E524">
            <v>-2.2707583154172499E-3</v>
          </cell>
        </row>
        <row r="525">
          <cell r="A525" t="str">
            <v>SEK_STIBOR_EOD</v>
          </cell>
          <cell r="C525">
            <v>43401</v>
          </cell>
          <cell r="E525">
            <v>-4.1396611330368001E-4</v>
          </cell>
        </row>
        <row r="526">
          <cell r="A526" t="str">
            <v>SEK_STIBOR_EOD</v>
          </cell>
          <cell r="C526">
            <v>43766</v>
          </cell>
          <cell r="E526">
            <v>1.76412463438791E-3</v>
          </cell>
        </row>
        <row r="527">
          <cell r="A527" t="str">
            <v>SEK_STIBOR_EOD</v>
          </cell>
          <cell r="C527">
            <v>44131</v>
          </cell>
          <cell r="E527">
            <v>4.1765943074775803E-3</v>
          </cell>
        </row>
        <row r="528">
          <cell r="A528" t="str">
            <v>SEK_STIBOR_EOD</v>
          </cell>
          <cell r="C528">
            <v>44496</v>
          </cell>
          <cell r="E528">
            <v>6.5069970406406901E-3</v>
          </cell>
        </row>
        <row r="529">
          <cell r="A529" t="str">
            <v>SEK_STIBOR_EOD</v>
          </cell>
          <cell r="C529">
            <v>44861</v>
          </cell>
          <cell r="E529">
            <v>8.6234653461923008E-3</v>
          </cell>
        </row>
        <row r="530">
          <cell r="A530" t="str">
            <v>SEK_STIBOR_EOD</v>
          </cell>
          <cell r="C530">
            <v>45226</v>
          </cell>
          <cell r="E530">
            <v>1.0458017333639401E-2</v>
          </cell>
        </row>
        <row r="531">
          <cell r="A531" t="str">
            <v>SEK_STIBOR_EOD</v>
          </cell>
          <cell r="C531">
            <v>45591</v>
          </cell>
          <cell r="E531">
            <v>1.20197956795383E-2</v>
          </cell>
        </row>
        <row r="532">
          <cell r="A532" t="str">
            <v>SEK_STIBOR_EOD</v>
          </cell>
          <cell r="C532">
            <v>45956</v>
          </cell>
          <cell r="E532">
            <v>1.33951870216979E-2</v>
          </cell>
        </row>
        <row r="533">
          <cell r="A533" t="str">
            <v>SEK_STIBOR_EOD</v>
          </cell>
          <cell r="C533">
            <v>46686</v>
          </cell>
          <cell r="E533">
            <v>1.5779269149149001E-2</v>
          </cell>
        </row>
        <row r="534">
          <cell r="A534" t="str">
            <v>SEK_STIBOR_EOD</v>
          </cell>
          <cell r="C534">
            <v>47781</v>
          </cell>
          <cell r="E534">
            <v>1.84729235679837E-2</v>
          </cell>
        </row>
        <row r="535">
          <cell r="A535" t="str">
            <v>SEK_STIBOR_EOD</v>
          </cell>
          <cell r="C535">
            <v>49606</v>
          </cell>
          <cell r="E535">
            <v>2.1138216877718701E-2</v>
          </cell>
        </row>
        <row r="536">
          <cell r="A536" t="str">
            <v>SEK_STIBOR_EOD</v>
          </cell>
          <cell r="C536">
            <v>51431</v>
          </cell>
          <cell r="E536">
            <v>2.21809044049328E-2</v>
          </cell>
        </row>
        <row r="537">
          <cell r="A537" t="str">
            <v>SEK_STIBOR_EOD</v>
          </cell>
          <cell r="C537">
            <v>53256</v>
          </cell>
          <cell r="E537">
            <v>2.2288714046337098E-2</v>
          </cell>
        </row>
        <row r="538">
          <cell r="A538" t="str">
            <v>SGD_SOR_EOD</v>
          </cell>
          <cell r="C538">
            <v>42307</v>
          </cell>
          <cell r="E538">
            <v>1.0946935840296899E-2</v>
          </cell>
        </row>
        <row r="539">
          <cell r="A539" t="str">
            <v>SGD_SOR_EOD</v>
          </cell>
          <cell r="C539">
            <v>42313</v>
          </cell>
          <cell r="E539">
            <v>1.11234990068404E-2</v>
          </cell>
        </row>
        <row r="540">
          <cell r="A540" t="str">
            <v>SGD_SOR_EOD</v>
          </cell>
          <cell r="C540">
            <v>42336</v>
          </cell>
          <cell r="E540">
            <v>1.3378645378839401E-2</v>
          </cell>
        </row>
        <row r="541">
          <cell r="A541" t="str">
            <v>SGD_SOR_EOD</v>
          </cell>
          <cell r="C541">
            <v>42366</v>
          </cell>
          <cell r="E541">
            <v>1.3945281749062399E-2</v>
          </cell>
        </row>
        <row r="542">
          <cell r="A542" t="str">
            <v>SGD_SOR_EOD</v>
          </cell>
          <cell r="C542">
            <v>42397</v>
          </cell>
          <cell r="E542">
            <v>1.4025699080505501E-2</v>
          </cell>
        </row>
        <row r="543">
          <cell r="A543" t="str">
            <v>SGD_SOR_EOD</v>
          </cell>
          <cell r="C543">
            <v>42488</v>
          </cell>
          <cell r="E543">
            <v>1.53159775903484E-2</v>
          </cell>
        </row>
        <row r="544">
          <cell r="A544" t="str">
            <v>SGD_SOR_EOD</v>
          </cell>
          <cell r="C544">
            <v>42579</v>
          </cell>
          <cell r="E544">
            <v>1.53098402171591E-2</v>
          </cell>
        </row>
        <row r="545">
          <cell r="A545" t="str">
            <v>SGD_SOR_EOD</v>
          </cell>
          <cell r="C545">
            <v>42671</v>
          </cell>
          <cell r="E545">
            <v>1.5223573151623799E-2</v>
          </cell>
        </row>
        <row r="546">
          <cell r="A546" t="str">
            <v>SGD_SOR_EOD</v>
          </cell>
          <cell r="C546">
            <v>42853</v>
          </cell>
          <cell r="E546">
            <v>1.63536182951191E-2</v>
          </cell>
        </row>
        <row r="547">
          <cell r="A547" t="str">
            <v>SGD_SOR_EOD</v>
          </cell>
          <cell r="C547">
            <v>43036</v>
          </cell>
          <cell r="E547">
            <v>1.7526817410867802E-2</v>
          </cell>
        </row>
        <row r="548">
          <cell r="A548" t="str">
            <v>SGD_SOR_EOD</v>
          </cell>
          <cell r="C548">
            <v>43401</v>
          </cell>
          <cell r="E548">
            <v>1.95777038549503E-2</v>
          </cell>
        </row>
        <row r="549">
          <cell r="A549" t="str">
            <v>SGD_SOR_EOD</v>
          </cell>
          <cell r="C549">
            <v>43766</v>
          </cell>
          <cell r="E549">
            <v>2.1505271841237399E-2</v>
          </cell>
        </row>
        <row r="550">
          <cell r="A550" t="str">
            <v>SGD_SOR_EOD</v>
          </cell>
          <cell r="C550">
            <v>44131</v>
          </cell>
          <cell r="E550">
            <v>2.2930902993997599E-2</v>
          </cell>
        </row>
        <row r="551">
          <cell r="A551" t="str">
            <v>SGD_SOR_EOD</v>
          </cell>
          <cell r="C551">
            <v>44496</v>
          </cell>
          <cell r="E551">
            <v>2.4239351872584799E-2</v>
          </cell>
        </row>
        <row r="552">
          <cell r="A552" t="str">
            <v>SGD_SOR_EOD</v>
          </cell>
          <cell r="C552">
            <v>44861</v>
          </cell>
          <cell r="E552">
            <v>2.5546005760653301E-2</v>
          </cell>
        </row>
        <row r="553">
          <cell r="A553" t="str">
            <v>SGD_SOR_EOD</v>
          </cell>
          <cell r="C553">
            <v>45226</v>
          </cell>
          <cell r="E553">
            <v>2.63895306180373E-2</v>
          </cell>
        </row>
        <row r="554">
          <cell r="A554" t="str">
            <v>SGD_SOR_EOD</v>
          </cell>
          <cell r="C554">
            <v>45591</v>
          </cell>
          <cell r="E554">
            <v>2.7225315157359702E-2</v>
          </cell>
        </row>
        <row r="555">
          <cell r="A555" t="str">
            <v>SGD_SOR_EOD</v>
          </cell>
          <cell r="C555">
            <v>45956</v>
          </cell>
          <cell r="E555">
            <v>2.8061099696682201E-2</v>
          </cell>
        </row>
        <row r="556">
          <cell r="A556" t="str">
            <v>USD_FEDFUND_EOD</v>
          </cell>
          <cell r="C556">
            <v>42307</v>
          </cell>
          <cell r="E556">
            <v>1.2166646389013701E-3</v>
          </cell>
        </row>
        <row r="557">
          <cell r="A557" t="str">
            <v>USD_FEDFUND_EOD</v>
          </cell>
          <cell r="C557">
            <v>42313</v>
          </cell>
          <cell r="E557">
            <v>1.25329646418679E-3</v>
          </cell>
        </row>
        <row r="558">
          <cell r="A558" t="str">
            <v>USD_FEDFUND_EOD</v>
          </cell>
          <cell r="C558">
            <v>42320</v>
          </cell>
          <cell r="E558">
            <v>1.3094333375484901E-3</v>
          </cell>
        </row>
        <row r="559">
          <cell r="A559" t="str">
            <v>USD_FEDFUND_EOD</v>
          </cell>
          <cell r="C559">
            <v>42327</v>
          </cell>
          <cell r="E559">
            <v>1.3235740223624399E-3</v>
          </cell>
        </row>
        <row r="560">
          <cell r="A560" t="str">
            <v>USD_FEDFUND_EOD</v>
          </cell>
          <cell r="C560">
            <v>42336</v>
          </cell>
          <cell r="E560">
            <v>1.3425553633547901E-3</v>
          </cell>
        </row>
        <row r="561">
          <cell r="A561" t="str">
            <v>USD_FEDFUND_EOD</v>
          </cell>
          <cell r="C561">
            <v>42366</v>
          </cell>
          <cell r="E561">
            <v>1.5807391344290201E-3</v>
          </cell>
        </row>
        <row r="562">
          <cell r="A562" t="str">
            <v>USD_FEDFUND_EOD</v>
          </cell>
          <cell r="C562">
            <v>42397</v>
          </cell>
          <cell r="E562">
            <v>1.88265987935838E-3</v>
          </cell>
        </row>
        <row r="563">
          <cell r="A563" t="str">
            <v>USD_FEDFUND_EOD</v>
          </cell>
          <cell r="C563">
            <v>42427</v>
          </cell>
          <cell r="E563">
            <v>2.1333495851544198E-3</v>
          </cell>
        </row>
        <row r="564">
          <cell r="A564" t="str">
            <v>USD_FEDFUND_EOD</v>
          </cell>
          <cell r="C564">
            <v>42458</v>
          </cell>
          <cell r="E564">
            <v>2.3644862849271598E-3</v>
          </cell>
        </row>
        <row r="565">
          <cell r="A565" t="str">
            <v>USD_FEDFUND_EOD</v>
          </cell>
          <cell r="C565">
            <v>42488</v>
          </cell>
          <cell r="E565">
            <v>2.5908714124940301E-3</v>
          </cell>
        </row>
        <row r="566">
          <cell r="A566" t="str">
            <v>USD_FEDFUND_EOD</v>
          </cell>
          <cell r="C566">
            <v>42518</v>
          </cell>
          <cell r="E566">
            <v>2.7934350587488698E-3</v>
          </cell>
        </row>
        <row r="567">
          <cell r="A567" t="str">
            <v>USD_FEDFUND_EOD</v>
          </cell>
          <cell r="C567">
            <v>42549</v>
          </cell>
          <cell r="E567">
            <v>2.99937840924462E-3</v>
          </cell>
        </row>
        <row r="568">
          <cell r="A568" t="str">
            <v>USD_FEDFUND_EOD</v>
          </cell>
          <cell r="C568">
            <v>42579</v>
          </cell>
          <cell r="E568">
            <v>3.1767135655106299E-3</v>
          </cell>
        </row>
        <row r="569">
          <cell r="A569" t="str">
            <v>USD_FEDFUND_EOD</v>
          </cell>
          <cell r="C569">
            <v>42610</v>
          </cell>
          <cell r="E569">
            <v>3.40915091460359E-3</v>
          </cell>
        </row>
        <row r="570">
          <cell r="A570" t="str">
            <v>USD_FEDFUND_EOD</v>
          </cell>
          <cell r="C570">
            <v>42640</v>
          </cell>
          <cell r="E570">
            <v>3.6031473317505499E-3</v>
          </cell>
        </row>
        <row r="571">
          <cell r="A571" t="str">
            <v>USD_FEDFUND_EOD</v>
          </cell>
          <cell r="C571">
            <v>42671</v>
          </cell>
          <cell r="E571">
            <v>3.81039041779801E-3</v>
          </cell>
        </row>
        <row r="572">
          <cell r="A572" t="str">
            <v>USD_FEDFUND_EOD</v>
          </cell>
          <cell r="C572">
            <v>42762</v>
          </cell>
          <cell r="E572">
            <v>4.4754592617176998E-3</v>
          </cell>
        </row>
        <row r="573">
          <cell r="A573" t="str">
            <v>USD_FEDFUND_EOD</v>
          </cell>
          <cell r="C573">
            <v>42853</v>
          </cell>
          <cell r="E573">
            <v>5.1431971187181702E-3</v>
          </cell>
        </row>
        <row r="574">
          <cell r="A574" t="str">
            <v>USD_FEDFUND_EOD</v>
          </cell>
          <cell r="C574">
            <v>42944</v>
          </cell>
          <cell r="E574">
            <v>5.7863768760526403E-3</v>
          </cell>
        </row>
        <row r="575">
          <cell r="A575" t="str">
            <v>USD_FEDFUND_EOD</v>
          </cell>
          <cell r="C575">
            <v>43036</v>
          </cell>
          <cell r="E575">
            <v>6.4354830269971897E-3</v>
          </cell>
        </row>
        <row r="576">
          <cell r="A576" t="str">
            <v>USD_FEDFUND_EOD</v>
          </cell>
          <cell r="C576">
            <v>43401</v>
          </cell>
          <cell r="E576">
            <v>8.8520318194899097E-3</v>
          </cell>
        </row>
        <row r="577">
          <cell r="A577" t="str">
            <v>USD_FEDFUND_EOD</v>
          </cell>
          <cell r="C577">
            <v>43766</v>
          </cell>
          <cell r="E577">
            <v>1.0966109691028E-2</v>
          </cell>
        </row>
        <row r="578">
          <cell r="A578" t="str">
            <v>USD_FEDFUND_EOD</v>
          </cell>
          <cell r="C578">
            <v>44131</v>
          </cell>
          <cell r="E578">
            <v>1.28181883140061E-2</v>
          </cell>
        </row>
        <row r="579">
          <cell r="A579" t="str">
            <v>USD_FEDFUND_EOD</v>
          </cell>
          <cell r="C579">
            <v>44496</v>
          </cell>
          <cell r="E579">
            <v>1.4450973402389201E-2</v>
          </cell>
        </row>
        <row r="580">
          <cell r="A580" t="str">
            <v>USD_FEDFUND_EOD</v>
          </cell>
          <cell r="C580">
            <v>44861</v>
          </cell>
          <cell r="E580">
            <v>1.5840370447444199E-2</v>
          </cell>
        </row>
        <row r="581">
          <cell r="A581" t="str">
            <v>USD_FEDFUND_EOD</v>
          </cell>
          <cell r="C581">
            <v>45226</v>
          </cell>
          <cell r="E581">
            <v>1.70061547824128E-2</v>
          </cell>
        </row>
        <row r="582">
          <cell r="A582" t="str">
            <v>USD_FEDFUND_EOD</v>
          </cell>
          <cell r="C582">
            <v>45591</v>
          </cell>
          <cell r="E582">
            <v>1.79696610552873E-2</v>
          </cell>
        </row>
        <row r="583">
          <cell r="A583" t="str">
            <v>USD_FEDFUND_EOD</v>
          </cell>
          <cell r="C583">
            <v>45956</v>
          </cell>
          <cell r="E583">
            <v>1.8819244487901E-2</v>
          </cell>
        </row>
        <row r="584">
          <cell r="A584" t="str">
            <v>USD_FEDFUND_EOD</v>
          </cell>
          <cell r="C584">
            <v>46686</v>
          </cell>
          <cell r="E584">
            <v>2.0197757810349899E-2</v>
          </cell>
        </row>
        <row r="585">
          <cell r="A585" t="str">
            <v>USD_FEDFUND_EOD</v>
          </cell>
          <cell r="C585">
            <v>47781</v>
          </cell>
          <cell r="E585">
            <v>2.1594237763285801E-2</v>
          </cell>
        </row>
        <row r="586">
          <cell r="A586" t="str">
            <v>USD_FEDFUND_EOD</v>
          </cell>
          <cell r="C586">
            <v>49606</v>
          </cell>
          <cell r="E586">
            <v>2.2938859557661499E-2</v>
          </cell>
        </row>
        <row r="587">
          <cell r="A587" t="str">
            <v>USD_FEDFUND_EOD</v>
          </cell>
          <cell r="C587">
            <v>51431</v>
          </cell>
          <cell r="E587">
            <v>2.3560885369621899E-2</v>
          </cell>
        </row>
        <row r="588">
          <cell r="A588" t="str">
            <v>USD_FEDFUND_EOD</v>
          </cell>
          <cell r="C588">
            <v>53256</v>
          </cell>
          <cell r="E588">
            <v>2.3861359827354201E-2</v>
          </cell>
        </row>
        <row r="589">
          <cell r="A589" t="str">
            <v>USD_FEDFUND_EOD</v>
          </cell>
          <cell r="C589">
            <v>55081</v>
          </cell>
          <cell r="E589">
            <v>2.3919812841373001E-2</v>
          </cell>
        </row>
        <row r="590">
          <cell r="A590" t="str">
            <v>USD_FEDFUND_EOD</v>
          </cell>
          <cell r="C590">
            <v>56906</v>
          </cell>
          <cell r="E590">
            <v>2.39766767116898E-2</v>
          </cell>
        </row>
        <row r="591">
          <cell r="A591" t="str">
            <v>USD_FEDFUND_EOD</v>
          </cell>
          <cell r="C591">
            <v>58731</v>
          </cell>
          <cell r="E591">
            <v>2.3763846727130899E-2</v>
          </cell>
        </row>
        <row r="592">
          <cell r="A592" t="str">
            <v>USD_FEDFUND_EOD</v>
          </cell>
          <cell r="C592">
            <v>60556</v>
          </cell>
          <cell r="E592">
            <v>2.3548931864621599E-2</v>
          </cell>
        </row>
        <row r="593">
          <cell r="A593" t="str">
            <v>USD_LIBOR_EOD</v>
          </cell>
          <cell r="C593">
            <v>42307</v>
          </cell>
          <cell r="E593">
            <v>1.3383308797532E-3</v>
          </cell>
        </row>
        <row r="594">
          <cell r="A594" t="str">
            <v>USD_LIBOR_EOD</v>
          </cell>
          <cell r="C594">
            <v>42313</v>
          </cell>
          <cell r="E594">
            <v>1.4088335672687499E-3</v>
          </cell>
        </row>
        <row r="595">
          <cell r="A595" t="str">
            <v>USD_LIBOR_EOD</v>
          </cell>
          <cell r="C595">
            <v>42336</v>
          </cell>
          <cell r="E595">
            <v>1.8176328238137501E-3</v>
          </cell>
        </row>
        <row r="596">
          <cell r="A596" t="str">
            <v>USD_LIBOR_EOD</v>
          </cell>
          <cell r="C596">
            <v>42366</v>
          </cell>
          <cell r="E596">
            <v>2.2691185083687799E-3</v>
          </cell>
        </row>
        <row r="597">
          <cell r="A597" t="str">
            <v>USD_LIBOR_EOD</v>
          </cell>
          <cell r="C597">
            <v>42397</v>
          </cell>
          <cell r="E597">
            <v>2.7284120573940599E-3</v>
          </cell>
        </row>
        <row r="598">
          <cell r="A598" t="str">
            <v>USD_LIBOR_EOD</v>
          </cell>
          <cell r="C598">
            <v>42488</v>
          </cell>
          <cell r="E598">
            <v>3.8262205372708298E-3</v>
          </cell>
        </row>
        <row r="599">
          <cell r="A599" t="str">
            <v>USD_LIBOR_EOD</v>
          </cell>
          <cell r="C599">
            <v>42579</v>
          </cell>
          <cell r="E599">
            <v>4.6052137213889802E-3</v>
          </cell>
        </row>
        <row r="600">
          <cell r="A600" t="str">
            <v>USD_LIBOR_EOD</v>
          </cell>
          <cell r="C600">
            <v>42671</v>
          </cell>
          <cell r="E600">
            <v>5.3502723947674103E-3</v>
          </cell>
        </row>
        <row r="601">
          <cell r="A601" t="str">
            <v>USD_LIBOR_EOD</v>
          </cell>
          <cell r="C601">
            <v>42853</v>
          </cell>
          <cell r="E601">
            <v>6.8619764619650796E-3</v>
          </cell>
        </row>
        <row r="602">
          <cell r="A602" t="str">
            <v>USD_LIBOR_EOD</v>
          </cell>
          <cell r="C602">
            <v>43036</v>
          </cell>
          <cell r="E602">
            <v>8.3239566035165306E-3</v>
          </cell>
        </row>
        <row r="603">
          <cell r="A603" t="str">
            <v>USD_LIBOR_EOD</v>
          </cell>
          <cell r="C603">
            <v>43401</v>
          </cell>
          <cell r="E603">
            <v>1.10104358937141E-2</v>
          </cell>
        </row>
        <row r="604">
          <cell r="A604" t="str">
            <v>USD_LIBOR_EOD</v>
          </cell>
          <cell r="C604">
            <v>43766</v>
          </cell>
          <cell r="E604">
            <v>1.3181373339609601E-2</v>
          </cell>
        </row>
        <row r="605">
          <cell r="A605" t="str">
            <v>USD_LIBOR_EOD</v>
          </cell>
          <cell r="C605">
            <v>44131</v>
          </cell>
          <cell r="E605">
            <v>1.51125458013158E-2</v>
          </cell>
        </row>
        <row r="606">
          <cell r="A606" t="str">
            <v>USD_LIBOR_EOD</v>
          </cell>
          <cell r="C606">
            <v>44496</v>
          </cell>
          <cell r="E606">
            <v>1.67951399535653E-2</v>
          </cell>
        </row>
        <row r="607">
          <cell r="A607" t="str">
            <v>USD_LIBOR_EOD</v>
          </cell>
          <cell r="C607">
            <v>44861</v>
          </cell>
          <cell r="E607">
            <v>1.82346933313976E-2</v>
          </cell>
        </row>
        <row r="608">
          <cell r="A608" t="str">
            <v>USD_LIBOR_EOD</v>
          </cell>
          <cell r="C608">
            <v>45226</v>
          </cell>
          <cell r="E608">
            <v>1.9422171094790299E-2</v>
          </cell>
        </row>
        <row r="609">
          <cell r="A609" t="str">
            <v>USD_LIBOR_EOD</v>
          </cell>
          <cell r="C609">
            <v>45591</v>
          </cell>
          <cell r="E609">
            <v>2.0406779619693699E-2</v>
          </cell>
        </row>
        <row r="610">
          <cell r="A610" t="str">
            <v>USD_LIBOR_EOD</v>
          </cell>
          <cell r="C610">
            <v>45956</v>
          </cell>
          <cell r="E610">
            <v>2.12781447925319E-2</v>
          </cell>
        </row>
        <row r="611">
          <cell r="A611" t="str">
            <v>USD_LIBOR_EOD</v>
          </cell>
          <cell r="C611">
            <v>46686</v>
          </cell>
          <cell r="E611">
            <v>2.2676803509444499E-2</v>
          </cell>
        </row>
        <row r="612">
          <cell r="A612" t="str">
            <v>USD_LIBOR_EOD</v>
          </cell>
          <cell r="C612">
            <v>47781</v>
          </cell>
          <cell r="E612">
            <v>2.4095816960601701E-2</v>
          </cell>
        </row>
        <row r="613">
          <cell r="A613" t="str">
            <v>USD_LIBOR_EOD</v>
          </cell>
          <cell r="C613">
            <v>49606</v>
          </cell>
          <cell r="E613">
            <v>2.5479838568555301E-2</v>
          </cell>
        </row>
        <row r="614">
          <cell r="A614" t="str">
            <v>USD_LIBOR_EOD</v>
          </cell>
          <cell r="C614">
            <v>51431</v>
          </cell>
          <cell r="E614">
            <v>2.61189243150938E-2</v>
          </cell>
        </row>
        <row r="615">
          <cell r="A615" t="str">
            <v>USD_LIBOR_EOD</v>
          </cell>
          <cell r="C615">
            <v>53256</v>
          </cell>
          <cell r="E615">
            <v>2.64356703191331E-2</v>
          </cell>
        </row>
        <row r="616">
          <cell r="A616" t="str">
            <v>USD_LIBOR_EOD</v>
          </cell>
          <cell r="C616">
            <v>55081</v>
          </cell>
          <cell r="E616">
            <v>2.64871664384226E-2</v>
          </cell>
        </row>
        <row r="617">
          <cell r="A617" t="str">
            <v>USD_LIBOR_EOD</v>
          </cell>
          <cell r="C617">
            <v>56906</v>
          </cell>
          <cell r="E617">
            <v>2.6536919695320699E-2</v>
          </cell>
        </row>
        <row r="618">
          <cell r="A618" t="str">
            <v>USD_LIBOR_EOD</v>
          </cell>
          <cell r="C618">
            <v>58731</v>
          </cell>
          <cell r="E618">
            <v>2.6304669920384102E-2</v>
          </cell>
        </row>
        <row r="619">
          <cell r="A619" t="str">
            <v>USD_LIBOR_EOD</v>
          </cell>
          <cell r="C619">
            <v>60556</v>
          </cell>
          <cell r="E619">
            <v>2.60702401109663E-2</v>
          </cell>
        </row>
        <row r="620">
          <cell r="A620" t="str">
            <v>ZAR_JIBAR_EOD</v>
          </cell>
          <cell r="C620">
            <v>42307</v>
          </cell>
          <cell r="E620">
            <v>5.7795423989927798E-2</v>
          </cell>
        </row>
        <row r="621">
          <cell r="A621" t="str">
            <v>ZAR_JIBAR_EOD</v>
          </cell>
          <cell r="C621">
            <v>42313</v>
          </cell>
          <cell r="E621">
            <v>5.8491181526765502E-2</v>
          </cell>
        </row>
        <row r="622">
          <cell r="A622" t="str">
            <v>ZAR_JIBAR_EOD</v>
          </cell>
          <cell r="C622">
            <v>42336</v>
          </cell>
          <cell r="E622">
            <v>6.1034101571312102E-2</v>
          </cell>
        </row>
        <row r="623">
          <cell r="A623" t="str">
            <v>ZAR_JIBAR_EOD</v>
          </cell>
          <cell r="C623">
            <v>42366</v>
          </cell>
          <cell r="E623">
            <v>6.19345019600736E-2</v>
          </cell>
        </row>
        <row r="624">
          <cell r="A624" t="str">
            <v>ZAR_JIBAR_EOD</v>
          </cell>
          <cell r="C624">
            <v>42397</v>
          </cell>
          <cell r="E624">
            <v>6.2649349843951499E-2</v>
          </cell>
        </row>
        <row r="625">
          <cell r="A625" t="str">
            <v>ZAR_JIBAR_EOD</v>
          </cell>
          <cell r="C625">
            <v>42488</v>
          </cell>
          <cell r="E625">
            <v>6.3851203492605299E-2</v>
          </cell>
        </row>
        <row r="626">
          <cell r="A626" t="str">
            <v>ZAR_JIBAR_EOD</v>
          </cell>
          <cell r="C626">
            <v>42579</v>
          </cell>
          <cell r="E626">
            <v>6.4833636849041504E-2</v>
          </cell>
        </row>
        <row r="627">
          <cell r="A627" t="str">
            <v>ZAR_JIBAR_EOD</v>
          </cell>
          <cell r="C627">
            <v>42671</v>
          </cell>
          <cell r="E627">
            <v>6.5935971777359006E-2</v>
          </cell>
        </row>
        <row r="628">
          <cell r="A628" t="str">
            <v>ZAR_JIBAR_EOD</v>
          </cell>
          <cell r="C628">
            <v>42853</v>
          </cell>
          <cell r="E628">
            <v>6.7742258218439294E-2</v>
          </cell>
        </row>
        <row r="629">
          <cell r="A629" t="str">
            <v>ZAR_JIBAR_EOD</v>
          </cell>
          <cell r="C629">
            <v>43036</v>
          </cell>
          <cell r="E629">
            <v>6.9552118809782307E-2</v>
          </cell>
        </row>
        <row r="630">
          <cell r="A630" t="str">
            <v>ZAR_JIBAR_EOD</v>
          </cell>
          <cell r="C630">
            <v>43401</v>
          </cell>
          <cell r="E630">
            <v>7.2477396438745206E-2</v>
          </cell>
        </row>
        <row r="631">
          <cell r="A631" t="str">
            <v>ZAR_JIBAR_EOD</v>
          </cell>
          <cell r="C631">
            <v>43766</v>
          </cell>
          <cell r="E631">
            <v>7.4853358466568903E-2</v>
          </cell>
        </row>
        <row r="632">
          <cell r="A632" t="str">
            <v>ZAR_JIBAR_EOD</v>
          </cell>
          <cell r="C632">
            <v>44131</v>
          </cell>
          <cell r="E632">
            <v>7.6887873464497797E-2</v>
          </cell>
        </row>
        <row r="633">
          <cell r="A633" t="str">
            <v>ZAR_JIBAR_EOD</v>
          </cell>
          <cell r="C633">
            <v>44496</v>
          </cell>
          <cell r="E633">
            <v>7.8580853257625399E-2</v>
          </cell>
        </row>
        <row r="634">
          <cell r="A634" t="str">
            <v>ZAR_JIBAR_EOD</v>
          </cell>
          <cell r="C634">
            <v>44861</v>
          </cell>
          <cell r="E634">
            <v>8.0051842497626105E-2</v>
          </cell>
        </row>
        <row r="635">
          <cell r="A635" t="str">
            <v>ZAR_JIBAR_EOD</v>
          </cell>
          <cell r="C635">
            <v>45226</v>
          </cell>
          <cell r="E635">
            <v>8.1395413707862796E-2</v>
          </cell>
        </row>
        <row r="636">
          <cell r="A636" t="str">
            <v>ZAR_JIBAR_EOD</v>
          </cell>
          <cell r="C636">
            <v>45591</v>
          </cell>
          <cell r="E636">
            <v>8.2695413102328405E-2</v>
          </cell>
        </row>
        <row r="637">
          <cell r="A637" t="str">
            <v>ZAR_JIBAR_EOD</v>
          </cell>
          <cell r="C637">
            <v>45956</v>
          </cell>
          <cell r="E637">
            <v>8.3826920751177106E-2</v>
          </cell>
        </row>
        <row r="638">
          <cell r="A638" t="str">
            <v>ZAR_JIBAR_EOD</v>
          </cell>
          <cell r="C638">
            <v>46686</v>
          </cell>
          <cell r="E638">
            <v>8.5605249488461904E-2</v>
          </cell>
        </row>
        <row r="639">
          <cell r="A639" t="str">
            <v>ZAR_JIBAR_EOD</v>
          </cell>
          <cell r="C639">
            <v>47781</v>
          </cell>
          <cell r="E639">
            <v>8.7745313920827905E-2</v>
          </cell>
        </row>
        <row r="640">
          <cell r="A640" t="str">
            <v>ZAR_JIBAR_EOD</v>
          </cell>
          <cell r="C640">
            <v>49606</v>
          </cell>
          <cell r="E640">
            <v>8.7887747224266302E-2</v>
          </cell>
        </row>
        <row r="641">
          <cell r="A641" t="str">
            <v>ZAR_JIBAR_EOD</v>
          </cell>
          <cell r="C641">
            <v>51431</v>
          </cell>
          <cell r="E641">
            <v>8.6268147747203205E-2</v>
          </cell>
        </row>
        <row r="642">
          <cell r="A642" t="str">
            <v>ZAR_JIBAR_EOD</v>
          </cell>
          <cell r="C642">
            <v>53256</v>
          </cell>
          <cell r="E642">
            <v>8.2524946846567901E-2</v>
          </cell>
        </row>
      </sheetData>
      <sheetData sheetId="10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42314</v>
          </cell>
          <cell r="E3">
            <v>1.9506761446841499E-2</v>
          </cell>
        </row>
        <row r="4">
          <cell r="A4" t="str">
            <v>AUD_AONIA_EOD</v>
          </cell>
          <cell r="C4">
            <v>42338</v>
          </cell>
          <cell r="E4">
            <v>1.8963202231903301E-2</v>
          </cell>
        </row>
        <row r="5">
          <cell r="A5" t="str">
            <v>AUD_AONIA_EOD</v>
          </cell>
          <cell r="C5">
            <v>42369</v>
          </cell>
          <cell r="E5">
            <v>1.8503429564297E-2</v>
          </cell>
        </row>
        <row r="6">
          <cell r="A6" t="str">
            <v>AUD_AONIA_EOD</v>
          </cell>
          <cell r="C6">
            <v>42398</v>
          </cell>
          <cell r="E6">
            <v>1.8319151576993702E-2</v>
          </cell>
        </row>
        <row r="7">
          <cell r="A7" t="str">
            <v>AUD_AONIA_EOD</v>
          </cell>
          <cell r="C7">
            <v>42429</v>
          </cell>
          <cell r="E7">
            <v>1.7979194701152099E-2</v>
          </cell>
        </row>
        <row r="8">
          <cell r="A8" t="str">
            <v>AUD_AONIA_EOD</v>
          </cell>
          <cell r="C8">
            <v>42460</v>
          </cell>
          <cell r="E8">
            <v>1.76993255871877E-2</v>
          </cell>
        </row>
        <row r="9">
          <cell r="A9" t="str">
            <v>AUD_AONIA_EOD</v>
          </cell>
          <cell r="C9">
            <v>42489</v>
          </cell>
          <cell r="E9">
            <v>1.7489100754606701E-2</v>
          </cell>
        </row>
        <row r="10">
          <cell r="A10" t="str">
            <v>AUD_AONIA_EOD</v>
          </cell>
          <cell r="C10">
            <v>42580</v>
          </cell>
          <cell r="E10">
            <v>1.6933682350701799E-2</v>
          </cell>
        </row>
        <row r="11">
          <cell r="A11" t="str">
            <v>AUD_AONIA_EOD</v>
          </cell>
          <cell r="C11">
            <v>42674</v>
          </cell>
          <cell r="E11">
            <v>1.66507801744043E-2</v>
          </cell>
        </row>
        <row r="12">
          <cell r="A12" t="str">
            <v>AUD_AONIA_EOD</v>
          </cell>
          <cell r="C12">
            <v>42853</v>
          </cell>
          <cell r="E12">
            <v>1.6528287301345E-2</v>
          </cell>
        </row>
        <row r="13">
          <cell r="A13" t="str">
            <v>AUD_AONIA_EOD</v>
          </cell>
          <cell r="C13">
            <v>43039</v>
          </cell>
          <cell r="E13">
            <v>1.6753907689608698E-2</v>
          </cell>
        </row>
        <row r="14">
          <cell r="A14" t="str">
            <v>AUD_AONIA_EOD</v>
          </cell>
          <cell r="C14">
            <v>43404</v>
          </cell>
          <cell r="E14">
            <v>1.7680171635273099E-2</v>
          </cell>
        </row>
        <row r="15">
          <cell r="A15" t="str">
            <v>AUD_AONIA_EOD</v>
          </cell>
          <cell r="C15">
            <v>43769</v>
          </cell>
          <cell r="E15">
            <v>1.88060743708563E-2</v>
          </cell>
        </row>
        <row r="16">
          <cell r="A16" t="str">
            <v>AUD_AONIA_EOD</v>
          </cell>
          <cell r="C16">
            <v>44134</v>
          </cell>
          <cell r="E16">
            <v>2.0131108221023201E-2</v>
          </cell>
        </row>
        <row r="17">
          <cell r="A17" t="str">
            <v>AUD_AONIA_EOD</v>
          </cell>
          <cell r="C17">
            <v>44865</v>
          </cell>
          <cell r="E17">
            <v>2.29947099991844E-2</v>
          </cell>
        </row>
        <row r="18">
          <cell r="A18" t="str">
            <v>AUD_AONIA_EOD</v>
          </cell>
          <cell r="C18">
            <v>45961</v>
          </cell>
          <cell r="E18">
            <v>2.59475165211146E-2</v>
          </cell>
        </row>
        <row r="19">
          <cell r="A19" t="str">
            <v>AUD_AONIA_EOD</v>
          </cell>
          <cell r="C19">
            <v>46689</v>
          </cell>
          <cell r="E19">
            <v>2.7671242076712899E-2</v>
          </cell>
        </row>
        <row r="20">
          <cell r="A20" t="str">
            <v>AUD_AONIA_EOD</v>
          </cell>
          <cell r="C20">
            <v>47787</v>
          </cell>
          <cell r="E20">
            <v>2.93734743998126E-2</v>
          </cell>
        </row>
        <row r="21">
          <cell r="A21" t="str">
            <v>AUD_AONIA_EOD</v>
          </cell>
          <cell r="C21">
            <v>49613</v>
          </cell>
          <cell r="E21">
            <v>3.08637661838294E-2</v>
          </cell>
        </row>
        <row r="22">
          <cell r="A22" t="str">
            <v>AUD_AONIA_EOD</v>
          </cell>
          <cell r="C22">
            <v>51440</v>
          </cell>
          <cell r="E22">
            <v>3.1087061651306001E-2</v>
          </cell>
        </row>
        <row r="23">
          <cell r="A23" t="str">
            <v>AUD_AONIA_EOD</v>
          </cell>
          <cell r="C23">
            <v>53266</v>
          </cell>
          <cell r="E23">
            <v>3.0759418841645601E-2</v>
          </cell>
        </row>
        <row r="24">
          <cell r="A24" t="str">
            <v>AUD_AONIA_EOD</v>
          </cell>
          <cell r="C24">
            <v>56916</v>
          </cell>
          <cell r="E24">
            <v>2.9655103592211799E-2</v>
          </cell>
        </row>
        <row r="25">
          <cell r="A25" t="str">
            <v>AUD_BBSW_3M_EOD</v>
          </cell>
          <cell r="C25">
            <v>42398</v>
          </cell>
          <cell r="E25">
            <v>2.0894880216897799E-2</v>
          </cell>
        </row>
        <row r="26">
          <cell r="A26" t="str">
            <v>AUD_BBSW_3M_EOD</v>
          </cell>
          <cell r="C26">
            <v>42439</v>
          </cell>
          <cell r="E26">
            <v>2.0177471912329301E-2</v>
          </cell>
        </row>
        <row r="27">
          <cell r="A27" t="str">
            <v>AUD_BBSW_3M_EOD</v>
          </cell>
          <cell r="C27">
            <v>42530</v>
          </cell>
          <cell r="E27">
            <v>1.9512069994422499E-2</v>
          </cell>
        </row>
        <row r="28">
          <cell r="A28" t="str">
            <v>AUD_BBSW_3M_EOD</v>
          </cell>
          <cell r="C28">
            <v>42621</v>
          </cell>
          <cell r="E28">
            <v>1.90528147586209E-2</v>
          </cell>
        </row>
        <row r="29">
          <cell r="A29" t="str">
            <v>AUD_BBSW_3M_EOD</v>
          </cell>
          <cell r="C29">
            <v>42712</v>
          </cell>
          <cell r="E29">
            <v>1.8793853802400399E-2</v>
          </cell>
        </row>
        <row r="30">
          <cell r="A30" t="str">
            <v>AUD_BBSW_3M_EOD</v>
          </cell>
          <cell r="C30">
            <v>42803</v>
          </cell>
          <cell r="E30">
            <v>1.86785763603524E-2</v>
          </cell>
        </row>
        <row r="31">
          <cell r="A31" t="str">
            <v>AUD_BBSW_3M_EOD</v>
          </cell>
          <cell r="C31">
            <v>42894</v>
          </cell>
          <cell r="E31">
            <v>1.8670156473005801E-2</v>
          </cell>
        </row>
        <row r="32">
          <cell r="A32" t="str">
            <v>AUD_BBSW_3M_EOD</v>
          </cell>
          <cell r="C32">
            <v>43038</v>
          </cell>
          <cell r="E32">
            <v>1.9078664146787799E-2</v>
          </cell>
        </row>
        <row r="33">
          <cell r="A33" t="str">
            <v>AUD_BBSW_3M_EOD</v>
          </cell>
          <cell r="C33">
            <v>43402</v>
          </cell>
          <cell r="E33">
            <v>1.9867778736446701E-2</v>
          </cell>
        </row>
        <row r="34">
          <cell r="A34" t="str">
            <v>AUD_BBSW_3M_EOD</v>
          </cell>
          <cell r="C34">
            <v>43767</v>
          </cell>
          <cell r="E34">
            <v>2.0968697288269899E-2</v>
          </cell>
        </row>
        <row r="35">
          <cell r="A35" t="str">
            <v>AUD_BBSW_3M_EOD</v>
          </cell>
          <cell r="C35">
            <v>44133</v>
          </cell>
          <cell r="E35">
            <v>2.2242047417235698E-2</v>
          </cell>
        </row>
        <row r="36">
          <cell r="A36" t="str">
            <v>AUD_BBSW_3M_EOD</v>
          </cell>
          <cell r="C36">
            <v>44865</v>
          </cell>
          <cell r="E36">
            <v>2.5026599144530801E-2</v>
          </cell>
        </row>
        <row r="37">
          <cell r="A37" t="str">
            <v>AUD_BBSW_3M_EOD</v>
          </cell>
          <cell r="C37">
            <v>45959</v>
          </cell>
          <cell r="E37">
            <v>2.79806536299958E-2</v>
          </cell>
        </row>
        <row r="38">
          <cell r="A38" t="str">
            <v>AUD_BBSW_3M_EOD</v>
          </cell>
          <cell r="C38">
            <v>46689</v>
          </cell>
          <cell r="E38">
            <v>2.9674979349542701E-2</v>
          </cell>
        </row>
        <row r="39">
          <cell r="A39" t="str">
            <v>AUD_BBSW_3M_EOD</v>
          </cell>
          <cell r="C39">
            <v>47785</v>
          </cell>
          <cell r="E39">
            <v>3.1378313794637402E-2</v>
          </cell>
        </row>
        <row r="40">
          <cell r="A40" t="str">
            <v>AUD_BBSW_3M_EOD</v>
          </cell>
          <cell r="C40">
            <v>49611</v>
          </cell>
          <cell r="E40">
            <v>3.2902420897562498E-2</v>
          </cell>
        </row>
        <row r="41">
          <cell r="A41" t="str">
            <v>AUD_BBSW_3M_EOD</v>
          </cell>
          <cell r="C41">
            <v>51438</v>
          </cell>
          <cell r="E41">
            <v>3.31248289512176E-2</v>
          </cell>
        </row>
        <row r="42">
          <cell r="A42" t="str">
            <v>AUD_BBSW_3M_EOD</v>
          </cell>
          <cell r="C42">
            <v>53265</v>
          </cell>
          <cell r="E42">
            <v>3.2796653179960597E-2</v>
          </cell>
        </row>
        <row r="43">
          <cell r="A43" t="str">
            <v>AUD_BBSW_3M_EOD</v>
          </cell>
          <cell r="C43">
            <v>56916</v>
          </cell>
          <cell r="E43">
            <v>3.1691878551193403E-2</v>
          </cell>
        </row>
        <row r="44">
          <cell r="A44" t="str">
            <v>AUD_BBSW_6M_EOD</v>
          </cell>
          <cell r="C44">
            <v>42489</v>
          </cell>
          <cell r="E44">
            <v>2.1483878054727599E-2</v>
          </cell>
        </row>
        <row r="45">
          <cell r="A45" t="str">
            <v>AUD_BBSW_6M_EOD</v>
          </cell>
          <cell r="C45">
            <v>42674</v>
          </cell>
          <cell r="E45">
            <v>2.05724564837289E-2</v>
          </cell>
        </row>
        <row r="46">
          <cell r="A46" t="str">
            <v>AUD_BBSW_6M_EOD</v>
          </cell>
          <cell r="C46">
            <v>43038</v>
          </cell>
          <cell r="E46">
            <v>2.0522870960344702E-2</v>
          </cell>
        </row>
        <row r="47">
          <cell r="A47" t="str">
            <v>AUD_BBSW_6M_EOD</v>
          </cell>
          <cell r="C47">
            <v>43402</v>
          </cell>
          <cell r="E47">
            <v>2.1184324312559601E-2</v>
          </cell>
        </row>
        <row r="48">
          <cell r="A48" t="str">
            <v>AUD_BBSW_6M_EOD</v>
          </cell>
          <cell r="C48">
            <v>43767</v>
          </cell>
          <cell r="E48">
            <v>2.2153447558679502E-2</v>
          </cell>
        </row>
        <row r="49">
          <cell r="A49" t="str">
            <v>AUD_BBSW_6M_EOD</v>
          </cell>
          <cell r="C49">
            <v>44133</v>
          </cell>
          <cell r="E49">
            <v>2.3317873361694899E-2</v>
          </cell>
        </row>
        <row r="50">
          <cell r="A50" t="str">
            <v>AUD_BBSW_6M_EOD</v>
          </cell>
          <cell r="C50">
            <v>44865</v>
          </cell>
          <cell r="E50">
            <v>2.5917096004923E-2</v>
          </cell>
        </row>
        <row r="51">
          <cell r="A51" t="str">
            <v>AUD_BBSW_6M_EOD</v>
          </cell>
          <cell r="C51">
            <v>45959</v>
          </cell>
          <cell r="E51">
            <v>2.8705596247212299E-2</v>
          </cell>
        </row>
        <row r="52">
          <cell r="A52" t="str">
            <v>AUD_BBSW_6M_EOD</v>
          </cell>
          <cell r="C52">
            <v>46689</v>
          </cell>
          <cell r="E52">
            <v>3.0262218883807802E-2</v>
          </cell>
        </row>
        <row r="53">
          <cell r="A53" t="str">
            <v>AUD_BBSW_6M_EOD</v>
          </cell>
          <cell r="C53">
            <v>47785</v>
          </cell>
          <cell r="E53">
            <v>3.17970119180929E-2</v>
          </cell>
        </row>
        <row r="54">
          <cell r="A54" t="str">
            <v>AUD_BBSW_6M_EOD</v>
          </cell>
          <cell r="C54">
            <v>49611</v>
          </cell>
          <cell r="E54">
            <v>3.31440772220312E-2</v>
          </cell>
        </row>
        <row r="55">
          <cell r="A55" t="str">
            <v>AUD_BBSW_6M_EOD</v>
          </cell>
          <cell r="C55">
            <v>51438</v>
          </cell>
          <cell r="E55">
            <v>3.32762056211909E-2</v>
          </cell>
        </row>
        <row r="56">
          <cell r="A56" t="str">
            <v>AUD_BBSW_6M_EOD</v>
          </cell>
          <cell r="C56">
            <v>53265</v>
          </cell>
          <cell r="E56">
            <v>3.2890944260271102E-2</v>
          </cell>
        </row>
        <row r="57">
          <cell r="A57" t="str">
            <v>AUD_BBSW_6M_EOD</v>
          </cell>
          <cell r="C57">
            <v>56916</v>
          </cell>
          <cell r="E57">
            <v>3.1824564582139198E-2</v>
          </cell>
        </row>
        <row r="58">
          <cell r="A58" t="str">
            <v>AUD_BBSW_EOD</v>
          </cell>
          <cell r="C58">
            <v>42307</v>
          </cell>
          <cell r="E58">
            <v>1.99994520748366E-2</v>
          </cell>
        </row>
        <row r="59">
          <cell r="A59" t="str">
            <v>AUD_BBSW_EOD</v>
          </cell>
          <cell r="C59">
            <v>42313</v>
          </cell>
          <cell r="E59">
            <v>2.0036150012160199E-2</v>
          </cell>
        </row>
        <row r="60">
          <cell r="A60" t="str">
            <v>AUD_BBSW_EOD</v>
          </cell>
          <cell r="C60">
            <v>42338</v>
          </cell>
          <cell r="E60">
            <v>2.01821344047808E-2</v>
          </cell>
        </row>
        <row r="61">
          <cell r="A61" t="str">
            <v>AUD_BBSW_EOD</v>
          </cell>
          <cell r="C61">
            <v>42439</v>
          </cell>
          <cell r="E61">
            <v>1.9944979329386402E-2</v>
          </cell>
        </row>
        <row r="62">
          <cell r="A62" t="str">
            <v>AUD_BBSW_EOD</v>
          </cell>
          <cell r="C62">
            <v>42530</v>
          </cell>
          <cell r="E62">
            <v>1.9374027523320101E-2</v>
          </cell>
        </row>
        <row r="63">
          <cell r="A63" t="str">
            <v>AUD_BBSW_EOD</v>
          </cell>
          <cell r="C63">
            <v>42621</v>
          </cell>
          <cell r="E63">
            <v>1.8954651223699201E-2</v>
          </cell>
        </row>
        <row r="64">
          <cell r="A64" t="str">
            <v>AUD_BBSW_EOD</v>
          </cell>
          <cell r="C64">
            <v>42712</v>
          </cell>
          <cell r="E64">
            <v>1.8717692439091001E-2</v>
          </cell>
        </row>
        <row r="65">
          <cell r="A65" t="str">
            <v>AUD_BBSW_EOD</v>
          </cell>
          <cell r="C65">
            <v>42803</v>
          </cell>
          <cell r="E65">
            <v>1.8616360035345999E-2</v>
          </cell>
        </row>
        <row r="66">
          <cell r="A66" t="str">
            <v>AUD_BBSW_EOD</v>
          </cell>
          <cell r="C66">
            <v>42894</v>
          </cell>
          <cell r="E66">
            <v>1.86175688649594E-2</v>
          </cell>
        </row>
        <row r="67">
          <cell r="A67" t="str">
            <v>AUD_BBSW_EOD</v>
          </cell>
          <cell r="C67">
            <v>43038</v>
          </cell>
          <cell r="E67">
            <v>1.9076358729056199E-2</v>
          </cell>
        </row>
        <row r="68">
          <cell r="A68" t="str">
            <v>AUD_BBSW_EOD</v>
          </cell>
          <cell r="C68">
            <v>43402</v>
          </cell>
          <cell r="E68">
            <v>1.98694667210658E-2</v>
          </cell>
        </row>
        <row r="69">
          <cell r="A69" t="str">
            <v>AUD_BBSW_EOD</v>
          </cell>
          <cell r="C69">
            <v>43767</v>
          </cell>
          <cell r="E69">
            <v>2.2212511135306302E-2</v>
          </cell>
        </row>
        <row r="70">
          <cell r="A70" t="str">
            <v>AUD_BBSW_EOD</v>
          </cell>
          <cell r="C70">
            <v>44133</v>
          </cell>
          <cell r="E70">
            <v>2.3374548405479E-2</v>
          </cell>
        </row>
        <row r="71">
          <cell r="A71" t="str">
            <v>AUD_BBSW_EOD</v>
          </cell>
          <cell r="C71">
            <v>44865</v>
          </cell>
          <cell r="E71">
            <v>2.5980366804363199E-2</v>
          </cell>
        </row>
        <row r="72">
          <cell r="A72" t="str">
            <v>AUD_BBSW_EOD</v>
          </cell>
          <cell r="C72">
            <v>45959</v>
          </cell>
          <cell r="E72">
            <v>2.87815322680516E-2</v>
          </cell>
        </row>
        <row r="73">
          <cell r="A73" t="str">
            <v>AUD_BBSW_EOD</v>
          </cell>
          <cell r="C73">
            <v>46689</v>
          </cell>
          <cell r="E73">
            <v>3.0348290972817299E-2</v>
          </cell>
        </row>
        <row r="74">
          <cell r="A74" t="str">
            <v>AUD_BBSW_EOD</v>
          </cell>
          <cell r="C74">
            <v>47785</v>
          </cell>
          <cell r="E74">
            <v>3.1892128933507201E-2</v>
          </cell>
        </row>
        <row r="75">
          <cell r="A75" t="str">
            <v>AUD_BBSW_EOD</v>
          </cell>
          <cell r="C75">
            <v>49611</v>
          </cell>
          <cell r="E75">
            <v>3.3244665093449401E-2</v>
          </cell>
        </row>
        <row r="76">
          <cell r="A76" t="str">
            <v>AUD_BBSW_EOD</v>
          </cell>
          <cell r="C76">
            <v>51438</v>
          </cell>
          <cell r="E76">
            <v>3.33644615822297E-2</v>
          </cell>
        </row>
        <row r="77">
          <cell r="A77" t="str">
            <v>AUD_BBSW_EOD</v>
          </cell>
          <cell r="C77">
            <v>53265</v>
          </cell>
          <cell r="E77">
            <v>3.2957014317688903E-2</v>
          </cell>
        </row>
        <row r="78">
          <cell r="A78" t="str">
            <v>AUD_BBSW_EOD</v>
          </cell>
          <cell r="C78">
            <v>56916</v>
          </cell>
          <cell r="E78">
            <v>3.1837465179824498E-2</v>
          </cell>
        </row>
        <row r="79">
          <cell r="A79" t="str">
            <v>CAD_CDOR_1M_EOD</v>
          </cell>
          <cell r="C79">
            <v>42338</v>
          </cell>
          <cell r="E79">
            <v>8.2470178762247305E-3</v>
          </cell>
        </row>
        <row r="80">
          <cell r="A80" t="str">
            <v>CAD_CDOR_1M_EOD</v>
          </cell>
          <cell r="C80">
            <v>42367</v>
          </cell>
          <cell r="E80">
            <v>8.0439253149076993E-3</v>
          </cell>
        </row>
        <row r="81">
          <cell r="A81" t="str">
            <v>CAD_CDOR_1M_EOD</v>
          </cell>
          <cell r="C81">
            <v>42398</v>
          </cell>
          <cell r="E81">
            <v>7.9515847527423002E-3</v>
          </cell>
        </row>
        <row r="82">
          <cell r="A82" t="str">
            <v>CAD_CDOR_1M_EOD</v>
          </cell>
          <cell r="C82">
            <v>42489</v>
          </cell>
          <cell r="E82">
            <v>7.7746053939756997E-3</v>
          </cell>
        </row>
        <row r="83">
          <cell r="A83" t="str">
            <v>CAD_CDOR_1M_EOD</v>
          </cell>
          <cell r="C83">
            <v>42580</v>
          </cell>
          <cell r="E83">
            <v>7.7373893288591603E-3</v>
          </cell>
        </row>
        <row r="84">
          <cell r="A84" t="str">
            <v>CAD_CDOR_1M_EOD</v>
          </cell>
          <cell r="C84">
            <v>42674</v>
          </cell>
          <cell r="E84">
            <v>8.1186681452780993E-3</v>
          </cell>
        </row>
        <row r="85">
          <cell r="A85" t="str">
            <v>CAD_CDOR_1M_EOD</v>
          </cell>
          <cell r="C85">
            <v>43038</v>
          </cell>
          <cell r="E85">
            <v>8.0411660706943399E-3</v>
          </cell>
        </row>
        <row r="86">
          <cell r="A86" t="str">
            <v>CAD_CDOR_1M_EOD</v>
          </cell>
          <cell r="C86">
            <v>43402</v>
          </cell>
          <cell r="E86">
            <v>8.9612456364817697E-3</v>
          </cell>
        </row>
        <row r="87">
          <cell r="A87" t="str">
            <v>CAD_CDOR_1M_EOD</v>
          </cell>
          <cell r="C87">
            <v>43767</v>
          </cell>
          <cell r="E87">
            <v>1.0067339634375E-2</v>
          </cell>
        </row>
        <row r="88">
          <cell r="A88" t="str">
            <v>CAD_CDOR_1M_EOD</v>
          </cell>
          <cell r="C88">
            <v>44133</v>
          </cell>
          <cell r="E88">
            <v>1.14823995161209E-2</v>
          </cell>
        </row>
        <row r="89">
          <cell r="A89" t="str">
            <v>CAD_CDOR_1M_EOD</v>
          </cell>
          <cell r="C89">
            <v>44498</v>
          </cell>
          <cell r="E89">
            <v>1.3128638802415601E-2</v>
          </cell>
        </row>
        <row r="90">
          <cell r="A90" t="str">
            <v>CAD_CDOR_1M_EOD</v>
          </cell>
          <cell r="C90">
            <v>44865</v>
          </cell>
          <cell r="E90">
            <v>1.4748850816078201E-2</v>
          </cell>
        </row>
        <row r="91">
          <cell r="A91" t="str">
            <v>CAD_CDOR_1M_EOD</v>
          </cell>
          <cell r="C91">
            <v>45229</v>
          </cell>
          <cell r="E91">
            <v>1.6375403359504E-2</v>
          </cell>
        </row>
        <row r="92">
          <cell r="A92" t="str">
            <v>CAD_CDOR_1M_EOD</v>
          </cell>
          <cell r="C92">
            <v>45594</v>
          </cell>
          <cell r="E92">
            <v>1.7868231248251799E-2</v>
          </cell>
        </row>
        <row r="93">
          <cell r="A93" t="str">
            <v>CAD_CDOR_1M_EOD</v>
          </cell>
          <cell r="C93">
            <v>45959</v>
          </cell>
          <cell r="E93">
            <v>1.9130103186136699E-2</v>
          </cell>
        </row>
        <row r="94">
          <cell r="A94" t="str">
            <v>CAD_CDOR_1M_EOD</v>
          </cell>
          <cell r="C94">
            <v>46689</v>
          </cell>
          <cell r="E94">
            <v>2.1453286844573798E-2</v>
          </cell>
        </row>
        <row r="95">
          <cell r="A95" t="str">
            <v>CAD_CDOR_1M_EOD</v>
          </cell>
          <cell r="C95">
            <v>47785</v>
          </cell>
          <cell r="E95">
            <v>2.3906989040608499E-2</v>
          </cell>
        </row>
        <row r="96">
          <cell r="A96" t="str">
            <v>CAD_CDOR_1M_EOD</v>
          </cell>
          <cell r="C96">
            <v>49611</v>
          </cell>
          <cell r="E96">
            <v>2.53986587012986E-2</v>
          </cell>
        </row>
        <row r="97">
          <cell r="A97" t="str">
            <v>CAD_CDOR_1M_EOD</v>
          </cell>
          <cell r="C97">
            <v>51438</v>
          </cell>
          <cell r="E97">
            <v>2.5519357261561199E-2</v>
          </cell>
        </row>
        <row r="98">
          <cell r="A98" t="str">
            <v>CAD_CDOR_1M_EOD</v>
          </cell>
          <cell r="C98">
            <v>53265</v>
          </cell>
          <cell r="E98">
            <v>2.5527900803310299E-2</v>
          </cell>
        </row>
        <row r="99">
          <cell r="A99" t="str">
            <v>CAD_CDOR_3M_EOD</v>
          </cell>
          <cell r="C99">
            <v>42398</v>
          </cell>
          <cell r="E99">
            <v>8.2414341330910596E-3</v>
          </cell>
        </row>
        <row r="100">
          <cell r="A100" t="str">
            <v>CAD_CDOR_3M_EOD</v>
          </cell>
          <cell r="C100">
            <v>42443</v>
          </cell>
          <cell r="E100">
            <v>8.2076893011240101E-3</v>
          </cell>
        </row>
        <row r="101">
          <cell r="A101" t="str">
            <v>CAD_CDOR_3M_EOD</v>
          </cell>
          <cell r="C101">
            <v>42534</v>
          </cell>
          <cell r="E101">
            <v>8.0797567467227206E-3</v>
          </cell>
        </row>
        <row r="102">
          <cell r="A102" t="str">
            <v>CAD_CDOR_3M_EOD</v>
          </cell>
          <cell r="C102">
            <v>42632</v>
          </cell>
          <cell r="E102">
            <v>8.0050570180261807E-3</v>
          </cell>
        </row>
        <row r="103">
          <cell r="A103" t="str">
            <v>CAD_CDOR_3M_EOD</v>
          </cell>
          <cell r="C103">
            <v>42723</v>
          </cell>
          <cell r="E103">
            <v>8.0089662352757999E-3</v>
          </cell>
        </row>
        <row r="104">
          <cell r="A104" t="str">
            <v>CAD_CDOR_3M_EOD</v>
          </cell>
          <cell r="C104">
            <v>43038</v>
          </cell>
          <cell r="E104">
            <v>8.4645602255931807E-3</v>
          </cell>
        </row>
        <row r="105">
          <cell r="A105" t="str">
            <v>CAD_CDOR_3M_EOD</v>
          </cell>
          <cell r="C105">
            <v>43402</v>
          </cell>
          <cell r="E105">
            <v>9.4586419710700007E-3</v>
          </cell>
        </row>
        <row r="106">
          <cell r="A106" t="str">
            <v>CAD_CDOR_3M_EOD</v>
          </cell>
          <cell r="C106">
            <v>43767</v>
          </cell>
          <cell r="E106">
            <v>1.0664049221591299E-2</v>
          </cell>
        </row>
        <row r="107">
          <cell r="A107" t="str">
            <v>CAD_CDOR_3M_EOD</v>
          </cell>
          <cell r="C107">
            <v>44133</v>
          </cell>
          <cell r="E107">
            <v>1.2175660742018301E-2</v>
          </cell>
        </row>
        <row r="108">
          <cell r="A108" t="str">
            <v>CAD_CDOR_3M_EOD</v>
          </cell>
          <cell r="C108">
            <v>44498</v>
          </cell>
          <cell r="E108">
            <v>1.3775948247244299E-2</v>
          </cell>
        </row>
        <row r="109">
          <cell r="A109" t="str">
            <v>CAD_CDOR_3M_EOD</v>
          </cell>
          <cell r="C109">
            <v>44865</v>
          </cell>
          <cell r="E109">
            <v>1.54148188431388E-2</v>
          </cell>
        </row>
        <row r="110">
          <cell r="A110" t="str">
            <v>CAD_CDOR_3M_EOD</v>
          </cell>
          <cell r="C110">
            <v>45229</v>
          </cell>
          <cell r="E110">
            <v>1.69821447995845E-2</v>
          </cell>
        </row>
        <row r="111">
          <cell r="A111" t="str">
            <v>CAD_CDOR_3M_EOD</v>
          </cell>
          <cell r="C111">
            <v>45594</v>
          </cell>
          <cell r="E111">
            <v>1.8420610481205E-2</v>
          </cell>
        </row>
        <row r="112">
          <cell r="A112" t="str">
            <v>CAD_CDOR_3M_EOD</v>
          </cell>
          <cell r="C112">
            <v>45959</v>
          </cell>
          <cell r="E112">
            <v>1.9689418214876402E-2</v>
          </cell>
        </row>
        <row r="113">
          <cell r="A113" t="str">
            <v>CAD_CDOR_3M_EOD</v>
          </cell>
          <cell r="C113">
            <v>46689</v>
          </cell>
          <cell r="E113">
            <v>2.1943213947460901E-2</v>
          </cell>
        </row>
        <row r="114">
          <cell r="A114" t="str">
            <v>CAD_CDOR_3M_EOD</v>
          </cell>
          <cell r="C114">
            <v>47785</v>
          </cell>
          <cell r="E114">
            <v>2.4326330386298101E-2</v>
          </cell>
        </row>
        <row r="115">
          <cell r="A115" t="str">
            <v>CAD_CDOR_3M_EOD</v>
          </cell>
          <cell r="C115">
            <v>49611</v>
          </cell>
          <cell r="E115">
            <v>2.5731601441122201E-2</v>
          </cell>
        </row>
        <row r="116">
          <cell r="A116" t="str">
            <v>CAD_CDOR_3M_EOD</v>
          </cell>
          <cell r="C116">
            <v>51438</v>
          </cell>
          <cell r="E116">
            <v>2.57999438087167E-2</v>
          </cell>
        </row>
        <row r="117">
          <cell r="A117" t="str">
            <v>CAD_CDOR_3M_EOD</v>
          </cell>
          <cell r="C117">
            <v>53265</v>
          </cell>
          <cell r="E117">
            <v>2.5676345335194899E-2</v>
          </cell>
        </row>
        <row r="118">
          <cell r="A118" t="str">
            <v>CAD_CDOR_EOD</v>
          </cell>
          <cell r="C118">
            <v>42307</v>
          </cell>
          <cell r="E118">
            <v>5.2959615789978202E-3</v>
          </cell>
        </row>
        <row r="119">
          <cell r="A119" t="str">
            <v>CAD_CDOR_EOD</v>
          </cell>
          <cell r="C119">
            <v>42313</v>
          </cell>
          <cell r="E119">
            <v>5.8864677224072202E-3</v>
          </cell>
        </row>
        <row r="120">
          <cell r="A120" t="str">
            <v>CAD_CDOR_EOD</v>
          </cell>
          <cell r="C120">
            <v>42338</v>
          </cell>
          <cell r="E120">
            <v>8.2470178762249508E-3</v>
          </cell>
        </row>
        <row r="121">
          <cell r="A121" t="str">
            <v>CAD_CDOR_EOD</v>
          </cell>
          <cell r="C121">
            <v>42443</v>
          </cell>
          <cell r="E121">
            <v>8.2078087885679198E-3</v>
          </cell>
        </row>
        <row r="122">
          <cell r="A122" t="str">
            <v>CAD_CDOR_EOD</v>
          </cell>
          <cell r="C122">
            <v>42534</v>
          </cell>
          <cell r="E122">
            <v>8.0798285440026006E-3</v>
          </cell>
        </row>
        <row r="123">
          <cell r="A123" t="str">
            <v>CAD_CDOR_EOD</v>
          </cell>
          <cell r="C123">
            <v>42632</v>
          </cell>
          <cell r="E123">
            <v>8.00510723207477E-3</v>
          </cell>
        </row>
        <row r="124">
          <cell r="A124" t="str">
            <v>CAD_CDOR_EOD</v>
          </cell>
          <cell r="C124">
            <v>42723</v>
          </cell>
          <cell r="E124">
            <v>8.0090054913426901E-3</v>
          </cell>
        </row>
        <row r="125">
          <cell r="A125" t="str">
            <v>CAD_CDOR_EOD</v>
          </cell>
          <cell r="C125">
            <v>43038</v>
          </cell>
          <cell r="E125">
            <v>8.4666773342235001E-3</v>
          </cell>
        </row>
        <row r="126">
          <cell r="A126" t="str">
            <v>CAD_CDOR_EOD</v>
          </cell>
          <cell r="C126">
            <v>43402</v>
          </cell>
          <cell r="E126">
            <v>9.4640698681730008E-3</v>
          </cell>
        </row>
        <row r="127">
          <cell r="A127" t="str">
            <v>CAD_CDOR_EOD</v>
          </cell>
          <cell r="C127">
            <v>43767</v>
          </cell>
          <cell r="E127">
            <v>1.06735391015556E-2</v>
          </cell>
        </row>
        <row r="128">
          <cell r="A128" t="str">
            <v>CAD_CDOR_EOD</v>
          </cell>
          <cell r="C128">
            <v>44133</v>
          </cell>
          <cell r="E128">
            <v>1.21923362229383E-2</v>
          </cell>
        </row>
        <row r="129">
          <cell r="A129" t="str">
            <v>CAD_CDOR_EOD</v>
          </cell>
          <cell r="C129">
            <v>44498</v>
          </cell>
          <cell r="E129">
            <v>1.38017980510546E-2</v>
          </cell>
        </row>
        <row r="130">
          <cell r="A130" t="str">
            <v>CAD_CDOR_EOD</v>
          </cell>
          <cell r="C130">
            <v>44865</v>
          </cell>
          <cell r="E130">
            <v>1.5451799202675099E-2</v>
          </cell>
        </row>
        <row r="131">
          <cell r="A131" t="str">
            <v>CAD_CDOR_EOD</v>
          </cell>
          <cell r="C131">
            <v>45229</v>
          </cell>
          <cell r="E131">
            <v>1.7031977040536501E-2</v>
          </cell>
        </row>
        <row r="132">
          <cell r="A132" t="str">
            <v>CAD_CDOR_EOD</v>
          </cell>
          <cell r="C132">
            <v>45594</v>
          </cell>
          <cell r="E132">
            <v>1.8484562817405899E-2</v>
          </cell>
        </row>
        <row r="133">
          <cell r="A133" t="str">
            <v>CAD_CDOR_EOD</v>
          </cell>
          <cell r="C133">
            <v>45959</v>
          </cell>
          <cell r="E133">
            <v>1.9765109264188101E-2</v>
          </cell>
        </row>
        <row r="134">
          <cell r="A134" t="str">
            <v>CAD_CDOR_EOD</v>
          </cell>
          <cell r="C134">
            <v>46689</v>
          </cell>
          <cell r="E134">
            <v>2.2041711198343701E-2</v>
          </cell>
        </row>
        <row r="135">
          <cell r="A135" t="str">
            <v>CAD_CDOR_EOD</v>
          </cell>
          <cell r="C135">
            <v>47785</v>
          </cell>
          <cell r="E135">
            <v>2.4452184527666301E-2</v>
          </cell>
        </row>
        <row r="136">
          <cell r="A136" t="str">
            <v>CAD_CDOR_EOD</v>
          </cell>
          <cell r="C136">
            <v>49611</v>
          </cell>
          <cell r="E136">
            <v>2.5865325197120301E-2</v>
          </cell>
        </row>
        <row r="137">
          <cell r="A137" t="str">
            <v>CAD_CDOR_EOD</v>
          </cell>
          <cell r="C137">
            <v>51438</v>
          </cell>
          <cell r="E137">
            <v>2.5915609720638499E-2</v>
          </cell>
        </row>
        <row r="138">
          <cell r="A138" t="str">
            <v>CAD_CDOR_EOD</v>
          </cell>
          <cell r="C138">
            <v>53265</v>
          </cell>
          <cell r="E138">
            <v>2.5773273014399901E-2</v>
          </cell>
        </row>
        <row r="139">
          <cell r="A139" t="str">
            <v>CAD_CORRA_EOD</v>
          </cell>
          <cell r="C139">
            <v>42307</v>
          </cell>
          <cell r="E139">
            <v>5.2959615789978202E-3</v>
          </cell>
        </row>
        <row r="140">
          <cell r="A140" t="str">
            <v>CAD_CORRA_EOD</v>
          </cell>
          <cell r="C140">
            <v>42314</v>
          </cell>
          <cell r="E140">
            <v>5.0367854505088397E-3</v>
          </cell>
        </row>
        <row r="141">
          <cell r="A141" t="str">
            <v>CAD_CORRA_EOD</v>
          </cell>
          <cell r="C141">
            <v>42338</v>
          </cell>
          <cell r="E141">
            <v>5.0130623158606401E-3</v>
          </cell>
        </row>
        <row r="142">
          <cell r="A142" t="str">
            <v>CAD_CORRA_EOD</v>
          </cell>
          <cell r="C142">
            <v>42369</v>
          </cell>
          <cell r="E142">
            <v>4.9796658816649497E-3</v>
          </cell>
        </row>
        <row r="143">
          <cell r="A143" t="str">
            <v>CAD_CORRA_EOD</v>
          </cell>
          <cell r="C143">
            <v>42398</v>
          </cell>
          <cell r="E143">
            <v>4.96062081446329E-3</v>
          </cell>
        </row>
        <row r="144">
          <cell r="A144" t="str">
            <v>CAD_CORRA_EOD</v>
          </cell>
          <cell r="C144">
            <v>42429</v>
          </cell>
          <cell r="E144">
            <v>4.9438043621579204E-3</v>
          </cell>
        </row>
        <row r="145">
          <cell r="A145" t="str">
            <v>CAD_CORRA_EOD</v>
          </cell>
          <cell r="C145">
            <v>42460</v>
          </cell>
          <cell r="E145">
            <v>4.9223650799049296E-3</v>
          </cell>
        </row>
        <row r="146">
          <cell r="A146" t="str">
            <v>CAD_CORRA_EOD</v>
          </cell>
          <cell r="C146">
            <v>42489</v>
          </cell>
          <cell r="E146">
            <v>4.9160621911916204E-3</v>
          </cell>
        </row>
        <row r="147">
          <cell r="A147" t="str">
            <v>CAD_CORRA_EOD</v>
          </cell>
          <cell r="C147">
            <v>42521</v>
          </cell>
          <cell r="E147">
            <v>4.8898867654678796E-3</v>
          </cell>
        </row>
        <row r="148">
          <cell r="A148" t="str">
            <v>CAD_CORRA_EOD</v>
          </cell>
          <cell r="C148">
            <v>42551</v>
          </cell>
          <cell r="E148">
            <v>4.8737876086984199E-3</v>
          </cell>
        </row>
        <row r="149">
          <cell r="A149" t="str">
            <v>CAD_CORRA_EOD</v>
          </cell>
          <cell r="C149">
            <v>42580</v>
          </cell>
          <cell r="E149">
            <v>4.8792843775839999E-3</v>
          </cell>
        </row>
        <row r="150">
          <cell r="A150" t="str">
            <v>CAD_CORRA_EOD</v>
          </cell>
          <cell r="C150">
            <v>42613</v>
          </cell>
          <cell r="E150">
            <v>4.8714320204290302E-3</v>
          </cell>
        </row>
        <row r="151">
          <cell r="A151" t="str">
            <v>CAD_CORRA_EOD</v>
          </cell>
          <cell r="C151">
            <v>42643</v>
          </cell>
          <cell r="E151">
            <v>4.8852268078123503E-3</v>
          </cell>
        </row>
        <row r="152">
          <cell r="A152" t="str">
            <v>CAD_CORRA_EOD</v>
          </cell>
          <cell r="C152">
            <v>42674</v>
          </cell>
          <cell r="E152">
            <v>4.9039631836225199E-3</v>
          </cell>
        </row>
        <row r="153">
          <cell r="A153" t="str">
            <v>CAD_CORRA_EOD</v>
          </cell>
          <cell r="C153">
            <v>42853</v>
          </cell>
          <cell r="E153">
            <v>5.09271423047145E-3</v>
          </cell>
        </row>
        <row r="154">
          <cell r="A154" t="str">
            <v>CAD_CORRA_EOD</v>
          </cell>
          <cell r="C154">
            <v>43039</v>
          </cell>
          <cell r="E154">
            <v>5.63424420922302E-3</v>
          </cell>
        </row>
        <row r="155">
          <cell r="A155" t="str">
            <v>CAD_CORRA_EOD</v>
          </cell>
          <cell r="C155">
            <v>43404</v>
          </cell>
          <cell r="E155">
            <v>6.5380762277679897E-3</v>
          </cell>
        </row>
        <row r="156">
          <cell r="A156" t="str">
            <v>CAD_CORRA_EOD</v>
          </cell>
          <cell r="C156">
            <v>43769</v>
          </cell>
          <cell r="E156">
            <v>7.7525813145730401E-3</v>
          </cell>
        </row>
        <row r="157">
          <cell r="A157" t="str">
            <v>CAD_CORRA_EOD</v>
          </cell>
          <cell r="C157">
            <v>44134</v>
          </cell>
          <cell r="E157">
            <v>9.2614037861498306E-3</v>
          </cell>
        </row>
        <row r="158">
          <cell r="A158" t="str">
            <v>CAD_CORRA_EOD</v>
          </cell>
          <cell r="C158">
            <v>44865</v>
          </cell>
          <cell r="E158">
            <v>1.25254737853072E-2</v>
          </cell>
        </row>
        <row r="159">
          <cell r="A159" t="str">
            <v>CAD_CORRA_EOD</v>
          </cell>
          <cell r="C159">
            <v>45961</v>
          </cell>
          <cell r="E159">
            <v>1.6829656221603501E-2</v>
          </cell>
        </row>
        <row r="160">
          <cell r="A160" t="str">
            <v>CAD_CORRA_EOD</v>
          </cell>
          <cell r="C160">
            <v>46689</v>
          </cell>
          <cell r="E160">
            <v>1.9131916060877899E-2</v>
          </cell>
        </row>
        <row r="161">
          <cell r="A161" t="str">
            <v>CAD_CORRA_EOD</v>
          </cell>
          <cell r="C161">
            <v>47787</v>
          </cell>
          <cell r="E161">
            <v>2.1544796581132199E-2</v>
          </cell>
        </row>
        <row r="162">
          <cell r="A162" t="str">
            <v>CAD_CORRA_EOD</v>
          </cell>
          <cell r="C162">
            <v>49613</v>
          </cell>
          <cell r="E162">
            <v>2.2948461764510798E-2</v>
          </cell>
        </row>
        <row r="163">
          <cell r="A163" t="str">
            <v>CAD_CORRA_EOD</v>
          </cell>
          <cell r="C163">
            <v>53266</v>
          </cell>
          <cell r="E163">
            <v>2.2921955276715499E-2</v>
          </cell>
        </row>
        <row r="164">
          <cell r="A164" t="str">
            <v>CHF_LIBOR_12M_EOD</v>
          </cell>
          <cell r="C164">
            <v>42676</v>
          </cell>
          <cell r="E164">
            <v>-6.1325671171635699E-3</v>
          </cell>
        </row>
        <row r="165">
          <cell r="A165" t="str">
            <v>CHF_LIBOR_12M_EOD</v>
          </cell>
          <cell r="C165">
            <v>43041</v>
          </cell>
          <cell r="E165">
            <v>-6.4628285822928497E-3</v>
          </cell>
        </row>
        <row r="166">
          <cell r="A166" t="str">
            <v>CHF_LIBOR_12M_EOD</v>
          </cell>
          <cell r="C166">
            <v>43406</v>
          </cell>
          <cell r="E166">
            <v>-6.01846781281405E-3</v>
          </cell>
        </row>
        <row r="167">
          <cell r="A167" t="str">
            <v>CHF_LIBOR_12M_EOD</v>
          </cell>
          <cell r="C167">
            <v>43773</v>
          </cell>
          <cell r="E167">
            <v>-5.1169885363273604E-3</v>
          </cell>
        </row>
        <row r="168">
          <cell r="A168" t="str">
            <v>CHF_LIBOR_12M_EOD</v>
          </cell>
          <cell r="C168">
            <v>44137</v>
          </cell>
          <cell r="E168">
            <v>-3.8857998424868798E-3</v>
          </cell>
        </row>
        <row r="169">
          <cell r="A169" t="str">
            <v>CHF_LIBOR_12M_EOD</v>
          </cell>
          <cell r="C169">
            <v>44502</v>
          </cell>
          <cell r="E169">
            <v>-2.4209262430438302E-3</v>
          </cell>
        </row>
        <row r="170">
          <cell r="A170" t="str">
            <v>CHF_LIBOR_12M_EOD</v>
          </cell>
          <cell r="C170">
            <v>44867</v>
          </cell>
          <cell r="E170">
            <v>-1.0812914520374299E-3</v>
          </cell>
        </row>
        <row r="171">
          <cell r="A171" t="str">
            <v>CHF_LIBOR_12M_EOD</v>
          </cell>
          <cell r="C171">
            <v>45232</v>
          </cell>
          <cell r="E171">
            <v>1.5746870594208001E-4</v>
          </cell>
        </row>
        <row r="172">
          <cell r="A172" t="str">
            <v>CHF_LIBOR_12M_EOD</v>
          </cell>
          <cell r="C172">
            <v>45600</v>
          </cell>
          <cell r="E172">
            <v>1.25578816946718E-3</v>
          </cell>
        </row>
        <row r="173">
          <cell r="A173" t="str">
            <v>CHF_LIBOR_12M_EOD</v>
          </cell>
          <cell r="C173">
            <v>45964</v>
          </cell>
          <cell r="E173">
            <v>2.1944894255140602E-3</v>
          </cell>
        </row>
        <row r="174">
          <cell r="A174" t="str">
            <v>CHF_LIBOR_12M_EOD</v>
          </cell>
          <cell r="C174">
            <v>46693</v>
          </cell>
          <cell r="E174">
            <v>3.7204313343254399E-3</v>
          </cell>
        </row>
        <row r="175">
          <cell r="A175" t="str">
            <v>CHF_LIBOR_12M_EOD</v>
          </cell>
          <cell r="C175">
            <v>47791</v>
          </cell>
          <cell r="E175">
            <v>5.4597543426491901E-3</v>
          </cell>
        </row>
        <row r="176">
          <cell r="A176" t="str">
            <v>CHF_LIBOR_12M_EOD</v>
          </cell>
          <cell r="C176">
            <v>49615</v>
          </cell>
          <cell r="E176">
            <v>7.3786423751704099E-3</v>
          </cell>
        </row>
        <row r="177">
          <cell r="A177" t="str">
            <v>CHF_LIBOR_12M_EOD</v>
          </cell>
          <cell r="C177">
            <v>51442</v>
          </cell>
          <cell r="E177">
            <v>8.4081896486186795E-3</v>
          </cell>
        </row>
        <row r="178">
          <cell r="A178" t="str">
            <v>CHF_LIBOR_12M_EOD</v>
          </cell>
          <cell r="C178">
            <v>53268</v>
          </cell>
          <cell r="E178">
            <v>8.9303820567658999E-3</v>
          </cell>
        </row>
        <row r="179">
          <cell r="A179" t="str">
            <v>CHF_LIBOR_12M_EOD</v>
          </cell>
          <cell r="C179">
            <v>56920</v>
          </cell>
          <cell r="E179">
            <v>9.7395632200721807E-3</v>
          </cell>
        </row>
        <row r="180">
          <cell r="A180" t="str">
            <v>CHF_LIBOR_3M_EOD</v>
          </cell>
          <cell r="C180">
            <v>42402</v>
          </cell>
          <cell r="E180">
            <v>-7.4286170681649097E-3</v>
          </cell>
        </row>
        <row r="181">
          <cell r="A181" t="str">
            <v>CHF_LIBOR_3M_EOD</v>
          </cell>
          <cell r="C181">
            <v>42445</v>
          </cell>
          <cell r="E181">
            <v>-8.0151625817453508E-3</v>
          </cell>
        </row>
        <row r="182">
          <cell r="A182" t="str">
            <v>CHF_LIBOR_3M_EOD</v>
          </cell>
          <cell r="C182">
            <v>42536</v>
          </cell>
          <cell r="E182">
            <v>-8.4604407830124392E-3</v>
          </cell>
        </row>
        <row r="183">
          <cell r="A183" t="str">
            <v>CHF_LIBOR_3M_EOD</v>
          </cell>
          <cell r="C183">
            <v>42634</v>
          </cell>
          <cell r="E183">
            <v>-8.7872398225542197E-3</v>
          </cell>
        </row>
        <row r="184">
          <cell r="A184" t="str">
            <v>CHF_LIBOR_3M_EOD</v>
          </cell>
          <cell r="C184">
            <v>42725</v>
          </cell>
          <cell r="E184">
            <v>-8.9776263377223994E-3</v>
          </cell>
        </row>
        <row r="185">
          <cell r="A185" t="str">
            <v>CHF_LIBOR_3M_EOD</v>
          </cell>
          <cell r="C185">
            <v>43041</v>
          </cell>
          <cell r="E185">
            <v>-8.9922026240293607E-3</v>
          </cell>
        </row>
        <row r="186">
          <cell r="A186" t="str">
            <v>CHF_LIBOR_3M_EOD</v>
          </cell>
          <cell r="C186">
            <v>43406</v>
          </cell>
          <cell r="E186">
            <v>-8.6019281026549401E-3</v>
          </cell>
        </row>
        <row r="187">
          <cell r="A187" t="str">
            <v>CHF_LIBOR_3M_EOD</v>
          </cell>
          <cell r="C187">
            <v>43773</v>
          </cell>
          <cell r="E187">
            <v>-7.7509551595915096E-3</v>
          </cell>
        </row>
        <row r="188">
          <cell r="A188" t="str">
            <v>CHF_LIBOR_3M_EOD</v>
          </cell>
          <cell r="C188">
            <v>44137</v>
          </cell>
          <cell r="E188">
            <v>-6.5405729669112201E-3</v>
          </cell>
        </row>
        <row r="189">
          <cell r="A189" t="str">
            <v>CHF_LIBOR_3M_EOD</v>
          </cell>
          <cell r="C189">
            <v>44502</v>
          </cell>
          <cell r="E189">
            <v>-5.0986349668692499E-3</v>
          </cell>
        </row>
        <row r="190">
          <cell r="A190" t="str">
            <v>CHF_LIBOR_3M_EOD</v>
          </cell>
          <cell r="C190">
            <v>44867</v>
          </cell>
          <cell r="E190">
            <v>-3.7318455295078201E-3</v>
          </cell>
        </row>
        <row r="191">
          <cell r="A191" t="str">
            <v>CHF_LIBOR_3M_EOD</v>
          </cell>
          <cell r="C191">
            <v>45232</v>
          </cell>
          <cell r="E191">
            <v>-2.46536345471206E-3</v>
          </cell>
        </row>
        <row r="192">
          <cell r="A192" t="str">
            <v>CHF_LIBOR_3M_EOD</v>
          </cell>
          <cell r="C192">
            <v>45600</v>
          </cell>
          <cell r="E192">
            <v>-1.3386829734749099E-3</v>
          </cell>
        </row>
        <row r="193">
          <cell r="A193" t="str">
            <v>CHF_LIBOR_3M_EOD</v>
          </cell>
          <cell r="C193">
            <v>45964</v>
          </cell>
          <cell r="E193">
            <v>-3.4776122157167001E-4</v>
          </cell>
        </row>
        <row r="194">
          <cell r="A194" t="str">
            <v>CHF_LIBOR_3M_EOD</v>
          </cell>
          <cell r="C194">
            <v>46693</v>
          </cell>
          <cell r="E194">
            <v>1.2569610810589001E-3</v>
          </cell>
        </row>
        <row r="195">
          <cell r="A195" t="str">
            <v>CHF_LIBOR_3M_EOD</v>
          </cell>
          <cell r="C195">
            <v>47791</v>
          </cell>
          <cell r="E195">
            <v>3.1800451421618E-3</v>
          </cell>
        </row>
        <row r="196">
          <cell r="A196" t="str">
            <v>CHF_LIBOR_3M_EOD</v>
          </cell>
          <cell r="C196">
            <v>49615</v>
          </cell>
          <cell r="E196">
            <v>5.3382078795844003E-3</v>
          </cell>
        </row>
        <row r="197">
          <cell r="A197" t="str">
            <v>CHF_LIBOR_3M_EOD</v>
          </cell>
          <cell r="C197">
            <v>51442</v>
          </cell>
          <cell r="E197">
            <v>6.5024272513778004E-3</v>
          </cell>
        </row>
        <row r="198">
          <cell r="A198" t="str">
            <v>CHF_LIBOR_3M_EOD</v>
          </cell>
          <cell r="C198">
            <v>53268</v>
          </cell>
          <cell r="E198">
            <v>7.1053106121435998E-3</v>
          </cell>
        </row>
        <row r="199">
          <cell r="A199" t="str">
            <v>CHF_LIBOR_3M_EOD</v>
          </cell>
          <cell r="C199">
            <v>56920</v>
          </cell>
          <cell r="E199">
            <v>7.0562415233866704E-3</v>
          </cell>
        </row>
        <row r="200">
          <cell r="A200" t="str">
            <v>CHF_LIBOR_6M_EOD</v>
          </cell>
          <cell r="C200">
            <v>42492</v>
          </cell>
          <cell r="E200">
            <v>-7.03858705711946E-3</v>
          </cell>
        </row>
        <row r="201">
          <cell r="A201" t="str">
            <v>CHF_LIBOR_6M_EOD</v>
          </cell>
          <cell r="C201">
            <v>42676</v>
          </cell>
          <cell r="E201">
            <v>-7.6914928897506797E-3</v>
          </cell>
        </row>
        <row r="202">
          <cell r="A202" t="str">
            <v>CHF_LIBOR_6M_EOD</v>
          </cell>
          <cell r="C202">
            <v>42857</v>
          </cell>
          <cell r="E202">
            <v>-7.8999191474094406E-3</v>
          </cell>
        </row>
        <row r="203">
          <cell r="A203" t="str">
            <v>CHF_LIBOR_6M_EOD</v>
          </cell>
          <cell r="C203">
            <v>43041</v>
          </cell>
          <cell r="E203">
            <v>-7.8666045668278704E-3</v>
          </cell>
        </row>
        <row r="204">
          <cell r="A204" t="str">
            <v>CHF_LIBOR_6M_EOD</v>
          </cell>
          <cell r="C204">
            <v>43406</v>
          </cell>
          <cell r="E204">
            <v>-7.37506085409505E-3</v>
          </cell>
        </row>
        <row r="205">
          <cell r="A205" t="str">
            <v>CHF_LIBOR_6M_EOD</v>
          </cell>
          <cell r="C205">
            <v>43773</v>
          </cell>
          <cell r="E205">
            <v>-6.4238288467678402E-3</v>
          </cell>
        </row>
        <row r="206">
          <cell r="A206" t="str">
            <v>CHF_LIBOR_6M_EOD</v>
          </cell>
          <cell r="C206">
            <v>44137</v>
          </cell>
          <cell r="E206">
            <v>-5.1169546943112803E-3</v>
          </cell>
        </row>
        <row r="207">
          <cell r="A207" t="str">
            <v>CHF_LIBOR_6M_EOD</v>
          </cell>
          <cell r="C207">
            <v>44502</v>
          </cell>
          <cell r="E207">
            <v>-3.6507209193833499E-3</v>
          </cell>
        </row>
        <row r="208">
          <cell r="A208" t="str">
            <v>CHF_LIBOR_6M_EOD</v>
          </cell>
          <cell r="C208">
            <v>44867</v>
          </cell>
          <cell r="E208">
            <v>-2.2845959030292E-3</v>
          </cell>
        </row>
        <row r="209">
          <cell r="A209" t="str">
            <v>CHF_LIBOR_6M_EOD</v>
          </cell>
          <cell r="C209">
            <v>45232</v>
          </cell>
          <cell r="E209">
            <v>-1.01879162572707E-3</v>
          </cell>
        </row>
        <row r="210">
          <cell r="A210" t="str">
            <v>CHF_LIBOR_6M_EOD</v>
          </cell>
          <cell r="C210">
            <v>45600</v>
          </cell>
          <cell r="E210">
            <v>8.1784593687399997E-5</v>
          </cell>
        </row>
        <row r="211">
          <cell r="A211" t="str">
            <v>CHF_LIBOR_6M_EOD</v>
          </cell>
          <cell r="C211">
            <v>45964</v>
          </cell>
          <cell r="E211">
            <v>1.04634052424459E-3</v>
          </cell>
        </row>
        <row r="212">
          <cell r="A212" t="str">
            <v>CHF_LIBOR_6M_EOD</v>
          </cell>
          <cell r="C212">
            <v>46693</v>
          </cell>
          <cell r="E212">
            <v>2.54949859943303E-3</v>
          </cell>
        </row>
        <row r="213">
          <cell r="A213" t="str">
            <v>CHF_LIBOR_6M_EOD</v>
          </cell>
          <cell r="C213">
            <v>47791</v>
          </cell>
          <cell r="E213">
            <v>4.29152619653157E-3</v>
          </cell>
        </row>
        <row r="214">
          <cell r="A214" t="str">
            <v>CHF_LIBOR_6M_EOD</v>
          </cell>
          <cell r="C214">
            <v>49615</v>
          </cell>
          <cell r="E214">
            <v>6.2391008750909702E-3</v>
          </cell>
        </row>
        <row r="215">
          <cell r="A215" t="str">
            <v>CHF_LIBOR_6M_EOD</v>
          </cell>
          <cell r="C215">
            <v>51442</v>
          </cell>
          <cell r="E215">
            <v>7.2971177415059396E-3</v>
          </cell>
        </row>
        <row r="216">
          <cell r="A216" t="str">
            <v>CHF_LIBOR_6M_EOD</v>
          </cell>
          <cell r="C216">
            <v>53268</v>
          </cell>
          <cell r="E216">
            <v>7.8196678152811193E-3</v>
          </cell>
        </row>
        <row r="217">
          <cell r="A217" t="str">
            <v>CHF_LIBOR_6M_EOD</v>
          </cell>
          <cell r="C217">
            <v>56920</v>
          </cell>
          <cell r="E217">
            <v>7.7782971182814098E-3</v>
          </cell>
        </row>
        <row r="218">
          <cell r="A218" t="str">
            <v>CHF_LIBOR_EOD</v>
          </cell>
          <cell r="C218">
            <v>42307</v>
          </cell>
          <cell r="E218">
            <v>-7.8475843618369696E-3</v>
          </cell>
        </row>
        <row r="219">
          <cell r="A219" t="str">
            <v>CHF_LIBOR_EOD</v>
          </cell>
          <cell r="C219">
            <v>42310</v>
          </cell>
          <cell r="E219">
            <v>-7.8477109100197201E-3</v>
          </cell>
        </row>
        <row r="220">
          <cell r="A220" t="str">
            <v>CHF_LIBOR_EOD</v>
          </cell>
          <cell r="C220">
            <v>42317</v>
          </cell>
          <cell r="E220">
            <v>-7.9834656161324007E-3</v>
          </cell>
        </row>
        <row r="221">
          <cell r="A221" t="str">
            <v>CHF_LIBOR_EOD</v>
          </cell>
          <cell r="C221">
            <v>42340</v>
          </cell>
          <cell r="E221">
            <v>-7.8497588489976795E-3</v>
          </cell>
        </row>
        <row r="222">
          <cell r="A222" t="str">
            <v>CHF_LIBOR_EOD</v>
          </cell>
          <cell r="C222">
            <v>42445</v>
          </cell>
          <cell r="E222">
            <v>-8.1755953824205994E-3</v>
          </cell>
        </row>
        <row r="223">
          <cell r="A223" t="str">
            <v>CHF_LIBOR_EOD</v>
          </cell>
          <cell r="C223">
            <v>42536</v>
          </cell>
          <cell r="E223">
            <v>-8.5573979973306898E-3</v>
          </cell>
        </row>
        <row r="224">
          <cell r="A224" t="str">
            <v>CHF_LIBOR_EOD</v>
          </cell>
          <cell r="C224">
            <v>42634</v>
          </cell>
          <cell r="E224">
            <v>-8.8552281130714998E-3</v>
          </cell>
        </row>
        <row r="225">
          <cell r="A225" t="str">
            <v>CHF_LIBOR_EOD</v>
          </cell>
          <cell r="C225">
            <v>42725</v>
          </cell>
          <cell r="E225">
            <v>-9.0308486749253094E-3</v>
          </cell>
        </row>
        <row r="226">
          <cell r="A226" t="str">
            <v>CHF_LIBOR_EOD</v>
          </cell>
          <cell r="C226">
            <v>43041</v>
          </cell>
          <cell r="E226">
            <v>-7.8780694278053898E-3</v>
          </cell>
        </row>
        <row r="227">
          <cell r="A227" t="str">
            <v>CHF_LIBOR_EOD</v>
          </cell>
          <cell r="C227">
            <v>43406</v>
          </cell>
          <cell r="E227">
            <v>-7.38100366691121E-3</v>
          </cell>
        </row>
        <row r="228">
          <cell r="A228" t="str">
            <v>CHF_LIBOR_EOD</v>
          </cell>
          <cell r="C228">
            <v>43773</v>
          </cell>
          <cell r="E228">
            <v>-6.4260556580857898E-3</v>
          </cell>
        </row>
        <row r="229">
          <cell r="A229" t="str">
            <v>CHF_LIBOR_EOD</v>
          </cell>
          <cell r="C229">
            <v>44137</v>
          </cell>
          <cell r="E229">
            <v>-5.1103278527500403E-3</v>
          </cell>
        </row>
        <row r="230">
          <cell r="A230" t="str">
            <v>CHF_LIBOR_EOD</v>
          </cell>
          <cell r="C230">
            <v>44502</v>
          </cell>
          <cell r="E230">
            <v>-3.6372737160279699E-3</v>
          </cell>
        </row>
        <row r="231">
          <cell r="A231" t="str">
            <v>CHF_LIBOR_EOD</v>
          </cell>
          <cell r="C231">
            <v>44867</v>
          </cell>
          <cell r="E231">
            <v>-2.2640396720042199E-3</v>
          </cell>
        </row>
        <row r="232">
          <cell r="A232" t="str">
            <v>CHF_LIBOR_EOD</v>
          </cell>
          <cell r="C232">
            <v>45232</v>
          </cell>
          <cell r="E232">
            <v>-9.911669316935599E-4</v>
          </cell>
        </row>
        <row r="233">
          <cell r="A233" t="str">
            <v>CHF_LIBOR_EOD</v>
          </cell>
          <cell r="C233">
            <v>45600</v>
          </cell>
          <cell r="E233">
            <v>1.1600390998356E-4</v>
          </cell>
        </row>
        <row r="234">
          <cell r="A234" t="str">
            <v>CHF_LIBOR_EOD</v>
          </cell>
          <cell r="C234">
            <v>45964</v>
          </cell>
          <cell r="E234">
            <v>1.0871654016248399E-3</v>
          </cell>
        </row>
        <row r="235">
          <cell r="A235" t="str">
            <v>CHF_LIBOR_EOD</v>
          </cell>
          <cell r="C235">
            <v>46693</v>
          </cell>
          <cell r="E235">
            <v>2.5982522444086401E-3</v>
          </cell>
        </row>
        <row r="236">
          <cell r="A236" t="str">
            <v>CHF_LIBOR_EOD</v>
          </cell>
          <cell r="C236">
            <v>47791</v>
          </cell>
          <cell r="E236">
            <v>4.3483689116051404E-3</v>
          </cell>
        </row>
        <row r="237">
          <cell r="A237" t="str">
            <v>CHF_LIBOR_EOD</v>
          </cell>
          <cell r="C237">
            <v>49615</v>
          </cell>
          <cell r="E237">
            <v>6.3026559148281298E-3</v>
          </cell>
        </row>
        <row r="238">
          <cell r="A238" t="str">
            <v>CHF_LIBOR_EOD</v>
          </cell>
          <cell r="C238">
            <v>51442</v>
          </cell>
          <cell r="E238">
            <v>7.3610408289780903E-3</v>
          </cell>
        </row>
        <row r="239">
          <cell r="A239" t="str">
            <v>CHF_LIBOR_EOD</v>
          </cell>
          <cell r="C239">
            <v>53268</v>
          </cell>
          <cell r="E239">
            <v>7.8812556676058094E-3</v>
          </cell>
        </row>
        <row r="240">
          <cell r="A240" t="str">
            <v>CHF_LIBOR_EOD</v>
          </cell>
          <cell r="C240">
            <v>56920</v>
          </cell>
          <cell r="E240">
            <v>7.8242553367212295E-3</v>
          </cell>
        </row>
        <row r="241">
          <cell r="A241" t="str">
            <v>CHF_TOIS_EOD</v>
          </cell>
          <cell r="C241">
            <v>42307</v>
          </cell>
          <cell r="E241">
            <v>-5.3989982635078097E-3</v>
          </cell>
        </row>
        <row r="242">
          <cell r="A242" t="str">
            <v>CHF_TOIS_EOD</v>
          </cell>
          <cell r="C242">
            <v>42310</v>
          </cell>
          <cell r="E242">
            <v>-5.3990581605644801E-3</v>
          </cell>
        </row>
        <row r="243">
          <cell r="A243" t="str">
            <v>CHF_TOIS_EOD</v>
          </cell>
          <cell r="C243">
            <v>42340</v>
          </cell>
          <cell r="E243">
            <v>-5.48505316755327E-3</v>
          </cell>
        </row>
        <row r="244">
          <cell r="A244" t="str">
            <v>CHF_TOIS_EOD</v>
          </cell>
          <cell r="C244">
            <v>42373</v>
          </cell>
          <cell r="E244">
            <v>-5.7591857034291396E-3</v>
          </cell>
        </row>
        <row r="245">
          <cell r="A245" t="str">
            <v>CHF_TOIS_EOD</v>
          </cell>
          <cell r="C245">
            <v>42402</v>
          </cell>
          <cell r="E245">
            <v>-6.0998435407456503E-3</v>
          </cell>
        </row>
        <row r="246">
          <cell r="A246" t="str">
            <v>CHF_TOIS_EOD</v>
          </cell>
          <cell r="C246">
            <v>42431</v>
          </cell>
          <cell r="E246">
            <v>-6.2149001415163999E-3</v>
          </cell>
        </row>
        <row r="247">
          <cell r="A247" t="str">
            <v>CHF_TOIS_EOD</v>
          </cell>
          <cell r="C247">
            <v>42464</v>
          </cell>
          <cell r="E247">
            <v>-6.4897905251712603E-3</v>
          </cell>
        </row>
        <row r="248">
          <cell r="A248" t="str">
            <v>CHF_TOIS_EOD</v>
          </cell>
          <cell r="C248">
            <v>42492</v>
          </cell>
          <cell r="E248">
            <v>-6.6482728575405501E-3</v>
          </cell>
        </row>
        <row r="249">
          <cell r="A249" t="str">
            <v>CHF_TOIS_EOD</v>
          </cell>
          <cell r="C249">
            <v>42523</v>
          </cell>
          <cell r="E249">
            <v>-6.6307435901611497E-3</v>
          </cell>
        </row>
        <row r="250">
          <cell r="A250" t="str">
            <v>CHF_TOIS_EOD</v>
          </cell>
          <cell r="C250">
            <v>42555</v>
          </cell>
          <cell r="E250">
            <v>-6.7859469365632299E-3</v>
          </cell>
        </row>
        <row r="251">
          <cell r="A251" t="str">
            <v>CHF_TOIS_EOD</v>
          </cell>
          <cell r="C251">
            <v>42584</v>
          </cell>
          <cell r="E251">
            <v>-7.1199543202032801E-3</v>
          </cell>
        </row>
        <row r="252">
          <cell r="A252" t="str">
            <v>CHF_TOIS_EOD</v>
          </cell>
          <cell r="C252">
            <v>42615</v>
          </cell>
          <cell r="E252">
            <v>-7.1699243311508501E-3</v>
          </cell>
        </row>
        <row r="253">
          <cell r="A253" t="str">
            <v>CHF_TOIS_EOD</v>
          </cell>
          <cell r="C253">
            <v>42646</v>
          </cell>
          <cell r="E253">
            <v>-7.0498292941097397E-3</v>
          </cell>
        </row>
        <row r="254">
          <cell r="A254" t="str">
            <v>CHF_TOIS_EOD</v>
          </cell>
          <cell r="C254">
            <v>42676</v>
          </cell>
          <cell r="E254">
            <v>-7.4707045980155302E-3</v>
          </cell>
        </row>
        <row r="255">
          <cell r="A255" t="str">
            <v>CHF_TOIS_EOD</v>
          </cell>
          <cell r="C255">
            <v>42768</v>
          </cell>
          <cell r="E255">
            <v>-7.5483758272195303E-3</v>
          </cell>
        </row>
        <row r="256">
          <cell r="A256" t="str">
            <v>CHF_TOIS_EOD</v>
          </cell>
          <cell r="C256">
            <v>42857</v>
          </cell>
          <cell r="E256">
            <v>-7.6716935636640003E-3</v>
          </cell>
        </row>
        <row r="257">
          <cell r="A257" t="str">
            <v>CHF_TOIS_EOD</v>
          </cell>
          <cell r="C257">
            <v>42949</v>
          </cell>
          <cell r="E257">
            <v>-7.6909472832767901E-3</v>
          </cell>
        </row>
        <row r="258">
          <cell r="A258" t="str">
            <v>CHF_TOIS_EOD</v>
          </cell>
          <cell r="C258">
            <v>43041</v>
          </cell>
          <cell r="E258">
            <v>-7.5193596216350696E-3</v>
          </cell>
        </row>
        <row r="259">
          <cell r="A259" t="str">
            <v>CHF_TOIS_EOD</v>
          </cell>
          <cell r="C259">
            <v>43406</v>
          </cell>
          <cell r="E259">
            <v>-7.6747626054133999E-3</v>
          </cell>
        </row>
        <row r="260">
          <cell r="A260" t="str">
            <v>CHF_TOIS_EOD</v>
          </cell>
          <cell r="C260">
            <v>43773</v>
          </cell>
          <cell r="E260">
            <v>-6.9716728169693801E-3</v>
          </cell>
        </row>
        <row r="261">
          <cell r="A261" t="str">
            <v>CHF_TOIS_EOD</v>
          </cell>
          <cell r="C261">
            <v>44137</v>
          </cell>
          <cell r="E261">
            <v>-6.16590738716711E-3</v>
          </cell>
        </row>
        <row r="262">
          <cell r="A262" t="str">
            <v>CHF_TOIS_EOD</v>
          </cell>
          <cell r="C262">
            <v>44502</v>
          </cell>
          <cell r="E262">
            <v>-4.85417218430242E-3</v>
          </cell>
        </row>
        <row r="263">
          <cell r="A263" t="str">
            <v>CHF_TOIS_EOD</v>
          </cell>
          <cell r="C263">
            <v>44867</v>
          </cell>
          <cell r="E263">
            <v>-3.6888703175022301E-3</v>
          </cell>
        </row>
        <row r="264">
          <cell r="A264" t="str">
            <v>CHF_TOIS_EOD</v>
          </cell>
          <cell r="C264">
            <v>45232</v>
          </cell>
          <cell r="E264">
            <v>-2.5698009212977799E-3</v>
          </cell>
        </row>
        <row r="265">
          <cell r="A265" t="str">
            <v>CHF_TOIS_EOD</v>
          </cell>
          <cell r="C265">
            <v>45600</v>
          </cell>
          <cell r="E265">
            <v>-1.5478849727745101E-3</v>
          </cell>
        </row>
        <row r="266">
          <cell r="A266" t="str">
            <v>CHF_TOIS_EOD</v>
          </cell>
          <cell r="C266">
            <v>45964</v>
          </cell>
          <cell r="E266">
            <v>-6.2395681845055001E-4</v>
          </cell>
        </row>
        <row r="267">
          <cell r="A267" t="str">
            <v>CHF_TOIS_EOD</v>
          </cell>
          <cell r="C267">
            <v>46693</v>
          </cell>
          <cell r="E267">
            <v>9.7832207531494005E-4</v>
          </cell>
        </row>
        <row r="268">
          <cell r="A268" t="str">
            <v>CHF_TOIS_EOD</v>
          </cell>
          <cell r="C268">
            <v>47791</v>
          </cell>
          <cell r="E268">
            <v>2.8341492203309E-3</v>
          </cell>
        </row>
        <row r="269">
          <cell r="A269" t="str">
            <v>CHF_TOIS_EOD</v>
          </cell>
          <cell r="C269">
            <v>49615</v>
          </cell>
          <cell r="E269">
            <v>4.9876303498953903E-3</v>
          </cell>
        </row>
        <row r="270">
          <cell r="A270" t="str">
            <v>CHF_TOIS_EOD</v>
          </cell>
          <cell r="C270">
            <v>51442</v>
          </cell>
          <cell r="E270">
            <v>6.1140825955293097E-3</v>
          </cell>
        </row>
        <row r="271">
          <cell r="A271" t="str">
            <v>CHF_TOIS_EOD</v>
          </cell>
          <cell r="C271">
            <v>53268</v>
          </cell>
          <cell r="E271">
            <v>6.6124886743423698E-3</v>
          </cell>
        </row>
        <row r="272">
          <cell r="A272" t="str">
            <v>CHF_TOIS_EOD</v>
          </cell>
          <cell r="C272">
            <v>56920</v>
          </cell>
          <cell r="E272">
            <v>6.5447140192263203E-3</v>
          </cell>
        </row>
        <row r="273">
          <cell r="A273" t="str">
            <v>CZK_PRIBOR_3M_EOD</v>
          </cell>
          <cell r="C273">
            <v>42402</v>
          </cell>
          <cell r="E273">
            <v>2.9391887795250302E-3</v>
          </cell>
        </row>
        <row r="274">
          <cell r="A274" t="str">
            <v>CZK_PRIBOR_3M_EOD</v>
          </cell>
          <cell r="C274">
            <v>42492</v>
          </cell>
          <cell r="E274">
            <v>2.6477578118643702E-3</v>
          </cell>
        </row>
        <row r="275">
          <cell r="A275" t="str">
            <v>CZK_PRIBOR_3M_EOD</v>
          </cell>
          <cell r="C275">
            <v>42584</v>
          </cell>
          <cell r="E275">
            <v>2.3775696378959999E-3</v>
          </cell>
        </row>
        <row r="276">
          <cell r="A276" t="str">
            <v>CZK_PRIBOR_3M_EOD</v>
          </cell>
          <cell r="C276">
            <v>42676</v>
          </cell>
          <cell r="E276">
            <v>2.1708087706458299E-3</v>
          </cell>
        </row>
        <row r="277">
          <cell r="A277" t="str">
            <v>CZK_PRIBOR_3M_EOD</v>
          </cell>
          <cell r="C277">
            <v>43041</v>
          </cell>
          <cell r="E277">
            <v>1.78538148379155E-3</v>
          </cell>
        </row>
        <row r="278">
          <cell r="A278" t="str">
            <v>CZK_PRIBOR_3M_EOD</v>
          </cell>
          <cell r="C278">
            <v>43406</v>
          </cell>
          <cell r="E278">
            <v>1.91786509006221E-3</v>
          </cell>
        </row>
        <row r="279">
          <cell r="A279" t="str">
            <v>CZK_PRIBOR_3M_EOD</v>
          </cell>
          <cell r="C279">
            <v>43773</v>
          </cell>
          <cell r="E279">
            <v>2.4708830816231298E-3</v>
          </cell>
        </row>
        <row r="280">
          <cell r="A280" t="str">
            <v>CZK_PRIBOR_3M_EOD</v>
          </cell>
          <cell r="C280">
            <v>44137</v>
          </cell>
          <cell r="E280">
            <v>3.0500274615597599E-3</v>
          </cell>
        </row>
        <row r="281">
          <cell r="A281" t="str">
            <v>CZK_PRIBOR_3M_EOD</v>
          </cell>
          <cell r="C281">
            <v>44502</v>
          </cell>
          <cell r="E281">
            <v>3.73455900587374E-3</v>
          </cell>
        </row>
        <row r="282">
          <cell r="A282" t="str">
            <v>CZK_PRIBOR_3M_EOD</v>
          </cell>
          <cell r="C282">
            <v>44867</v>
          </cell>
          <cell r="E282">
            <v>4.4371688954054503E-3</v>
          </cell>
        </row>
        <row r="283">
          <cell r="A283" t="str">
            <v>CZK_PRIBOR_3M_EOD</v>
          </cell>
          <cell r="C283">
            <v>45232</v>
          </cell>
          <cell r="E283">
            <v>5.3766981339361201E-3</v>
          </cell>
        </row>
        <row r="284">
          <cell r="A284" t="str">
            <v>CZK_PRIBOR_3M_EOD</v>
          </cell>
          <cell r="C284">
            <v>45600</v>
          </cell>
          <cell r="E284">
            <v>6.3307928243366996E-3</v>
          </cell>
        </row>
        <row r="285">
          <cell r="A285" t="str">
            <v>CZK_PRIBOR_3M_EOD</v>
          </cell>
          <cell r="C285">
            <v>45964</v>
          </cell>
          <cell r="E285">
            <v>7.1610511703194702E-3</v>
          </cell>
        </row>
        <row r="286">
          <cell r="A286" t="str">
            <v>CZK_PRIBOR_3M_EOD</v>
          </cell>
          <cell r="C286">
            <v>46693</v>
          </cell>
          <cell r="E286">
            <v>8.6942564912351403E-3</v>
          </cell>
        </row>
        <row r="287">
          <cell r="A287" t="str">
            <v>CZK_PRIBOR_3M_EOD</v>
          </cell>
          <cell r="C287">
            <v>47791</v>
          </cell>
          <cell r="E287">
            <v>1.0663795429231E-2</v>
          </cell>
        </row>
        <row r="288">
          <cell r="A288" t="str">
            <v>CZK_PRIBOR_3M_EOD</v>
          </cell>
          <cell r="C288">
            <v>49615</v>
          </cell>
          <cell r="E288">
            <v>1.2541340341194401E-2</v>
          </cell>
        </row>
        <row r="289">
          <cell r="A289" t="str">
            <v>CZK_PRIBOR_3M_EOD</v>
          </cell>
          <cell r="C289">
            <v>51442</v>
          </cell>
          <cell r="E289">
            <v>1.2141789270382499E-2</v>
          </cell>
        </row>
        <row r="290">
          <cell r="A290" t="str">
            <v>CZK_PRIBOR_3M_EOD</v>
          </cell>
          <cell r="C290">
            <v>53268</v>
          </cell>
          <cell r="E290">
            <v>1.2214105154607E-2</v>
          </cell>
        </row>
        <row r="291">
          <cell r="A291" t="str">
            <v>CZK_PRIBOR_6M_EOD</v>
          </cell>
          <cell r="C291">
            <v>42492</v>
          </cell>
          <cell r="E291">
            <v>3.64668252459375E-3</v>
          </cell>
        </row>
        <row r="292">
          <cell r="A292" t="str">
            <v>CZK_PRIBOR_6M_EOD</v>
          </cell>
          <cell r="C292">
            <v>42676</v>
          </cell>
          <cell r="E292">
            <v>3.0425456688820299E-3</v>
          </cell>
        </row>
        <row r="293">
          <cell r="A293" t="str">
            <v>CZK_PRIBOR_6M_EOD</v>
          </cell>
          <cell r="C293">
            <v>42857</v>
          </cell>
          <cell r="E293">
            <v>2.7005480910478E-3</v>
          </cell>
        </row>
        <row r="294">
          <cell r="A294" t="str">
            <v>CZK_PRIBOR_6M_EOD</v>
          </cell>
          <cell r="C294">
            <v>43041</v>
          </cell>
          <cell r="E294">
            <v>2.6249710399099502E-3</v>
          </cell>
        </row>
        <row r="295">
          <cell r="A295" t="str">
            <v>CZK_PRIBOR_6M_EOD</v>
          </cell>
          <cell r="C295">
            <v>43406</v>
          </cell>
          <cell r="E295">
            <v>2.80646699521652E-3</v>
          </cell>
        </row>
        <row r="296">
          <cell r="A296" t="str">
            <v>CZK_PRIBOR_6M_EOD</v>
          </cell>
          <cell r="C296">
            <v>43773</v>
          </cell>
          <cell r="E296">
            <v>3.3756879800939501E-3</v>
          </cell>
        </row>
        <row r="297">
          <cell r="A297" t="str">
            <v>CZK_PRIBOR_6M_EOD</v>
          </cell>
          <cell r="C297">
            <v>44137</v>
          </cell>
          <cell r="E297">
            <v>4.0160984139212099E-3</v>
          </cell>
        </row>
        <row r="298">
          <cell r="A298" t="str">
            <v>CZK_PRIBOR_6M_EOD</v>
          </cell>
          <cell r="C298">
            <v>44502</v>
          </cell>
          <cell r="E298">
            <v>4.7424088465401297E-3</v>
          </cell>
        </row>
        <row r="299">
          <cell r="A299" t="str">
            <v>CZK_PRIBOR_6M_EOD</v>
          </cell>
          <cell r="C299">
            <v>44867</v>
          </cell>
          <cell r="E299">
            <v>5.5687786057171196E-3</v>
          </cell>
        </row>
        <row r="300">
          <cell r="A300" t="str">
            <v>CZK_PRIBOR_6M_EOD</v>
          </cell>
          <cell r="C300">
            <v>45232</v>
          </cell>
          <cell r="E300">
            <v>6.6005649540566503E-3</v>
          </cell>
        </row>
        <row r="301">
          <cell r="A301" t="str">
            <v>CZK_PRIBOR_6M_EOD</v>
          </cell>
          <cell r="C301">
            <v>45600</v>
          </cell>
          <cell r="E301">
            <v>7.6396911887173496E-3</v>
          </cell>
        </row>
        <row r="302">
          <cell r="A302" t="str">
            <v>CZK_PRIBOR_6M_EOD</v>
          </cell>
          <cell r="C302">
            <v>45964</v>
          </cell>
          <cell r="E302">
            <v>8.5149792540518496E-3</v>
          </cell>
        </row>
        <row r="303">
          <cell r="A303" t="str">
            <v>CZK_PRIBOR_6M_EOD</v>
          </cell>
          <cell r="C303">
            <v>46693</v>
          </cell>
          <cell r="E303">
            <v>1.00734760187554E-2</v>
          </cell>
        </row>
        <row r="304">
          <cell r="A304" t="str">
            <v>CZK_PRIBOR_6M_EOD</v>
          </cell>
          <cell r="C304">
            <v>47791</v>
          </cell>
          <cell r="E304">
            <v>1.1968236628081899E-2</v>
          </cell>
        </row>
        <row r="305">
          <cell r="A305" t="str">
            <v>CZK_PRIBOR_6M_EOD</v>
          </cell>
          <cell r="C305">
            <v>49615</v>
          </cell>
          <cell r="E305">
            <v>1.3718253725360501E-2</v>
          </cell>
        </row>
        <row r="306">
          <cell r="A306" t="str">
            <v>CZK_PRIBOR_6M_EOD</v>
          </cell>
          <cell r="C306">
            <v>51442</v>
          </cell>
          <cell r="E306">
            <v>1.3197117757734101E-2</v>
          </cell>
        </row>
        <row r="307">
          <cell r="A307" t="str">
            <v>CZK_PRIBOR_6M_EOD</v>
          </cell>
          <cell r="C307">
            <v>53268</v>
          </cell>
          <cell r="E307">
            <v>1.31465623449419E-2</v>
          </cell>
        </row>
        <row r="308">
          <cell r="A308" t="str">
            <v>CZK_PRIBOR_EOD</v>
          </cell>
          <cell r="C308">
            <v>42307</v>
          </cell>
          <cell r="E308">
            <v>1.31805317577322E-3</v>
          </cell>
        </row>
        <row r="309">
          <cell r="A309" t="str">
            <v>CZK_PRIBOR_EOD</v>
          </cell>
          <cell r="C309">
            <v>42310</v>
          </cell>
          <cell r="E309">
            <v>1.3180496060272899E-3</v>
          </cell>
        </row>
        <row r="310">
          <cell r="A310" t="str">
            <v>CZK_PRIBOR_EOD</v>
          </cell>
          <cell r="C310">
            <v>42317</v>
          </cell>
          <cell r="E310">
            <v>1.3825612996510601E-3</v>
          </cell>
        </row>
        <row r="311">
          <cell r="A311" t="str">
            <v>CZK_PRIBOR_EOD</v>
          </cell>
          <cell r="C311">
            <v>42340</v>
          </cell>
          <cell r="E311">
            <v>1.94413126106224E-3</v>
          </cell>
        </row>
        <row r="312">
          <cell r="A312" t="str">
            <v>CZK_PRIBOR_EOD</v>
          </cell>
          <cell r="C312">
            <v>42373</v>
          </cell>
          <cell r="E312">
            <v>2.2709722420101702E-3</v>
          </cell>
        </row>
        <row r="313">
          <cell r="A313" t="str">
            <v>CZK_PRIBOR_EOD</v>
          </cell>
          <cell r="C313">
            <v>42402</v>
          </cell>
          <cell r="E313">
            <v>2.8716413139623699E-3</v>
          </cell>
        </row>
        <row r="314">
          <cell r="A314" t="str">
            <v>CZK_PRIBOR_EOD</v>
          </cell>
          <cell r="C314">
            <v>42492</v>
          </cell>
          <cell r="E314">
            <v>2.6128946038319399E-3</v>
          </cell>
        </row>
        <row r="315">
          <cell r="A315" t="str">
            <v>CZK_PRIBOR_EOD</v>
          </cell>
          <cell r="C315">
            <v>42584</v>
          </cell>
          <cell r="E315">
            <v>2.35424389439298E-3</v>
          </cell>
        </row>
        <row r="316">
          <cell r="A316" t="str">
            <v>CZK_PRIBOR_EOD</v>
          </cell>
          <cell r="C316">
            <v>42676</v>
          </cell>
          <cell r="E316">
            <v>2.1532829417438399E-3</v>
          </cell>
        </row>
        <row r="317">
          <cell r="A317" t="str">
            <v>CZK_PRIBOR_EOD</v>
          </cell>
          <cell r="C317">
            <v>43041</v>
          </cell>
          <cell r="E317">
            <v>2.6135117036764099E-3</v>
          </cell>
        </row>
        <row r="318">
          <cell r="A318" t="str">
            <v>CZK_PRIBOR_EOD</v>
          </cell>
          <cell r="C318">
            <v>43406</v>
          </cell>
          <cell r="E318">
            <v>2.7988105569647899E-3</v>
          </cell>
        </row>
        <row r="319">
          <cell r="A319" t="str">
            <v>CZK_PRIBOR_EOD</v>
          </cell>
          <cell r="C319">
            <v>43773</v>
          </cell>
          <cell r="E319">
            <v>3.3699472409249101E-3</v>
          </cell>
        </row>
        <row r="320">
          <cell r="A320" t="str">
            <v>CZK_PRIBOR_EOD</v>
          </cell>
          <cell r="C320">
            <v>44137</v>
          </cell>
          <cell r="E320">
            <v>4.0123172850761698E-3</v>
          </cell>
        </row>
        <row r="321">
          <cell r="A321" t="str">
            <v>CZK_PRIBOR_EOD</v>
          </cell>
          <cell r="C321">
            <v>44502</v>
          </cell>
          <cell r="E321">
            <v>4.7397027981853201E-3</v>
          </cell>
        </row>
        <row r="322">
          <cell r="A322" t="str">
            <v>CZK_PRIBOR_EOD</v>
          </cell>
          <cell r="C322">
            <v>44867</v>
          </cell>
          <cell r="E322">
            <v>5.5664582990075304E-3</v>
          </cell>
        </row>
        <row r="323">
          <cell r="A323" t="str">
            <v>CZK_PRIBOR_EOD</v>
          </cell>
          <cell r="C323">
            <v>45232</v>
          </cell>
          <cell r="E323">
            <v>6.5985341505706103E-3</v>
          </cell>
        </row>
        <row r="324">
          <cell r="A324" t="str">
            <v>CZK_PRIBOR_EOD</v>
          </cell>
          <cell r="C324">
            <v>45600</v>
          </cell>
          <cell r="E324">
            <v>7.63788731168576E-3</v>
          </cell>
        </row>
        <row r="325">
          <cell r="A325" t="str">
            <v>CZK_PRIBOR_EOD</v>
          </cell>
          <cell r="C325">
            <v>45964</v>
          </cell>
          <cell r="E325">
            <v>8.5137609458246603E-3</v>
          </cell>
        </row>
        <row r="326">
          <cell r="A326" t="str">
            <v>CZK_PRIBOR_EOD</v>
          </cell>
          <cell r="C326">
            <v>46693</v>
          </cell>
          <cell r="E326">
            <v>1.00723771172073E-2</v>
          </cell>
        </row>
        <row r="327">
          <cell r="A327" t="str">
            <v>CZK_PRIBOR_EOD</v>
          </cell>
          <cell r="C327">
            <v>47791</v>
          </cell>
          <cell r="E327">
            <v>1.1967358119937E-2</v>
          </cell>
        </row>
        <row r="328">
          <cell r="A328" t="str">
            <v>CZK_PRIBOR_EOD</v>
          </cell>
          <cell r="C328">
            <v>49615</v>
          </cell>
          <cell r="E328">
            <v>1.37177371407303E-2</v>
          </cell>
        </row>
        <row r="329">
          <cell r="A329" t="str">
            <v>CZK_PRIBOR_EOD</v>
          </cell>
          <cell r="C329">
            <v>51442</v>
          </cell>
          <cell r="E329">
            <v>1.31966978169417E-2</v>
          </cell>
        </row>
        <row r="330">
          <cell r="A330" t="str">
            <v>CZK_PRIBOR_EOD</v>
          </cell>
          <cell r="C330">
            <v>53268</v>
          </cell>
          <cell r="E330">
            <v>1.31462290853245E-2</v>
          </cell>
        </row>
        <row r="331">
          <cell r="A331" t="str">
            <v>DKK_CIBOR_3M_EOD</v>
          </cell>
          <cell r="C331">
            <v>42402</v>
          </cell>
          <cell r="E331">
            <v>-9.6331138447436002E-4</v>
          </cell>
        </row>
        <row r="332">
          <cell r="A332" t="str">
            <v>DKK_CIBOR_3M_EOD</v>
          </cell>
          <cell r="C332">
            <v>42445</v>
          </cell>
          <cell r="E332">
            <v>-7.1102987184637999E-4</v>
          </cell>
        </row>
        <row r="333">
          <cell r="A333" t="str">
            <v>DKK_CIBOR_3M_EOD</v>
          </cell>
          <cell r="C333">
            <v>42536</v>
          </cell>
          <cell r="E333">
            <v>-5.1997007632065002E-4</v>
          </cell>
        </row>
        <row r="334">
          <cell r="A334" t="str">
            <v>DKK_CIBOR_3M_EOD</v>
          </cell>
          <cell r="C334">
            <v>42634</v>
          </cell>
          <cell r="E334">
            <v>-2.9494139450680999E-4</v>
          </cell>
        </row>
        <row r="335">
          <cell r="A335" t="str">
            <v>DKK_CIBOR_3M_EOD</v>
          </cell>
          <cell r="C335">
            <v>42725</v>
          </cell>
          <cell r="E335">
            <v>-1.0868236434802E-4</v>
          </cell>
        </row>
        <row r="336">
          <cell r="A336" t="str">
            <v>DKK_CIBOR_3M_EOD</v>
          </cell>
          <cell r="C336">
            <v>42809</v>
          </cell>
          <cell r="E336">
            <v>8.2996988259690001E-5</v>
          </cell>
        </row>
        <row r="337">
          <cell r="A337" t="str">
            <v>DKK_CIBOR_3M_EOD</v>
          </cell>
          <cell r="C337">
            <v>42907</v>
          </cell>
          <cell r="E337">
            <v>3.1327072860878999E-4</v>
          </cell>
        </row>
        <row r="338">
          <cell r="A338" t="str">
            <v>DKK_CIBOR_3M_EOD</v>
          </cell>
          <cell r="C338">
            <v>43041</v>
          </cell>
          <cell r="E338">
            <v>6.3149660952129005E-4</v>
          </cell>
        </row>
        <row r="339">
          <cell r="A339" t="str">
            <v>DKK_CIBOR_3M_EOD</v>
          </cell>
          <cell r="C339">
            <v>43406</v>
          </cell>
          <cell r="E339">
            <v>1.77249770061539E-3</v>
          </cell>
        </row>
        <row r="340">
          <cell r="A340" t="str">
            <v>DKK_CIBOR_3M_EOD</v>
          </cell>
          <cell r="C340">
            <v>43773</v>
          </cell>
          <cell r="E340">
            <v>3.15849195080707E-3</v>
          </cell>
        </row>
        <row r="341">
          <cell r="A341" t="str">
            <v>DKK_CIBOR_3M_EOD</v>
          </cell>
          <cell r="C341">
            <v>44137</v>
          </cell>
          <cell r="E341">
            <v>4.5840422862049599E-3</v>
          </cell>
        </row>
        <row r="342">
          <cell r="A342" t="str">
            <v>DKK_CIBOR_3M_EOD</v>
          </cell>
          <cell r="C342">
            <v>44502</v>
          </cell>
          <cell r="E342">
            <v>6.0663354949946997E-3</v>
          </cell>
        </row>
        <row r="343">
          <cell r="A343" t="str">
            <v>DKK_CIBOR_3M_EOD</v>
          </cell>
          <cell r="C343">
            <v>44867</v>
          </cell>
          <cell r="E343">
            <v>7.5918450263696797E-3</v>
          </cell>
        </row>
        <row r="344">
          <cell r="A344" t="str">
            <v>DKK_CIBOR_3M_EOD</v>
          </cell>
          <cell r="C344">
            <v>45232</v>
          </cell>
          <cell r="E344">
            <v>9.0386680421314196E-3</v>
          </cell>
        </row>
        <row r="345">
          <cell r="A345" t="str">
            <v>DKK_CIBOR_3M_EOD</v>
          </cell>
          <cell r="C345">
            <v>45600</v>
          </cell>
          <cell r="E345">
            <v>1.0393276760207799E-2</v>
          </cell>
        </row>
        <row r="346">
          <cell r="A346" t="str">
            <v>DKK_CIBOR_3M_EOD</v>
          </cell>
          <cell r="C346">
            <v>45964</v>
          </cell>
          <cell r="E346">
            <v>1.1580607571884101E-2</v>
          </cell>
        </row>
        <row r="347">
          <cell r="A347" t="str">
            <v>DKK_CIBOR_3M_EOD</v>
          </cell>
          <cell r="C347">
            <v>46693</v>
          </cell>
          <cell r="E347">
            <v>1.3553357602460099E-2</v>
          </cell>
        </row>
        <row r="348">
          <cell r="A348" t="str">
            <v>DKK_CIBOR_3M_EOD</v>
          </cell>
          <cell r="C348">
            <v>47791</v>
          </cell>
          <cell r="E348">
            <v>1.5747159145937301E-2</v>
          </cell>
        </row>
        <row r="349">
          <cell r="A349" t="str">
            <v>DKK_CIBOR_3M_EOD</v>
          </cell>
          <cell r="C349">
            <v>49615</v>
          </cell>
          <cell r="E349">
            <v>1.7601974444103202E-2</v>
          </cell>
        </row>
        <row r="350">
          <cell r="A350" t="str">
            <v>DKK_CIBOR_3M_EOD</v>
          </cell>
          <cell r="C350">
            <v>51442</v>
          </cell>
          <cell r="E350">
            <v>1.80263221641087E-2</v>
          </cell>
        </row>
        <row r="351">
          <cell r="A351" t="str">
            <v>DKK_CIBOR_3M_EOD</v>
          </cell>
          <cell r="C351">
            <v>53268</v>
          </cell>
          <cell r="E351">
            <v>1.7983050092016398E-2</v>
          </cell>
        </row>
        <row r="352">
          <cell r="A352" t="str">
            <v>DKK_CIBOR_6M_EOD</v>
          </cell>
          <cell r="C352">
            <v>42492</v>
          </cell>
          <cell r="E352">
            <v>8.3628394540588005E-4</v>
          </cell>
        </row>
        <row r="353">
          <cell r="A353" t="str">
            <v>DKK_CIBOR_6M_EOD</v>
          </cell>
          <cell r="C353">
            <v>42676</v>
          </cell>
          <cell r="E353">
            <v>1.2515338018152999E-3</v>
          </cell>
        </row>
        <row r="354">
          <cell r="A354" t="str">
            <v>DKK_CIBOR_6M_EOD</v>
          </cell>
          <cell r="C354">
            <v>43041</v>
          </cell>
          <cell r="E354">
            <v>2.12800094125169E-3</v>
          </cell>
        </row>
        <row r="355">
          <cell r="A355" t="str">
            <v>DKK_CIBOR_6M_EOD</v>
          </cell>
          <cell r="C355">
            <v>43406</v>
          </cell>
          <cell r="E355">
            <v>3.2172767848211601E-3</v>
          </cell>
        </row>
        <row r="356">
          <cell r="A356" t="str">
            <v>DKK_CIBOR_6M_EOD</v>
          </cell>
          <cell r="C356">
            <v>43773</v>
          </cell>
          <cell r="E356">
            <v>4.5759854221845897E-3</v>
          </cell>
        </row>
        <row r="357">
          <cell r="A357" t="str">
            <v>DKK_CIBOR_6M_EOD</v>
          </cell>
          <cell r="C357">
            <v>44137</v>
          </cell>
          <cell r="E357">
            <v>5.9810071341501597E-3</v>
          </cell>
        </row>
        <row r="358">
          <cell r="A358" t="str">
            <v>DKK_CIBOR_6M_EOD</v>
          </cell>
          <cell r="C358">
            <v>44502</v>
          </cell>
          <cell r="E358">
            <v>7.42328321689858E-3</v>
          </cell>
        </row>
        <row r="359">
          <cell r="A359" t="str">
            <v>DKK_CIBOR_6M_EOD</v>
          </cell>
          <cell r="C359">
            <v>44867</v>
          </cell>
          <cell r="E359">
            <v>8.90468571066819E-3</v>
          </cell>
        </row>
        <row r="360">
          <cell r="A360" t="str">
            <v>DKK_CIBOR_6M_EOD</v>
          </cell>
          <cell r="C360">
            <v>45232</v>
          </cell>
          <cell r="E360">
            <v>1.0292583431604699E-2</v>
          </cell>
        </row>
        <row r="361">
          <cell r="A361" t="str">
            <v>DKK_CIBOR_6M_EOD</v>
          </cell>
          <cell r="C361">
            <v>45600</v>
          </cell>
          <cell r="E361">
            <v>1.15885128151457E-2</v>
          </cell>
        </row>
        <row r="362">
          <cell r="A362" t="str">
            <v>DKK_CIBOR_6M_EOD</v>
          </cell>
          <cell r="C362">
            <v>45964</v>
          </cell>
          <cell r="E362">
            <v>1.27197175611043E-2</v>
          </cell>
        </row>
        <row r="363">
          <cell r="A363" t="str">
            <v>DKK_CIBOR_6M_EOD</v>
          </cell>
          <cell r="C363">
            <v>46693</v>
          </cell>
          <cell r="E363">
            <v>1.4535231610420699E-2</v>
          </cell>
        </row>
        <row r="364">
          <cell r="A364" t="str">
            <v>DKK_CIBOR_6M_EOD</v>
          </cell>
          <cell r="C364">
            <v>47791</v>
          </cell>
          <cell r="E364">
            <v>1.6537530879346899E-2</v>
          </cell>
        </row>
        <row r="365">
          <cell r="A365" t="str">
            <v>DKK_CIBOR_6M_EOD</v>
          </cell>
          <cell r="C365">
            <v>49615</v>
          </cell>
          <cell r="E365">
            <v>1.8194089139464801E-2</v>
          </cell>
        </row>
        <row r="366">
          <cell r="A366" t="str">
            <v>DKK_CIBOR_6M_EOD</v>
          </cell>
          <cell r="C366">
            <v>51442</v>
          </cell>
          <cell r="E366">
            <v>1.8497966996635799E-2</v>
          </cell>
        </row>
        <row r="367">
          <cell r="A367" t="str">
            <v>DKK_CIBOR_6M_EOD</v>
          </cell>
          <cell r="C367">
            <v>53268</v>
          </cell>
          <cell r="E367">
            <v>1.83752661993246E-2</v>
          </cell>
        </row>
        <row r="368">
          <cell r="A368" t="str">
            <v>DKK_CIBOR_EOD</v>
          </cell>
          <cell r="C368">
            <v>42307</v>
          </cell>
          <cell r="E368">
            <v>5.0694409236282003E-4</v>
          </cell>
        </row>
        <row r="369">
          <cell r="A369" t="str">
            <v>DKK_CIBOR_EOD</v>
          </cell>
          <cell r="C369">
            <v>42310</v>
          </cell>
          <cell r="E369">
            <v>4.0428768431022001E-4</v>
          </cell>
        </row>
        <row r="370">
          <cell r="A370" t="str">
            <v>DKK_CIBOR_EOD</v>
          </cell>
          <cell r="C370">
            <v>42317</v>
          </cell>
          <cell r="E370">
            <v>-2.1757948685840402E-3</v>
          </cell>
        </row>
        <row r="371">
          <cell r="A371" t="str">
            <v>DKK_CIBOR_EOD</v>
          </cell>
          <cell r="C371">
            <v>42340</v>
          </cell>
          <cell r="E371">
            <v>-2.1668195208595599E-3</v>
          </cell>
        </row>
        <row r="372">
          <cell r="A372" t="str">
            <v>DKK_CIBOR_EOD</v>
          </cell>
          <cell r="C372">
            <v>42445</v>
          </cell>
          <cell r="E372">
            <v>-1.0764245686248901E-3</v>
          </cell>
        </row>
        <row r="373">
          <cell r="A373" t="str">
            <v>DKK_CIBOR_EOD</v>
          </cell>
          <cell r="C373">
            <v>42536</v>
          </cell>
          <cell r="E373">
            <v>-7.4079556698230999E-4</v>
          </cell>
        </row>
        <row r="374">
          <cell r="A374" t="str">
            <v>DKK_CIBOR_EOD</v>
          </cell>
          <cell r="C374">
            <v>42634</v>
          </cell>
          <cell r="E374">
            <v>-4.4978853734206002E-4</v>
          </cell>
        </row>
        <row r="375">
          <cell r="A375" t="str">
            <v>DKK_CIBOR_EOD</v>
          </cell>
          <cell r="C375">
            <v>42725</v>
          </cell>
          <cell r="E375">
            <v>-2.2989922076039999E-4</v>
          </cell>
        </row>
        <row r="376">
          <cell r="A376" t="str">
            <v>DKK_CIBOR_EOD</v>
          </cell>
          <cell r="C376">
            <v>42809</v>
          </cell>
          <cell r="E376">
            <v>-1.7976893892489998E-5</v>
          </cell>
        </row>
        <row r="377">
          <cell r="A377" t="str">
            <v>DKK_CIBOR_EOD</v>
          </cell>
          <cell r="C377">
            <v>42907</v>
          </cell>
          <cell r="E377">
            <v>2.2876180641150001E-4</v>
          </cell>
        </row>
        <row r="378">
          <cell r="A378" t="str">
            <v>DKK_CIBOR_EOD</v>
          </cell>
          <cell r="C378">
            <v>43041</v>
          </cell>
          <cell r="E378">
            <v>2.12802643545382E-3</v>
          </cell>
        </row>
        <row r="379">
          <cell r="A379" t="str">
            <v>DKK_CIBOR_EOD</v>
          </cell>
          <cell r="C379">
            <v>43406</v>
          </cell>
          <cell r="E379">
            <v>3.2172938178914E-3</v>
          </cell>
        </row>
        <row r="380">
          <cell r="A380" t="str">
            <v>DKK_CIBOR_EOD</v>
          </cell>
          <cell r="C380">
            <v>43773</v>
          </cell>
          <cell r="E380">
            <v>4.57599819303252E-3</v>
          </cell>
        </row>
        <row r="381">
          <cell r="A381" t="str">
            <v>DKK_CIBOR_EOD</v>
          </cell>
          <cell r="C381">
            <v>44137</v>
          </cell>
          <cell r="E381">
            <v>5.9820049660361703E-3</v>
          </cell>
        </row>
        <row r="382">
          <cell r="A382" t="str">
            <v>DKK_CIBOR_EOD</v>
          </cell>
          <cell r="C382">
            <v>44502</v>
          </cell>
          <cell r="E382">
            <v>7.4245765713215296E-3</v>
          </cell>
        </row>
        <row r="383">
          <cell r="A383" t="str">
            <v>DKK_CIBOR_EOD</v>
          </cell>
          <cell r="C383">
            <v>44867</v>
          </cell>
          <cell r="E383">
            <v>8.9057946774345198E-3</v>
          </cell>
        </row>
        <row r="384">
          <cell r="A384" t="str">
            <v>DKK_CIBOR_EOD</v>
          </cell>
          <cell r="C384">
            <v>45232</v>
          </cell>
          <cell r="E384">
            <v>1.0293554020411801E-2</v>
          </cell>
        </row>
        <row r="385">
          <cell r="A385" t="str">
            <v>DKK_CIBOR_EOD</v>
          </cell>
          <cell r="C385">
            <v>45600</v>
          </cell>
          <cell r="E385">
            <v>1.15893749393669E-2</v>
          </cell>
        </row>
        <row r="386">
          <cell r="A386" t="str">
            <v>DKK_CIBOR_EOD</v>
          </cell>
          <cell r="C386">
            <v>45964</v>
          </cell>
          <cell r="E386">
            <v>1.2721053808833401E-2</v>
          </cell>
        </row>
        <row r="387">
          <cell r="A387" t="str">
            <v>DKK_CIBOR_EOD</v>
          </cell>
          <cell r="C387">
            <v>46693</v>
          </cell>
          <cell r="E387">
            <v>1.45360996229942E-2</v>
          </cell>
        </row>
        <row r="388">
          <cell r="A388" t="str">
            <v>DKK_CIBOR_EOD</v>
          </cell>
          <cell r="C388">
            <v>47791</v>
          </cell>
          <cell r="E388">
            <v>1.65382247204587E-2</v>
          </cell>
        </row>
        <row r="389">
          <cell r="A389" t="str">
            <v>DKK_CIBOR_EOD</v>
          </cell>
          <cell r="C389">
            <v>49615</v>
          </cell>
          <cell r="E389">
            <v>1.8194770534411701E-2</v>
          </cell>
        </row>
        <row r="390">
          <cell r="A390" t="str">
            <v>DKK_CIBOR_EOD</v>
          </cell>
          <cell r="C390">
            <v>51442</v>
          </cell>
          <cell r="E390">
            <v>1.8498553716672202E-2</v>
          </cell>
        </row>
        <row r="391">
          <cell r="A391" t="str">
            <v>DKK_CIBOR_EOD</v>
          </cell>
          <cell r="C391">
            <v>53268</v>
          </cell>
          <cell r="E391">
            <v>1.8375779298133801E-2</v>
          </cell>
        </row>
        <row r="392">
          <cell r="A392" t="str">
            <v>EUR_EONIA_EOD</v>
          </cell>
          <cell r="C392">
            <v>42307</v>
          </cell>
          <cell r="E392">
            <v>-1.4498639907175499E-3</v>
          </cell>
        </row>
        <row r="393">
          <cell r="A393" t="str">
            <v>EUR_EONIA_EOD</v>
          </cell>
          <cell r="C393">
            <v>42310</v>
          </cell>
          <cell r="E393">
            <v>-1.4498683101291101E-3</v>
          </cell>
        </row>
        <row r="394">
          <cell r="A394" t="str">
            <v>EUR_EONIA_EOD</v>
          </cell>
          <cell r="C394">
            <v>42317</v>
          </cell>
          <cell r="E394">
            <v>-1.4369721597078701E-3</v>
          </cell>
        </row>
        <row r="395">
          <cell r="A395" t="str">
            <v>EUR_EONIA_EOD</v>
          </cell>
          <cell r="C395">
            <v>42324</v>
          </cell>
          <cell r="E395">
            <v>-1.41834912795222E-3</v>
          </cell>
        </row>
        <row r="396">
          <cell r="A396" t="str">
            <v>EUR_EONIA_EOD</v>
          </cell>
          <cell r="C396">
            <v>42331</v>
          </cell>
          <cell r="E396">
            <v>-1.4243609525510701E-3</v>
          </cell>
        </row>
        <row r="397">
          <cell r="A397" t="str">
            <v>EUR_EONIA_EOD</v>
          </cell>
          <cell r="C397">
            <v>42340</v>
          </cell>
          <cell r="E397">
            <v>-1.4588853367896899E-3</v>
          </cell>
        </row>
        <row r="398">
          <cell r="A398" t="str">
            <v>EUR_EONIA_EOD</v>
          </cell>
          <cell r="C398">
            <v>42373</v>
          </cell>
          <cell r="E398">
            <v>-1.6943968250205401E-3</v>
          </cell>
        </row>
        <row r="399">
          <cell r="A399" t="str">
            <v>EUR_EONIA_EOD</v>
          </cell>
          <cell r="C399">
            <v>42402</v>
          </cell>
          <cell r="E399">
            <v>-1.85716161273785E-3</v>
          </cell>
        </row>
        <row r="400">
          <cell r="A400" t="str">
            <v>EUR_EONIA_EOD</v>
          </cell>
          <cell r="C400">
            <v>42431</v>
          </cell>
          <cell r="E400">
            <v>-1.9829369667764001E-3</v>
          </cell>
        </row>
        <row r="401">
          <cell r="A401" t="str">
            <v>EUR_EONIA_EOD</v>
          </cell>
          <cell r="C401">
            <v>42464</v>
          </cell>
          <cell r="E401">
            <v>-2.0770470015720501E-3</v>
          </cell>
        </row>
        <row r="402">
          <cell r="A402" t="str">
            <v>EUR_EONIA_EOD</v>
          </cell>
          <cell r="C402">
            <v>42492</v>
          </cell>
          <cell r="E402">
            <v>-2.1367691314806698E-3</v>
          </cell>
        </row>
        <row r="403">
          <cell r="A403" t="str">
            <v>EUR_EONIA_EOD</v>
          </cell>
          <cell r="C403">
            <v>42523</v>
          </cell>
          <cell r="E403">
            <v>-2.1989069938877699E-3</v>
          </cell>
        </row>
        <row r="404">
          <cell r="A404" t="str">
            <v>EUR_EONIA_EOD</v>
          </cell>
          <cell r="C404">
            <v>42555</v>
          </cell>
          <cell r="E404">
            <v>-2.2546278567335699E-3</v>
          </cell>
        </row>
        <row r="405">
          <cell r="A405" t="str">
            <v>EUR_EONIA_EOD</v>
          </cell>
          <cell r="C405">
            <v>42584</v>
          </cell>
          <cell r="E405">
            <v>-2.2974919906702598E-3</v>
          </cell>
        </row>
        <row r="406">
          <cell r="A406" t="str">
            <v>EUR_EONIA_EOD</v>
          </cell>
          <cell r="C406">
            <v>42615</v>
          </cell>
          <cell r="E406">
            <v>-2.3428260464893299E-3</v>
          </cell>
        </row>
        <row r="407">
          <cell r="A407" t="str">
            <v>EUR_EONIA_EOD</v>
          </cell>
          <cell r="C407">
            <v>42646</v>
          </cell>
          <cell r="E407">
            <v>-2.41107107320794E-3</v>
          </cell>
        </row>
        <row r="408">
          <cell r="A408" t="str">
            <v>EUR_EONIA_EOD</v>
          </cell>
          <cell r="C408">
            <v>42676</v>
          </cell>
          <cell r="E408">
            <v>-2.4289939101191501E-3</v>
          </cell>
        </row>
        <row r="409">
          <cell r="A409" t="str">
            <v>EUR_EONIA_EOD</v>
          </cell>
          <cell r="C409">
            <v>42768</v>
          </cell>
          <cell r="E409">
            <v>-2.4490740092125399E-3</v>
          </cell>
        </row>
        <row r="410">
          <cell r="A410" t="str">
            <v>EUR_EONIA_EOD</v>
          </cell>
          <cell r="C410">
            <v>42857</v>
          </cell>
          <cell r="E410">
            <v>-2.4604568547553799E-3</v>
          </cell>
        </row>
        <row r="411">
          <cell r="A411" t="str">
            <v>EUR_EONIA_EOD</v>
          </cell>
          <cell r="C411">
            <v>42949</v>
          </cell>
          <cell r="E411">
            <v>-2.4701070164415101E-3</v>
          </cell>
        </row>
        <row r="412">
          <cell r="A412" t="str">
            <v>EUR_EONIA_EOD</v>
          </cell>
          <cell r="C412">
            <v>43041</v>
          </cell>
          <cell r="E412">
            <v>-2.3956025050607E-3</v>
          </cell>
        </row>
        <row r="413">
          <cell r="A413" t="str">
            <v>EUR_EONIA_EOD</v>
          </cell>
          <cell r="C413">
            <v>43406</v>
          </cell>
          <cell r="E413">
            <v>-1.89479641839137E-3</v>
          </cell>
        </row>
        <row r="414">
          <cell r="A414" t="str">
            <v>EUR_EONIA_EOD</v>
          </cell>
          <cell r="C414">
            <v>43773</v>
          </cell>
          <cell r="E414">
            <v>-8.9987707721594001E-4</v>
          </cell>
        </row>
        <row r="415">
          <cell r="A415" t="str">
            <v>EUR_EONIA_EOD</v>
          </cell>
          <cell r="C415">
            <v>44137</v>
          </cell>
          <cell r="E415">
            <v>2.9777422675738002E-4</v>
          </cell>
        </row>
        <row r="416">
          <cell r="A416" t="str">
            <v>EUR_EONIA_EOD</v>
          </cell>
          <cell r="C416">
            <v>44502</v>
          </cell>
          <cell r="E416">
            <v>1.66851283444511E-3</v>
          </cell>
        </row>
        <row r="417">
          <cell r="A417" t="str">
            <v>EUR_EONIA_EOD</v>
          </cell>
          <cell r="C417">
            <v>44867</v>
          </cell>
          <cell r="E417">
            <v>3.1188139187752302E-3</v>
          </cell>
        </row>
        <row r="418">
          <cell r="A418" t="str">
            <v>EUR_EONIA_EOD</v>
          </cell>
          <cell r="C418">
            <v>45232</v>
          </cell>
          <cell r="E418">
            <v>4.5374704348485999E-3</v>
          </cell>
        </row>
        <row r="419">
          <cell r="A419" t="str">
            <v>EUR_EONIA_EOD</v>
          </cell>
          <cell r="C419">
            <v>45600</v>
          </cell>
          <cell r="E419">
            <v>5.8845382080240901E-3</v>
          </cell>
        </row>
        <row r="420">
          <cell r="A420" t="str">
            <v>EUR_EONIA_EOD</v>
          </cell>
          <cell r="C420">
            <v>45964</v>
          </cell>
          <cell r="E420">
            <v>7.0857224881487801E-3</v>
          </cell>
        </row>
        <row r="421">
          <cell r="A421" t="str">
            <v>EUR_EONIA_EOD</v>
          </cell>
          <cell r="C421">
            <v>46693</v>
          </cell>
          <cell r="E421">
            <v>9.13155265259772E-3</v>
          </cell>
        </row>
        <row r="422">
          <cell r="A422" t="str">
            <v>EUR_EONIA_EOD</v>
          </cell>
          <cell r="C422">
            <v>47791</v>
          </cell>
          <cell r="E422">
            <v>1.14332657001022E-2</v>
          </cell>
        </row>
        <row r="423">
          <cell r="A423" t="str">
            <v>EUR_EONIA_EOD</v>
          </cell>
          <cell r="C423">
            <v>49615</v>
          </cell>
          <cell r="E423">
            <v>1.35679177099293E-2</v>
          </cell>
        </row>
        <row r="424">
          <cell r="A424" t="str">
            <v>EUR_EONIA_EOD</v>
          </cell>
          <cell r="C424">
            <v>51442</v>
          </cell>
          <cell r="E424">
            <v>1.4238582116661401E-2</v>
          </cell>
        </row>
        <row r="425">
          <cell r="A425" t="str">
            <v>EUR_EONIA_EOD</v>
          </cell>
          <cell r="C425">
            <v>53268</v>
          </cell>
          <cell r="E425">
            <v>1.4500481089418401E-2</v>
          </cell>
        </row>
        <row r="426">
          <cell r="A426" t="str">
            <v>EUR_EONIA_EOD</v>
          </cell>
          <cell r="C426">
            <v>56920</v>
          </cell>
          <cell r="E426">
            <v>1.4776377388863801E-2</v>
          </cell>
        </row>
        <row r="427">
          <cell r="A427" t="str">
            <v>EUR_EONIA_EOD</v>
          </cell>
          <cell r="C427">
            <v>60573</v>
          </cell>
          <cell r="E427">
            <v>1.42611805738267E-2</v>
          </cell>
        </row>
        <row r="428">
          <cell r="A428" t="str">
            <v>EUR_EONIA_EOD</v>
          </cell>
          <cell r="C428">
            <v>64227</v>
          </cell>
          <cell r="E428">
            <v>1.36095951995811E-2</v>
          </cell>
        </row>
        <row r="429">
          <cell r="A429" t="str">
            <v>EUR_EURIBOR_12M_EOD</v>
          </cell>
          <cell r="C429">
            <v>42676</v>
          </cell>
          <cell r="E429">
            <v>1.0538873874433999E-3</v>
          </cell>
        </row>
        <row r="430">
          <cell r="A430" t="str">
            <v>EUR_EURIBOR_12M_EOD</v>
          </cell>
          <cell r="C430">
            <v>42706</v>
          </cell>
          <cell r="E430">
            <v>9.0096437626476997E-4</v>
          </cell>
        </row>
        <row r="431">
          <cell r="A431" t="str">
            <v>EUR_EURIBOR_12M_EOD</v>
          </cell>
          <cell r="C431">
            <v>42737</v>
          </cell>
          <cell r="E431">
            <v>7.8619843405274004E-4</v>
          </cell>
        </row>
        <row r="432">
          <cell r="A432" t="str">
            <v>EUR_EURIBOR_12M_EOD</v>
          </cell>
          <cell r="C432">
            <v>42768</v>
          </cell>
          <cell r="E432">
            <v>8.2116804428716004E-4</v>
          </cell>
        </row>
        <row r="433">
          <cell r="A433" t="str">
            <v>EUR_EURIBOR_12M_EOD</v>
          </cell>
          <cell r="C433">
            <v>42796</v>
          </cell>
          <cell r="E433">
            <v>7.8978482277355998E-4</v>
          </cell>
        </row>
        <row r="434">
          <cell r="A434" t="str">
            <v>EUR_EURIBOR_12M_EOD</v>
          </cell>
          <cell r="C434">
            <v>42828</v>
          </cell>
          <cell r="E434">
            <v>8.0090005262920005E-4</v>
          </cell>
        </row>
        <row r="435">
          <cell r="A435" t="str">
            <v>EUR_EURIBOR_12M_EOD</v>
          </cell>
          <cell r="C435">
            <v>42857</v>
          </cell>
          <cell r="E435">
            <v>8.5929158484370004E-4</v>
          </cell>
        </row>
        <row r="436">
          <cell r="A436" t="str">
            <v>EUR_EURIBOR_12M_EOD</v>
          </cell>
          <cell r="C436">
            <v>42888</v>
          </cell>
          <cell r="E436">
            <v>8.1882459320512001E-4</v>
          </cell>
        </row>
        <row r="437">
          <cell r="A437" t="str">
            <v>EUR_EURIBOR_12M_EOD</v>
          </cell>
          <cell r="C437">
            <v>42919</v>
          </cell>
          <cell r="E437">
            <v>8.5821338567672995E-4</v>
          </cell>
        </row>
        <row r="438">
          <cell r="A438" t="str">
            <v>EUR_EURIBOR_12M_EOD</v>
          </cell>
          <cell r="C438">
            <v>42949</v>
          </cell>
          <cell r="E438">
            <v>9.4751633627826004E-4</v>
          </cell>
        </row>
        <row r="439">
          <cell r="A439" t="str">
            <v>EUR_EURIBOR_12M_EOD</v>
          </cell>
          <cell r="C439">
            <v>42982</v>
          </cell>
          <cell r="E439">
            <v>9.5490328199413995E-4</v>
          </cell>
        </row>
        <row r="440">
          <cell r="A440" t="str">
            <v>EUR_EURIBOR_12M_EOD</v>
          </cell>
          <cell r="C440">
            <v>43010</v>
          </cell>
          <cell r="E440">
            <v>9.9960614318384011E-4</v>
          </cell>
        </row>
        <row r="441">
          <cell r="A441" t="str">
            <v>EUR_EURIBOR_12M_EOD</v>
          </cell>
          <cell r="C441">
            <v>43041</v>
          </cell>
          <cell r="E441">
            <v>1.05672513138587E-3</v>
          </cell>
        </row>
        <row r="442">
          <cell r="A442" t="str">
            <v>EUR_EURIBOR_12M_EOD</v>
          </cell>
          <cell r="C442">
            <v>43406</v>
          </cell>
          <cell r="E442">
            <v>1.74392730506571E-3</v>
          </cell>
        </row>
        <row r="443">
          <cell r="A443" t="str">
            <v>EUR_EURIBOR_12M_EOD</v>
          </cell>
          <cell r="C443">
            <v>43773</v>
          </cell>
          <cell r="E443">
            <v>2.8647136221987002E-3</v>
          </cell>
        </row>
        <row r="444">
          <cell r="A444" t="str">
            <v>EUR_EURIBOR_12M_EOD</v>
          </cell>
          <cell r="C444">
            <v>44137</v>
          </cell>
          <cell r="E444">
            <v>4.1362646449100496E-3</v>
          </cell>
        </row>
        <row r="445">
          <cell r="A445" t="str">
            <v>EUR_EURIBOR_12M_EOD</v>
          </cell>
          <cell r="C445">
            <v>44502</v>
          </cell>
          <cell r="E445">
            <v>5.4913593242995901E-3</v>
          </cell>
        </row>
        <row r="446">
          <cell r="A446" t="str">
            <v>EUR_EURIBOR_12M_EOD</v>
          </cell>
          <cell r="C446">
            <v>44867</v>
          </cell>
          <cell r="E446">
            <v>6.8725957490371799E-3</v>
          </cell>
        </row>
        <row r="447">
          <cell r="A447" t="str">
            <v>EUR_EURIBOR_12M_EOD</v>
          </cell>
          <cell r="C447">
            <v>45232</v>
          </cell>
          <cell r="E447">
            <v>8.2005293011093196E-3</v>
          </cell>
        </row>
        <row r="448">
          <cell r="A448" t="str">
            <v>EUR_EURIBOR_12M_EOD</v>
          </cell>
          <cell r="C448">
            <v>45600</v>
          </cell>
          <cell r="E448">
            <v>9.4073122431590408E-3</v>
          </cell>
        </row>
        <row r="449">
          <cell r="A449" t="str">
            <v>EUR_EURIBOR_12M_EOD</v>
          </cell>
          <cell r="C449">
            <v>45964</v>
          </cell>
          <cell r="E449">
            <v>1.0485332944134E-2</v>
          </cell>
        </row>
        <row r="450">
          <cell r="A450" t="str">
            <v>EUR_EURIBOR_12M_EOD</v>
          </cell>
          <cell r="C450">
            <v>46693</v>
          </cell>
          <cell r="E450">
            <v>1.2286739085605399E-2</v>
          </cell>
        </row>
        <row r="451">
          <cell r="A451" t="str">
            <v>EUR_EURIBOR_12M_EOD</v>
          </cell>
          <cell r="C451">
            <v>47791</v>
          </cell>
          <cell r="E451">
            <v>1.42015927467252E-2</v>
          </cell>
        </row>
        <row r="452">
          <cell r="A452" t="str">
            <v>EUR_EURIBOR_12M_EOD</v>
          </cell>
          <cell r="C452">
            <v>49615</v>
          </cell>
          <cell r="E452">
            <v>1.5839439162513999E-2</v>
          </cell>
        </row>
        <row r="453">
          <cell r="A453" t="str">
            <v>EUR_EURIBOR_12M_EOD</v>
          </cell>
          <cell r="C453">
            <v>51442</v>
          </cell>
          <cell r="E453">
            <v>1.61887515888712E-2</v>
          </cell>
        </row>
        <row r="454">
          <cell r="A454" t="str">
            <v>EUR_EURIBOR_12M_EOD</v>
          </cell>
          <cell r="C454">
            <v>53268</v>
          </cell>
          <cell r="E454">
            <v>1.6221372357142699E-2</v>
          </cell>
        </row>
        <row r="455">
          <cell r="A455" t="str">
            <v>EUR_EURIBOR_12M_EOD</v>
          </cell>
          <cell r="C455">
            <v>56920</v>
          </cell>
          <cell r="E455">
            <v>1.62597822814727E-2</v>
          </cell>
        </row>
        <row r="456">
          <cell r="A456" t="str">
            <v>EUR_EURIBOR_12M_EOD</v>
          </cell>
          <cell r="C456">
            <v>60573</v>
          </cell>
          <cell r="E456">
            <v>1.5470163344992001E-2</v>
          </cell>
        </row>
        <row r="457">
          <cell r="A457" t="str">
            <v>EUR_EURIBOR_12M_EOD</v>
          </cell>
          <cell r="C457">
            <v>64227</v>
          </cell>
          <cell r="E457">
            <v>1.4847737275734799E-2</v>
          </cell>
        </row>
        <row r="458">
          <cell r="A458" t="str">
            <v>EUR_EURIBOR_1M_EOD</v>
          </cell>
          <cell r="C458">
            <v>42340</v>
          </cell>
          <cell r="E458">
            <v>-1.2065876054018999E-3</v>
          </cell>
        </row>
        <row r="459">
          <cell r="A459" t="str">
            <v>EUR_EURIBOR_1M_EOD</v>
          </cell>
          <cell r="C459">
            <v>42373</v>
          </cell>
          <cell r="E459">
            <v>-1.39738095005734E-3</v>
          </cell>
        </row>
        <row r="460">
          <cell r="A460" t="str">
            <v>EUR_EURIBOR_1M_EOD</v>
          </cell>
          <cell r="C460">
            <v>42402</v>
          </cell>
          <cell r="E460">
            <v>-1.5342350967875299E-3</v>
          </cell>
        </row>
        <row r="461">
          <cell r="A461" t="str">
            <v>EUR_EURIBOR_1M_EOD</v>
          </cell>
          <cell r="C461">
            <v>42492</v>
          </cell>
          <cell r="E461">
            <v>-1.8279625459854201E-3</v>
          </cell>
        </row>
        <row r="462">
          <cell r="A462" t="str">
            <v>EUR_EURIBOR_1M_EOD</v>
          </cell>
          <cell r="C462">
            <v>42584</v>
          </cell>
          <cell r="E462">
            <v>-2.0077458153967601E-3</v>
          </cell>
        </row>
        <row r="463">
          <cell r="A463" t="str">
            <v>EUR_EURIBOR_1M_EOD</v>
          </cell>
          <cell r="C463">
            <v>42676</v>
          </cell>
          <cell r="E463">
            <v>-2.1117963104876599E-3</v>
          </cell>
        </row>
        <row r="464">
          <cell r="A464" t="str">
            <v>EUR_EURIBOR_1M_EOD</v>
          </cell>
          <cell r="C464">
            <v>43041</v>
          </cell>
          <cell r="E464">
            <v>-2.09891742810255E-3</v>
          </cell>
        </row>
        <row r="465">
          <cell r="A465" t="str">
            <v>EUR_EURIBOR_1M_EOD</v>
          </cell>
          <cell r="C465">
            <v>43406</v>
          </cell>
          <cell r="E465">
            <v>-1.54954118075326E-3</v>
          </cell>
        </row>
        <row r="466">
          <cell r="A466" t="str">
            <v>EUR_EURIBOR_1M_EOD</v>
          </cell>
          <cell r="C466">
            <v>43773</v>
          </cell>
          <cell r="E466">
            <v>-5.4500741395340998E-4</v>
          </cell>
        </row>
        <row r="467">
          <cell r="A467" t="str">
            <v>EUR_EURIBOR_1M_EOD</v>
          </cell>
          <cell r="C467">
            <v>44137</v>
          </cell>
          <cell r="E467">
            <v>6.793699843925E-4</v>
          </cell>
        </row>
        <row r="468">
          <cell r="A468" t="str">
            <v>EUR_EURIBOR_1M_EOD</v>
          </cell>
          <cell r="C468">
            <v>44502</v>
          </cell>
          <cell r="E468">
            <v>2.05332482968107E-3</v>
          </cell>
        </row>
        <row r="469">
          <cell r="A469" t="str">
            <v>EUR_EURIBOR_1M_EOD</v>
          </cell>
          <cell r="C469">
            <v>44867</v>
          </cell>
          <cell r="E469">
            <v>3.5064925988403002E-3</v>
          </cell>
        </row>
        <row r="470">
          <cell r="A470" t="str">
            <v>EUR_EURIBOR_1M_EOD</v>
          </cell>
          <cell r="C470">
            <v>45232</v>
          </cell>
          <cell r="E470">
            <v>4.92139219734443E-3</v>
          </cell>
        </row>
        <row r="471">
          <cell r="A471" t="str">
            <v>EUR_EURIBOR_1M_EOD</v>
          </cell>
          <cell r="C471">
            <v>45600</v>
          </cell>
          <cell r="E471">
            <v>6.2677841393832803E-3</v>
          </cell>
        </row>
        <row r="472">
          <cell r="A472" t="str">
            <v>EUR_EURIBOR_1M_EOD</v>
          </cell>
          <cell r="C472">
            <v>45964</v>
          </cell>
          <cell r="E472">
            <v>7.47838303875481E-3</v>
          </cell>
        </row>
        <row r="473">
          <cell r="A473" t="str">
            <v>EUR_EURIBOR_1M_EOD</v>
          </cell>
          <cell r="C473">
            <v>46693</v>
          </cell>
          <cell r="E473">
            <v>9.5300496457654104E-3</v>
          </cell>
        </row>
        <row r="474">
          <cell r="A474" t="str">
            <v>EUR_EURIBOR_1M_EOD</v>
          </cell>
          <cell r="C474">
            <v>47791</v>
          </cell>
          <cell r="E474">
            <v>1.18429385427966E-2</v>
          </cell>
        </row>
        <row r="475">
          <cell r="A475" t="str">
            <v>EUR_EURIBOR_1M_EOD</v>
          </cell>
          <cell r="C475">
            <v>49615</v>
          </cell>
          <cell r="E475">
            <v>1.39421396671676E-2</v>
          </cell>
        </row>
        <row r="476">
          <cell r="A476" t="str">
            <v>EUR_EURIBOR_1M_EOD</v>
          </cell>
          <cell r="C476">
            <v>51442</v>
          </cell>
          <cell r="E476">
            <v>1.4566329400499199E-2</v>
          </cell>
        </row>
        <row r="477">
          <cell r="A477" t="str">
            <v>EUR_EURIBOR_1M_EOD</v>
          </cell>
          <cell r="C477">
            <v>53268</v>
          </cell>
          <cell r="E477">
            <v>1.4806739793483599E-2</v>
          </cell>
        </row>
        <row r="478">
          <cell r="A478" t="str">
            <v>EUR_EURIBOR_1M_EOD</v>
          </cell>
          <cell r="C478">
            <v>56920</v>
          </cell>
          <cell r="E478">
            <v>1.50488928064135E-2</v>
          </cell>
        </row>
        <row r="479">
          <cell r="A479" t="str">
            <v>EUR_EURIBOR_1M_EOD</v>
          </cell>
          <cell r="C479">
            <v>60573</v>
          </cell>
          <cell r="E479">
            <v>1.4466720242458901E-2</v>
          </cell>
        </row>
        <row r="480">
          <cell r="A480" t="str">
            <v>EUR_EURIBOR_1M_EOD</v>
          </cell>
          <cell r="C480">
            <v>64227</v>
          </cell>
          <cell r="E480">
            <v>1.38882927031054E-2</v>
          </cell>
        </row>
        <row r="481">
          <cell r="A481" t="str">
            <v>EUR_EURIBOR_3M_EOD</v>
          </cell>
          <cell r="C481">
            <v>42402</v>
          </cell>
          <cell r="E481">
            <v>-6.8950435644808997E-4</v>
          </cell>
        </row>
        <row r="482">
          <cell r="A482" t="str">
            <v>EUR_EURIBOR_3M_EOD</v>
          </cell>
          <cell r="C482">
            <v>42445</v>
          </cell>
          <cell r="E482">
            <v>-1.00486733844735E-3</v>
          </cell>
        </row>
        <row r="483">
          <cell r="A483" t="str">
            <v>EUR_EURIBOR_3M_EOD</v>
          </cell>
          <cell r="C483">
            <v>42536</v>
          </cell>
          <cell r="E483">
            <v>-1.1762194138891899E-3</v>
          </cell>
        </row>
        <row r="484">
          <cell r="A484" t="str">
            <v>EUR_EURIBOR_3M_EOD</v>
          </cell>
          <cell r="C484">
            <v>42634</v>
          </cell>
          <cell r="E484">
            <v>-1.3062418786177401E-3</v>
          </cell>
        </row>
        <row r="485">
          <cell r="A485" t="str">
            <v>EUR_EURIBOR_3M_EOD</v>
          </cell>
          <cell r="C485">
            <v>42725</v>
          </cell>
          <cell r="E485">
            <v>-1.3672288557624299E-3</v>
          </cell>
        </row>
        <row r="486">
          <cell r="A486" t="str">
            <v>EUR_EURIBOR_3M_EOD</v>
          </cell>
          <cell r="C486">
            <v>42809</v>
          </cell>
          <cell r="E486">
            <v>-1.3919118456581999E-3</v>
          </cell>
        </row>
        <row r="487">
          <cell r="A487" t="str">
            <v>EUR_EURIBOR_3M_EOD</v>
          </cell>
          <cell r="C487">
            <v>42907</v>
          </cell>
          <cell r="E487">
            <v>-1.3769275770102599E-3</v>
          </cell>
        </row>
        <row r="488">
          <cell r="A488" t="str">
            <v>EUR_EURIBOR_3M_EOD</v>
          </cell>
          <cell r="C488">
            <v>42998</v>
          </cell>
          <cell r="E488">
            <v>-1.3325380753822301E-3</v>
          </cell>
        </row>
        <row r="489">
          <cell r="A489" t="str">
            <v>EUR_EURIBOR_3M_EOD</v>
          </cell>
          <cell r="C489">
            <v>43089</v>
          </cell>
          <cell r="E489">
            <v>-1.2569798565132801E-3</v>
          </cell>
        </row>
        <row r="490">
          <cell r="A490" t="str">
            <v>EUR_EURIBOR_3M_EOD</v>
          </cell>
          <cell r="C490">
            <v>43180</v>
          </cell>
          <cell r="E490">
            <v>-1.15260204849094E-3</v>
          </cell>
        </row>
        <row r="491">
          <cell r="A491" t="str">
            <v>EUR_EURIBOR_3M_EOD</v>
          </cell>
          <cell r="C491">
            <v>43271</v>
          </cell>
          <cell r="E491">
            <v>-1.0160895305621699E-3</v>
          </cell>
        </row>
        <row r="492">
          <cell r="A492" t="str">
            <v>EUR_EURIBOR_3M_EOD</v>
          </cell>
          <cell r="C492">
            <v>43362</v>
          </cell>
          <cell r="E492">
            <v>-8.5191290961683999E-4</v>
          </cell>
        </row>
        <row r="493">
          <cell r="A493" t="str">
            <v>EUR_EURIBOR_3M_EOD</v>
          </cell>
          <cell r="C493">
            <v>43453</v>
          </cell>
          <cell r="E493">
            <v>-6.6095436823652997E-4</v>
          </cell>
        </row>
        <row r="494">
          <cell r="A494" t="str">
            <v>EUR_EURIBOR_3M_EOD</v>
          </cell>
          <cell r="C494">
            <v>43773</v>
          </cell>
          <cell r="E494">
            <v>4.6962369685392001E-4</v>
          </cell>
        </row>
        <row r="495">
          <cell r="A495" t="str">
            <v>EUR_EURIBOR_3M_EOD</v>
          </cell>
          <cell r="C495">
            <v>44137</v>
          </cell>
          <cell r="E495">
            <v>1.7029550354197599E-3</v>
          </cell>
        </row>
        <row r="496">
          <cell r="A496" t="str">
            <v>EUR_EURIBOR_3M_EOD</v>
          </cell>
          <cell r="C496">
            <v>44502</v>
          </cell>
          <cell r="E496">
            <v>3.0631869923022398E-3</v>
          </cell>
        </row>
        <row r="497">
          <cell r="A497" t="str">
            <v>EUR_EURIBOR_3M_EOD</v>
          </cell>
          <cell r="C497">
            <v>44867</v>
          </cell>
          <cell r="E497">
            <v>4.4920255744160297E-3</v>
          </cell>
        </row>
        <row r="498">
          <cell r="A498" t="str">
            <v>EUR_EURIBOR_3M_EOD</v>
          </cell>
          <cell r="C498">
            <v>45232</v>
          </cell>
          <cell r="E498">
            <v>5.8846986287595503E-3</v>
          </cell>
        </row>
        <row r="499">
          <cell r="A499" t="str">
            <v>EUR_EURIBOR_3M_EOD</v>
          </cell>
          <cell r="C499">
            <v>45600</v>
          </cell>
          <cell r="E499">
            <v>7.1996481932150797E-3</v>
          </cell>
        </row>
        <row r="500">
          <cell r="A500" t="str">
            <v>EUR_EURIBOR_3M_EOD</v>
          </cell>
          <cell r="C500">
            <v>45964</v>
          </cell>
          <cell r="E500">
            <v>8.37808387605175E-3</v>
          </cell>
        </row>
        <row r="501">
          <cell r="A501" t="str">
            <v>EUR_EURIBOR_3M_EOD</v>
          </cell>
          <cell r="C501">
            <v>46693</v>
          </cell>
          <cell r="E501">
            <v>1.0367558249295699E-2</v>
          </cell>
        </row>
        <row r="502">
          <cell r="A502" t="str">
            <v>EUR_EURIBOR_3M_EOD</v>
          </cell>
          <cell r="C502">
            <v>47791</v>
          </cell>
          <cell r="E502">
            <v>1.25473690730711E-2</v>
          </cell>
        </row>
        <row r="503">
          <cell r="A503" t="str">
            <v>EUR_EURIBOR_3M_EOD</v>
          </cell>
          <cell r="C503">
            <v>49615</v>
          </cell>
          <cell r="E503">
            <v>1.4477092911282999E-2</v>
          </cell>
        </row>
        <row r="504">
          <cell r="A504" t="str">
            <v>EUR_EURIBOR_3M_EOD</v>
          </cell>
          <cell r="C504">
            <v>51442</v>
          </cell>
          <cell r="E504">
            <v>1.49993838724665E-2</v>
          </cell>
        </row>
        <row r="505">
          <cell r="A505" t="str">
            <v>EUR_EURIBOR_3M_EOD</v>
          </cell>
          <cell r="C505">
            <v>53268</v>
          </cell>
          <cell r="E505">
            <v>1.5160247790622999E-2</v>
          </cell>
        </row>
        <row r="506">
          <cell r="A506" t="str">
            <v>EUR_EURIBOR_3M_EOD</v>
          </cell>
          <cell r="C506">
            <v>56920</v>
          </cell>
          <cell r="E506">
            <v>1.5318095014409901E-2</v>
          </cell>
        </row>
        <row r="507">
          <cell r="A507" t="str">
            <v>EUR_EURIBOR_3M_EOD</v>
          </cell>
          <cell r="C507">
            <v>60573</v>
          </cell>
          <cell r="E507">
            <v>1.4700136293613201E-2</v>
          </cell>
        </row>
        <row r="508">
          <cell r="A508" t="str">
            <v>EUR_EURIBOR_3M_EOD</v>
          </cell>
          <cell r="C508">
            <v>64227</v>
          </cell>
          <cell r="E508">
            <v>1.40751291002859E-2</v>
          </cell>
        </row>
        <row r="509">
          <cell r="A509" t="str">
            <v>EUR_EURIBOR_6M_EOD</v>
          </cell>
          <cell r="C509">
            <v>42492</v>
          </cell>
          <cell r="E509">
            <v>4.0555145499629998E-5</v>
          </cell>
        </row>
        <row r="510">
          <cell r="A510" t="str">
            <v>EUR_EURIBOR_6M_EOD</v>
          </cell>
          <cell r="C510">
            <v>42523</v>
          </cell>
          <cell r="E510">
            <v>-2.2024414158168E-4</v>
          </cell>
        </row>
        <row r="511">
          <cell r="A511" t="str">
            <v>EUR_EURIBOR_6M_EOD</v>
          </cell>
          <cell r="C511">
            <v>42555</v>
          </cell>
          <cell r="E511">
            <v>-3.3002190578541001E-4</v>
          </cell>
        </row>
        <row r="512">
          <cell r="A512" t="str">
            <v>EUR_EURIBOR_6M_EOD</v>
          </cell>
          <cell r="C512">
            <v>42584</v>
          </cell>
          <cell r="E512">
            <v>-3.5443882397707998E-4</v>
          </cell>
        </row>
        <row r="513">
          <cell r="A513" t="str">
            <v>EUR_EURIBOR_6M_EOD</v>
          </cell>
          <cell r="C513">
            <v>42615</v>
          </cell>
          <cell r="E513">
            <v>-3.5193281350167E-4</v>
          </cell>
        </row>
        <row r="514">
          <cell r="A514" t="str">
            <v>EUR_EURIBOR_6M_EOD</v>
          </cell>
          <cell r="C514">
            <v>42646</v>
          </cell>
          <cell r="E514">
            <v>-3.3814767008617E-4</v>
          </cell>
        </row>
        <row r="515">
          <cell r="A515" t="str">
            <v>EUR_EURIBOR_6M_EOD</v>
          </cell>
          <cell r="C515">
            <v>42676</v>
          </cell>
          <cell r="E515">
            <v>-3.2354003219314001E-4</v>
          </cell>
        </row>
        <row r="516">
          <cell r="A516" t="str">
            <v>EUR_EURIBOR_6M_EOD</v>
          </cell>
          <cell r="C516">
            <v>42857</v>
          </cell>
          <cell r="E516">
            <v>-3.7164866040574997E-4</v>
          </cell>
        </row>
        <row r="517">
          <cell r="A517" t="str">
            <v>EUR_EURIBOR_6M_EOD</v>
          </cell>
          <cell r="C517">
            <v>43041</v>
          </cell>
          <cell r="E517">
            <v>-2.0989252576363E-4</v>
          </cell>
        </row>
        <row r="518">
          <cell r="A518" t="str">
            <v>EUR_EURIBOR_6M_EOD</v>
          </cell>
          <cell r="C518">
            <v>43406</v>
          </cell>
          <cell r="E518">
            <v>4.3090896468058002E-4</v>
          </cell>
        </row>
        <row r="519">
          <cell r="A519" t="str">
            <v>EUR_EURIBOR_6M_EOD</v>
          </cell>
          <cell r="C519">
            <v>43773</v>
          </cell>
          <cell r="E519">
            <v>1.5097294356722301E-3</v>
          </cell>
        </row>
        <row r="520">
          <cell r="A520" t="str">
            <v>EUR_EURIBOR_6M_EOD</v>
          </cell>
          <cell r="C520">
            <v>44137</v>
          </cell>
          <cell r="E520">
            <v>2.7626119387048199E-3</v>
          </cell>
        </row>
        <row r="521">
          <cell r="A521" t="str">
            <v>EUR_EURIBOR_6M_EOD</v>
          </cell>
          <cell r="C521">
            <v>44502</v>
          </cell>
          <cell r="E521">
            <v>4.1154980033966202E-3</v>
          </cell>
        </row>
        <row r="522">
          <cell r="A522" t="str">
            <v>EUR_EURIBOR_6M_EOD</v>
          </cell>
          <cell r="C522">
            <v>44867</v>
          </cell>
          <cell r="E522">
            <v>5.5160226946447998E-3</v>
          </cell>
        </row>
        <row r="523">
          <cell r="A523" t="str">
            <v>EUR_EURIBOR_6M_EOD</v>
          </cell>
          <cell r="C523">
            <v>45232</v>
          </cell>
          <cell r="E523">
            <v>6.8686211074035896E-3</v>
          </cell>
        </row>
        <row r="524">
          <cell r="A524" t="str">
            <v>EUR_EURIBOR_6M_EOD</v>
          </cell>
          <cell r="C524">
            <v>45600</v>
          </cell>
          <cell r="E524">
            <v>8.1306619172019298E-3</v>
          </cell>
        </row>
        <row r="525">
          <cell r="A525" t="str">
            <v>EUR_EURIBOR_6M_EOD</v>
          </cell>
          <cell r="C525">
            <v>45964</v>
          </cell>
          <cell r="E525">
            <v>9.2499078109432899E-3</v>
          </cell>
        </row>
        <row r="526">
          <cell r="A526" t="str">
            <v>EUR_EURIBOR_6M_EOD</v>
          </cell>
          <cell r="C526">
            <v>46693</v>
          </cell>
          <cell r="E526">
            <v>1.11442428585109E-2</v>
          </cell>
        </row>
        <row r="527">
          <cell r="A527" t="str">
            <v>EUR_EURIBOR_6M_EOD</v>
          </cell>
          <cell r="C527">
            <v>47791</v>
          </cell>
          <cell r="E527">
            <v>1.3206436751013399E-2</v>
          </cell>
        </row>
        <row r="528">
          <cell r="A528" t="str">
            <v>EUR_EURIBOR_6M_EOD</v>
          </cell>
          <cell r="C528">
            <v>49615</v>
          </cell>
          <cell r="E528">
            <v>1.4998614709913901E-2</v>
          </cell>
        </row>
        <row r="529">
          <cell r="A529" t="str">
            <v>EUR_EURIBOR_6M_EOD</v>
          </cell>
          <cell r="C529">
            <v>51442</v>
          </cell>
          <cell r="E529">
            <v>1.54333230414208E-2</v>
          </cell>
        </row>
        <row r="530">
          <cell r="A530" t="str">
            <v>EUR_EURIBOR_6M_EOD</v>
          </cell>
          <cell r="C530">
            <v>53268</v>
          </cell>
          <cell r="E530">
            <v>1.5534824421835699E-2</v>
          </cell>
        </row>
        <row r="531">
          <cell r="A531" t="str">
            <v>EUR_EURIBOR_6M_EOD</v>
          </cell>
          <cell r="C531">
            <v>56920</v>
          </cell>
          <cell r="E531">
            <v>1.56030811732109E-2</v>
          </cell>
        </row>
        <row r="532">
          <cell r="A532" t="str">
            <v>EUR_EURIBOR_6M_EOD</v>
          </cell>
          <cell r="C532">
            <v>60573</v>
          </cell>
          <cell r="E532">
            <v>1.49416929259618E-2</v>
          </cell>
        </row>
        <row r="533">
          <cell r="A533" t="str">
            <v>EUR_EURIBOR_6M_EOD</v>
          </cell>
          <cell r="C533">
            <v>64227</v>
          </cell>
          <cell r="E533">
            <v>1.43055627522773E-2</v>
          </cell>
        </row>
        <row r="534">
          <cell r="A534" t="str">
            <v>EUR_EURIBOR_EOD</v>
          </cell>
          <cell r="C534">
            <v>42307</v>
          </cell>
          <cell r="E534">
            <v>-1.47014184958258E-3</v>
          </cell>
        </row>
        <row r="535">
          <cell r="A535" t="str">
            <v>EUR_EURIBOR_EOD</v>
          </cell>
          <cell r="C535">
            <v>42310</v>
          </cell>
          <cell r="E535">
            <v>-1.47014629069178E-3</v>
          </cell>
        </row>
        <row r="536">
          <cell r="A536" t="str">
            <v>EUR_EURIBOR_EOD</v>
          </cell>
          <cell r="C536">
            <v>42317</v>
          </cell>
          <cell r="E536">
            <v>-1.4895113812503601E-3</v>
          </cell>
        </row>
        <row r="537">
          <cell r="A537" t="str">
            <v>EUR_EURIBOR_EOD</v>
          </cell>
          <cell r="C537">
            <v>42340</v>
          </cell>
          <cell r="E537">
            <v>-1.2375945095516199E-3</v>
          </cell>
        </row>
        <row r="538">
          <cell r="A538" t="str">
            <v>EUR_EURIBOR_EOD</v>
          </cell>
          <cell r="C538">
            <v>42445</v>
          </cell>
          <cell r="E538">
            <v>-1.1920383298041301E-3</v>
          </cell>
        </row>
        <row r="539">
          <cell r="A539" t="str">
            <v>EUR_EURIBOR_EOD</v>
          </cell>
          <cell r="C539">
            <v>42536</v>
          </cell>
          <cell r="E539">
            <v>-1.28933579562231E-3</v>
          </cell>
        </row>
        <row r="540">
          <cell r="A540" t="str">
            <v>EUR_EURIBOR_EOD</v>
          </cell>
          <cell r="C540">
            <v>42634</v>
          </cell>
          <cell r="E540">
            <v>-1.3855612926379E-3</v>
          </cell>
        </row>
        <row r="541">
          <cell r="A541" t="str">
            <v>EUR_EURIBOR_EOD</v>
          </cell>
          <cell r="C541">
            <v>42725</v>
          </cell>
          <cell r="E541">
            <v>-1.4293213803414299E-3</v>
          </cell>
        </row>
        <row r="542">
          <cell r="A542" t="str">
            <v>EUR_EURIBOR_EOD</v>
          </cell>
          <cell r="C542">
            <v>42809</v>
          </cell>
          <cell r="E542">
            <v>-1.44363504207687E-3</v>
          </cell>
        </row>
        <row r="543">
          <cell r="A543" t="str">
            <v>EUR_EURIBOR_EOD</v>
          </cell>
          <cell r="C543">
            <v>42907</v>
          </cell>
          <cell r="E543">
            <v>-1.4202167081228E-3</v>
          </cell>
        </row>
        <row r="544">
          <cell r="A544" t="str">
            <v>EUR_EURIBOR_EOD</v>
          </cell>
          <cell r="C544">
            <v>42998</v>
          </cell>
          <cell r="E544">
            <v>-1.3701345606403599E-3</v>
          </cell>
        </row>
        <row r="545">
          <cell r="A545" t="str">
            <v>EUR_EURIBOR_EOD</v>
          </cell>
          <cell r="C545">
            <v>43089</v>
          </cell>
          <cell r="E545">
            <v>-1.2902068907388901E-3</v>
          </cell>
        </row>
        <row r="546">
          <cell r="A546" t="str">
            <v>EUR_EURIBOR_EOD</v>
          </cell>
          <cell r="C546">
            <v>43180</v>
          </cell>
          <cell r="E546">
            <v>-1.1823695173680099E-3</v>
          </cell>
        </row>
        <row r="547">
          <cell r="A547" t="str">
            <v>EUR_EURIBOR_EOD</v>
          </cell>
          <cell r="C547">
            <v>43271</v>
          </cell>
          <cell r="E547">
            <v>-1.0430499117006101E-3</v>
          </cell>
        </row>
        <row r="548">
          <cell r="A548" t="str">
            <v>EUR_EURIBOR_EOD</v>
          </cell>
          <cell r="C548">
            <v>43362</v>
          </cell>
          <cell r="E548">
            <v>-8.7655000033518005E-4</v>
          </cell>
        </row>
        <row r="549">
          <cell r="A549" t="str">
            <v>EUR_EURIBOR_EOD</v>
          </cell>
          <cell r="C549">
            <v>43453</v>
          </cell>
          <cell r="E549">
            <v>-6.8363681618644997E-4</v>
          </cell>
        </row>
        <row r="550">
          <cell r="A550" t="str">
            <v>EUR_EURIBOR_EOD</v>
          </cell>
          <cell r="C550">
            <v>43773</v>
          </cell>
          <cell r="E550">
            <v>1.51283240844158E-3</v>
          </cell>
        </row>
        <row r="551">
          <cell r="A551" t="str">
            <v>EUR_EURIBOR_EOD</v>
          </cell>
          <cell r="C551">
            <v>44137</v>
          </cell>
          <cell r="E551">
            <v>2.7737668441097699E-3</v>
          </cell>
        </row>
        <row r="552">
          <cell r="A552" t="str">
            <v>EUR_EURIBOR_EOD</v>
          </cell>
          <cell r="C552">
            <v>44502</v>
          </cell>
          <cell r="E552">
            <v>4.1345604729535797E-3</v>
          </cell>
        </row>
        <row r="553">
          <cell r="A553" t="str">
            <v>EUR_EURIBOR_EOD</v>
          </cell>
          <cell r="C553">
            <v>44867</v>
          </cell>
          <cell r="E553">
            <v>5.5431920368671696E-3</v>
          </cell>
        </row>
        <row r="554">
          <cell r="A554" t="str">
            <v>EUR_EURIBOR_EOD</v>
          </cell>
          <cell r="C554">
            <v>45232</v>
          </cell>
          <cell r="E554">
            <v>6.9038729832563003E-3</v>
          </cell>
        </row>
        <row r="555">
          <cell r="A555" t="str">
            <v>EUR_EURIBOR_EOD</v>
          </cell>
          <cell r="C555">
            <v>45600</v>
          </cell>
          <cell r="E555">
            <v>8.1734851566210905E-3</v>
          </cell>
        </row>
        <row r="556">
          <cell r="A556" t="str">
            <v>EUR_EURIBOR_EOD</v>
          </cell>
          <cell r="C556">
            <v>45964</v>
          </cell>
          <cell r="E556">
            <v>9.2997889696732096E-3</v>
          </cell>
        </row>
        <row r="557">
          <cell r="A557" t="str">
            <v>EUR_EURIBOR_EOD</v>
          </cell>
          <cell r="C557">
            <v>46693</v>
          </cell>
          <cell r="E557">
            <v>1.12043824339744E-2</v>
          </cell>
        </row>
        <row r="558">
          <cell r="A558" t="str">
            <v>EUR_EURIBOR_EOD</v>
          </cell>
          <cell r="C558">
            <v>47791</v>
          </cell>
          <cell r="E558">
            <v>1.32761873372307E-2</v>
          </cell>
        </row>
        <row r="559">
          <cell r="A559" t="str">
            <v>EUR_EURIBOR_EOD</v>
          </cell>
          <cell r="C559">
            <v>49615</v>
          </cell>
          <cell r="E559">
            <v>1.5070115433845699E-2</v>
          </cell>
        </row>
        <row r="560">
          <cell r="A560" t="str">
            <v>EUR_EURIBOR_EOD</v>
          </cell>
          <cell r="C560">
            <v>51442</v>
          </cell>
          <cell r="E560">
            <v>1.54957677949214E-2</v>
          </cell>
        </row>
        <row r="561">
          <cell r="A561" t="str">
            <v>EUR_EURIBOR_EOD</v>
          </cell>
          <cell r="C561">
            <v>53268</v>
          </cell>
          <cell r="E561">
            <v>1.55885532499788E-2</v>
          </cell>
        </row>
        <row r="562">
          <cell r="A562" t="str">
            <v>EUR_EURIBOR_EOD</v>
          </cell>
          <cell r="C562">
            <v>56920</v>
          </cell>
          <cell r="E562">
            <v>1.5644685724341599E-2</v>
          </cell>
        </row>
        <row r="563">
          <cell r="A563" t="str">
            <v>EUR_EURIBOR_EOD</v>
          </cell>
          <cell r="C563">
            <v>60573</v>
          </cell>
          <cell r="E563">
            <v>1.49695453190587E-2</v>
          </cell>
        </row>
        <row r="564">
          <cell r="A564" t="str">
            <v>EUR_EURIBOR_EOD</v>
          </cell>
          <cell r="C564">
            <v>64227</v>
          </cell>
          <cell r="E564">
            <v>1.4321086094157E-2</v>
          </cell>
        </row>
        <row r="565">
          <cell r="A565" t="str">
            <v>GBP_LIBOR_12M_EOD</v>
          </cell>
          <cell r="C565">
            <v>42674</v>
          </cell>
          <cell r="E565">
            <v>1.02468864082107E-2</v>
          </cell>
        </row>
        <row r="566">
          <cell r="A566" t="str">
            <v>GBP_LIBOR_12M_EOD</v>
          </cell>
          <cell r="C566">
            <v>42703</v>
          </cell>
          <cell r="E566">
            <v>1.0967956088297899E-2</v>
          </cell>
        </row>
        <row r="567">
          <cell r="A567" t="str">
            <v>GBP_LIBOR_12M_EOD</v>
          </cell>
          <cell r="C567">
            <v>42733</v>
          </cell>
          <cell r="E567">
            <v>1.1179841754050301E-2</v>
          </cell>
        </row>
        <row r="568">
          <cell r="A568" t="str">
            <v>GBP_LIBOR_12M_EOD</v>
          </cell>
          <cell r="C568">
            <v>42765</v>
          </cell>
          <cell r="E568">
            <v>1.1314631497965201E-2</v>
          </cell>
        </row>
        <row r="569">
          <cell r="A569" t="str">
            <v>GBP_LIBOR_12M_EOD</v>
          </cell>
          <cell r="C569">
            <v>42794</v>
          </cell>
          <cell r="E569">
            <v>1.14677486714778E-2</v>
          </cell>
        </row>
        <row r="570">
          <cell r="A570" t="str">
            <v>GBP_LIBOR_12M_EOD</v>
          </cell>
          <cell r="C570">
            <v>42823</v>
          </cell>
          <cell r="E570">
            <v>1.1608533749552501E-2</v>
          </cell>
        </row>
        <row r="571">
          <cell r="A571" t="str">
            <v>GBP_LIBOR_12M_EOD</v>
          </cell>
          <cell r="C571">
            <v>42853</v>
          </cell>
          <cell r="E571">
            <v>1.169479730216E-2</v>
          </cell>
        </row>
        <row r="572">
          <cell r="A572" t="str">
            <v>GBP_LIBOR_12M_EOD</v>
          </cell>
          <cell r="C572">
            <v>42947</v>
          </cell>
          <cell r="E572">
            <v>1.20292001201091E-2</v>
          </cell>
        </row>
        <row r="573">
          <cell r="A573" t="str">
            <v>GBP_LIBOR_12M_EOD</v>
          </cell>
          <cell r="C573">
            <v>43038</v>
          </cell>
          <cell r="E573">
            <v>1.19990159691904E-2</v>
          </cell>
        </row>
        <row r="574">
          <cell r="A574" t="str">
            <v>GBP_LIBOR_12M_EOD</v>
          </cell>
          <cell r="C574">
            <v>43402</v>
          </cell>
          <cell r="E574">
            <v>1.36243032699762E-2</v>
          </cell>
        </row>
        <row r="575">
          <cell r="A575" t="str">
            <v>GBP_LIBOR_12M_EOD</v>
          </cell>
          <cell r="C575">
            <v>43767</v>
          </cell>
          <cell r="E575">
            <v>1.5226137522334E-2</v>
          </cell>
        </row>
        <row r="576">
          <cell r="A576" t="str">
            <v>GBP_LIBOR_12M_EOD</v>
          </cell>
          <cell r="C576">
            <v>44133</v>
          </cell>
          <cell r="E576">
            <v>1.6702693334536601E-2</v>
          </cell>
        </row>
        <row r="577">
          <cell r="A577" t="str">
            <v>GBP_LIBOR_12M_EOD</v>
          </cell>
          <cell r="C577">
            <v>44498</v>
          </cell>
          <cell r="E577">
            <v>1.7887363255027801E-2</v>
          </cell>
        </row>
        <row r="578">
          <cell r="A578" t="str">
            <v>GBP_LIBOR_12M_EOD</v>
          </cell>
          <cell r="C578">
            <v>44865</v>
          </cell>
          <cell r="E578">
            <v>1.8875616836268701E-2</v>
          </cell>
        </row>
        <row r="579">
          <cell r="A579" t="str">
            <v>GBP_LIBOR_12M_EOD</v>
          </cell>
          <cell r="C579">
            <v>45229</v>
          </cell>
          <cell r="E579">
            <v>1.9680265747055101E-2</v>
          </cell>
        </row>
        <row r="580">
          <cell r="A580" t="str">
            <v>GBP_LIBOR_12M_EOD</v>
          </cell>
          <cell r="C580">
            <v>45594</v>
          </cell>
          <cell r="E580">
            <v>2.03478250564159E-2</v>
          </cell>
        </row>
        <row r="581">
          <cell r="A581" t="str">
            <v>GBP_LIBOR_12M_EOD</v>
          </cell>
          <cell r="C581">
            <v>45959</v>
          </cell>
          <cell r="E581">
            <v>2.0900727515223899E-2</v>
          </cell>
        </row>
        <row r="582">
          <cell r="A582" t="str">
            <v>GBP_LIBOR_12M_EOD</v>
          </cell>
          <cell r="C582">
            <v>46689</v>
          </cell>
          <cell r="E582">
            <v>2.17606536472368E-2</v>
          </cell>
        </row>
        <row r="583">
          <cell r="A583" t="str">
            <v>GBP_LIBOR_12M_EOD</v>
          </cell>
          <cell r="C583">
            <v>47785</v>
          </cell>
          <cell r="E583">
            <v>2.2611618163143599E-2</v>
          </cell>
        </row>
        <row r="584">
          <cell r="A584" t="str">
            <v>GBP_LIBOR_12M_EOD</v>
          </cell>
          <cell r="C584">
            <v>49611</v>
          </cell>
          <cell r="E584">
            <v>2.3032484116630499E-2</v>
          </cell>
        </row>
        <row r="585">
          <cell r="A585" t="str">
            <v>GBP_LIBOR_12M_EOD</v>
          </cell>
          <cell r="C585">
            <v>51438</v>
          </cell>
          <cell r="E585">
            <v>2.2804501246045501E-2</v>
          </cell>
        </row>
        <row r="586">
          <cell r="A586" t="str">
            <v>GBP_LIBOR_12M_EOD</v>
          </cell>
          <cell r="C586">
            <v>53265</v>
          </cell>
          <cell r="E586">
            <v>2.2500246191961299E-2</v>
          </cell>
        </row>
        <row r="587">
          <cell r="A587" t="str">
            <v>GBP_LIBOR_12M_EOD</v>
          </cell>
          <cell r="C587">
            <v>56916</v>
          </cell>
          <cell r="E587">
            <v>2.1668501825978799E-2</v>
          </cell>
        </row>
        <row r="588">
          <cell r="A588" t="str">
            <v>GBP_LIBOR_12M_EOD</v>
          </cell>
          <cell r="C588">
            <v>60569</v>
          </cell>
          <cell r="E588">
            <v>2.11779266593673E-2</v>
          </cell>
        </row>
        <row r="589">
          <cell r="A589" t="str">
            <v>GBP_LIBOR_12M_EOD</v>
          </cell>
          <cell r="C589">
            <v>64221</v>
          </cell>
          <cell r="E589">
            <v>2.0823028229509499E-2</v>
          </cell>
        </row>
        <row r="590">
          <cell r="A590" t="str">
            <v>GBP_LIBOR_1M_EOD</v>
          </cell>
          <cell r="C590">
            <v>42338</v>
          </cell>
          <cell r="E590">
            <v>5.0932626767624502E-3</v>
          </cell>
        </row>
        <row r="591">
          <cell r="A591" t="str">
            <v>GBP_LIBOR_1M_EOD</v>
          </cell>
          <cell r="C591">
            <v>42367</v>
          </cell>
          <cell r="E591">
            <v>5.13837665879941E-3</v>
          </cell>
        </row>
        <row r="592">
          <cell r="A592" t="str">
            <v>GBP_LIBOR_1M_EOD</v>
          </cell>
          <cell r="C592">
            <v>42398</v>
          </cell>
          <cell r="E592">
            <v>5.1482144303965404E-3</v>
          </cell>
        </row>
        <row r="593">
          <cell r="A593" t="str">
            <v>GBP_LIBOR_1M_EOD</v>
          </cell>
          <cell r="C593">
            <v>42489</v>
          </cell>
          <cell r="E593">
            <v>5.42340848365908E-3</v>
          </cell>
        </row>
        <row r="594">
          <cell r="A594" t="str">
            <v>GBP_LIBOR_1M_EOD</v>
          </cell>
          <cell r="C594">
            <v>42580</v>
          </cell>
          <cell r="E594">
            <v>5.74835065732659E-3</v>
          </cell>
        </row>
        <row r="595">
          <cell r="A595" t="str">
            <v>GBP_LIBOR_1M_EOD</v>
          </cell>
          <cell r="C595">
            <v>42674</v>
          </cell>
          <cell r="E595">
            <v>6.1419905943385896E-3</v>
          </cell>
        </row>
        <row r="596">
          <cell r="A596" t="str">
            <v>GBP_LIBOR_1M_EOD</v>
          </cell>
          <cell r="C596">
            <v>43038</v>
          </cell>
          <cell r="E596">
            <v>7.9610342041381704E-3</v>
          </cell>
        </row>
        <row r="597">
          <cell r="A597" t="str">
            <v>GBP_LIBOR_1M_EOD</v>
          </cell>
          <cell r="C597">
            <v>43402</v>
          </cell>
          <cell r="E597">
            <v>9.7688632146076104E-3</v>
          </cell>
        </row>
        <row r="598">
          <cell r="A598" t="str">
            <v>GBP_LIBOR_1M_EOD</v>
          </cell>
          <cell r="C598">
            <v>43767</v>
          </cell>
          <cell r="E598">
            <v>1.1514803794723199E-2</v>
          </cell>
        </row>
        <row r="599">
          <cell r="A599" t="str">
            <v>GBP_LIBOR_1M_EOD</v>
          </cell>
          <cell r="C599">
            <v>44133</v>
          </cell>
          <cell r="E599">
            <v>1.30974644559876E-2</v>
          </cell>
        </row>
        <row r="600">
          <cell r="A600" t="str">
            <v>GBP_LIBOR_1M_EOD</v>
          </cell>
          <cell r="C600">
            <v>44498</v>
          </cell>
          <cell r="E600">
            <v>1.43750960911509E-2</v>
          </cell>
        </row>
        <row r="601">
          <cell r="A601" t="str">
            <v>GBP_LIBOR_1M_EOD</v>
          </cell>
          <cell r="C601">
            <v>44865</v>
          </cell>
          <cell r="E601">
            <v>1.54562296455261E-2</v>
          </cell>
        </row>
        <row r="602">
          <cell r="A602" t="str">
            <v>GBP_LIBOR_1M_EOD</v>
          </cell>
          <cell r="C602">
            <v>45229</v>
          </cell>
          <cell r="E602">
            <v>1.63535616390461E-2</v>
          </cell>
        </row>
        <row r="603">
          <cell r="A603" t="str">
            <v>GBP_LIBOR_1M_EOD</v>
          </cell>
          <cell r="C603">
            <v>45594</v>
          </cell>
          <cell r="E603">
            <v>1.71413228496833E-2</v>
          </cell>
        </row>
        <row r="604">
          <cell r="A604" t="str">
            <v>GBP_LIBOR_1M_EOD</v>
          </cell>
          <cell r="C604">
            <v>45959</v>
          </cell>
          <cell r="E604">
            <v>1.7705517611756399E-2</v>
          </cell>
        </row>
        <row r="605">
          <cell r="A605" t="str">
            <v>GBP_LIBOR_1M_EOD</v>
          </cell>
          <cell r="C605">
            <v>46689</v>
          </cell>
          <cell r="E605">
            <v>1.8795207370634601E-2</v>
          </cell>
        </row>
        <row r="606">
          <cell r="A606" t="str">
            <v>GBP_LIBOR_1M_EOD</v>
          </cell>
          <cell r="C606">
            <v>47785</v>
          </cell>
          <cell r="E606">
            <v>2.0077165546356999E-2</v>
          </cell>
        </row>
        <row r="607">
          <cell r="A607" t="str">
            <v>GBP_LIBOR_1M_EOD</v>
          </cell>
          <cell r="C607">
            <v>49611</v>
          </cell>
          <cell r="E607">
            <v>2.0842255366634199E-2</v>
          </cell>
        </row>
        <row r="608">
          <cell r="A608" t="str">
            <v>GBP_LIBOR_1M_EOD</v>
          </cell>
          <cell r="C608">
            <v>51438</v>
          </cell>
          <cell r="E608">
            <v>2.0931078037203499E-2</v>
          </cell>
        </row>
        <row r="609">
          <cell r="A609" t="str">
            <v>GBP_LIBOR_1M_EOD</v>
          </cell>
          <cell r="C609">
            <v>53265</v>
          </cell>
          <cell r="E609">
            <v>2.0843465975102199E-2</v>
          </cell>
        </row>
        <row r="610">
          <cell r="A610" t="str">
            <v>GBP_LIBOR_1M_EOD</v>
          </cell>
          <cell r="C610">
            <v>56916</v>
          </cell>
          <cell r="E610">
            <v>2.0148751477734601E-2</v>
          </cell>
        </row>
        <row r="611">
          <cell r="A611" t="str">
            <v>GBP_LIBOR_1M_EOD</v>
          </cell>
          <cell r="C611">
            <v>60569</v>
          </cell>
          <cell r="E611">
            <v>1.9747837120816202E-2</v>
          </cell>
        </row>
        <row r="612">
          <cell r="A612" t="str">
            <v>GBP_LIBOR_1M_EOD</v>
          </cell>
          <cell r="C612">
            <v>64221</v>
          </cell>
          <cell r="E612">
            <v>1.9736696128414201E-2</v>
          </cell>
        </row>
        <row r="613">
          <cell r="A613" t="str">
            <v>GBP_LIBOR_3M_EOD</v>
          </cell>
          <cell r="C613">
            <v>42398</v>
          </cell>
          <cell r="E613">
            <v>5.7957645657580699E-3</v>
          </cell>
        </row>
        <row r="614">
          <cell r="A614" t="str">
            <v>GBP_LIBOR_3M_EOD</v>
          </cell>
          <cell r="C614">
            <v>42445</v>
          </cell>
          <cell r="E614">
            <v>5.9245765147005903E-3</v>
          </cell>
        </row>
        <row r="615">
          <cell r="A615" t="str">
            <v>GBP_LIBOR_3M_EOD</v>
          </cell>
          <cell r="C615">
            <v>42536</v>
          </cell>
          <cell r="E615">
            <v>6.2638969756611401E-3</v>
          </cell>
        </row>
        <row r="616">
          <cell r="A616" t="str">
            <v>GBP_LIBOR_3M_EOD</v>
          </cell>
          <cell r="C616">
            <v>42634</v>
          </cell>
          <cell r="E616">
            <v>6.6531728716790698E-3</v>
          </cell>
        </row>
        <row r="617">
          <cell r="A617" t="str">
            <v>GBP_LIBOR_3M_EOD</v>
          </cell>
          <cell r="C617">
            <v>42725</v>
          </cell>
          <cell r="E617">
            <v>7.0646736520916104E-3</v>
          </cell>
        </row>
        <row r="618">
          <cell r="A618" t="str">
            <v>GBP_LIBOR_3M_EOD</v>
          </cell>
          <cell r="C618">
            <v>42809</v>
          </cell>
          <cell r="E618">
            <v>7.4758441329043999E-3</v>
          </cell>
        </row>
        <row r="619">
          <cell r="A619" t="str">
            <v>GBP_LIBOR_3M_EOD</v>
          </cell>
          <cell r="C619">
            <v>42907</v>
          </cell>
          <cell r="E619">
            <v>7.9767890985084407E-3</v>
          </cell>
        </row>
        <row r="620">
          <cell r="A620" t="str">
            <v>GBP_LIBOR_3M_EOD</v>
          </cell>
          <cell r="C620">
            <v>42998</v>
          </cell>
          <cell r="E620">
            <v>8.4487970461264092E-3</v>
          </cell>
        </row>
        <row r="621">
          <cell r="A621" t="str">
            <v>GBP_LIBOR_3M_EOD</v>
          </cell>
          <cell r="C621">
            <v>43089</v>
          </cell>
          <cell r="E621">
            <v>8.9175992210493993E-3</v>
          </cell>
        </row>
        <row r="622">
          <cell r="A622" t="str">
            <v>GBP_LIBOR_3M_EOD</v>
          </cell>
          <cell r="C622">
            <v>43402</v>
          </cell>
          <cell r="E622">
            <v>1.0471276830023E-2</v>
          </cell>
        </row>
        <row r="623">
          <cell r="A623" t="str">
            <v>GBP_LIBOR_3M_EOD</v>
          </cell>
          <cell r="C623">
            <v>43767</v>
          </cell>
          <cell r="E623">
            <v>1.2223574477535399E-2</v>
          </cell>
        </row>
        <row r="624">
          <cell r="A624" t="str">
            <v>GBP_LIBOR_3M_EOD</v>
          </cell>
          <cell r="C624">
            <v>44133</v>
          </cell>
          <cell r="E624">
            <v>1.38054867239903E-2</v>
          </cell>
        </row>
        <row r="625">
          <cell r="A625" t="str">
            <v>GBP_LIBOR_3M_EOD</v>
          </cell>
          <cell r="C625">
            <v>44498</v>
          </cell>
          <cell r="E625">
            <v>1.5074633161849199E-2</v>
          </cell>
        </row>
        <row r="626">
          <cell r="A626" t="str">
            <v>GBP_LIBOR_3M_EOD</v>
          </cell>
          <cell r="C626">
            <v>44865</v>
          </cell>
          <cell r="E626">
            <v>1.6116185425764401E-2</v>
          </cell>
        </row>
        <row r="627">
          <cell r="A627" t="str">
            <v>GBP_LIBOR_3M_EOD</v>
          </cell>
          <cell r="C627">
            <v>45229</v>
          </cell>
          <cell r="E627">
            <v>1.6995465622470299E-2</v>
          </cell>
        </row>
        <row r="628">
          <cell r="A628" t="str">
            <v>GBP_LIBOR_3M_EOD</v>
          </cell>
          <cell r="C628">
            <v>45594</v>
          </cell>
          <cell r="E628">
            <v>1.7755833225704499E-2</v>
          </cell>
        </row>
        <row r="629">
          <cell r="A629" t="str">
            <v>GBP_LIBOR_3M_EOD</v>
          </cell>
          <cell r="C629">
            <v>45959</v>
          </cell>
          <cell r="E629">
            <v>1.8401888312382E-2</v>
          </cell>
        </row>
        <row r="630">
          <cell r="A630" t="str">
            <v>GBP_LIBOR_3M_EOD</v>
          </cell>
          <cell r="C630">
            <v>46689</v>
          </cell>
          <cell r="E630">
            <v>1.9499190583913199E-2</v>
          </cell>
        </row>
        <row r="631">
          <cell r="A631" t="str">
            <v>GBP_LIBOR_3M_EOD</v>
          </cell>
          <cell r="C631">
            <v>47785</v>
          </cell>
          <cell r="E631">
            <v>2.06772800821255E-2</v>
          </cell>
        </row>
        <row r="632">
          <cell r="A632" t="str">
            <v>GBP_LIBOR_3M_EOD</v>
          </cell>
          <cell r="C632">
            <v>49611</v>
          </cell>
          <cell r="E632">
            <v>2.1439706974018199E-2</v>
          </cell>
        </row>
        <row r="633">
          <cell r="A633" t="str">
            <v>GBP_LIBOR_3M_EOD</v>
          </cell>
          <cell r="C633">
            <v>51438</v>
          </cell>
          <cell r="E633">
            <v>2.1477045230173099E-2</v>
          </cell>
        </row>
        <row r="634">
          <cell r="A634" t="str">
            <v>GBP_LIBOR_3M_EOD</v>
          </cell>
          <cell r="C634">
            <v>53265</v>
          </cell>
          <cell r="E634">
            <v>2.13496829876457E-2</v>
          </cell>
        </row>
        <row r="635">
          <cell r="A635" t="str">
            <v>GBP_LIBOR_3M_EOD</v>
          </cell>
          <cell r="C635">
            <v>56916</v>
          </cell>
          <cell r="E635">
            <v>2.06268524028046E-2</v>
          </cell>
        </row>
        <row r="636">
          <cell r="A636" t="str">
            <v>GBP_LIBOR_3M_EOD</v>
          </cell>
          <cell r="C636">
            <v>60569</v>
          </cell>
          <cell r="E636">
            <v>2.0193790412287801E-2</v>
          </cell>
        </row>
        <row r="637">
          <cell r="A637" t="str">
            <v>GBP_LIBOR_3M_EOD</v>
          </cell>
          <cell r="C637">
            <v>64221</v>
          </cell>
          <cell r="E637">
            <v>2.0210288801421901E-2</v>
          </cell>
        </row>
        <row r="638">
          <cell r="A638" t="str">
            <v>GBP_LIBOR_6M_EOD</v>
          </cell>
          <cell r="C638">
            <v>42489</v>
          </cell>
          <cell r="E638">
            <v>7.3863063529035298E-3</v>
          </cell>
        </row>
        <row r="639">
          <cell r="A639" t="str">
            <v>GBP_LIBOR_6M_EOD</v>
          </cell>
          <cell r="C639">
            <v>42674</v>
          </cell>
          <cell r="E639">
            <v>8.1146843399136099E-3</v>
          </cell>
        </row>
        <row r="640">
          <cell r="A640" t="str">
            <v>GBP_LIBOR_6M_EOD</v>
          </cell>
          <cell r="C640">
            <v>42853</v>
          </cell>
          <cell r="E640">
            <v>8.9531745970586295E-3</v>
          </cell>
        </row>
        <row r="641">
          <cell r="A641" t="str">
            <v>GBP_LIBOR_6M_EOD</v>
          </cell>
          <cell r="C641">
            <v>43038</v>
          </cell>
          <cell r="E641">
            <v>9.9142919329382895E-3</v>
          </cell>
        </row>
        <row r="642">
          <cell r="A642" t="str">
            <v>GBP_LIBOR_6M_EOD</v>
          </cell>
          <cell r="C642">
            <v>43402</v>
          </cell>
          <cell r="E642">
            <v>1.17313366568365E-2</v>
          </cell>
        </row>
        <row r="643">
          <cell r="A643" t="str">
            <v>GBP_LIBOR_6M_EOD</v>
          </cell>
          <cell r="C643">
            <v>43767</v>
          </cell>
          <cell r="E643">
            <v>1.34870492746772E-2</v>
          </cell>
        </row>
        <row r="644">
          <cell r="A644" t="str">
            <v>GBP_LIBOR_6M_EOD</v>
          </cell>
          <cell r="C644">
            <v>44133</v>
          </cell>
          <cell r="E644">
            <v>1.50674426221969E-2</v>
          </cell>
        </row>
        <row r="645">
          <cell r="A645" t="str">
            <v>GBP_LIBOR_6M_EOD</v>
          </cell>
          <cell r="C645">
            <v>44498</v>
          </cell>
          <cell r="E645">
            <v>1.6330312184202101E-2</v>
          </cell>
        </row>
        <row r="646">
          <cell r="A646" t="str">
            <v>GBP_LIBOR_6M_EOD</v>
          </cell>
          <cell r="C646">
            <v>44865</v>
          </cell>
          <cell r="E646">
            <v>1.7371045099347501E-2</v>
          </cell>
        </row>
        <row r="647">
          <cell r="A647" t="str">
            <v>GBP_LIBOR_6M_EOD</v>
          </cell>
          <cell r="C647">
            <v>45229</v>
          </cell>
          <cell r="E647">
            <v>1.8241339510287301E-2</v>
          </cell>
        </row>
        <row r="648">
          <cell r="A648" t="str">
            <v>GBP_LIBOR_6M_EOD</v>
          </cell>
          <cell r="C648">
            <v>45594</v>
          </cell>
          <cell r="E648">
            <v>1.8987869728068402E-2</v>
          </cell>
        </row>
        <row r="649">
          <cell r="A649" t="str">
            <v>GBP_LIBOR_6M_EOD</v>
          </cell>
          <cell r="C649">
            <v>45959</v>
          </cell>
          <cell r="E649">
            <v>1.9606748903070001E-2</v>
          </cell>
        </row>
        <row r="650">
          <cell r="A650" t="str">
            <v>GBP_LIBOR_6M_EOD</v>
          </cell>
          <cell r="C650">
            <v>46689</v>
          </cell>
          <cell r="E650">
            <v>2.05998776723758E-2</v>
          </cell>
        </row>
        <row r="651">
          <cell r="A651" t="str">
            <v>GBP_LIBOR_6M_EOD</v>
          </cell>
          <cell r="C651">
            <v>47785</v>
          </cell>
          <cell r="E651">
            <v>2.1599094926995199E-2</v>
          </cell>
        </row>
        <row r="652">
          <cell r="A652" t="str">
            <v>GBP_LIBOR_6M_EOD</v>
          </cell>
          <cell r="C652">
            <v>49611</v>
          </cell>
          <cell r="E652">
            <v>2.2169126093534702E-2</v>
          </cell>
        </row>
        <row r="653">
          <cell r="A653" t="str">
            <v>GBP_LIBOR_6M_EOD</v>
          </cell>
          <cell r="C653">
            <v>51438</v>
          </cell>
          <cell r="E653">
            <v>2.2068041456975999E-2</v>
          </cell>
        </row>
        <row r="654">
          <cell r="A654" t="str">
            <v>GBP_LIBOR_6M_EOD</v>
          </cell>
          <cell r="C654">
            <v>53265</v>
          </cell>
          <cell r="E654">
            <v>2.18482533089982E-2</v>
          </cell>
        </row>
        <row r="655">
          <cell r="A655" t="str">
            <v>GBP_LIBOR_6M_EOD</v>
          </cell>
          <cell r="C655">
            <v>56916</v>
          </cell>
          <cell r="E655">
            <v>2.09923584887554E-2</v>
          </cell>
        </row>
        <row r="656">
          <cell r="A656" t="str">
            <v>GBP_LIBOR_6M_EOD</v>
          </cell>
          <cell r="C656">
            <v>60569</v>
          </cell>
          <cell r="E656">
            <v>2.0487158313759399E-2</v>
          </cell>
        </row>
        <row r="657">
          <cell r="A657" t="str">
            <v>GBP_LIBOR_6M_EOD</v>
          </cell>
          <cell r="C657">
            <v>64221</v>
          </cell>
          <cell r="E657">
            <v>2.05034633293638E-2</v>
          </cell>
        </row>
        <row r="658">
          <cell r="A658" t="str">
            <v>GBP_LIBOR_EOD</v>
          </cell>
          <cell r="C658">
            <v>42307</v>
          </cell>
          <cell r="E658">
            <v>4.82496810900557E-3</v>
          </cell>
        </row>
        <row r="659">
          <cell r="A659" t="str">
            <v>GBP_LIBOR_EOD</v>
          </cell>
          <cell r="C659">
            <v>42313</v>
          </cell>
          <cell r="E659">
            <v>4.8560738694535498E-3</v>
          </cell>
        </row>
        <row r="660">
          <cell r="A660" t="str">
            <v>GBP_LIBOR_EOD</v>
          </cell>
          <cell r="C660">
            <v>42338</v>
          </cell>
          <cell r="E660">
            <v>5.0932626767625196E-3</v>
          </cell>
        </row>
        <row r="661">
          <cell r="A661" t="str">
            <v>GBP_LIBOR_EOD</v>
          </cell>
          <cell r="C661">
            <v>42445</v>
          </cell>
          <cell r="E661">
            <v>5.7140411957117398E-3</v>
          </cell>
        </row>
        <row r="662">
          <cell r="A662" t="str">
            <v>GBP_LIBOR_EOD</v>
          </cell>
          <cell r="C662">
            <v>42536</v>
          </cell>
          <cell r="E662">
            <v>6.1366604133156503E-3</v>
          </cell>
        </row>
        <row r="663">
          <cell r="A663" t="str">
            <v>GBP_LIBOR_EOD</v>
          </cell>
          <cell r="C663">
            <v>42634</v>
          </cell>
          <cell r="E663">
            <v>6.5639521114975201E-3</v>
          </cell>
        </row>
        <row r="664">
          <cell r="A664" t="str">
            <v>GBP_LIBOR_EOD</v>
          </cell>
          <cell r="C664">
            <v>42725</v>
          </cell>
          <cell r="E664">
            <v>6.9948301930474596E-3</v>
          </cell>
        </row>
        <row r="665">
          <cell r="A665" t="str">
            <v>GBP_LIBOR_EOD</v>
          </cell>
          <cell r="C665">
            <v>42809</v>
          </cell>
          <cell r="E665">
            <v>7.4176643926668496E-3</v>
          </cell>
        </row>
        <row r="666">
          <cell r="A666" t="str">
            <v>GBP_LIBOR_EOD</v>
          </cell>
          <cell r="C666">
            <v>42907</v>
          </cell>
          <cell r="E666">
            <v>7.9280962377106506E-3</v>
          </cell>
        </row>
        <row r="667">
          <cell r="A667" t="str">
            <v>GBP_LIBOR_EOD</v>
          </cell>
          <cell r="C667">
            <v>42998</v>
          </cell>
          <cell r="E667">
            <v>8.4065074372543305E-3</v>
          </cell>
        </row>
        <row r="668">
          <cell r="A668" t="str">
            <v>GBP_LIBOR_EOD</v>
          </cell>
          <cell r="C668">
            <v>43089</v>
          </cell>
          <cell r="E668">
            <v>8.8802244964778804E-3</v>
          </cell>
        </row>
        <row r="669">
          <cell r="A669" t="str">
            <v>GBP_LIBOR_EOD</v>
          </cell>
          <cell r="C669">
            <v>43402</v>
          </cell>
          <cell r="E669">
            <v>1.17572777919904E-2</v>
          </cell>
        </row>
        <row r="670">
          <cell r="A670" t="str">
            <v>GBP_LIBOR_EOD</v>
          </cell>
          <cell r="C670">
            <v>43767</v>
          </cell>
          <cell r="E670">
            <v>1.3517713906294301E-2</v>
          </cell>
        </row>
        <row r="671">
          <cell r="A671" t="str">
            <v>GBP_LIBOR_EOD</v>
          </cell>
          <cell r="C671">
            <v>44133</v>
          </cell>
          <cell r="E671">
            <v>1.5104864563718399E-2</v>
          </cell>
        </row>
        <row r="672">
          <cell r="A672" t="str">
            <v>GBP_LIBOR_EOD</v>
          </cell>
          <cell r="C672">
            <v>44498</v>
          </cell>
          <cell r="E672">
            <v>1.6374051263174601E-2</v>
          </cell>
        </row>
        <row r="673">
          <cell r="A673" t="str">
            <v>GBP_LIBOR_EOD</v>
          </cell>
          <cell r="C673">
            <v>44865</v>
          </cell>
          <cell r="E673">
            <v>1.74206026076698E-2</v>
          </cell>
        </row>
        <row r="674">
          <cell r="A674" t="str">
            <v>GBP_LIBOR_EOD</v>
          </cell>
          <cell r="C674">
            <v>45229</v>
          </cell>
          <cell r="E674">
            <v>1.8296245635276102E-2</v>
          </cell>
        </row>
        <row r="675">
          <cell r="A675" t="str">
            <v>GBP_LIBOR_EOD</v>
          </cell>
          <cell r="C675">
            <v>45594</v>
          </cell>
          <cell r="E675">
            <v>1.90478597448012E-2</v>
          </cell>
        </row>
        <row r="676">
          <cell r="A676" t="str">
            <v>GBP_LIBOR_EOD</v>
          </cell>
          <cell r="C676">
            <v>45959</v>
          </cell>
          <cell r="E676">
            <v>1.9670641397796899E-2</v>
          </cell>
        </row>
        <row r="677">
          <cell r="A677" t="str">
            <v>GBP_LIBOR_EOD</v>
          </cell>
          <cell r="C677">
            <v>46689</v>
          </cell>
          <cell r="E677">
            <v>2.0669550257923198E-2</v>
          </cell>
        </row>
        <row r="678">
          <cell r="A678" t="str">
            <v>GBP_LIBOR_EOD</v>
          </cell>
          <cell r="C678">
            <v>47785</v>
          </cell>
          <cell r="E678">
            <v>2.1672672883031801E-2</v>
          </cell>
        </row>
        <row r="679">
          <cell r="A679" t="str">
            <v>GBP_LIBOR_EOD</v>
          </cell>
          <cell r="C679">
            <v>49611</v>
          </cell>
          <cell r="E679">
            <v>2.2235555868125E-2</v>
          </cell>
        </row>
        <row r="680">
          <cell r="A680" t="str">
            <v>GBP_LIBOR_EOD</v>
          </cell>
          <cell r="C680">
            <v>51438</v>
          </cell>
          <cell r="E680">
            <v>2.21206651252501E-2</v>
          </cell>
        </row>
        <row r="681">
          <cell r="A681" t="str">
            <v>GBP_LIBOR_EOD</v>
          </cell>
          <cell r="C681">
            <v>53265</v>
          </cell>
          <cell r="E681">
            <v>2.18886593805717E-2</v>
          </cell>
        </row>
        <row r="682">
          <cell r="A682" t="str">
            <v>GBP_LIBOR_EOD</v>
          </cell>
          <cell r="C682">
            <v>56916</v>
          </cell>
          <cell r="E682">
            <v>2.1005150935716199E-2</v>
          </cell>
        </row>
        <row r="683">
          <cell r="A683" t="str">
            <v>GBP_LIBOR_EOD</v>
          </cell>
          <cell r="C683">
            <v>60569</v>
          </cell>
          <cell r="E683">
            <v>2.04848070649013E-2</v>
          </cell>
        </row>
        <row r="684">
          <cell r="A684" t="str">
            <v>GBP_LIBOR_EOD</v>
          </cell>
          <cell r="C684">
            <v>64221</v>
          </cell>
          <cell r="E684">
            <v>2.05008567335579E-2</v>
          </cell>
        </row>
        <row r="685">
          <cell r="A685" t="str">
            <v>GBP_SONIA_EOD</v>
          </cell>
          <cell r="C685">
            <v>42307</v>
          </cell>
          <cell r="E685">
            <v>4.6169707993058296E-3</v>
          </cell>
        </row>
        <row r="686">
          <cell r="A686" t="str">
            <v>GBP_SONIA_EOD</v>
          </cell>
          <cell r="C686">
            <v>42313</v>
          </cell>
          <cell r="E686">
            <v>4.6447931188904898E-3</v>
          </cell>
        </row>
        <row r="687">
          <cell r="A687" t="str">
            <v>GBP_SONIA_EOD</v>
          </cell>
          <cell r="C687">
            <v>42320</v>
          </cell>
          <cell r="E687">
            <v>4.65158501449106E-3</v>
          </cell>
        </row>
        <row r="688">
          <cell r="A688" t="str">
            <v>GBP_SONIA_EOD</v>
          </cell>
          <cell r="C688">
            <v>42338</v>
          </cell>
          <cell r="E688">
            <v>4.6451790003333698E-3</v>
          </cell>
        </row>
        <row r="689">
          <cell r="A689" t="str">
            <v>GBP_SONIA_EOD</v>
          </cell>
          <cell r="C689">
            <v>42367</v>
          </cell>
          <cell r="E689">
            <v>4.62621116694268E-3</v>
          </cell>
        </row>
        <row r="690">
          <cell r="A690" t="str">
            <v>GBP_SONIA_EOD</v>
          </cell>
          <cell r="C690">
            <v>42398</v>
          </cell>
          <cell r="E690">
            <v>4.6119433555456297E-3</v>
          </cell>
        </row>
        <row r="691">
          <cell r="A691" t="str">
            <v>GBP_SONIA_EOD</v>
          </cell>
          <cell r="C691">
            <v>42429</v>
          </cell>
          <cell r="E691">
            <v>4.7187462466994198E-3</v>
          </cell>
        </row>
        <row r="692">
          <cell r="A692" t="str">
            <v>GBP_SONIA_EOD</v>
          </cell>
          <cell r="C692">
            <v>42458</v>
          </cell>
          <cell r="E692">
            <v>4.8126740390053496E-3</v>
          </cell>
        </row>
        <row r="693">
          <cell r="A693" t="str">
            <v>GBP_SONIA_EOD</v>
          </cell>
          <cell r="C693">
            <v>42489</v>
          </cell>
          <cell r="E693">
            <v>4.8750373676320104E-3</v>
          </cell>
        </row>
        <row r="694">
          <cell r="A694" t="str">
            <v>GBP_SONIA_EOD</v>
          </cell>
          <cell r="C694">
            <v>42521</v>
          </cell>
          <cell r="E694">
            <v>4.9788170998579101E-3</v>
          </cell>
        </row>
        <row r="695">
          <cell r="A695" t="str">
            <v>GBP_SONIA_EOD</v>
          </cell>
          <cell r="C695">
            <v>42550</v>
          </cell>
          <cell r="E695">
            <v>5.0736361611496E-3</v>
          </cell>
        </row>
        <row r="696">
          <cell r="A696" t="str">
            <v>GBP_SONIA_EOD</v>
          </cell>
          <cell r="C696">
            <v>42580</v>
          </cell>
          <cell r="E696">
            <v>5.1868264794962902E-3</v>
          </cell>
        </row>
        <row r="697">
          <cell r="A697" t="str">
            <v>GBP_SONIA_EOD</v>
          </cell>
          <cell r="C697">
            <v>42612</v>
          </cell>
          <cell r="E697">
            <v>5.3061802908130704E-3</v>
          </cell>
        </row>
        <row r="698">
          <cell r="A698" t="str">
            <v>GBP_SONIA_EOD</v>
          </cell>
          <cell r="C698">
            <v>42642</v>
          </cell>
          <cell r="E698">
            <v>5.4449976340232098E-3</v>
          </cell>
        </row>
        <row r="699">
          <cell r="A699" t="str">
            <v>GBP_SONIA_EOD</v>
          </cell>
          <cell r="C699">
            <v>42674</v>
          </cell>
          <cell r="E699">
            <v>5.5590589570800103E-3</v>
          </cell>
        </row>
        <row r="700">
          <cell r="A700" t="str">
            <v>GBP_SONIA_EOD</v>
          </cell>
          <cell r="C700">
            <v>42765</v>
          </cell>
          <cell r="E700">
            <v>5.9223940984756704E-3</v>
          </cell>
        </row>
        <row r="701">
          <cell r="A701" t="str">
            <v>GBP_SONIA_EOD</v>
          </cell>
          <cell r="C701">
            <v>42853</v>
          </cell>
          <cell r="E701">
            <v>6.3059770547046097E-3</v>
          </cell>
        </row>
        <row r="702">
          <cell r="A702" t="str">
            <v>GBP_SONIA_EOD</v>
          </cell>
          <cell r="C702">
            <v>42947</v>
          </cell>
          <cell r="E702">
            <v>6.7272789084590499E-3</v>
          </cell>
        </row>
        <row r="703">
          <cell r="A703" t="str">
            <v>GBP_SONIA_EOD</v>
          </cell>
          <cell r="C703">
            <v>43038</v>
          </cell>
          <cell r="E703">
            <v>7.1394750132606497E-3</v>
          </cell>
        </row>
        <row r="704">
          <cell r="A704" t="str">
            <v>GBP_SONIA_EOD</v>
          </cell>
          <cell r="C704">
            <v>43402</v>
          </cell>
          <cell r="E704">
            <v>8.7499059479653699E-3</v>
          </cell>
        </row>
        <row r="705">
          <cell r="A705" t="str">
            <v>GBP_SONIA_EOD</v>
          </cell>
          <cell r="C705">
            <v>43767</v>
          </cell>
          <cell r="E705">
            <v>1.03519288669662E-2</v>
          </cell>
        </row>
        <row r="706">
          <cell r="A706" t="str">
            <v>GBP_SONIA_EOD</v>
          </cell>
          <cell r="C706">
            <v>44133</v>
          </cell>
          <cell r="E706">
            <v>1.18335650585584E-2</v>
          </cell>
        </row>
        <row r="707">
          <cell r="A707" t="str">
            <v>GBP_SONIA_EOD</v>
          </cell>
          <cell r="C707">
            <v>44498</v>
          </cell>
          <cell r="E707">
            <v>1.3062323540418501E-2</v>
          </cell>
        </row>
        <row r="708">
          <cell r="A708" t="str">
            <v>GBP_SONIA_EOD</v>
          </cell>
          <cell r="C708">
            <v>44865</v>
          </cell>
          <cell r="E708">
            <v>1.4109280482617901E-2</v>
          </cell>
        </row>
        <row r="709">
          <cell r="A709" t="str">
            <v>GBP_SONIA_EOD</v>
          </cell>
          <cell r="C709">
            <v>45229</v>
          </cell>
          <cell r="E709">
            <v>1.50027036686731E-2</v>
          </cell>
        </row>
        <row r="710">
          <cell r="A710" t="str">
            <v>GBP_SONIA_EOD</v>
          </cell>
          <cell r="C710">
            <v>45594</v>
          </cell>
          <cell r="E710">
            <v>1.57910033456472E-2</v>
          </cell>
        </row>
        <row r="711">
          <cell r="A711" t="str">
            <v>GBP_SONIA_EOD</v>
          </cell>
          <cell r="C711">
            <v>45959</v>
          </cell>
          <cell r="E711">
            <v>1.6491997657024401E-2</v>
          </cell>
        </row>
        <row r="712">
          <cell r="A712" t="str">
            <v>GBP_SONIA_EOD</v>
          </cell>
          <cell r="C712">
            <v>46689</v>
          </cell>
          <cell r="E712">
            <v>1.76954316780563E-2</v>
          </cell>
        </row>
        <row r="713">
          <cell r="A713" t="str">
            <v>GBP_SONIA_EOD</v>
          </cell>
          <cell r="C713">
            <v>47785</v>
          </cell>
          <cell r="E713">
            <v>1.89757463694246E-2</v>
          </cell>
        </row>
        <row r="714">
          <cell r="A714" t="str">
            <v>GBP_SONIA_EOD</v>
          </cell>
          <cell r="C714">
            <v>49611</v>
          </cell>
          <cell r="E714">
            <v>1.9940057677369699E-2</v>
          </cell>
        </row>
        <row r="715">
          <cell r="A715" t="str">
            <v>GBP_SONIA_EOD</v>
          </cell>
          <cell r="C715">
            <v>51438</v>
          </cell>
          <cell r="E715">
            <v>2.0092828951925001E-2</v>
          </cell>
        </row>
        <row r="716">
          <cell r="A716" t="str">
            <v>GBP_SONIA_EOD</v>
          </cell>
          <cell r="C716">
            <v>53265</v>
          </cell>
          <cell r="E716">
            <v>2.0070014854750001E-2</v>
          </cell>
        </row>
        <row r="717">
          <cell r="A717" t="str">
            <v>GBP_SONIA_EOD</v>
          </cell>
          <cell r="C717">
            <v>56916</v>
          </cell>
          <cell r="E717">
            <v>1.9462406500264599E-2</v>
          </cell>
        </row>
        <row r="718">
          <cell r="A718" t="str">
            <v>GBP_SONIA_EOD</v>
          </cell>
          <cell r="C718">
            <v>60569</v>
          </cell>
          <cell r="E718">
            <v>1.9145514981689499E-2</v>
          </cell>
        </row>
        <row r="719">
          <cell r="A719" t="str">
            <v>GBP_SONIA_EOD</v>
          </cell>
          <cell r="C719">
            <v>64221</v>
          </cell>
          <cell r="E719">
            <v>1.9225359347875101E-2</v>
          </cell>
        </row>
        <row r="720">
          <cell r="A720" t="str">
            <v>HKD_HIBOR_3M_EOD</v>
          </cell>
          <cell r="C720">
            <v>42398</v>
          </cell>
          <cell r="E720">
            <v>3.8268537591845801E-3</v>
          </cell>
        </row>
        <row r="721">
          <cell r="A721" t="str">
            <v>HKD_HIBOR_3M_EOD</v>
          </cell>
          <cell r="C721">
            <v>42489</v>
          </cell>
          <cell r="E721">
            <v>4.4583373909834502E-3</v>
          </cell>
        </row>
        <row r="722">
          <cell r="A722" t="str">
            <v>HKD_HIBOR_3M_EOD</v>
          </cell>
          <cell r="C722">
            <v>42580</v>
          </cell>
          <cell r="E722">
            <v>5.0683429803179301E-3</v>
          </cell>
        </row>
        <row r="723">
          <cell r="A723" t="str">
            <v>HKD_HIBOR_3M_EOD</v>
          </cell>
          <cell r="C723">
            <v>42674</v>
          </cell>
          <cell r="E723">
            <v>5.6876249887587898E-3</v>
          </cell>
        </row>
        <row r="724">
          <cell r="A724" t="str">
            <v>HKD_HIBOR_3M_EOD</v>
          </cell>
          <cell r="C724">
            <v>43038</v>
          </cell>
          <cell r="E724">
            <v>8.2213481718193399E-3</v>
          </cell>
        </row>
        <row r="725">
          <cell r="A725" t="str">
            <v>HKD_HIBOR_3M_EOD</v>
          </cell>
          <cell r="C725">
            <v>43402</v>
          </cell>
          <cell r="E725">
            <v>1.03232312202148E-2</v>
          </cell>
        </row>
        <row r="726">
          <cell r="A726" t="str">
            <v>HKD_HIBOR_3M_EOD</v>
          </cell>
          <cell r="C726">
            <v>43767</v>
          </cell>
          <cell r="E726">
            <v>1.20965574895818E-2</v>
          </cell>
        </row>
        <row r="727">
          <cell r="A727" t="str">
            <v>HKD_HIBOR_3M_EOD</v>
          </cell>
          <cell r="C727">
            <v>44133</v>
          </cell>
          <cell r="E727">
            <v>1.35586386468488E-2</v>
          </cell>
        </row>
        <row r="728">
          <cell r="A728" t="str">
            <v>HKD_HIBOR_3M_EOD</v>
          </cell>
          <cell r="C728">
            <v>44865</v>
          </cell>
          <cell r="E728">
            <v>1.5989147930688799E-2</v>
          </cell>
        </row>
        <row r="729">
          <cell r="A729" t="str">
            <v>HKD_HIBOR_3M_EOD</v>
          </cell>
          <cell r="C729">
            <v>45960</v>
          </cell>
          <cell r="E729">
            <v>1.8384151759263299E-2</v>
          </cell>
        </row>
        <row r="730">
          <cell r="A730" t="str">
            <v>HKD_HIBOR_3M_EOD</v>
          </cell>
          <cell r="C730">
            <v>46689</v>
          </cell>
          <cell r="E730">
            <v>1.93126884927701E-2</v>
          </cell>
        </row>
        <row r="731">
          <cell r="A731" t="str">
            <v>HKD_HIBOR_3M_EOD</v>
          </cell>
          <cell r="C731">
            <v>47785</v>
          </cell>
          <cell r="E731">
            <v>2.0568169208672299E-2</v>
          </cell>
        </row>
        <row r="732">
          <cell r="A732" t="str">
            <v>HKD_HIBOR_6M_EOD</v>
          </cell>
          <cell r="C732">
            <v>42489</v>
          </cell>
          <cell r="E732">
            <v>5.5007078509425799E-3</v>
          </cell>
        </row>
        <row r="733">
          <cell r="A733" t="str">
            <v>HKD_HIBOR_6M_EOD</v>
          </cell>
          <cell r="C733">
            <v>42674</v>
          </cell>
          <cell r="E733">
            <v>7.19468867540964E-3</v>
          </cell>
        </row>
        <row r="734">
          <cell r="A734" t="str">
            <v>HKD_HIBOR_6M_EOD</v>
          </cell>
          <cell r="C734">
            <v>43038</v>
          </cell>
          <cell r="E734">
            <v>9.6124302178793499E-3</v>
          </cell>
        </row>
        <row r="735">
          <cell r="A735" t="str">
            <v>HKD_HIBOR_6M_EOD</v>
          </cell>
          <cell r="C735">
            <v>43402</v>
          </cell>
          <cell r="E735">
            <v>1.1614036130357599E-2</v>
          </cell>
        </row>
        <row r="736">
          <cell r="A736" t="str">
            <v>HKD_HIBOR_6M_EOD</v>
          </cell>
          <cell r="C736">
            <v>43767</v>
          </cell>
          <cell r="E736">
            <v>1.32859837404188E-2</v>
          </cell>
        </row>
        <row r="737">
          <cell r="A737" t="str">
            <v>HKD_HIBOR_6M_EOD</v>
          </cell>
          <cell r="C737">
            <v>44133</v>
          </cell>
          <cell r="E737">
            <v>1.46458682164057E-2</v>
          </cell>
        </row>
        <row r="738">
          <cell r="A738" t="str">
            <v>HKD_HIBOR_6M_EOD</v>
          </cell>
          <cell r="C738">
            <v>44865</v>
          </cell>
          <cell r="E738">
            <v>1.6973384911892798E-2</v>
          </cell>
        </row>
        <row r="739">
          <cell r="A739" t="str">
            <v>HKD_HIBOR_6M_EOD</v>
          </cell>
          <cell r="C739">
            <v>45960</v>
          </cell>
          <cell r="E739">
            <v>1.9370140381234999E-2</v>
          </cell>
        </row>
        <row r="740">
          <cell r="A740" t="str">
            <v>HKD_HIBOR_6M_EOD</v>
          </cell>
          <cell r="C740">
            <v>46689</v>
          </cell>
          <cell r="E740">
            <v>2.04105043632389E-2</v>
          </cell>
        </row>
        <row r="741">
          <cell r="A741" t="str">
            <v>HKD_HIBOR_6M_EOD</v>
          </cell>
          <cell r="C741">
            <v>47785</v>
          </cell>
          <cell r="E741">
            <v>2.16641864974122E-2</v>
          </cell>
        </row>
        <row r="742">
          <cell r="A742" t="str">
            <v>HKD_HIBOR_EOD</v>
          </cell>
          <cell r="C742">
            <v>42307</v>
          </cell>
          <cell r="E742">
            <v>5.0709964778719E-4</v>
          </cell>
        </row>
        <row r="743">
          <cell r="A743" t="str">
            <v>HKD_HIBOR_EOD</v>
          </cell>
          <cell r="C743">
            <v>42313</v>
          </cell>
          <cell r="E743">
            <v>8.6209287334653004E-4</v>
          </cell>
        </row>
        <row r="744">
          <cell r="A744" t="str">
            <v>HKD_HIBOR_EOD</v>
          </cell>
          <cell r="C744">
            <v>42338</v>
          </cell>
          <cell r="E744">
            <v>2.0940077748204701E-3</v>
          </cell>
        </row>
        <row r="745">
          <cell r="A745" t="str">
            <v>HKD_HIBOR_EOD</v>
          </cell>
          <cell r="C745">
            <v>42367</v>
          </cell>
          <cell r="E745">
            <v>3.0342305550715601E-3</v>
          </cell>
        </row>
        <row r="746">
          <cell r="A746" t="str">
            <v>HKD_HIBOR_EOD</v>
          </cell>
          <cell r="C746">
            <v>42398</v>
          </cell>
          <cell r="E746">
            <v>3.8268537591845801E-3</v>
          </cell>
        </row>
        <row r="747">
          <cell r="A747" t="str">
            <v>HKD_HIBOR_EOD</v>
          </cell>
          <cell r="C747">
            <v>42489</v>
          </cell>
          <cell r="E747">
            <v>5.5007078509428098E-3</v>
          </cell>
        </row>
        <row r="748">
          <cell r="A748" t="str">
            <v>HKD_HIBOR_EOD</v>
          </cell>
          <cell r="C748">
            <v>42674</v>
          </cell>
          <cell r="E748">
            <v>5.6968246252837801E-3</v>
          </cell>
        </row>
        <row r="749">
          <cell r="A749" t="str">
            <v>HKD_HIBOR_EOD</v>
          </cell>
          <cell r="C749">
            <v>43038</v>
          </cell>
          <cell r="E749">
            <v>8.2167531187521195E-3</v>
          </cell>
        </row>
        <row r="750">
          <cell r="A750" t="str">
            <v>HKD_HIBOR_EOD</v>
          </cell>
          <cell r="C750">
            <v>43402</v>
          </cell>
          <cell r="E750">
            <v>1.0320268839773101E-2</v>
          </cell>
        </row>
        <row r="751">
          <cell r="A751" t="str">
            <v>HKD_HIBOR_EOD</v>
          </cell>
          <cell r="C751">
            <v>43767</v>
          </cell>
          <cell r="E751">
            <v>1.20943356877578E-2</v>
          </cell>
        </row>
        <row r="752">
          <cell r="A752" t="str">
            <v>HKD_HIBOR_EOD</v>
          </cell>
          <cell r="C752">
            <v>44133</v>
          </cell>
          <cell r="E752">
            <v>1.3556862201004801E-2</v>
          </cell>
        </row>
        <row r="753">
          <cell r="A753" t="str">
            <v>HKD_HIBOR_EOD</v>
          </cell>
          <cell r="C753">
            <v>44865</v>
          </cell>
          <cell r="E753">
            <v>1.5987880676942099E-2</v>
          </cell>
        </row>
        <row r="754">
          <cell r="A754" t="str">
            <v>HKD_HIBOR_EOD</v>
          </cell>
          <cell r="C754">
            <v>45960</v>
          </cell>
          <cell r="E754">
            <v>1.8383183522402001E-2</v>
          </cell>
        </row>
        <row r="755">
          <cell r="A755" t="str">
            <v>HKD_HIBOR_EOD</v>
          </cell>
          <cell r="C755">
            <v>46689</v>
          </cell>
          <cell r="E755">
            <v>1.93119240923534E-2</v>
          </cell>
        </row>
        <row r="756">
          <cell r="A756" t="str">
            <v>HKD_HIBOR_EOD</v>
          </cell>
          <cell r="C756">
            <v>47785</v>
          </cell>
          <cell r="E756">
            <v>2.0567555001296499E-2</v>
          </cell>
        </row>
        <row r="757">
          <cell r="A757" t="str">
            <v>HUF_BUBOR_3M_EOD</v>
          </cell>
          <cell r="C757">
            <v>42402</v>
          </cell>
          <cell r="E757">
            <v>1.3663943227529301E-2</v>
          </cell>
        </row>
        <row r="758">
          <cell r="A758" t="str">
            <v>HUF_BUBOR_3M_EOD</v>
          </cell>
          <cell r="C758">
            <v>42492</v>
          </cell>
          <cell r="E758">
            <v>1.32729984978079E-2</v>
          </cell>
        </row>
        <row r="759">
          <cell r="A759" t="str">
            <v>HUF_BUBOR_3M_EOD</v>
          </cell>
          <cell r="C759">
            <v>42584</v>
          </cell>
          <cell r="E759">
            <v>1.31348462594098E-2</v>
          </cell>
        </row>
        <row r="760">
          <cell r="A760" t="str">
            <v>HUF_BUBOR_3M_EOD</v>
          </cell>
          <cell r="C760">
            <v>42676</v>
          </cell>
          <cell r="E760">
            <v>1.3115652783164299E-2</v>
          </cell>
        </row>
        <row r="761">
          <cell r="A761" t="str">
            <v>HUF_BUBOR_3M_EOD</v>
          </cell>
          <cell r="C761">
            <v>43041</v>
          </cell>
          <cell r="E761">
            <v>1.38474374140703E-2</v>
          </cell>
        </row>
        <row r="762">
          <cell r="A762" t="str">
            <v>HUF_BUBOR_3M_EOD</v>
          </cell>
          <cell r="C762">
            <v>43409</v>
          </cell>
          <cell r="E762">
            <v>1.49037085465986E-2</v>
          </cell>
        </row>
        <row r="763">
          <cell r="A763" t="str">
            <v>HUF_BUBOR_3M_EOD</v>
          </cell>
          <cell r="C763">
            <v>43773</v>
          </cell>
          <cell r="E763">
            <v>1.6652191888064601E-2</v>
          </cell>
        </row>
        <row r="764">
          <cell r="A764" t="str">
            <v>HUF_BUBOR_3M_EOD</v>
          </cell>
          <cell r="C764">
            <v>44137</v>
          </cell>
          <cell r="E764">
            <v>1.8917677123777801E-2</v>
          </cell>
        </row>
        <row r="765">
          <cell r="A765" t="str">
            <v>HUF_BUBOR_3M_EOD</v>
          </cell>
          <cell r="C765">
            <v>44502</v>
          </cell>
          <cell r="E765">
            <v>2.1357004480798102E-2</v>
          </cell>
        </row>
        <row r="766">
          <cell r="A766" t="str">
            <v>HUF_BUBOR_3M_EOD</v>
          </cell>
          <cell r="C766">
            <v>44867</v>
          </cell>
          <cell r="E766">
            <v>2.3673932645599E-2</v>
          </cell>
        </row>
        <row r="767">
          <cell r="A767" t="str">
            <v>HUF_BUBOR_3M_EOD</v>
          </cell>
          <cell r="C767">
            <v>45232</v>
          </cell>
          <cell r="E767">
            <v>2.57377707546417E-2</v>
          </cell>
        </row>
        <row r="768">
          <cell r="A768" t="str">
            <v>HUF_BUBOR_3M_EOD</v>
          </cell>
          <cell r="C768">
            <v>45600</v>
          </cell>
          <cell r="E768">
            <v>2.7562060635173899E-2</v>
          </cell>
        </row>
        <row r="769">
          <cell r="A769" t="str">
            <v>HUF_BUBOR_3M_EOD</v>
          </cell>
          <cell r="C769">
            <v>45964</v>
          </cell>
          <cell r="E769">
            <v>2.8844809939762E-2</v>
          </cell>
        </row>
        <row r="770">
          <cell r="A770" t="str">
            <v>HUF_BUBOR_3M_EOD</v>
          </cell>
          <cell r="C770">
            <v>46693</v>
          </cell>
          <cell r="E770">
            <v>2.9779905395949501E-2</v>
          </cell>
        </row>
        <row r="771">
          <cell r="A771" t="str">
            <v>HUF_BUBOR_3M_EOD</v>
          </cell>
          <cell r="C771">
            <v>47791</v>
          </cell>
          <cell r="E771">
            <v>3.0514360789930799E-2</v>
          </cell>
        </row>
        <row r="772">
          <cell r="A772" t="str">
            <v>HUF_BUBOR_3M_EOD</v>
          </cell>
          <cell r="C772">
            <v>49618</v>
          </cell>
          <cell r="E772">
            <v>3.0433920944850899E-2</v>
          </cell>
        </row>
        <row r="773">
          <cell r="A773" t="str">
            <v>HUF_BUBOR_6M_EOD</v>
          </cell>
          <cell r="C773">
            <v>42492</v>
          </cell>
          <cell r="E773">
            <v>1.3641002848400099E-2</v>
          </cell>
        </row>
        <row r="774">
          <cell r="A774" t="str">
            <v>HUF_BUBOR_6M_EOD</v>
          </cell>
          <cell r="C774">
            <v>42676</v>
          </cell>
          <cell r="E774">
            <v>1.3260942120687199E-2</v>
          </cell>
        </row>
        <row r="775">
          <cell r="A775" t="str">
            <v>HUF_BUBOR_6M_EOD</v>
          </cell>
          <cell r="C775">
            <v>42857</v>
          </cell>
          <cell r="E775">
            <v>1.34851089723084E-2</v>
          </cell>
        </row>
        <row r="776">
          <cell r="A776" t="str">
            <v>HUF_BUBOR_6M_EOD</v>
          </cell>
          <cell r="C776">
            <v>43041</v>
          </cell>
          <cell r="E776">
            <v>1.3905921594825199E-2</v>
          </cell>
        </row>
        <row r="777">
          <cell r="A777" t="str">
            <v>HUF_BUBOR_6M_EOD</v>
          </cell>
          <cell r="C777">
            <v>43409</v>
          </cell>
          <cell r="E777">
            <v>1.48020565439073E-2</v>
          </cell>
        </row>
        <row r="778">
          <cell r="A778" t="str">
            <v>HUF_BUBOR_6M_EOD</v>
          </cell>
          <cell r="C778">
            <v>43773</v>
          </cell>
          <cell r="E778">
            <v>1.6408703509240799E-2</v>
          </cell>
        </row>
        <row r="779">
          <cell r="A779" t="str">
            <v>HUF_BUBOR_6M_EOD</v>
          </cell>
          <cell r="C779">
            <v>44137</v>
          </cell>
          <cell r="E779">
            <v>1.8541244665150301E-2</v>
          </cell>
        </row>
        <row r="780">
          <cell r="A780" t="str">
            <v>HUF_BUBOR_6M_EOD</v>
          </cell>
          <cell r="C780">
            <v>44502</v>
          </cell>
          <cell r="E780">
            <v>2.0909723800552501E-2</v>
          </cell>
        </row>
        <row r="781">
          <cell r="A781" t="str">
            <v>HUF_BUBOR_6M_EOD</v>
          </cell>
          <cell r="C781">
            <v>44867</v>
          </cell>
          <cell r="E781">
            <v>2.3207843474424301E-2</v>
          </cell>
        </row>
        <row r="782">
          <cell r="A782" t="str">
            <v>HUF_BUBOR_6M_EOD</v>
          </cell>
          <cell r="C782">
            <v>45232</v>
          </cell>
          <cell r="E782">
            <v>2.52738758774625E-2</v>
          </cell>
        </row>
        <row r="783">
          <cell r="A783" t="str">
            <v>HUF_BUBOR_6M_EOD</v>
          </cell>
          <cell r="C783">
            <v>45600</v>
          </cell>
          <cell r="E783">
            <v>2.7099952849364999E-2</v>
          </cell>
        </row>
        <row r="784">
          <cell r="A784" t="str">
            <v>HUF_BUBOR_6M_EOD</v>
          </cell>
          <cell r="C784">
            <v>45964</v>
          </cell>
          <cell r="E784">
            <v>2.8397657098920202E-2</v>
          </cell>
        </row>
        <row r="785">
          <cell r="A785" t="str">
            <v>HUF_BUBOR_6M_EOD</v>
          </cell>
          <cell r="C785">
            <v>46693</v>
          </cell>
          <cell r="E785">
            <v>2.9334325625900999E-2</v>
          </cell>
        </row>
        <row r="786">
          <cell r="A786" t="str">
            <v>HUF_BUBOR_6M_EOD</v>
          </cell>
          <cell r="C786">
            <v>47791</v>
          </cell>
          <cell r="E786">
            <v>3.0094021214570301E-2</v>
          </cell>
        </row>
        <row r="787">
          <cell r="A787" t="str">
            <v>HUF_BUBOR_6M_EOD</v>
          </cell>
          <cell r="C787">
            <v>49618</v>
          </cell>
          <cell r="E787">
            <v>3.00645764642191E-2</v>
          </cell>
        </row>
        <row r="788">
          <cell r="A788" t="str">
            <v>HUF_BUBOR_EOD</v>
          </cell>
          <cell r="C788">
            <v>42307</v>
          </cell>
          <cell r="E788">
            <v>2.1088279677772302E-2</v>
          </cell>
        </row>
        <row r="789">
          <cell r="A789" t="str">
            <v>HUF_BUBOR_EOD</v>
          </cell>
          <cell r="C789">
            <v>42310</v>
          </cell>
          <cell r="E789">
            <v>2.1087365966708599E-2</v>
          </cell>
        </row>
        <row r="790">
          <cell r="A790" t="str">
            <v>HUF_BUBOR_EOD</v>
          </cell>
          <cell r="C790">
            <v>42317</v>
          </cell>
          <cell r="E790">
            <v>1.82477594371135E-2</v>
          </cell>
        </row>
        <row r="791">
          <cell r="A791" t="str">
            <v>HUF_BUBOR_EOD</v>
          </cell>
          <cell r="C791">
            <v>42340</v>
          </cell>
          <cell r="E791">
            <v>1.46406440112542E-2</v>
          </cell>
        </row>
        <row r="792">
          <cell r="A792" t="str">
            <v>HUF_BUBOR_EOD</v>
          </cell>
          <cell r="C792">
            <v>42373</v>
          </cell>
          <cell r="E792">
            <v>1.4114103861111201E-2</v>
          </cell>
        </row>
        <row r="793">
          <cell r="A793" t="str">
            <v>HUF_BUBOR_EOD</v>
          </cell>
          <cell r="C793">
            <v>42402</v>
          </cell>
          <cell r="E793">
            <v>1.39732525083277E-2</v>
          </cell>
        </row>
        <row r="794">
          <cell r="A794" t="str">
            <v>HUF_BUBOR_EOD</v>
          </cell>
          <cell r="C794">
            <v>42492</v>
          </cell>
          <cell r="E794">
            <v>1.34326419975761E-2</v>
          </cell>
        </row>
        <row r="795">
          <cell r="A795" t="str">
            <v>HUF_BUBOR_EOD</v>
          </cell>
          <cell r="C795">
            <v>42584</v>
          </cell>
          <cell r="E795">
            <v>1.3241658097384101E-2</v>
          </cell>
        </row>
        <row r="796">
          <cell r="A796" t="str">
            <v>HUF_BUBOR_EOD</v>
          </cell>
          <cell r="C796">
            <v>42676</v>
          </cell>
          <cell r="E796">
            <v>1.31959060019668E-2</v>
          </cell>
        </row>
        <row r="797">
          <cell r="A797" t="str">
            <v>HUF_BUBOR_EOD</v>
          </cell>
          <cell r="C797">
            <v>43041</v>
          </cell>
          <cell r="E797">
            <v>1.39474186292264E-2</v>
          </cell>
        </row>
        <row r="798">
          <cell r="A798" t="str">
            <v>HUF_BUBOR_EOD</v>
          </cell>
          <cell r="C798">
            <v>43409</v>
          </cell>
          <cell r="E798">
            <v>1.48296994480635E-2</v>
          </cell>
        </row>
        <row r="799">
          <cell r="A799" t="str">
            <v>HUF_BUBOR_EOD</v>
          </cell>
          <cell r="C799">
            <v>43773</v>
          </cell>
          <cell r="E799">
            <v>1.64319171462327E-2</v>
          </cell>
        </row>
        <row r="800">
          <cell r="A800" t="str">
            <v>HUF_BUBOR_EOD</v>
          </cell>
          <cell r="C800">
            <v>44137</v>
          </cell>
          <cell r="E800">
            <v>1.85624541062352E-2</v>
          </cell>
        </row>
        <row r="801">
          <cell r="A801" t="str">
            <v>HUF_BUBOR_EOD</v>
          </cell>
          <cell r="C801">
            <v>44502</v>
          </cell>
          <cell r="E801">
            <v>2.0927882204980999E-2</v>
          </cell>
        </row>
        <row r="802">
          <cell r="A802" t="str">
            <v>HUF_BUBOR_EOD</v>
          </cell>
          <cell r="C802">
            <v>44867</v>
          </cell>
          <cell r="E802">
            <v>2.3223412257035898E-2</v>
          </cell>
        </row>
        <row r="803">
          <cell r="A803" t="str">
            <v>HUF_BUBOR_EOD</v>
          </cell>
          <cell r="C803">
            <v>45232</v>
          </cell>
          <cell r="E803">
            <v>2.5287501389017301E-2</v>
          </cell>
        </row>
        <row r="804">
          <cell r="A804" t="str">
            <v>HUF_BUBOR_EOD</v>
          </cell>
          <cell r="C804">
            <v>45600</v>
          </cell>
          <cell r="E804">
            <v>2.7112055279076001E-2</v>
          </cell>
        </row>
        <row r="805">
          <cell r="A805" t="str">
            <v>HUF_BUBOR_EOD</v>
          </cell>
          <cell r="C805">
            <v>45964</v>
          </cell>
          <cell r="E805">
            <v>2.8404657199271498E-2</v>
          </cell>
        </row>
        <row r="806">
          <cell r="A806" t="str">
            <v>HUF_BUBOR_EOD</v>
          </cell>
          <cell r="C806">
            <v>46693</v>
          </cell>
          <cell r="E806">
            <v>2.9339941825382E-2</v>
          </cell>
        </row>
        <row r="807">
          <cell r="A807" t="str">
            <v>HUF_BUBOR_EOD</v>
          </cell>
          <cell r="C807">
            <v>47791</v>
          </cell>
          <cell r="E807">
            <v>3.00987916525964E-2</v>
          </cell>
        </row>
        <row r="808">
          <cell r="A808" t="str">
            <v>HUF_BUBOR_EOD</v>
          </cell>
          <cell r="C808">
            <v>49618</v>
          </cell>
          <cell r="E808">
            <v>3.0068242505771399E-2</v>
          </cell>
        </row>
        <row r="809">
          <cell r="A809" t="str">
            <v>JPY_LIBOR_1M_EOD</v>
          </cell>
          <cell r="C809">
            <v>42340</v>
          </cell>
          <cell r="E809">
            <v>5.0115495614537996E-4</v>
          </cell>
        </row>
        <row r="810">
          <cell r="A810" t="str">
            <v>JPY_LIBOR_1M_EOD</v>
          </cell>
          <cell r="C810">
            <v>42373</v>
          </cell>
          <cell r="E810">
            <v>5.7235352933227002E-4</v>
          </cell>
        </row>
        <row r="811">
          <cell r="A811" t="str">
            <v>JPY_LIBOR_1M_EOD</v>
          </cell>
          <cell r="C811">
            <v>42402</v>
          </cell>
          <cell r="E811">
            <v>5.2328316874408005E-4</v>
          </cell>
        </row>
        <row r="812">
          <cell r="A812" t="str">
            <v>JPY_LIBOR_1M_EOD</v>
          </cell>
          <cell r="C812">
            <v>42492</v>
          </cell>
          <cell r="E812">
            <v>5.0593581557821998E-4</v>
          </cell>
        </row>
        <row r="813">
          <cell r="A813" t="str">
            <v>JPY_LIBOR_1M_EOD</v>
          </cell>
          <cell r="C813">
            <v>42584</v>
          </cell>
          <cell r="E813">
            <v>4.8763657301345998E-4</v>
          </cell>
        </row>
        <row r="814">
          <cell r="A814" t="str">
            <v>JPY_LIBOR_1M_EOD</v>
          </cell>
          <cell r="C814">
            <v>42676</v>
          </cell>
          <cell r="E814">
            <v>4.8143730970877E-4</v>
          </cell>
        </row>
        <row r="815">
          <cell r="A815" t="str">
            <v>JPY_LIBOR_1M_EOD</v>
          </cell>
          <cell r="C815">
            <v>43041</v>
          </cell>
          <cell r="E815">
            <v>4.1531678662743999E-4</v>
          </cell>
        </row>
        <row r="816">
          <cell r="A816" t="str">
            <v>JPY_LIBOR_1M_EOD</v>
          </cell>
          <cell r="C816">
            <v>43406</v>
          </cell>
          <cell r="E816">
            <v>4.5305242773054999E-4</v>
          </cell>
        </row>
        <row r="817">
          <cell r="A817" t="str">
            <v>JPY_LIBOR_1M_EOD</v>
          </cell>
          <cell r="C817">
            <v>43774</v>
          </cell>
          <cell r="E817">
            <v>6.9529527940936995E-4</v>
          </cell>
        </row>
        <row r="818">
          <cell r="A818" t="str">
            <v>JPY_LIBOR_1M_EOD</v>
          </cell>
          <cell r="C818">
            <v>44137</v>
          </cell>
          <cell r="E818">
            <v>1.09160137654896E-3</v>
          </cell>
        </row>
        <row r="819">
          <cell r="A819" t="str">
            <v>JPY_LIBOR_1M_EOD</v>
          </cell>
          <cell r="C819">
            <v>44502</v>
          </cell>
          <cell r="E819">
            <v>1.58944073606539E-3</v>
          </cell>
        </row>
        <row r="820">
          <cell r="A820" t="str">
            <v>JPY_LIBOR_1M_EOD</v>
          </cell>
          <cell r="C820">
            <v>44867</v>
          </cell>
          <cell r="E820">
            <v>2.1440214966334599E-3</v>
          </cell>
        </row>
        <row r="821">
          <cell r="A821" t="str">
            <v>JPY_LIBOR_1M_EOD</v>
          </cell>
          <cell r="C821">
            <v>45232</v>
          </cell>
          <cell r="E821">
            <v>2.7549847469262498E-3</v>
          </cell>
        </row>
        <row r="822">
          <cell r="A822" t="str">
            <v>JPY_LIBOR_1M_EOD</v>
          </cell>
          <cell r="C822">
            <v>45601</v>
          </cell>
          <cell r="E822">
            <v>3.3777461988121499E-3</v>
          </cell>
        </row>
        <row r="823">
          <cell r="A823" t="str">
            <v>JPY_LIBOR_1M_EOD</v>
          </cell>
          <cell r="C823">
            <v>45965</v>
          </cell>
          <cell r="E823">
            <v>4.0418337712739196E-3</v>
          </cell>
        </row>
        <row r="824">
          <cell r="A824" t="str">
            <v>JPY_LIBOR_1M_EOD</v>
          </cell>
          <cell r="C824">
            <v>46693</v>
          </cell>
          <cell r="E824">
            <v>5.4472478522801099E-3</v>
          </cell>
        </row>
        <row r="825">
          <cell r="A825" t="str">
            <v>JPY_LIBOR_1M_EOD</v>
          </cell>
          <cell r="C825">
            <v>47792</v>
          </cell>
          <cell r="E825">
            <v>7.6996835531701396E-3</v>
          </cell>
        </row>
        <row r="826">
          <cell r="A826" t="str">
            <v>JPY_LIBOR_1M_EOD</v>
          </cell>
          <cell r="C826">
            <v>49615</v>
          </cell>
          <cell r="E826">
            <v>1.06573852142173E-2</v>
          </cell>
        </row>
        <row r="827">
          <cell r="A827" t="str">
            <v>JPY_LIBOR_1M_EOD</v>
          </cell>
          <cell r="C827">
            <v>51442</v>
          </cell>
          <cell r="E827">
            <v>1.23169345212475E-2</v>
          </cell>
        </row>
        <row r="828">
          <cell r="A828" t="str">
            <v>JPY_LIBOR_1M_EOD</v>
          </cell>
          <cell r="C828">
            <v>53268</v>
          </cell>
          <cell r="E828">
            <v>1.32325694405603E-2</v>
          </cell>
        </row>
        <row r="829">
          <cell r="A829" t="str">
            <v>JPY_LIBOR_1M_EOD</v>
          </cell>
          <cell r="C829">
            <v>56920</v>
          </cell>
          <cell r="E829">
            <v>1.4658236884990201E-2</v>
          </cell>
        </row>
        <row r="830">
          <cell r="A830" t="str">
            <v>JPY_LIBOR_3M_EOD</v>
          </cell>
          <cell r="C830">
            <v>42402</v>
          </cell>
          <cell r="E830">
            <v>8.4001939801773998E-4</v>
          </cell>
        </row>
        <row r="831">
          <cell r="A831" t="str">
            <v>JPY_LIBOR_3M_EOD</v>
          </cell>
          <cell r="C831">
            <v>42431</v>
          </cell>
          <cell r="E831">
            <v>8.0489315884819999E-4</v>
          </cell>
        </row>
        <row r="832">
          <cell r="A832" t="str">
            <v>JPY_LIBOR_3M_EOD</v>
          </cell>
          <cell r="C832">
            <v>42464</v>
          </cell>
          <cell r="E832">
            <v>8.1062410942089999E-4</v>
          </cell>
        </row>
        <row r="833">
          <cell r="A833" t="str">
            <v>JPY_LIBOR_3M_EOD</v>
          </cell>
          <cell r="C833">
            <v>42492</v>
          </cell>
          <cell r="E833">
            <v>8.0688889613827997E-4</v>
          </cell>
        </row>
        <row r="834">
          <cell r="A834" t="str">
            <v>JPY_LIBOR_3M_EOD</v>
          </cell>
          <cell r="C834">
            <v>42523</v>
          </cell>
          <cell r="E834">
            <v>7.8600587421922001E-4</v>
          </cell>
        </row>
        <row r="835">
          <cell r="A835" t="str">
            <v>JPY_LIBOR_3M_EOD</v>
          </cell>
          <cell r="C835">
            <v>42555</v>
          </cell>
          <cell r="E835">
            <v>7.8752539717598998E-4</v>
          </cell>
        </row>
        <row r="836">
          <cell r="A836" t="str">
            <v>JPY_LIBOR_3M_EOD</v>
          </cell>
          <cell r="C836">
            <v>42584</v>
          </cell>
          <cell r="E836">
            <v>7.7984065752542003E-4</v>
          </cell>
        </row>
        <row r="837">
          <cell r="A837" t="str">
            <v>JPY_LIBOR_3M_EOD</v>
          </cell>
          <cell r="C837">
            <v>42615</v>
          </cell>
          <cell r="E837">
            <v>7.6704738329943004E-4</v>
          </cell>
        </row>
        <row r="838">
          <cell r="A838" t="str">
            <v>JPY_LIBOR_3M_EOD</v>
          </cell>
          <cell r="C838">
            <v>42646</v>
          </cell>
          <cell r="E838">
            <v>7.6682050487264996E-4</v>
          </cell>
        </row>
        <row r="839">
          <cell r="A839" t="str">
            <v>JPY_LIBOR_3M_EOD</v>
          </cell>
          <cell r="C839">
            <v>42676</v>
          </cell>
          <cell r="E839">
            <v>7.5772695509002997E-4</v>
          </cell>
        </row>
        <row r="840">
          <cell r="A840" t="str">
            <v>JPY_LIBOR_3M_EOD</v>
          </cell>
          <cell r="C840">
            <v>43041</v>
          </cell>
          <cell r="E840">
            <v>6.7852283095680996E-4</v>
          </cell>
        </row>
        <row r="841">
          <cell r="A841" t="str">
            <v>JPY_LIBOR_3M_EOD</v>
          </cell>
          <cell r="C841">
            <v>43406</v>
          </cell>
          <cell r="E841">
            <v>7.0358633892638996E-4</v>
          </cell>
        </row>
        <row r="842">
          <cell r="A842" t="str">
            <v>JPY_LIBOR_3M_EOD</v>
          </cell>
          <cell r="C842">
            <v>43774</v>
          </cell>
          <cell r="E842">
            <v>9.5795602213370995E-4</v>
          </cell>
        </row>
        <row r="843">
          <cell r="A843" t="str">
            <v>JPY_LIBOR_3M_EOD</v>
          </cell>
          <cell r="C843">
            <v>44137</v>
          </cell>
          <cell r="E843">
            <v>1.34080766610321E-3</v>
          </cell>
        </row>
        <row r="844">
          <cell r="A844" t="str">
            <v>JPY_LIBOR_3M_EOD</v>
          </cell>
          <cell r="C844">
            <v>44502</v>
          </cell>
          <cell r="E844">
            <v>1.8515858769004199E-3</v>
          </cell>
        </row>
        <row r="845">
          <cell r="A845" t="str">
            <v>JPY_LIBOR_3M_EOD</v>
          </cell>
          <cell r="C845">
            <v>44867</v>
          </cell>
          <cell r="E845">
            <v>2.3936272507099599E-3</v>
          </cell>
        </row>
        <row r="846">
          <cell r="A846" t="str">
            <v>JPY_LIBOR_3M_EOD</v>
          </cell>
          <cell r="C846">
            <v>45232</v>
          </cell>
          <cell r="E846">
            <v>3.0047196160436799E-3</v>
          </cell>
        </row>
        <row r="847">
          <cell r="A847" t="str">
            <v>JPY_LIBOR_3M_EOD</v>
          </cell>
          <cell r="C847">
            <v>45601</v>
          </cell>
          <cell r="E847">
            <v>3.6274446289491198E-3</v>
          </cell>
        </row>
        <row r="848">
          <cell r="A848" t="str">
            <v>JPY_LIBOR_3M_EOD</v>
          </cell>
          <cell r="C848">
            <v>45965</v>
          </cell>
          <cell r="E848">
            <v>4.2784594302805803E-3</v>
          </cell>
        </row>
        <row r="849">
          <cell r="A849" t="str">
            <v>JPY_LIBOR_3M_EOD</v>
          </cell>
          <cell r="C849">
            <v>46693</v>
          </cell>
          <cell r="E849">
            <v>5.7144427441687302E-3</v>
          </cell>
        </row>
        <row r="850">
          <cell r="A850" t="str">
            <v>JPY_LIBOR_3M_EOD</v>
          </cell>
          <cell r="C850">
            <v>47792</v>
          </cell>
          <cell r="E850">
            <v>7.9349849597470795E-3</v>
          </cell>
        </row>
        <row r="851">
          <cell r="A851" t="str">
            <v>JPY_LIBOR_3M_EOD</v>
          </cell>
          <cell r="C851">
            <v>49615</v>
          </cell>
          <cell r="E851">
            <v>1.0878665583941601E-2</v>
          </cell>
        </row>
        <row r="852">
          <cell r="A852" t="str">
            <v>JPY_LIBOR_3M_EOD</v>
          </cell>
          <cell r="C852">
            <v>51442</v>
          </cell>
          <cell r="E852">
            <v>1.25237456859654E-2</v>
          </cell>
        </row>
        <row r="853">
          <cell r="A853" t="str">
            <v>JPY_LIBOR_3M_EOD</v>
          </cell>
          <cell r="C853">
            <v>53268</v>
          </cell>
          <cell r="E853">
            <v>1.34244767259724E-2</v>
          </cell>
        </row>
        <row r="854">
          <cell r="A854" t="str">
            <v>JPY_LIBOR_3M_EOD</v>
          </cell>
          <cell r="C854">
            <v>56920</v>
          </cell>
          <cell r="E854">
            <v>1.48507804761892E-2</v>
          </cell>
        </row>
        <row r="855">
          <cell r="A855" t="str">
            <v>JPY_LIBOR_6M_EOD</v>
          </cell>
          <cell r="C855">
            <v>42492</v>
          </cell>
          <cell r="E855">
            <v>1.2322061016664201E-3</v>
          </cell>
        </row>
        <row r="856">
          <cell r="A856" t="str">
            <v>JPY_LIBOR_6M_EOD</v>
          </cell>
          <cell r="C856">
            <v>42523</v>
          </cell>
          <cell r="E856">
            <v>1.1974257303711E-3</v>
          </cell>
        </row>
        <row r="857">
          <cell r="A857" t="str">
            <v>JPY_LIBOR_6M_EOD</v>
          </cell>
          <cell r="C857">
            <v>42555</v>
          </cell>
          <cell r="E857">
            <v>1.1650303080858501E-3</v>
          </cell>
        </row>
        <row r="858">
          <cell r="A858" t="str">
            <v>JPY_LIBOR_6M_EOD</v>
          </cell>
          <cell r="C858">
            <v>42584</v>
          </cell>
          <cell r="E858">
            <v>1.15147255173274E-3</v>
          </cell>
        </row>
        <row r="859">
          <cell r="A859" t="str">
            <v>JPY_LIBOR_6M_EOD</v>
          </cell>
          <cell r="C859">
            <v>42615</v>
          </cell>
          <cell r="E859">
            <v>1.1397645275382799E-3</v>
          </cell>
        </row>
        <row r="860">
          <cell r="A860" t="str">
            <v>JPY_LIBOR_6M_EOD</v>
          </cell>
          <cell r="C860">
            <v>42646</v>
          </cell>
          <cell r="E860">
            <v>1.1320346218737301E-3</v>
          </cell>
        </row>
        <row r="861">
          <cell r="A861" t="str">
            <v>JPY_LIBOR_6M_EOD</v>
          </cell>
          <cell r="C861">
            <v>42676</v>
          </cell>
          <cell r="E861">
            <v>1.1239501225814E-3</v>
          </cell>
        </row>
        <row r="862">
          <cell r="A862" t="str">
            <v>JPY_LIBOR_6M_EOD</v>
          </cell>
          <cell r="C862">
            <v>43041</v>
          </cell>
          <cell r="E862">
            <v>1.0293872872695199E-3</v>
          </cell>
        </row>
        <row r="863">
          <cell r="A863" t="str">
            <v>JPY_LIBOR_6M_EOD</v>
          </cell>
          <cell r="C863">
            <v>43406</v>
          </cell>
          <cell r="E863">
            <v>1.07899835149707E-3</v>
          </cell>
        </row>
        <row r="864">
          <cell r="A864" t="str">
            <v>JPY_LIBOR_6M_EOD</v>
          </cell>
          <cell r="C864">
            <v>43774</v>
          </cell>
          <cell r="E864">
            <v>1.33334718296526E-3</v>
          </cell>
        </row>
        <row r="865">
          <cell r="A865" t="str">
            <v>JPY_LIBOR_6M_EOD</v>
          </cell>
          <cell r="C865">
            <v>44137</v>
          </cell>
          <cell r="E865">
            <v>1.73936653356342E-3</v>
          </cell>
        </row>
        <row r="866">
          <cell r="A866" t="str">
            <v>JPY_LIBOR_6M_EOD</v>
          </cell>
          <cell r="C866">
            <v>44502</v>
          </cell>
          <cell r="E866">
            <v>2.24877327852511E-3</v>
          </cell>
        </row>
        <row r="867">
          <cell r="A867" t="str">
            <v>JPY_LIBOR_6M_EOD</v>
          </cell>
          <cell r="C867">
            <v>44867</v>
          </cell>
          <cell r="E867">
            <v>2.8151637123074902E-3</v>
          </cell>
        </row>
        <row r="868">
          <cell r="A868" t="str">
            <v>JPY_LIBOR_6M_EOD</v>
          </cell>
          <cell r="C868">
            <v>45232</v>
          </cell>
          <cell r="E868">
            <v>3.4263632894050398E-3</v>
          </cell>
        </row>
        <row r="869">
          <cell r="A869" t="str">
            <v>JPY_LIBOR_6M_EOD</v>
          </cell>
          <cell r="C869">
            <v>45601</v>
          </cell>
          <cell r="E869">
            <v>4.0743932228833601E-3</v>
          </cell>
        </row>
        <row r="870">
          <cell r="A870" t="str">
            <v>JPY_LIBOR_6M_EOD</v>
          </cell>
          <cell r="C870">
            <v>45965</v>
          </cell>
          <cell r="E870">
            <v>4.7505889583962704E-3</v>
          </cell>
        </row>
        <row r="871">
          <cell r="A871" t="str">
            <v>JPY_LIBOR_6M_EOD</v>
          </cell>
          <cell r="C871">
            <v>46693</v>
          </cell>
          <cell r="E871">
            <v>6.1544511237829301E-3</v>
          </cell>
        </row>
        <row r="872">
          <cell r="A872" t="str">
            <v>JPY_LIBOR_6M_EOD</v>
          </cell>
          <cell r="C872">
            <v>47792</v>
          </cell>
          <cell r="E872">
            <v>8.3277838132442307E-3</v>
          </cell>
        </row>
        <row r="873">
          <cell r="A873" t="str">
            <v>JPY_LIBOR_6M_EOD</v>
          </cell>
          <cell r="C873">
            <v>49615</v>
          </cell>
          <cell r="E873">
            <v>1.12165337491902E-2</v>
          </cell>
        </row>
        <row r="874">
          <cell r="A874" t="str">
            <v>JPY_LIBOR_6M_EOD</v>
          </cell>
          <cell r="C874">
            <v>51442</v>
          </cell>
          <cell r="E874">
            <v>1.28192048141952E-2</v>
          </cell>
        </row>
        <row r="875">
          <cell r="A875" t="str">
            <v>JPY_LIBOR_6M_EOD</v>
          </cell>
          <cell r="C875">
            <v>53268</v>
          </cell>
          <cell r="E875">
            <v>1.36761482793935E-2</v>
          </cell>
        </row>
        <row r="876">
          <cell r="A876" t="str">
            <v>JPY_LIBOR_6M_EOD</v>
          </cell>
          <cell r="C876">
            <v>56920</v>
          </cell>
          <cell r="E876">
            <v>1.5108978044624201E-2</v>
          </cell>
        </row>
        <row r="877">
          <cell r="A877" t="str">
            <v>JPY_LIBOR_EOD</v>
          </cell>
          <cell r="C877">
            <v>42307</v>
          </cell>
          <cell r="E877">
            <v>3.4036234131348998E-4</v>
          </cell>
        </row>
        <row r="878">
          <cell r="A878" t="str">
            <v>JPY_LIBOR_EOD</v>
          </cell>
          <cell r="C878">
            <v>42310</v>
          </cell>
          <cell r="E878">
            <v>3.4036210328743002E-4</v>
          </cell>
        </row>
        <row r="879">
          <cell r="A879" t="str">
            <v>JPY_LIBOR_EOD</v>
          </cell>
          <cell r="C879">
            <v>42317</v>
          </cell>
          <cell r="E879">
            <v>3.5416887906843E-4</v>
          </cell>
        </row>
        <row r="880">
          <cell r="A880" t="str">
            <v>JPY_LIBOR_EOD</v>
          </cell>
          <cell r="C880">
            <v>42340</v>
          </cell>
          <cell r="E880">
            <v>4.8223814992853997E-4</v>
          </cell>
        </row>
        <row r="881">
          <cell r="A881" t="str">
            <v>JPY_LIBOR_EOD</v>
          </cell>
          <cell r="C881">
            <v>42373</v>
          </cell>
          <cell r="E881">
            <v>6.5359917435479995E-4</v>
          </cell>
        </row>
        <row r="882">
          <cell r="A882" t="str">
            <v>JPY_LIBOR_EOD</v>
          </cell>
          <cell r="C882">
            <v>42402</v>
          </cell>
          <cell r="E882">
            <v>8.1920034407030997E-4</v>
          </cell>
        </row>
        <row r="883">
          <cell r="A883" t="str">
            <v>JPY_LIBOR_EOD</v>
          </cell>
          <cell r="C883">
            <v>42492</v>
          </cell>
          <cell r="E883">
            <v>1.2130266608417E-3</v>
          </cell>
        </row>
        <row r="884">
          <cell r="A884" t="str">
            <v>JPY_LIBOR_EOD</v>
          </cell>
          <cell r="C884">
            <v>42676</v>
          </cell>
          <cell r="E884">
            <v>1.1052304115309599E-3</v>
          </cell>
        </row>
        <row r="885">
          <cell r="A885" t="str">
            <v>JPY_LIBOR_EOD</v>
          </cell>
          <cell r="C885">
            <v>43041</v>
          </cell>
          <cell r="E885">
            <v>1.02337350050647E-3</v>
          </cell>
        </row>
        <row r="886">
          <cell r="A886" t="str">
            <v>JPY_LIBOR_EOD</v>
          </cell>
          <cell r="C886">
            <v>43406</v>
          </cell>
          <cell r="E886">
            <v>1.07501953502037E-3</v>
          </cell>
        </row>
        <row r="887">
          <cell r="A887" t="str">
            <v>JPY_LIBOR_EOD</v>
          </cell>
          <cell r="C887">
            <v>43774</v>
          </cell>
          <cell r="E887">
            <v>1.3307010017836701E-3</v>
          </cell>
        </row>
        <row r="888">
          <cell r="A888" t="str">
            <v>JPY_LIBOR_EOD</v>
          </cell>
          <cell r="C888">
            <v>44137</v>
          </cell>
          <cell r="E888">
            <v>1.7406848429578699E-3</v>
          </cell>
        </row>
        <row r="889">
          <cell r="A889" t="str">
            <v>JPY_LIBOR_EOD</v>
          </cell>
          <cell r="C889">
            <v>44502</v>
          </cell>
          <cell r="E889">
            <v>2.2528226638360901E-3</v>
          </cell>
        </row>
        <row r="890">
          <cell r="A890" t="str">
            <v>JPY_LIBOR_EOD</v>
          </cell>
          <cell r="C890">
            <v>44867</v>
          </cell>
          <cell r="E890">
            <v>2.82193583312098E-3</v>
          </cell>
        </row>
        <row r="891">
          <cell r="A891" t="str">
            <v>JPY_LIBOR_EOD</v>
          </cell>
          <cell r="C891">
            <v>45232</v>
          </cell>
          <cell r="E891">
            <v>3.4349373886354401E-3</v>
          </cell>
        </row>
        <row r="892">
          <cell r="A892" t="str">
            <v>JPY_LIBOR_EOD</v>
          </cell>
          <cell r="C892">
            <v>45601</v>
          </cell>
          <cell r="E892">
            <v>4.0855543962998696E-3</v>
          </cell>
        </row>
        <row r="893">
          <cell r="A893" t="str">
            <v>JPY_LIBOR_EOD</v>
          </cell>
          <cell r="C893">
            <v>45965</v>
          </cell>
          <cell r="E893">
            <v>4.7656558371681904E-3</v>
          </cell>
        </row>
        <row r="894">
          <cell r="A894" t="str">
            <v>JPY_LIBOR_EOD</v>
          </cell>
          <cell r="C894">
            <v>46693</v>
          </cell>
          <cell r="E894">
            <v>6.1797960556147103E-3</v>
          </cell>
        </row>
        <row r="895">
          <cell r="A895" t="str">
            <v>JPY_LIBOR_EOD</v>
          </cell>
          <cell r="C895">
            <v>47792</v>
          </cell>
          <cell r="E895">
            <v>8.3694111383371197E-3</v>
          </cell>
        </row>
        <row r="896">
          <cell r="A896" t="str">
            <v>JPY_LIBOR_EOD</v>
          </cell>
          <cell r="C896">
            <v>49615</v>
          </cell>
          <cell r="E896">
            <v>1.12844544976178E-2</v>
          </cell>
        </row>
        <row r="897">
          <cell r="A897" t="str">
            <v>JPY_LIBOR_EOD</v>
          </cell>
          <cell r="C897">
            <v>51442</v>
          </cell>
          <cell r="E897">
            <v>1.29013532552575E-2</v>
          </cell>
        </row>
        <row r="898">
          <cell r="A898" t="str">
            <v>JPY_LIBOR_EOD</v>
          </cell>
          <cell r="C898">
            <v>53268</v>
          </cell>
          <cell r="E898">
            <v>1.37643561925064E-2</v>
          </cell>
        </row>
        <row r="899">
          <cell r="A899" t="str">
            <v>JPY_LIBOR_EOD</v>
          </cell>
          <cell r="C899">
            <v>56920</v>
          </cell>
          <cell r="E899">
            <v>1.52143476490295E-2</v>
          </cell>
        </row>
        <row r="900">
          <cell r="A900" t="str">
            <v>JPY_TONA_EOD</v>
          </cell>
          <cell r="C900">
            <v>42307</v>
          </cell>
          <cell r="E900">
            <v>7.5999920875011E-4</v>
          </cell>
        </row>
        <row r="901">
          <cell r="A901" t="str">
            <v>JPY_TONA_EOD</v>
          </cell>
          <cell r="C901">
            <v>42310</v>
          </cell>
          <cell r="E901">
            <v>7.5999802192727001E-4</v>
          </cell>
        </row>
        <row r="902">
          <cell r="A902" t="str">
            <v>JPY_TONA_EOD</v>
          </cell>
          <cell r="C902">
            <v>42317</v>
          </cell>
          <cell r="E902">
            <v>7.2179538185760002E-4</v>
          </cell>
        </row>
        <row r="903">
          <cell r="A903" t="str">
            <v>JPY_TONA_EOD</v>
          </cell>
          <cell r="C903">
            <v>42324</v>
          </cell>
          <cell r="E903">
            <v>7.1136174865194998E-4</v>
          </cell>
        </row>
        <row r="904">
          <cell r="A904" t="str">
            <v>JPY_TONA_EOD</v>
          </cell>
          <cell r="C904">
            <v>42332</v>
          </cell>
          <cell r="E904">
            <v>6.9573507085697996E-4</v>
          </cell>
        </row>
        <row r="905">
          <cell r="A905" t="str">
            <v>JPY_TONA_EOD</v>
          </cell>
          <cell r="C905">
            <v>42340</v>
          </cell>
          <cell r="E905">
            <v>7.1409923867545E-4</v>
          </cell>
        </row>
        <row r="906">
          <cell r="A906" t="str">
            <v>JPY_TONA_EOD</v>
          </cell>
          <cell r="C906">
            <v>42373</v>
          </cell>
          <cell r="E906">
            <v>6.8003753810673005E-4</v>
          </cell>
        </row>
        <row r="907">
          <cell r="A907" t="str">
            <v>JPY_TONA_EOD</v>
          </cell>
          <cell r="C907">
            <v>42402</v>
          </cell>
          <cell r="E907">
            <v>6.6411397994426997E-4</v>
          </cell>
        </row>
        <row r="908">
          <cell r="A908" t="str">
            <v>JPY_TONA_EOD</v>
          </cell>
          <cell r="C908">
            <v>42431</v>
          </cell>
          <cell r="E908">
            <v>6.4570981465237004E-4</v>
          </cell>
        </row>
        <row r="909">
          <cell r="A909" t="str">
            <v>JPY_TONA_EOD</v>
          </cell>
          <cell r="C909">
            <v>42464</v>
          </cell>
          <cell r="E909">
            <v>6.3320949376848002E-4</v>
          </cell>
        </row>
        <row r="910">
          <cell r="A910" t="str">
            <v>JPY_TONA_EOD</v>
          </cell>
          <cell r="C910">
            <v>42492</v>
          </cell>
          <cell r="E910">
            <v>6.1313500723510998E-4</v>
          </cell>
        </row>
        <row r="911">
          <cell r="A911" t="str">
            <v>JPY_TONA_EOD</v>
          </cell>
          <cell r="C911">
            <v>42523</v>
          </cell>
          <cell r="E911">
            <v>6.2247054217431995E-4</v>
          </cell>
        </row>
        <row r="912">
          <cell r="A912" t="str">
            <v>JPY_TONA_EOD</v>
          </cell>
          <cell r="C912">
            <v>42555</v>
          </cell>
          <cell r="E912">
            <v>5.9261597093276995E-4</v>
          </cell>
        </row>
        <row r="913">
          <cell r="A913" t="str">
            <v>JPY_TONA_EOD</v>
          </cell>
          <cell r="C913">
            <v>42584</v>
          </cell>
          <cell r="E913">
            <v>5.7753956520181999E-4</v>
          </cell>
        </row>
        <row r="914">
          <cell r="A914" t="str">
            <v>JPY_TONA_EOD</v>
          </cell>
          <cell r="C914">
            <v>42615</v>
          </cell>
          <cell r="E914">
            <v>5.3779459181754004E-4</v>
          </cell>
        </row>
        <row r="915">
          <cell r="A915" t="str">
            <v>JPY_TONA_EOD</v>
          </cell>
          <cell r="C915">
            <v>42646</v>
          </cell>
          <cell r="E915">
            <v>5.5233301654618002E-4</v>
          </cell>
        </row>
        <row r="916">
          <cell r="A916" t="str">
            <v>JPY_TONA_EOD</v>
          </cell>
          <cell r="C916">
            <v>42676</v>
          </cell>
          <cell r="E916">
            <v>5.3234555605929999E-4</v>
          </cell>
        </row>
        <row r="917">
          <cell r="A917" t="str">
            <v>JPY_TONA_EOD</v>
          </cell>
          <cell r="C917">
            <v>42857</v>
          </cell>
          <cell r="E917">
            <v>4.5756352045252003E-4</v>
          </cell>
        </row>
        <row r="918">
          <cell r="A918" t="str">
            <v>JPY_TONA_EOD</v>
          </cell>
          <cell r="C918">
            <v>43041</v>
          </cell>
          <cell r="E918">
            <v>4.1516344286500001E-4</v>
          </cell>
        </row>
        <row r="919">
          <cell r="A919" t="str">
            <v>JPY_TONA_EOD</v>
          </cell>
          <cell r="C919">
            <v>43406</v>
          </cell>
          <cell r="E919">
            <v>3.7704815942442998E-4</v>
          </cell>
        </row>
        <row r="920">
          <cell r="A920" t="str">
            <v>JPY_TONA_EOD</v>
          </cell>
          <cell r="C920">
            <v>43774</v>
          </cell>
          <cell r="E920">
            <v>5.6019729242334001E-4</v>
          </cell>
        </row>
        <row r="921">
          <cell r="A921" t="str">
            <v>JPY_TONA_EOD</v>
          </cell>
          <cell r="C921">
            <v>44137</v>
          </cell>
          <cell r="E921">
            <v>8.9957410998055005E-4</v>
          </cell>
        </row>
        <row r="922">
          <cell r="A922" t="str">
            <v>JPY_TONA_EOD</v>
          </cell>
          <cell r="C922">
            <v>44502</v>
          </cell>
          <cell r="E922">
            <v>1.3462415789114301E-3</v>
          </cell>
        </row>
        <row r="923">
          <cell r="A923" t="str">
            <v>JPY_TONA_EOD</v>
          </cell>
          <cell r="C923">
            <v>44867</v>
          </cell>
          <cell r="E923">
            <v>1.8460392481994799E-3</v>
          </cell>
        </row>
        <row r="924">
          <cell r="A924" t="str">
            <v>JPY_TONA_EOD</v>
          </cell>
          <cell r="C924">
            <v>45232</v>
          </cell>
          <cell r="E924">
            <v>2.3863081041861699E-3</v>
          </cell>
        </row>
        <row r="925">
          <cell r="A925" t="str">
            <v>JPY_TONA_EOD</v>
          </cell>
          <cell r="C925">
            <v>45601</v>
          </cell>
          <cell r="E925">
            <v>2.9450780367412601E-3</v>
          </cell>
        </row>
        <row r="926">
          <cell r="A926" t="str">
            <v>JPY_TONA_EOD</v>
          </cell>
          <cell r="C926">
            <v>45965</v>
          </cell>
          <cell r="E926">
            <v>3.5466129404321E-3</v>
          </cell>
        </row>
        <row r="927">
          <cell r="A927" t="str">
            <v>JPY_TONA_EOD</v>
          </cell>
          <cell r="C927">
            <v>46693</v>
          </cell>
          <cell r="E927">
            <v>4.84977464265218E-3</v>
          </cell>
        </row>
        <row r="928">
          <cell r="A928" t="str">
            <v>JPY_TONA_EOD</v>
          </cell>
          <cell r="C928">
            <v>47792</v>
          </cell>
          <cell r="E928">
            <v>7.0211027733219399E-3</v>
          </cell>
        </row>
        <row r="929">
          <cell r="A929" t="str">
            <v>JPY_TONA_EOD</v>
          </cell>
          <cell r="C929">
            <v>49615</v>
          </cell>
          <cell r="E929">
            <v>9.9120858406032408E-3</v>
          </cell>
        </row>
        <row r="930">
          <cell r="A930" t="str">
            <v>JPY_TONA_EOD</v>
          </cell>
          <cell r="C930">
            <v>51442</v>
          </cell>
          <cell r="E930">
            <v>1.15075315467635E-2</v>
          </cell>
        </row>
        <row r="931">
          <cell r="A931" t="str">
            <v>JPY_TONA_EOD</v>
          </cell>
          <cell r="C931">
            <v>53268</v>
          </cell>
          <cell r="E931">
            <v>1.2355404918443299E-2</v>
          </cell>
        </row>
        <row r="932">
          <cell r="A932" t="str">
            <v>JPY_TONA_EOD</v>
          </cell>
          <cell r="C932">
            <v>56920</v>
          </cell>
          <cell r="E932">
            <v>1.37996530870492E-2</v>
          </cell>
        </row>
        <row r="933">
          <cell r="A933" t="str">
            <v>MXN_TIIE_EOD</v>
          </cell>
          <cell r="C933">
            <v>42391</v>
          </cell>
          <cell r="E933">
            <v>3.4232185201484397E-2</v>
          </cell>
        </row>
        <row r="934">
          <cell r="A934" t="str">
            <v>MXN_TIIE_EOD</v>
          </cell>
          <cell r="C934">
            <v>42475</v>
          </cell>
          <cell r="E934">
            <v>3.5464441053016001E-2</v>
          </cell>
        </row>
        <row r="935">
          <cell r="A935" t="str">
            <v>MXN_TIIE_EOD</v>
          </cell>
          <cell r="C935">
            <v>42559</v>
          </cell>
          <cell r="E935">
            <v>3.6943858887910297E-2</v>
          </cell>
        </row>
        <row r="936">
          <cell r="A936" t="str">
            <v>MXN_TIIE_EOD</v>
          </cell>
          <cell r="C936">
            <v>42671</v>
          </cell>
          <cell r="E936">
            <v>3.8834772285274599E-2</v>
          </cell>
        </row>
        <row r="937">
          <cell r="A937" t="str">
            <v>MXN_TIIE_EOD</v>
          </cell>
          <cell r="C937">
            <v>43035</v>
          </cell>
          <cell r="E937">
            <v>4.35210458963734E-2</v>
          </cell>
        </row>
        <row r="938">
          <cell r="A938" t="str">
            <v>MXN_TIIE_EOD</v>
          </cell>
          <cell r="C938">
            <v>43399</v>
          </cell>
          <cell r="E938">
            <v>4.7681836121081303E-2</v>
          </cell>
        </row>
        <row r="939">
          <cell r="A939" t="str">
            <v>MXN_TIIE_EOD</v>
          </cell>
          <cell r="C939">
            <v>43763</v>
          </cell>
          <cell r="E939">
            <v>5.1328571027640997E-2</v>
          </cell>
        </row>
        <row r="940">
          <cell r="A940" t="str">
            <v>MXN_TIIE_EOD</v>
          </cell>
          <cell r="C940">
            <v>44127</v>
          </cell>
          <cell r="E940">
            <v>5.4804491154383898E-2</v>
          </cell>
        </row>
        <row r="941">
          <cell r="A941" t="str">
            <v>MXN_TIIE_EOD</v>
          </cell>
          <cell r="C941">
            <v>44855</v>
          </cell>
          <cell r="E941">
            <v>6.0581716442621697E-2</v>
          </cell>
        </row>
        <row r="942">
          <cell r="A942" t="str">
            <v>MXN_TIIE_EOD</v>
          </cell>
          <cell r="C942">
            <v>45947</v>
          </cell>
          <cell r="E942">
            <v>6.5342665971880695E-2</v>
          </cell>
        </row>
        <row r="943">
          <cell r="A943" t="str">
            <v>MXN_TIIE_EOD</v>
          </cell>
          <cell r="C943">
            <v>47767</v>
          </cell>
          <cell r="E943">
            <v>7.0708070757167604E-2</v>
          </cell>
        </row>
        <row r="944">
          <cell r="A944" t="str">
            <v>MXN_TIIE_EOD</v>
          </cell>
          <cell r="C944">
            <v>49587</v>
          </cell>
          <cell r="E944">
            <v>7.3673707507223601E-2</v>
          </cell>
        </row>
        <row r="945">
          <cell r="A945" t="str">
            <v>MXN_TIIE_EOD</v>
          </cell>
          <cell r="C945">
            <v>53227</v>
          </cell>
          <cell r="E945">
            <v>7.6667242328364402E-2</v>
          </cell>
        </row>
        <row r="946">
          <cell r="A946" t="str">
            <v>MXN_USDMXNBASIS_EOD</v>
          </cell>
          <cell r="C946">
            <v>42312</v>
          </cell>
          <cell r="E946">
            <v>2.8523714286891402E-2</v>
          </cell>
        </row>
        <row r="947">
          <cell r="A947" t="str">
            <v>MXN_USDMXNBASIS_EOD</v>
          </cell>
          <cell r="C947">
            <v>42341</v>
          </cell>
          <cell r="E947">
            <v>2.9069293563012501E-2</v>
          </cell>
        </row>
        <row r="948">
          <cell r="A948" t="str">
            <v>MXN_USDMXNBASIS_EOD</v>
          </cell>
          <cell r="C948">
            <v>42373</v>
          </cell>
          <cell r="E948">
            <v>2.77812012468521E-2</v>
          </cell>
        </row>
        <row r="949">
          <cell r="A949" t="str">
            <v>MXN_USDMXNBASIS_EOD</v>
          </cell>
          <cell r="C949">
            <v>42403</v>
          </cell>
          <cell r="E949">
            <v>2.8053786748720999E-2</v>
          </cell>
        </row>
        <row r="950">
          <cell r="A950" t="str">
            <v>MXN_USDMXNBASIS_EOD</v>
          </cell>
          <cell r="C950">
            <v>42493</v>
          </cell>
          <cell r="E950">
            <v>2.9900013066038102E-2</v>
          </cell>
        </row>
        <row r="951">
          <cell r="A951" t="str">
            <v>MXN_USDMXNBASIS_EOD</v>
          </cell>
          <cell r="C951">
            <v>42585</v>
          </cell>
          <cell r="E951">
            <v>3.1350495485880897E-2</v>
          </cell>
        </row>
        <row r="952">
          <cell r="A952" t="str">
            <v>MXN_USDMXNBASIS_EOD</v>
          </cell>
          <cell r="C952">
            <v>42677</v>
          </cell>
          <cell r="E952">
            <v>3.2456797507494597E-2</v>
          </cell>
        </row>
        <row r="953">
          <cell r="A953" t="str">
            <v>MXN_USDMXNBASIS_EOD</v>
          </cell>
          <cell r="C953">
            <v>42858</v>
          </cell>
          <cell r="E953">
            <v>3.4531303797306102E-2</v>
          </cell>
        </row>
        <row r="954">
          <cell r="A954" t="str">
            <v>MXN_USDMXNBASIS_EOD</v>
          </cell>
          <cell r="C954">
            <v>43039</v>
          </cell>
          <cell r="E954">
            <v>3.6313263000793898E-2</v>
          </cell>
        </row>
        <row r="955">
          <cell r="A955" t="str">
            <v>MXN_USDMXNBASIS_EOD</v>
          </cell>
          <cell r="C955">
            <v>43403</v>
          </cell>
          <cell r="E955">
            <v>3.9833238205368202E-2</v>
          </cell>
        </row>
        <row r="956">
          <cell r="A956" t="str">
            <v>MXN_USDMXNBASIS_EOD</v>
          </cell>
          <cell r="C956">
            <v>43767</v>
          </cell>
          <cell r="E956">
            <v>4.2186700517335501E-2</v>
          </cell>
        </row>
        <row r="957">
          <cell r="A957" t="str">
            <v>MXN_USDMXNBASIS_EOD</v>
          </cell>
          <cell r="C957">
            <v>44131</v>
          </cell>
          <cell r="E957">
            <v>4.4482459482516098E-2</v>
          </cell>
        </row>
        <row r="958">
          <cell r="A958" t="str">
            <v>MXN_USDMXNBASIS_EOD</v>
          </cell>
          <cell r="C958">
            <v>44859</v>
          </cell>
          <cell r="E958">
            <v>4.9037454256028297E-2</v>
          </cell>
        </row>
        <row r="959">
          <cell r="A959" t="str">
            <v>MXN_USDMXNBASIS_EOD</v>
          </cell>
          <cell r="C959">
            <v>45951</v>
          </cell>
          <cell r="E959">
            <v>5.3035112155764001E-2</v>
          </cell>
        </row>
        <row r="960">
          <cell r="A960" t="str">
            <v>MXN_USDMXNBASIS_EOD</v>
          </cell>
          <cell r="C960">
            <v>47771</v>
          </cell>
          <cell r="E960">
            <v>5.7439457502531301E-2</v>
          </cell>
        </row>
        <row r="961">
          <cell r="A961" t="str">
            <v>MXN_USDMXNBASIS_EOD</v>
          </cell>
          <cell r="C961">
            <v>49591</v>
          </cell>
          <cell r="E961">
            <v>5.90013563252181E-2</v>
          </cell>
        </row>
        <row r="962">
          <cell r="A962" t="str">
            <v>MXN_USDMXNBASIS_EOD</v>
          </cell>
          <cell r="C962">
            <v>53231</v>
          </cell>
          <cell r="E962">
            <v>5.87699058763093E-2</v>
          </cell>
        </row>
        <row r="963">
          <cell r="A963" t="str">
            <v>NOK_NIBOR_3M_EOD</v>
          </cell>
          <cell r="C963">
            <v>42402</v>
          </cell>
          <cell r="E963">
            <v>1.1137131244914601E-2</v>
          </cell>
        </row>
        <row r="964">
          <cell r="A964" t="str">
            <v>NOK_NIBOR_3M_EOD</v>
          </cell>
          <cell r="C964">
            <v>42445</v>
          </cell>
          <cell r="E964">
            <v>1.0375914300668599E-2</v>
          </cell>
        </row>
        <row r="965">
          <cell r="A965" t="str">
            <v>NOK_NIBOR_3M_EOD</v>
          </cell>
          <cell r="C965">
            <v>42536</v>
          </cell>
          <cell r="E965">
            <v>9.5766808136376804E-3</v>
          </cell>
        </row>
        <row r="966">
          <cell r="A966" t="str">
            <v>NOK_NIBOR_3M_EOD</v>
          </cell>
          <cell r="C966">
            <v>42634</v>
          </cell>
          <cell r="E966">
            <v>8.9850159167704294E-3</v>
          </cell>
        </row>
        <row r="967">
          <cell r="A967" t="str">
            <v>NOK_NIBOR_3M_EOD</v>
          </cell>
          <cell r="C967">
            <v>42725</v>
          </cell>
          <cell r="E967">
            <v>8.6615757282066594E-3</v>
          </cell>
        </row>
        <row r="968">
          <cell r="A968" t="str">
            <v>NOK_NIBOR_3M_EOD</v>
          </cell>
          <cell r="C968">
            <v>43041</v>
          </cell>
          <cell r="E968">
            <v>8.4125630319789001E-3</v>
          </cell>
        </row>
        <row r="969">
          <cell r="A969" t="str">
            <v>NOK_NIBOR_3M_EOD</v>
          </cell>
          <cell r="C969">
            <v>43406</v>
          </cell>
          <cell r="E969">
            <v>9.1027615843787494E-3</v>
          </cell>
        </row>
        <row r="970">
          <cell r="A970" t="str">
            <v>NOK_NIBOR_3M_EOD</v>
          </cell>
          <cell r="C970">
            <v>43773</v>
          </cell>
          <cell r="E970">
            <v>1.0392989936391E-2</v>
          </cell>
        </row>
        <row r="971">
          <cell r="A971" t="str">
            <v>NOK_NIBOR_3M_EOD</v>
          </cell>
          <cell r="C971">
            <v>44137</v>
          </cell>
          <cell r="E971">
            <v>1.19463780636239E-2</v>
          </cell>
        </row>
        <row r="972">
          <cell r="A972" t="str">
            <v>NOK_NIBOR_3M_EOD</v>
          </cell>
          <cell r="C972">
            <v>44502</v>
          </cell>
          <cell r="E972">
            <v>1.34963762971025E-2</v>
          </cell>
        </row>
        <row r="973">
          <cell r="A973" t="str">
            <v>NOK_NIBOR_3M_EOD</v>
          </cell>
          <cell r="C973">
            <v>44867</v>
          </cell>
          <cell r="E973">
            <v>1.4931588772589301E-2</v>
          </cell>
        </row>
        <row r="974">
          <cell r="A974" t="str">
            <v>NOK_NIBOR_3M_EOD</v>
          </cell>
          <cell r="C974">
            <v>45232</v>
          </cell>
          <cell r="E974">
            <v>1.6211790293551801E-2</v>
          </cell>
        </row>
        <row r="975">
          <cell r="A975" t="str">
            <v>NOK_NIBOR_3M_EOD</v>
          </cell>
          <cell r="C975">
            <v>45600</v>
          </cell>
          <cell r="E975">
            <v>1.72980482109726E-2</v>
          </cell>
        </row>
        <row r="976">
          <cell r="A976" t="str">
            <v>NOK_NIBOR_3M_EOD</v>
          </cell>
          <cell r="C976">
            <v>45964</v>
          </cell>
          <cell r="E976">
            <v>1.8242719817459299E-2</v>
          </cell>
        </row>
        <row r="977">
          <cell r="A977" t="str">
            <v>NOK_NIBOR_3M_EOD</v>
          </cell>
          <cell r="C977">
            <v>46693</v>
          </cell>
          <cell r="E977">
            <v>1.9509073950350699E-2</v>
          </cell>
        </row>
        <row r="978">
          <cell r="A978" t="str">
            <v>NOK_NIBOR_3M_EOD</v>
          </cell>
          <cell r="C978">
            <v>47791</v>
          </cell>
          <cell r="E978">
            <v>2.0405327551448801E-2</v>
          </cell>
        </row>
        <row r="979">
          <cell r="A979" t="str">
            <v>NOK_NIBOR_3M_EOD</v>
          </cell>
          <cell r="C979">
            <v>49615</v>
          </cell>
          <cell r="E979">
            <v>2.1133631181197501E-2</v>
          </cell>
        </row>
        <row r="980">
          <cell r="A980" t="str">
            <v>NOK_NIBOR_3M_EOD</v>
          </cell>
          <cell r="C980">
            <v>51442</v>
          </cell>
          <cell r="E980">
            <v>2.1077772649627201E-2</v>
          </cell>
        </row>
        <row r="981">
          <cell r="A981" t="str">
            <v>NOK_NIBOR_3M_EOD</v>
          </cell>
          <cell r="C981">
            <v>53268</v>
          </cell>
          <cell r="E981">
            <v>2.1007979595331398E-2</v>
          </cell>
        </row>
        <row r="982">
          <cell r="A982" t="str">
            <v>NOK_NIBOR_6M_EOD</v>
          </cell>
          <cell r="C982">
            <v>42492</v>
          </cell>
          <cell r="E982">
            <v>1.1021050645356001E-2</v>
          </cell>
        </row>
        <row r="983">
          <cell r="A983" t="str">
            <v>NOK_NIBOR_6M_EOD</v>
          </cell>
          <cell r="C983">
            <v>42676</v>
          </cell>
          <cell r="E983">
            <v>9.8889760855673005E-3</v>
          </cell>
        </row>
        <row r="984">
          <cell r="A984" t="str">
            <v>NOK_NIBOR_6M_EOD</v>
          </cell>
          <cell r="C984">
            <v>43041</v>
          </cell>
          <cell r="E984">
            <v>9.3302417955338293E-3</v>
          </cell>
        </row>
        <row r="985">
          <cell r="A985" t="str">
            <v>NOK_NIBOR_6M_EOD</v>
          </cell>
          <cell r="C985">
            <v>43406</v>
          </cell>
          <cell r="E985">
            <v>9.9885234343714407E-3</v>
          </cell>
        </row>
        <row r="986">
          <cell r="A986" t="str">
            <v>NOK_NIBOR_6M_EOD</v>
          </cell>
          <cell r="C986">
            <v>43773</v>
          </cell>
          <cell r="E986">
            <v>1.1253528384286501E-2</v>
          </cell>
        </row>
        <row r="987">
          <cell r="A987" t="str">
            <v>NOK_NIBOR_6M_EOD</v>
          </cell>
          <cell r="C987">
            <v>44137</v>
          </cell>
          <cell r="E987">
            <v>1.27857110092009E-2</v>
          </cell>
        </row>
        <row r="988">
          <cell r="A988" t="str">
            <v>NOK_NIBOR_6M_EOD</v>
          </cell>
          <cell r="C988">
            <v>44502</v>
          </cell>
          <cell r="E988">
            <v>1.43150382924782E-2</v>
          </cell>
        </row>
        <row r="989">
          <cell r="A989" t="str">
            <v>NOK_NIBOR_6M_EOD</v>
          </cell>
          <cell r="C989">
            <v>44867</v>
          </cell>
          <cell r="E989">
            <v>1.5739636735954E-2</v>
          </cell>
        </row>
        <row r="990">
          <cell r="A990" t="str">
            <v>NOK_NIBOR_6M_EOD</v>
          </cell>
          <cell r="C990">
            <v>45232</v>
          </cell>
          <cell r="E990">
            <v>1.7009086729894301E-2</v>
          </cell>
        </row>
        <row r="991">
          <cell r="A991" t="str">
            <v>NOK_NIBOR_6M_EOD</v>
          </cell>
          <cell r="C991">
            <v>45600</v>
          </cell>
          <cell r="E991">
            <v>1.8084263846056201E-2</v>
          </cell>
        </row>
        <row r="992">
          <cell r="A992" t="str">
            <v>NOK_NIBOR_6M_EOD</v>
          </cell>
          <cell r="C992">
            <v>45964</v>
          </cell>
          <cell r="E992">
            <v>1.9017092091111298E-2</v>
          </cell>
        </row>
        <row r="993">
          <cell r="A993" t="str">
            <v>NOK_NIBOR_6M_EOD</v>
          </cell>
          <cell r="C993">
            <v>46693</v>
          </cell>
          <cell r="E993">
            <v>2.02512670572901E-2</v>
          </cell>
        </row>
        <row r="994">
          <cell r="A994" t="str">
            <v>NOK_NIBOR_6M_EOD</v>
          </cell>
          <cell r="C994">
            <v>47791</v>
          </cell>
          <cell r="E994">
            <v>2.1137256263335399E-2</v>
          </cell>
        </row>
        <row r="995">
          <cell r="A995" t="str">
            <v>NOK_NIBOR_6M_EOD</v>
          </cell>
          <cell r="C995">
            <v>49615</v>
          </cell>
          <cell r="E995">
            <v>2.1813340143148299E-2</v>
          </cell>
        </row>
        <row r="996">
          <cell r="A996" t="str">
            <v>NOK_NIBOR_6M_EOD</v>
          </cell>
          <cell r="C996">
            <v>51442</v>
          </cell>
          <cell r="E996">
            <v>2.1737683534375898E-2</v>
          </cell>
        </row>
        <row r="997">
          <cell r="A997" t="str">
            <v>NOK_NIBOR_6M_EOD</v>
          </cell>
          <cell r="C997">
            <v>53268</v>
          </cell>
          <cell r="E997">
            <v>2.1656096878290398E-2</v>
          </cell>
        </row>
        <row r="998">
          <cell r="A998" t="str">
            <v>NOK_NIBOR_EOD</v>
          </cell>
          <cell r="C998">
            <v>42307</v>
          </cell>
          <cell r="E998">
            <v>7.6040874577066398E-3</v>
          </cell>
        </row>
        <row r="999">
          <cell r="A999" t="str">
            <v>NOK_NIBOR_EOD</v>
          </cell>
          <cell r="C999">
            <v>42310</v>
          </cell>
          <cell r="E999">
            <v>7.6039686492025997E-3</v>
          </cell>
        </row>
        <row r="1000">
          <cell r="A1000" t="str">
            <v>NOK_NIBOR_EOD</v>
          </cell>
          <cell r="C1000">
            <v>42317</v>
          </cell>
          <cell r="E1000">
            <v>8.7649158278297907E-3</v>
          </cell>
        </row>
        <row r="1001">
          <cell r="A1001" t="str">
            <v>NOK_NIBOR_EOD</v>
          </cell>
          <cell r="C1001">
            <v>42340</v>
          </cell>
          <cell r="E1001">
            <v>9.4793863780221893E-3</v>
          </cell>
        </row>
        <row r="1002">
          <cell r="A1002" t="str">
            <v>NOK_NIBOR_EOD</v>
          </cell>
          <cell r="C1002">
            <v>42445</v>
          </cell>
          <cell r="E1002">
            <v>9.8190969936868093E-3</v>
          </cell>
        </row>
        <row r="1003">
          <cell r="A1003" t="str">
            <v>NOK_NIBOR_EOD</v>
          </cell>
          <cell r="C1003">
            <v>42536</v>
          </cell>
          <cell r="E1003">
            <v>9.2401694847322798E-3</v>
          </cell>
        </row>
        <row r="1004">
          <cell r="A1004" t="str">
            <v>NOK_NIBOR_EOD</v>
          </cell>
          <cell r="C1004">
            <v>42634</v>
          </cell>
          <cell r="E1004">
            <v>8.7490476072400406E-3</v>
          </cell>
        </row>
        <row r="1005">
          <cell r="A1005" t="str">
            <v>NOK_NIBOR_EOD</v>
          </cell>
          <cell r="C1005">
            <v>42725</v>
          </cell>
          <cell r="E1005">
            <v>8.4768559060825893E-3</v>
          </cell>
        </row>
        <row r="1006">
          <cell r="A1006" t="str">
            <v>NOK_NIBOR_EOD</v>
          </cell>
          <cell r="C1006">
            <v>43041</v>
          </cell>
          <cell r="E1006">
            <v>9.3189587667446405E-3</v>
          </cell>
        </row>
        <row r="1007">
          <cell r="A1007" t="str">
            <v>NOK_NIBOR_EOD</v>
          </cell>
          <cell r="C1007">
            <v>43406</v>
          </cell>
          <cell r="E1007">
            <v>9.9809860117537601E-3</v>
          </cell>
        </row>
        <row r="1008">
          <cell r="A1008" t="str">
            <v>NOK_NIBOR_EOD</v>
          </cell>
          <cell r="C1008">
            <v>43773</v>
          </cell>
          <cell r="E1008">
            <v>1.1247877444446899E-2</v>
          </cell>
        </row>
        <row r="1009">
          <cell r="A1009" t="str">
            <v>NOK_NIBOR_EOD</v>
          </cell>
          <cell r="C1009">
            <v>44137</v>
          </cell>
          <cell r="E1009">
            <v>1.2782084466862201E-2</v>
          </cell>
        </row>
        <row r="1010">
          <cell r="A1010" t="str">
            <v>NOK_NIBOR_EOD</v>
          </cell>
          <cell r="C1010">
            <v>44502</v>
          </cell>
          <cell r="E1010">
            <v>1.4312136717793199E-2</v>
          </cell>
        </row>
        <row r="1011">
          <cell r="A1011" t="str">
            <v>NOK_NIBOR_EOD</v>
          </cell>
          <cell r="C1011">
            <v>44867</v>
          </cell>
          <cell r="E1011">
            <v>1.5737148873259901E-2</v>
          </cell>
        </row>
        <row r="1012">
          <cell r="A1012" t="str">
            <v>NOK_NIBOR_EOD</v>
          </cell>
          <cell r="C1012">
            <v>45232</v>
          </cell>
          <cell r="E1012">
            <v>1.70069093336963E-2</v>
          </cell>
        </row>
        <row r="1013">
          <cell r="A1013" t="str">
            <v>NOK_NIBOR_EOD</v>
          </cell>
          <cell r="C1013">
            <v>45600</v>
          </cell>
          <cell r="E1013">
            <v>1.8082329793217299E-2</v>
          </cell>
        </row>
        <row r="1014">
          <cell r="A1014" t="str">
            <v>NOK_NIBOR_EOD</v>
          </cell>
          <cell r="C1014">
            <v>45964</v>
          </cell>
          <cell r="E1014">
            <v>1.901587633484E-2</v>
          </cell>
        </row>
        <row r="1015">
          <cell r="A1015" t="str">
            <v>NOK_NIBOR_EOD</v>
          </cell>
          <cell r="C1015">
            <v>46693</v>
          </cell>
          <cell r="E1015">
            <v>2.0249718878022599E-2</v>
          </cell>
        </row>
        <row r="1016">
          <cell r="A1016" t="str">
            <v>NOK_NIBOR_EOD</v>
          </cell>
          <cell r="C1016">
            <v>47791</v>
          </cell>
          <cell r="E1016">
            <v>2.1136018744734E-2</v>
          </cell>
        </row>
        <row r="1017">
          <cell r="A1017" t="str">
            <v>NOK_NIBOR_EOD</v>
          </cell>
          <cell r="C1017">
            <v>49615</v>
          </cell>
          <cell r="E1017">
            <v>2.18125281778121E-2</v>
          </cell>
        </row>
        <row r="1018">
          <cell r="A1018" t="str">
            <v>NOK_NIBOR_EOD</v>
          </cell>
          <cell r="C1018">
            <v>51442</v>
          </cell>
          <cell r="E1018">
            <v>2.1737070060696799E-2</v>
          </cell>
        </row>
        <row r="1019">
          <cell r="A1019" t="str">
            <v>NOK_NIBOR_EOD</v>
          </cell>
          <cell r="C1019">
            <v>53268</v>
          </cell>
          <cell r="E1019">
            <v>2.1655633749695601E-2</v>
          </cell>
        </row>
        <row r="1020">
          <cell r="A1020" t="str">
            <v>NZD_BKBM_EOD</v>
          </cell>
          <cell r="C1020">
            <v>42307</v>
          </cell>
          <cell r="E1020">
            <v>2.7498964093130199E-2</v>
          </cell>
        </row>
        <row r="1021">
          <cell r="A1021" t="str">
            <v>NZD_BKBM_EOD</v>
          </cell>
          <cell r="C1021">
            <v>42313</v>
          </cell>
          <cell r="E1021">
            <v>2.7722629092199001E-2</v>
          </cell>
        </row>
        <row r="1022">
          <cell r="A1022" t="str">
            <v>NZD_BKBM_EOD</v>
          </cell>
          <cell r="C1022">
            <v>42338</v>
          </cell>
          <cell r="E1022">
            <v>2.8614078877807599E-2</v>
          </cell>
        </row>
        <row r="1023">
          <cell r="A1023" t="str">
            <v>NZD_BKBM_EOD</v>
          </cell>
          <cell r="C1023">
            <v>42367</v>
          </cell>
          <cell r="E1023">
            <v>2.8741560964524401E-2</v>
          </cell>
        </row>
        <row r="1024">
          <cell r="A1024" t="str">
            <v>NZD_BKBM_EOD</v>
          </cell>
          <cell r="C1024">
            <v>42398</v>
          </cell>
          <cell r="E1024">
            <v>2.8866132070387698E-2</v>
          </cell>
        </row>
        <row r="1025">
          <cell r="A1025" t="str">
            <v>NZD_BKBM_EOD</v>
          </cell>
          <cell r="C1025">
            <v>42489</v>
          </cell>
          <cell r="E1025">
            <v>2.8495472996330599E-2</v>
          </cell>
        </row>
        <row r="1026">
          <cell r="A1026" t="str">
            <v>NZD_BKBM_EOD</v>
          </cell>
          <cell r="C1026">
            <v>42674</v>
          </cell>
          <cell r="E1026">
            <v>2.7351905670272701E-2</v>
          </cell>
        </row>
        <row r="1027">
          <cell r="A1027" t="str">
            <v>NZD_BKBM_EOD</v>
          </cell>
          <cell r="C1027">
            <v>43038</v>
          </cell>
          <cell r="E1027">
            <v>2.7104642908416899E-2</v>
          </cell>
        </row>
        <row r="1028">
          <cell r="A1028" t="str">
            <v>NZD_BKBM_EOD</v>
          </cell>
          <cell r="C1028">
            <v>43402</v>
          </cell>
          <cell r="E1028">
            <v>2.7797502313601001E-2</v>
          </cell>
        </row>
        <row r="1029">
          <cell r="A1029" t="str">
            <v>NZD_BKBM_EOD</v>
          </cell>
          <cell r="C1029">
            <v>43767</v>
          </cell>
          <cell r="E1029">
            <v>2.8826062684102701E-2</v>
          </cell>
        </row>
        <row r="1030">
          <cell r="A1030" t="str">
            <v>NZD_BKBM_EOD</v>
          </cell>
          <cell r="C1030">
            <v>44133</v>
          </cell>
          <cell r="E1030">
            <v>3.0043420049299899E-2</v>
          </cell>
        </row>
        <row r="1031">
          <cell r="A1031" t="str">
            <v>NZD_BKBM_EOD</v>
          </cell>
          <cell r="C1031">
            <v>44865</v>
          </cell>
          <cell r="E1031">
            <v>3.2430333643533399E-2</v>
          </cell>
        </row>
        <row r="1032">
          <cell r="A1032" t="str">
            <v>NZD_BKBM_EOD</v>
          </cell>
          <cell r="C1032">
            <v>45959</v>
          </cell>
          <cell r="E1032">
            <v>3.4998024908381303E-2</v>
          </cell>
        </row>
        <row r="1033">
          <cell r="A1033" t="str">
            <v>NZD_BKBM_EOD</v>
          </cell>
          <cell r="C1033">
            <v>46689</v>
          </cell>
          <cell r="E1033">
            <v>3.6353811862078998E-2</v>
          </cell>
        </row>
        <row r="1034">
          <cell r="A1034" t="str">
            <v>NZD_BKBM_EOD</v>
          </cell>
          <cell r="C1034">
            <v>47785</v>
          </cell>
          <cell r="E1034">
            <v>3.7928787655476602E-2</v>
          </cell>
        </row>
        <row r="1035">
          <cell r="A1035" t="str">
            <v>NZD_BKBM_EOD</v>
          </cell>
          <cell r="C1035">
            <v>49611</v>
          </cell>
          <cell r="E1035">
            <v>3.9351481520583702E-2</v>
          </cell>
        </row>
        <row r="1036">
          <cell r="A1036" t="str">
            <v>PLN_WIBOR_3M_EOD</v>
          </cell>
          <cell r="C1036">
            <v>42402</v>
          </cell>
          <cell r="E1036">
            <v>1.72623905525029E-2</v>
          </cell>
        </row>
        <row r="1037">
          <cell r="A1037" t="str">
            <v>PLN_WIBOR_3M_EOD</v>
          </cell>
          <cell r="C1037">
            <v>42492</v>
          </cell>
          <cell r="E1037">
            <v>1.69144174611837E-2</v>
          </cell>
        </row>
        <row r="1038">
          <cell r="A1038" t="str">
            <v>PLN_WIBOR_3M_EOD</v>
          </cell>
          <cell r="C1038">
            <v>42584</v>
          </cell>
          <cell r="E1038">
            <v>1.6103741420094301E-2</v>
          </cell>
        </row>
        <row r="1039">
          <cell r="A1039" t="str">
            <v>PLN_WIBOR_3M_EOD</v>
          </cell>
          <cell r="C1039">
            <v>42676</v>
          </cell>
          <cell r="E1039">
            <v>1.54762327016424E-2</v>
          </cell>
        </row>
        <row r="1040">
          <cell r="A1040" t="str">
            <v>PLN_WIBOR_3M_EOD</v>
          </cell>
          <cell r="C1040">
            <v>43041</v>
          </cell>
          <cell r="E1040">
            <v>1.4872163379646801E-2</v>
          </cell>
        </row>
        <row r="1041">
          <cell r="A1041" t="str">
            <v>PLN_WIBOR_3M_EOD</v>
          </cell>
          <cell r="C1041">
            <v>43406</v>
          </cell>
          <cell r="E1041">
            <v>1.5726853852977798E-2</v>
          </cell>
        </row>
        <row r="1042">
          <cell r="A1042" t="str">
            <v>PLN_WIBOR_3M_EOD</v>
          </cell>
          <cell r="C1042">
            <v>43773</v>
          </cell>
          <cell r="E1042">
            <v>1.69879674990818E-2</v>
          </cell>
        </row>
        <row r="1043">
          <cell r="A1043" t="str">
            <v>PLN_WIBOR_3M_EOD</v>
          </cell>
          <cell r="C1043">
            <v>44137</v>
          </cell>
          <cell r="E1043">
            <v>1.8322730022152199E-2</v>
          </cell>
        </row>
        <row r="1044">
          <cell r="A1044" t="str">
            <v>PLN_WIBOR_3M_EOD</v>
          </cell>
          <cell r="C1044">
            <v>44502</v>
          </cell>
          <cell r="E1044">
            <v>1.9701534660764099E-2</v>
          </cell>
        </row>
        <row r="1045">
          <cell r="A1045" t="str">
            <v>PLN_WIBOR_3M_EOD</v>
          </cell>
          <cell r="C1045">
            <v>44867</v>
          </cell>
          <cell r="E1045">
            <v>2.1081414769169401E-2</v>
          </cell>
        </row>
        <row r="1046">
          <cell r="A1046" t="str">
            <v>PLN_WIBOR_3M_EOD</v>
          </cell>
          <cell r="C1046">
            <v>45232</v>
          </cell>
          <cell r="E1046">
            <v>2.2211629161937599E-2</v>
          </cell>
        </row>
        <row r="1047">
          <cell r="A1047" t="str">
            <v>PLN_WIBOR_3M_EOD</v>
          </cell>
          <cell r="C1047">
            <v>45600</v>
          </cell>
          <cell r="E1047">
            <v>2.3160301742275999E-2</v>
          </cell>
        </row>
        <row r="1048">
          <cell r="A1048" t="str">
            <v>PLN_WIBOR_3M_EOD</v>
          </cell>
          <cell r="C1048">
            <v>45964</v>
          </cell>
          <cell r="E1048">
            <v>2.38371706434416E-2</v>
          </cell>
        </row>
        <row r="1049">
          <cell r="A1049" t="str">
            <v>PLN_WIBOR_3M_EOD</v>
          </cell>
          <cell r="C1049">
            <v>46693</v>
          </cell>
          <cell r="E1049">
            <v>2.48944300189094E-2</v>
          </cell>
        </row>
        <row r="1050">
          <cell r="A1050" t="str">
            <v>PLN_WIBOR_3M_EOD</v>
          </cell>
          <cell r="C1050">
            <v>47791</v>
          </cell>
          <cell r="E1050">
            <v>2.5903706261588E-2</v>
          </cell>
        </row>
        <row r="1051">
          <cell r="A1051" t="str">
            <v>PLN_WIBOR_3M_EOD</v>
          </cell>
          <cell r="C1051">
            <v>49615</v>
          </cell>
          <cell r="E1051">
            <v>2.6266763120814499E-2</v>
          </cell>
        </row>
        <row r="1052">
          <cell r="A1052" t="str">
            <v>PLN_WIBOR_3M_EOD</v>
          </cell>
          <cell r="C1052">
            <v>51442</v>
          </cell>
          <cell r="E1052">
            <v>2.57482852951357E-2</v>
          </cell>
        </row>
        <row r="1053">
          <cell r="A1053" t="str">
            <v>PLN_WIBOR_3M_EOD</v>
          </cell>
          <cell r="C1053">
            <v>53268</v>
          </cell>
          <cell r="E1053">
            <v>2.4896189700994501E-2</v>
          </cell>
        </row>
        <row r="1054">
          <cell r="A1054" t="str">
            <v>PLN_WIBOR_6M_EOD</v>
          </cell>
          <cell r="C1054">
            <v>42492</v>
          </cell>
          <cell r="E1054">
            <v>1.80188100288796E-2</v>
          </cell>
        </row>
        <row r="1055">
          <cell r="A1055" t="str">
            <v>PLN_WIBOR_6M_EOD</v>
          </cell>
          <cell r="C1055">
            <v>42676</v>
          </cell>
          <cell r="E1055">
            <v>1.6309334719374999E-2</v>
          </cell>
        </row>
        <row r="1056">
          <cell r="A1056" t="str">
            <v>PLN_WIBOR_6M_EOD</v>
          </cell>
          <cell r="C1056">
            <v>42857</v>
          </cell>
          <cell r="E1056">
            <v>1.5442121826967799E-2</v>
          </cell>
        </row>
        <row r="1057">
          <cell r="A1057" t="str">
            <v>PLN_WIBOR_6M_EOD</v>
          </cell>
          <cell r="C1057">
            <v>43041</v>
          </cell>
          <cell r="E1057">
            <v>1.51374326425319E-2</v>
          </cell>
        </row>
        <row r="1058">
          <cell r="A1058" t="str">
            <v>PLN_WIBOR_6M_EOD</v>
          </cell>
          <cell r="C1058">
            <v>43406</v>
          </cell>
          <cell r="E1058">
            <v>1.56979631892551E-2</v>
          </cell>
        </row>
        <row r="1059">
          <cell r="A1059" t="str">
            <v>PLN_WIBOR_6M_EOD</v>
          </cell>
          <cell r="C1059">
            <v>43773</v>
          </cell>
          <cell r="E1059">
            <v>1.6771639584982002E-2</v>
          </cell>
        </row>
        <row r="1060">
          <cell r="A1060" t="str">
            <v>PLN_WIBOR_6M_EOD</v>
          </cell>
          <cell r="C1060">
            <v>44137</v>
          </cell>
          <cell r="E1060">
            <v>1.80138368753009E-2</v>
          </cell>
        </row>
        <row r="1061">
          <cell r="A1061" t="str">
            <v>PLN_WIBOR_6M_EOD</v>
          </cell>
          <cell r="C1061">
            <v>44502</v>
          </cell>
          <cell r="E1061">
            <v>1.9327252483748399E-2</v>
          </cell>
        </row>
        <row r="1062">
          <cell r="A1062" t="str">
            <v>PLN_WIBOR_6M_EOD</v>
          </cell>
          <cell r="C1062">
            <v>44867</v>
          </cell>
          <cell r="E1062">
            <v>2.0586526227071501E-2</v>
          </cell>
        </row>
        <row r="1063">
          <cell r="A1063" t="str">
            <v>PLN_WIBOR_6M_EOD</v>
          </cell>
          <cell r="C1063">
            <v>45232</v>
          </cell>
          <cell r="E1063">
            <v>2.1682905414811101E-2</v>
          </cell>
        </row>
        <row r="1064">
          <cell r="A1064" t="str">
            <v>PLN_WIBOR_6M_EOD</v>
          </cell>
          <cell r="C1064">
            <v>45600</v>
          </cell>
          <cell r="E1064">
            <v>2.2588405506876699E-2</v>
          </cell>
        </row>
        <row r="1065">
          <cell r="A1065" t="str">
            <v>PLN_WIBOR_6M_EOD</v>
          </cell>
          <cell r="C1065">
            <v>45964</v>
          </cell>
          <cell r="E1065">
            <v>2.3245244978751699E-2</v>
          </cell>
        </row>
        <row r="1066">
          <cell r="A1066" t="str">
            <v>PLN_WIBOR_6M_EOD</v>
          </cell>
          <cell r="C1066">
            <v>46693</v>
          </cell>
          <cell r="E1066">
            <v>2.4309699364956201E-2</v>
          </cell>
        </row>
        <row r="1067">
          <cell r="A1067" t="str">
            <v>PLN_WIBOR_6M_EOD</v>
          </cell>
          <cell r="C1067">
            <v>47791</v>
          </cell>
          <cell r="E1067">
            <v>2.52798752443717E-2</v>
          </cell>
        </row>
        <row r="1068">
          <cell r="A1068" t="str">
            <v>PLN_WIBOR_6M_EOD</v>
          </cell>
          <cell r="C1068">
            <v>49615</v>
          </cell>
          <cell r="E1068">
            <v>2.56241880997988E-2</v>
          </cell>
        </row>
        <row r="1069">
          <cell r="A1069" t="str">
            <v>PLN_WIBOR_6M_EOD</v>
          </cell>
          <cell r="C1069">
            <v>51442</v>
          </cell>
          <cell r="E1069">
            <v>2.51082723739421E-2</v>
          </cell>
        </row>
        <row r="1070">
          <cell r="A1070" t="str">
            <v>PLN_WIBOR_6M_EOD</v>
          </cell>
          <cell r="C1070">
            <v>53268</v>
          </cell>
          <cell r="E1070">
            <v>2.4273468437181901E-2</v>
          </cell>
        </row>
        <row r="1071">
          <cell r="A1071" t="str">
            <v>PLN_WIBOR_EOD</v>
          </cell>
          <cell r="C1071">
            <v>42307</v>
          </cell>
          <cell r="E1071">
            <v>7.7999166586476898E-3</v>
          </cell>
        </row>
        <row r="1072">
          <cell r="A1072" t="str">
            <v>PLN_WIBOR_EOD</v>
          </cell>
          <cell r="C1072">
            <v>42310</v>
          </cell>
          <cell r="E1072">
            <v>1.28243311853494E-2</v>
          </cell>
        </row>
        <row r="1073">
          <cell r="A1073" t="str">
            <v>PLN_WIBOR_EOD</v>
          </cell>
          <cell r="C1073">
            <v>42317</v>
          </cell>
          <cell r="E1073">
            <v>1.49708829594073E-2</v>
          </cell>
        </row>
        <row r="1074">
          <cell r="A1074" t="str">
            <v>PLN_WIBOR_EOD</v>
          </cell>
          <cell r="C1074">
            <v>42340</v>
          </cell>
          <cell r="E1074">
            <v>1.6233935354879402E-2</v>
          </cell>
        </row>
        <row r="1075">
          <cell r="A1075" t="str">
            <v>PLN_WIBOR_EOD</v>
          </cell>
          <cell r="C1075">
            <v>42373</v>
          </cell>
          <cell r="E1075">
            <v>1.6730502044650999E-2</v>
          </cell>
        </row>
        <row r="1076">
          <cell r="A1076" t="str">
            <v>PLN_WIBOR_EOD</v>
          </cell>
          <cell r="C1076">
            <v>42402</v>
          </cell>
          <cell r="E1076">
            <v>1.7077471412205301E-2</v>
          </cell>
        </row>
        <row r="1077">
          <cell r="A1077" t="str">
            <v>PLN_WIBOR_EOD</v>
          </cell>
          <cell r="C1077">
            <v>42492</v>
          </cell>
          <cell r="E1077">
            <v>1.68189753242553E-2</v>
          </cell>
        </row>
        <row r="1078">
          <cell r="A1078" t="str">
            <v>PLN_WIBOR_EOD</v>
          </cell>
          <cell r="C1078">
            <v>42584</v>
          </cell>
          <cell r="E1078">
            <v>1.60398844509866E-2</v>
          </cell>
        </row>
        <row r="1079">
          <cell r="A1079" t="str">
            <v>PLN_WIBOR_EOD</v>
          </cell>
          <cell r="C1079">
            <v>42676</v>
          </cell>
          <cell r="E1079">
            <v>1.54282536816354E-2</v>
          </cell>
        </row>
        <row r="1080">
          <cell r="A1080" t="str">
            <v>PLN_WIBOR_EOD</v>
          </cell>
          <cell r="C1080">
            <v>43041</v>
          </cell>
          <cell r="E1080">
            <v>1.5115439943191601E-2</v>
          </cell>
        </row>
        <row r="1081">
          <cell r="A1081" t="str">
            <v>PLN_WIBOR_EOD</v>
          </cell>
          <cell r="C1081">
            <v>43406</v>
          </cell>
          <cell r="E1081">
            <v>1.5683273037093399E-2</v>
          </cell>
        </row>
        <row r="1082">
          <cell r="A1082" t="str">
            <v>PLN_WIBOR_EOD</v>
          </cell>
          <cell r="C1082">
            <v>43773</v>
          </cell>
          <cell r="E1082">
            <v>1.67606266917344E-2</v>
          </cell>
        </row>
        <row r="1083">
          <cell r="A1083" t="str">
            <v>PLN_WIBOR_EOD</v>
          </cell>
          <cell r="C1083">
            <v>44137</v>
          </cell>
          <cell r="E1083">
            <v>1.8006206592987201E-2</v>
          </cell>
        </row>
        <row r="1084">
          <cell r="A1084" t="str">
            <v>PLN_WIBOR_EOD</v>
          </cell>
          <cell r="C1084">
            <v>44502</v>
          </cell>
          <cell r="E1084">
            <v>1.9321350856850699E-2</v>
          </cell>
        </row>
        <row r="1085">
          <cell r="A1085" t="str">
            <v>PLN_WIBOR_EOD</v>
          </cell>
          <cell r="C1085">
            <v>44867</v>
          </cell>
          <cell r="E1085">
            <v>2.0581466123808598E-2</v>
          </cell>
        </row>
        <row r="1086">
          <cell r="A1086" t="str">
            <v>PLN_WIBOR_EOD</v>
          </cell>
          <cell r="C1086">
            <v>45232</v>
          </cell>
          <cell r="E1086">
            <v>2.1678476808913699E-2</v>
          </cell>
        </row>
        <row r="1087">
          <cell r="A1087" t="str">
            <v>PLN_WIBOR_EOD</v>
          </cell>
          <cell r="C1087">
            <v>45600</v>
          </cell>
          <cell r="E1087">
            <v>2.2584471859358399E-2</v>
          </cell>
        </row>
        <row r="1088">
          <cell r="A1088" t="str">
            <v>PLN_WIBOR_EOD</v>
          </cell>
          <cell r="C1088">
            <v>45964</v>
          </cell>
          <cell r="E1088">
            <v>2.3242137790935001E-2</v>
          </cell>
        </row>
        <row r="1089">
          <cell r="A1089" t="str">
            <v>PLN_WIBOR_EOD</v>
          </cell>
          <cell r="C1089">
            <v>46693</v>
          </cell>
          <cell r="E1089">
            <v>2.43064336117109E-2</v>
          </cell>
        </row>
        <row r="1090">
          <cell r="A1090" t="str">
            <v>PLN_WIBOR_EOD</v>
          </cell>
          <cell r="C1090">
            <v>47791</v>
          </cell>
          <cell r="E1090">
            <v>2.5277265089369099E-2</v>
          </cell>
        </row>
        <row r="1091">
          <cell r="A1091" t="str">
            <v>PLN_WIBOR_EOD</v>
          </cell>
          <cell r="C1091">
            <v>49615</v>
          </cell>
          <cell r="E1091">
            <v>2.56223806601419E-2</v>
          </cell>
        </row>
        <row r="1092">
          <cell r="A1092" t="str">
            <v>PLN_WIBOR_EOD</v>
          </cell>
          <cell r="C1092">
            <v>51442</v>
          </cell>
          <cell r="E1092">
            <v>2.5106863591689899E-2</v>
          </cell>
        </row>
        <row r="1093">
          <cell r="A1093" t="str">
            <v>PLN_WIBOR_EOD</v>
          </cell>
          <cell r="C1093">
            <v>53268</v>
          </cell>
          <cell r="E1093">
            <v>2.4272303851914801E-2</v>
          </cell>
        </row>
        <row r="1094">
          <cell r="A1094" t="str">
            <v>SEK_STIBOR_3M_EOD</v>
          </cell>
          <cell r="C1094">
            <v>42402</v>
          </cell>
          <cell r="E1094">
            <v>-3.2457717854236798E-3</v>
          </cell>
        </row>
        <row r="1095">
          <cell r="A1095" t="str">
            <v>SEK_STIBOR_3M_EOD</v>
          </cell>
          <cell r="C1095">
            <v>42445</v>
          </cell>
          <cell r="E1095">
            <v>-3.2723347227473299E-3</v>
          </cell>
        </row>
        <row r="1096">
          <cell r="A1096" t="str">
            <v>SEK_STIBOR_3M_EOD</v>
          </cell>
          <cell r="C1096">
            <v>42536</v>
          </cell>
          <cell r="E1096">
            <v>-3.2778782922759501E-3</v>
          </cell>
        </row>
        <row r="1097">
          <cell r="A1097" t="str">
            <v>SEK_STIBOR_3M_EOD</v>
          </cell>
          <cell r="C1097">
            <v>42634</v>
          </cell>
          <cell r="E1097">
            <v>-3.2531517602968499E-3</v>
          </cell>
        </row>
        <row r="1098">
          <cell r="A1098" t="str">
            <v>SEK_STIBOR_3M_EOD</v>
          </cell>
          <cell r="C1098">
            <v>42725</v>
          </cell>
          <cell r="E1098">
            <v>-3.1523811456086802E-3</v>
          </cell>
        </row>
        <row r="1099">
          <cell r="A1099" t="str">
            <v>SEK_STIBOR_3M_EOD</v>
          </cell>
          <cell r="C1099">
            <v>42809</v>
          </cell>
          <cell r="E1099">
            <v>-2.9815935041337198E-3</v>
          </cell>
        </row>
        <row r="1100">
          <cell r="A1100" t="str">
            <v>SEK_STIBOR_3M_EOD</v>
          </cell>
          <cell r="C1100">
            <v>42907</v>
          </cell>
          <cell r="E1100">
            <v>-2.7021032574865199E-3</v>
          </cell>
        </row>
        <row r="1101">
          <cell r="A1101" t="str">
            <v>SEK_STIBOR_3M_EOD</v>
          </cell>
          <cell r="C1101">
            <v>42998</v>
          </cell>
          <cell r="E1101">
            <v>-2.3801022526343499E-3</v>
          </cell>
        </row>
        <row r="1102">
          <cell r="A1102" t="str">
            <v>SEK_STIBOR_3M_EOD</v>
          </cell>
          <cell r="C1102">
            <v>43089</v>
          </cell>
          <cell r="E1102">
            <v>-1.9974491735712399E-3</v>
          </cell>
        </row>
        <row r="1103">
          <cell r="A1103" t="str">
            <v>SEK_STIBOR_3M_EOD</v>
          </cell>
          <cell r="C1103">
            <v>43406</v>
          </cell>
          <cell r="E1103">
            <v>-3.8588723236191E-4</v>
          </cell>
        </row>
        <row r="1104">
          <cell r="A1104" t="str">
            <v>SEK_STIBOR_3M_EOD</v>
          </cell>
          <cell r="C1104">
            <v>43773</v>
          </cell>
          <cell r="E1104">
            <v>1.8059928479846801E-3</v>
          </cell>
        </row>
        <row r="1105">
          <cell r="A1105" t="str">
            <v>SEK_STIBOR_3M_EOD</v>
          </cell>
          <cell r="C1105">
            <v>44137</v>
          </cell>
          <cell r="E1105">
            <v>4.2155529241621401E-3</v>
          </cell>
        </row>
        <row r="1106">
          <cell r="A1106" t="str">
            <v>SEK_STIBOR_3M_EOD</v>
          </cell>
          <cell r="C1106">
            <v>44502</v>
          </cell>
          <cell r="E1106">
            <v>6.54435317715844E-3</v>
          </cell>
        </row>
        <row r="1107">
          <cell r="A1107" t="str">
            <v>SEK_STIBOR_3M_EOD</v>
          </cell>
          <cell r="C1107">
            <v>44867</v>
          </cell>
          <cell r="E1107">
            <v>8.6574024919033408E-3</v>
          </cell>
        </row>
        <row r="1108">
          <cell r="A1108" t="str">
            <v>SEK_STIBOR_3M_EOD</v>
          </cell>
          <cell r="C1108">
            <v>45232</v>
          </cell>
          <cell r="E1108">
            <v>1.0487401446836599E-2</v>
          </cell>
        </row>
        <row r="1109">
          <cell r="A1109" t="str">
            <v>SEK_STIBOR_3M_EOD</v>
          </cell>
          <cell r="C1109">
            <v>45600</v>
          </cell>
          <cell r="E1109">
            <v>1.20575761966366E-2</v>
          </cell>
        </row>
        <row r="1110">
          <cell r="A1110" t="str">
            <v>SEK_STIBOR_3M_EOD</v>
          </cell>
          <cell r="C1110">
            <v>45964</v>
          </cell>
          <cell r="E1110">
            <v>1.3424592080404999E-2</v>
          </cell>
        </row>
        <row r="1111">
          <cell r="A1111" t="str">
            <v>SEK_STIBOR_3M_EOD</v>
          </cell>
          <cell r="C1111">
            <v>46693</v>
          </cell>
          <cell r="E1111">
            <v>1.5801201637568301E-2</v>
          </cell>
        </row>
        <row r="1112">
          <cell r="A1112" t="str">
            <v>SEK_STIBOR_3M_EOD</v>
          </cell>
          <cell r="C1112">
            <v>47791</v>
          </cell>
          <cell r="E1112">
            <v>1.8496527051620099E-2</v>
          </cell>
        </row>
        <row r="1113">
          <cell r="A1113" t="str">
            <v>SEK_STIBOR_3M_EOD</v>
          </cell>
          <cell r="C1113">
            <v>49615</v>
          </cell>
          <cell r="E1113">
            <v>2.11503796558302E-2</v>
          </cell>
        </row>
        <row r="1114">
          <cell r="A1114" t="str">
            <v>SEK_STIBOR_3M_EOD</v>
          </cell>
          <cell r="C1114">
            <v>51442</v>
          </cell>
          <cell r="E1114">
            <v>2.2186275574546801E-2</v>
          </cell>
        </row>
        <row r="1115">
          <cell r="A1115" t="str">
            <v>SEK_STIBOR_3M_EOD</v>
          </cell>
          <cell r="C1115">
            <v>53268</v>
          </cell>
          <cell r="E1115">
            <v>2.22885887115363E-2</v>
          </cell>
        </row>
        <row r="1116">
          <cell r="A1116" t="str">
            <v>SEK_STIBOR_6M_EOD</v>
          </cell>
          <cell r="C1116">
            <v>42492</v>
          </cell>
          <cell r="E1116">
            <v>-2.2013466095561702E-3</v>
          </cell>
        </row>
        <row r="1117">
          <cell r="A1117" t="str">
            <v>SEK_STIBOR_6M_EOD</v>
          </cell>
          <cell r="C1117">
            <v>42676</v>
          </cell>
          <cell r="E1117">
            <v>-2.1462755531227798E-3</v>
          </cell>
        </row>
        <row r="1118">
          <cell r="A1118" t="str">
            <v>SEK_STIBOR_6M_EOD</v>
          </cell>
          <cell r="C1118">
            <v>43041</v>
          </cell>
          <cell r="E1118">
            <v>-1.18501602128161E-3</v>
          </cell>
        </row>
        <row r="1119">
          <cell r="A1119" t="str">
            <v>SEK_STIBOR_6M_EOD</v>
          </cell>
          <cell r="C1119">
            <v>43406</v>
          </cell>
          <cell r="E1119">
            <v>6.1829716641884005E-4</v>
          </cell>
        </row>
        <row r="1120">
          <cell r="A1120" t="str">
            <v>SEK_STIBOR_6M_EOD</v>
          </cell>
          <cell r="C1120">
            <v>43773</v>
          </cell>
          <cell r="E1120">
            <v>2.8061318232928002E-3</v>
          </cell>
        </row>
        <row r="1121">
          <cell r="A1121" t="str">
            <v>SEK_STIBOR_6M_EOD</v>
          </cell>
          <cell r="C1121">
            <v>44137</v>
          </cell>
          <cell r="E1121">
            <v>5.2079996317783402E-3</v>
          </cell>
        </row>
        <row r="1122">
          <cell r="A1122" t="str">
            <v>SEK_STIBOR_6M_EOD</v>
          </cell>
          <cell r="C1122">
            <v>44502</v>
          </cell>
          <cell r="E1122">
            <v>7.5302833473849997E-3</v>
          </cell>
        </row>
        <row r="1123">
          <cell r="A1123" t="str">
            <v>SEK_STIBOR_6M_EOD</v>
          </cell>
          <cell r="C1123">
            <v>44867</v>
          </cell>
          <cell r="E1123">
            <v>9.6366087267805E-3</v>
          </cell>
        </row>
        <row r="1124">
          <cell r="A1124" t="str">
            <v>SEK_STIBOR_6M_EOD</v>
          </cell>
          <cell r="C1124">
            <v>45232</v>
          </cell>
          <cell r="E1124">
            <v>1.14600625914435E-2</v>
          </cell>
        </row>
        <row r="1125">
          <cell r="A1125" t="str">
            <v>SEK_STIBOR_6M_EOD</v>
          </cell>
          <cell r="C1125">
            <v>45600</v>
          </cell>
          <cell r="E1125">
            <v>1.3024598677718E-2</v>
          </cell>
        </row>
        <row r="1126">
          <cell r="A1126" t="str">
            <v>SEK_STIBOR_6M_EOD</v>
          </cell>
          <cell r="C1126">
            <v>45964</v>
          </cell>
          <cell r="E1126">
            <v>1.43815250474543E-2</v>
          </cell>
        </row>
        <row r="1127">
          <cell r="A1127" t="str">
            <v>SEK_STIBOR_6M_EOD</v>
          </cell>
          <cell r="C1127">
            <v>46693</v>
          </cell>
          <cell r="E1127">
            <v>1.67234893011593E-2</v>
          </cell>
        </row>
        <row r="1128">
          <cell r="A1128" t="str">
            <v>SEK_STIBOR_6M_EOD</v>
          </cell>
          <cell r="C1128">
            <v>47791</v>
          </cell>
          <cell r="E1128">
            <v>1.9337206447366199E-2</v>
          </cell>
        </row>
        <row r="1129">
          <cell r="A1129" t="str">
            <v>SEK_STIBOR_6M_EOD</v>
          </cell>
          <cell r="C1129">
            <v>49615</v>
          </cell>
          <cell r="E1129">
            <v>2.1872219570358301E-2</v>
          </cell>
        </row>
        <row r="1130">
          <cell r="A1130" t="str">
            <v>SEK_STIBOR_6M_EOD</v>
          </cell>
          <cell r="C1130">
            <v>51442</v>
          </cell>
          <cell r="E1130">
            <v>2.28239510325292E-2</v>
          </cell>
        </row>
        <row r="1131">
          <cell r="A1131" t="str">
            <v>SEK_STIBOR_6M_EOD</v>
          </cell>
          <cell r="C1131">
            <v>53268</v>
          </cell>
          <cell r="E1131">
            <v>2.2856180704072498E-2</v>
          </cell>
        </row>
        <row r="1132">
          <cell r="A1132" t="str">
            <v>SEK_STIBOR_EOD</v>
          </cell>
          <cell r="C1132">
            <v>42307</v>
          </cell>
          <cell r="E1132">
            <v>-3.7514081669757101E-3</v>
          </cell>
        </row>
        <row r="1133">
          <cell r="A1133" t="str">
            <v>SEK_STIBOR_EOD</v>
          </cell>
          <cell r="C1133">
            <v>42310</v>
          </cell>
          <cell r="E1133">
            <v>-3.7514370847352E-3</v>
          </cell>
        </row>
        <row r="1134">
          <cell r="A1134" t="str">
            <v>SEK_STIBOR_EOD</v>
          </cell>
          <cell r="C1134">
            <v>42317</v>
          </cell>
          <cell r="E1134">
            <v>-3.7450398095749699E-3</v>
          </cell>
        </row>
        <row r="1135">
          <cell r="A1135" t="str">
            <v>SEK_STIBOR_EOD</v>
          </cell>
          <cell r="C1135">
            <v>42340</v>
          </cell>
          <cell r="E1135">
            <v>-4.0830170626594501E-3</v>
          </cell>
        </row>
        <row r="1136">
          <cell r="A1136" t="str">
            <v>SEK_STIBOR_EOD</v>
          </cell>
          <cell r="C1136">
            <v>42445</v>
          </cell>
          <cell r="E1136">
            <v>-3.53628198015182E-3</v>
          </cell>
        </row>
        <row r="1137">
          <cell r="A1137" t="str">
            <v>SEK_STIBOR_EOD</v>
          </cell>
          <cell r="C1137">
            <v>42536</v>
          </cell>
          <cell r="E1137">
            <v>-3.4373942434900002E-3</v>
          </cell>
        </row>
        <row r="1138">
          <cell r="A1138" t="str">
            <v>SEK_STIBOR_EOD</v>
          </cell>
          <cell r="C1138">
            <v>42634</v>
          </cell>
          <cell r="E1138">
            <v>-3.36500745779449E-3</v>
          </cell>
        </row>
        <row r="1139">
          <cell r="A1139" t="str">
            <v>SEK_STIBOR_EOD</v>
          </cell>
          <cell r="C1139">
            <v>42725</v>
          </cell>
          <cell r="E1139">
            <v>-3.2399436009291401E-3</v>
          </cell>
        </row>
        <row r="1140">
          <cell r="A1140" t="str">
            <v>SEK_STIBOR_EOD</v>
          </cell>
          <cell r="C1140">
            <v>42809</v>
          </cell>
          <cell r="E1140">
            <v>-3.05453320349614E-3</v>
          </cell>
        </row>
        <row r="1141">
          <cell r="A1141" t="str">
            <v>SEK_STIBOR_EOD</v>
          </cell>
          <cell r="C1141">
            <v>42907</v>
          </cell>
          <cell r="E1141">
            <v>-2.7631492953887299E-3</v>
          </cell>
        </row>
        <row r="1142">
          <cell r="A1142" t="str">
            <v>SEK_STIBOR_EOD</v>
          </cell>
          <cell r="C1142">
            <v>42998</v>
          </cell>
          <cell r="E1142">
            <v>-2.4331205601189E-3</v>
          </cell>
        </row>
        <row r="1143">
          <cell r="A1143" t="str">
            <v>SEK_STIBOR_EOD</v>
          </cell>
          <cell r="C1143">
            <v>43089</v>
          </cell>
          <cell r="E1143">
            <v>-2.0443057109649498E-3</v>
          </cell>
        </row>
        <row r="1144">
          <cell r="A1144" t="str">
            <v>SEK_STIBOR_EOD</v>
          </cell>
          <cell r="C1144">
            <v>43406</v>
          </cell>
          <cell r="E1144">
            <v>-3.8783887616167999E-4</v>
          </cell>
        </row>
        <row r="1145">
          <cell r="A1145" t="str">
            <v>SEK_STIBOR_EOD</v>
          </cell>
          <cell r="C1145">
            <v>43773</v>
          </cell>
          <cell r="E1145">
            <v>1.80596836931526E-3</v>
          </cell>
        </row>
        <row r="1146">
          <cell r="A1146" t="str">
            <v>SEK_STIBOR_EOD</v>
          </cell>
          <cell r="C1146">
            <v>44137</v>
          </cell>
          <cell r="E1146">
            <v>4.2163254684523697E-3</v>
          </cell>
        </row>
        <row r="1147">
          <cell r="A1147" t="str">
            <v>SEK_STIBOR_EOD</v>
          </cell>
          <cell r="C1147">
            <v>44502</v>
          </cell>
          <cell r="E1147">
            <v>6.5452812451897999E-3</v>
          </cell>
        </row>
        <row r="1148">
          <cell r="A1148" t="str">
            <v>SEK_STIBOR_EOD</v>
          </cell>
          <cell r="C1148">
            <v>44867</v>
          </cell>
          <cell r="E1148">
            <v>8.6581982281032106E-3</v>
          </cell>
        </row>
        <row r="1149">
          <cell r="A1149" t="str">
            <v>SEK_STIBOR_EOD</v>
          </cell>
          <cell r="C1149">
            <v>45232</v>
          </cell>
          <cell r="E1149">
            <v>1.04880978757932E-2</v>
          </cell>
        </row>
        <row r="1150">
          <cell r="A1150" t="str">
            <v>SEK_STIBOR_EOD</v>
          </cell>
          <cell r="C1150">
            <v>45600</v>
          </cell>
          <cell r="E1150">
            <v>1.2058194788824399E-2</v>
          </cell>
        </row>
        <row r="1151">
          <cell r="A1151" t="str">
            <v>SEK_STIBOR_EOD</v>
          </cell>
          <cell r="C1151">
            <v>45964</v>
          </cell>
          <cell r="E1151">
            <v>1.3425231790975999E-2</v>
          </cell>
        </row>
        <row r="1152">
          <cell r="A1152" t="str">
            <v>SEK_STIBOR_EOD</v>
          </cell>
          <cell r="C1152">
            <v>46693</v>
          </cell>
          <cell r="E1152">
            <v>1.5802092226028699E-2</v>
          </cell>
        </row>
        <row r="1153">
          <cell r="A1153" t="str">
            <v>SEK_STIBOR_EOD</v>
          </cell>
          <cell r="C1153">
            <v>47791</v>
          </cell>
          <cell r="E1153">
            <v>1.8497471650170801E-2</v>
          </cell>
        </row>
        <row r="1154">
          <cell r="A1154" t="str">
            <v>SEK_STIBOR_EOD</v>
          </cell>
          <cell r="C1154">
            <v>49615</v>
          </cell>
          <cell r="E1154">
            <v>2.1151311482152799E-2</v>
          </cell>
        </row>
        <row r="1155">
          <cell r="A1155" t="str">
            <v>SEK_STIBOR_EOD</v>
          </cell>
          <cell r="C1155">
            <v>51442</v>
          </cell>
          <cell r="E1155">
            <v>2.2187140925940901E-2</v>
          </cell>
        </row>
        <row r="1156">
          <cell r="A1156" t="str">
            <v>SEK_STIBOR_EOD</v>
          </cell>
          <cell r="C1156">
            <v>53268</v>
          </cell>
          <cell r="E1156">
            <v>2.2289385974366201E-2</v>
          </cell>
        </row>
        <row r="1157">
          <cell r="A1157" t="str">
            <v>SGD_SOR_3M_EOD</v>
          </cell>
          <cell r="C1157">
            <v>42402</v>
          </cell>
          <cell r="E1157">
            <v>1.41687693472321E-2</v>
          </cell>
        </row>
        <row r="1158">
          <cell r="A1158" t="str">
            <v>SGD_SOR_3M_EOD</v>
          </cell>
          <cell r="C1158">
            <v>42493</v>
          </cell>
          <cell r="E1158">
            <v>1.4268744462121801E-2</v>
          </cell>
        </row>
        <row r="1159">
          <cell r="A1159" t="str">
            <v>SGD_SOR_3M_EOD</v>
          </cell>
          <cell r="C1159">
            <v>42584</v>
          </cell>
          <cell r="E1159">
            <v>1.4399233753169E-2</v>
          </cell>
        </row>
        <row r="1160">
          <cell r="A1160" t="str">
            <v>SGD_SOR_3M_EOD</v>
          </cell>
          <cell r="C1160">
            <v>42676</v>
          </cell>
          <cell r="E1160">
            <v>1.46530446126363E-2</v>
          </cell>
        </row>
        <row r="1161">
          <cell r="A1161" t="str">
            <v>SGD_SOR_3M_EOD</v>
          </cell>
          <cell r="C1161">
            <v>43041</v>
          </cell>
          <cell r="E1161">
            <v>1.7233220624128898E-2</v>
          </cell>
        </row>
        <row r="1162">
          <cell r="A1162" t="str">
            <v>SGD_SOR_3M_EOD</v>
          </cell>
          <cell r="C1162">
            <v>43406</v>
          </cell>
          <cell r="E1162">
            <v>1.9480117936768002E-2</v>
          </cell>
        </row>
        <row r="1163">
          <cell r="A1163" t="str">
            <v>SGD_SOR_3M_EOD</v>
          </cell>
          <cell r="C1163">
            <v>43773</v>
          </cell>
          <cell r="E1163">
            <v>2.1497247497446401E-2</v>
          </cell>
        </row>
        <row r="1164">
          <cell r="A1164" t="str">
            <v>SGD_SOR_3M_EOD</v>
          </cell>
          <cell r="C1164">
            <v>44137</v>
          </cell>
          <cell r="E1164">
            <v>2.2952184688564099E-2</v>
          </cell>
        </row>
        <row r="1165">
          <cell r="A1165" t="str">
            <v>SGD_SOR_3M_EOD</v>
          </cell>
          <cell r="C1165">
            <v>44867</v>
          </cell>
          <cell r="E1165">
            <v>2.5561037494741101E-2</v>
          </cell>
        </row>
        <row r="1166">
          <cell r="A1166" t="str">
            <v>SGD_SOR_3M_EOD</v>
          </cell>
          <cell r="C1166">
            <v>45964</v>
          </cell>
          <cell r="E1166">
            <v>2.8070702251915599E-2</v>
          </cell>
        </row>
        <row r="1167">
          <cell r="A1167" t="str">
            <v>SGD_SOR_3M_EOD</v>
          </cell>
          <cell r="C1167">
            <v>46693</v>
          </cell>
          <cell r="E1167">
            <v>2.9106811634324201E-2</v>
          </cell>
        </row>
        <row r="1168">
          <cell r="A1168" t="str">
            <v>SGD_SOR_3M_EOD</v>
          </cell>
          <cell r="C1168">
            <v>47791</v>
          </cell>
          <cell r="E1168">
            <v>2.98943937480626E-2</v>
          </cell>
        </row>
        <row r="1169">
          <cell r="A1169" t="str">
            <v>SGD_SOR_3M_EOD</v>
          </cell>
          <cell r="C1169">
            <v>49615</v>
          </cell>
          <cell r="E1169">
            <v>3.0375109612131902E-2</v>
          </cell>
        </row>
        <row r="1170">
          <cell r="A1170" t="str">
            <v>SGD_SOR_3M_EOD</v>
          </cell>
          <cell r="C1170">
            <v>51442</v>
          </cell>
          <cell r="E1170">
            <v>3.07544274298212E-2</v>
          </cell>
        </row>
        <row r="1171">
          <cell r="A1171" t="str">
            <v>SGD_SOR_3M_EOD</v>
          </cell>
          <cell r="C1171">
            <v>53268</v>
          </cell>
          <cell r="E1171">
            <v>3.1199556338652699E-2</v>
          </cell>
        </row>
        <row r="1172">
          <cell r="A1172" t="str">
            <v>SGD_SOR_3M_EOD</v>
          </cell>
          <cell r="C1172">
            <v>56920</v>
          </cell>
          <cell r="E1172">
            <v>3.1447596686106E-2</v>
          </cell>
        </row>
        <row r="1173">
          <cell r="A1173" t="str">
            <v>SGD_SOR_6M_EOD</v>
          </cell>
          <cell r="C1173">
            <v>42493</v>
          </cell>
          <cell r="E1173">
            <v>1.5487613225555899E-2</v>
          </cell>
        </row>
        <row r="1174">
          <cell r="A1174" t="str">
            <v>SGD_SOR_6M_EOD</v>
          </cell>
          <cell r="C1174">
            <v>42676</v>
          </cell>
          <cell r="E1174">
            <v>1.5260863729495E-2</v>
          </cell>
        </row>
        <row r="1175">
          <cell r="A1175" t="str">
            <v>SGD_SOR_6M_EOD</v>
          </cell>
          <cell r="C1175">
            <v>43041</v>
          </cell>
          <cell r="E1175">
            <v>1.75799802136502E-2</v>
          </cell>
        </row>
        <row r="1176">
          <cell r="A1176" t="str">
            <v>SGD_SOR_6M_EOD</v>
          </cell>
          <cell r="C1176">
            <v>43406</v>
          </cell>
          <cell r="E1176">
            <v>1.9619840743294301E-2</v>
          </cell>
        </row>
        <row r="1177">
          <cell r="A1177" t="str">
            <v>SGD_SOR_6M_EOD</v>
          </cell>
          <cell r="C1177">
            <v>43773</v>
          </cell>
          <cell r="E1177">
            <v>2.1552775000246299E-2</v>
          </cell>
        </row>
        <row r="1178">
          <cell r="A1178" t="str">
            <v>SGD_SOR_6M_EOD</v>
          </cell>
          <cell r="C1178">
            <v>44137</v>
          </cell>
          <cell r="E1178">
            <v>2.2961254054957199E-2</v>
          </cell>
        </row>
        <row r="1179">
          <cell r="A1179" t="str">
            <v>SGD_SOR_6M_EOD</v>
          </cell>
          <cell r="C1179">
            <v>44867</v>
          </cell>
          <cell r="E1179">
            <v>2.55718533008693E-2</v>
          </cell>
        </row>
        <row r="1180">
          <cell r="A1180" t="str">
            <v>SGD_SOR_6M_EOD</v>
          </cell>
          <cell r="C1180">
            <v>45964</v>
          </cell>
          <cell r="E1180">
            <v>2.8081707802744799E-2</v>
          </cell>
        </row>
        <row r="1181">
          <cell r="A1181" t="str">
            <v>SGD_SOR_6M_EOD</v>
          </cell>
          <cell r="C1181">
            <v>46693</v>
          </cell>
          <cell r="E1181">
            <v>2.9160405767102299E-2</v>
          </cell>
        </row>
        <row r="1182">
          <cell r="A1182" t="str">
            <v>SGD_SOR_6M_EOD</v>
          </cell>
          <cell r="C1182">
            <v>47791</v>
          </cell>
          <cell r="E1182">
            <v>2.9947309663094401E-2</v>
          </cell>
        </row>
        <row r="1183">
          <cell r="A1183" t="str">
            <v>SGD_SOR_6M_EOD</v>
          </cell>
          <cell r="C1183">
            <v>49615</v>
          </cell>
          <cell r="E1183">
            <v>3.0427092690859601E-2</v>
          </cell>
        </row>
        <row r="1184">
          <cell r="A1184" t="str">
            <v>SGD_SOR_6M_EOD</v>
          </cell>
          <cell r="C1184">
            <v>51442</v>
          </cell>
          <cell r="E1184">
            <v>3.0805883350471901E-2</v>
          </cell>
        </row>
        <row r="1185">
          <cell r="A1185" t="str">
            <v>SGD_SOR_6M_EOD</v>
          </cell>
          <cell r="C1185">
            <v>53268</v>
          </cell>
          <cell r="E1185">
            <v>3.1250659836913303E-2</v>
          </cell>
        </row>
        <row r="1186">
          <cell r="A1186" t="str">
            <v>SGD_SOR_6M_EOD</v>
          </cell>
          <cell r="C1186">
            <v>56920</v>
          </cell>
          <cell r="E1186">
            <v>3.14983361408461E-2</v>
          </cell>
        </row>
        <row r="1187">
          <cell r="A1187" t="str">
            <v>SGD_SOR_EOD</v>
          </cell>
          <cell r="C1187">
            <v>42307</v>
          </cell>
          <cell r="E1187">
            <v>1.0946935840318601E-2</v>
          </cell>
        </row>
        <row r="1188">
          <cell r="A1188" t="str">
            <v>SGD_SOR_EOD</v>
          </cell>
          <cell r="C1188">
            <v>42310</v>
          </cell>
          <cell r="E1188">
            <v>1.09466896154465E-2</v>
          </cell>
        </row>
        <row r="1189">
          <cell r="A1189" t="str">
            <v>SGD_SOR_EOD</v>
          </cell>
          <cell r="C1189">
            <v>42317</v>
          </cell>
          <cell r="E1189">
            <v>1.13592448620375E-2</v>
          </cell>
        </row>
        <row r="1190">
          <cell r="A1190" t="str">
            <v>SGD_SOR_EOD</v>
          </cell>
          <cell r="C1190">
            <v>42340</v>
          </cell>
          <cell r="E1190">
            <v>1.3803782329746399E-2</v>
          </cell>
        </row>
        <row r="1191">
          <cell r="A1191" t="str">
            <v>SGD_SOR_EOD</v>
          </cell>
          <cell r="C1191">
            <v>42373</v>
          </cell>
          <cell r="E1191">
            <v>1.39833777465705E-2</v>
          </cell>
        </row>
        <row r="1192">
          <cell r="A1192" t="str">
            <v>SGD_SOR_EOD</v>
          </cell>
          <cell r="C1192">
            <v>42402</v>
          </cell>
          <cell r="E1192">
            <v>1.40345160250753E-2</v>
          </cell>
        </row>
        <row r="1193">
          <cell r="A1193" t="str">
            <v>SGD_SOR_EOD</v>
          </cell>
          <cell r="C1193">
            <v>42493</v>
          </cell>
          <cell r="E1193">
            <v>1.5390481169724701E-2</v>
          </cell>
        </row>
        <row r="1194">
          <cell r="A1194" t="str">
            <v>SGD_SOR_EOD</v>
          </cell>
          <cell r="C1194">
            <v>42676</v>
          </cell>
          <cell r="E1194">
            <v>1.5218884724148901E-2</v>
          </cell>
        </row>
        <row r="1195">
          <cell r="A1195" t="str">
            <v>SGD_SOR_EOD</v>
          </cell>
          <cell r="C1195">
            <v>43041</v>
          </cell>
          <cell r="E1195">
            <v>1.7558872031516699E-2</v>
          </cell>
        </row>
        <row r="1196">
          <cell r="A1196" t="str">
            <v>SGD_SOR_EOD</v>
          </cell>
          <cell r="C1196">
            <v>43406</v>
          </cell>
          <cell r="E1196">
            <v>1.96057431858313E-2</v>
          </cell>
        </row>
        <row r="1197">
          <cell r="A1197" t="str">
            <v>SGD_SOR_EOD</v>
          </cell>
          <cell r="C1197">
            <v>43773</v>
          </cell>
          <cell r="E1197">
            <v>2.15422071206481E-2</v>
          </cell>
        </row>
        <row r="1198">
          <cell r="A1198" t="str">
            <v>SGD_SOR_EOD</v>
          </cell>
          <cell r="C1198">
            <v>44137</v>
          </cell>
          <cell r="E1198">
            <v>2.2954177226511899E-2</v>
          </cell>
        </row>
        <row r="1199">
          <cell r="A1199" t="str">
            <v>SGD_SOR_EOD</v>
          </cell>
          <cell r="C1199">
            <v>44867</v>
          </cell>
          <cell r="E1199">
            <v>2.5567485002649E-2</v>
          </cell>
        </row>
        <row r="1200">
          <cell r="A1200" t="str">
            <v>SGD_SOR_EOD</v>
          </cell>
          <cell r="C1200">
            <v>45964</v>
          </cell>
          <cell r="E1200">
            <v>2.8079418261927599E-2</v>
          </cell>
        </row>
        <row r="1201">
          <cell r="A1201" t="str">
            <v>SGD_SOR_EOD</v>
          </cell>
          <cell r="C1201">
            <v>46693</v>
          </cell>
          <cell r="E1201">
            <v>2.9157906103040501E-2</v>
          </cell>
        </row>
        <row r="1202">
          <cell r="A1202" t="str">
            <v>SGD_SOR_EOD</v>
          </cell>
          <cell r="C1202">
            <v>47791</v>
          </cell>
          <cell r="E1202">
            <v>2.9945311999815299E-2</v>
          </cell>
        </row>
        <row r="1203">
          <cell r="A1203" t="str">
            <v>SGD_SOR_EOD</v>
          </cell>
          <cell r="C1203">
            <v>49615</v>
          </cell>
          <cell r="E1203">
            <v>3.04259070280711E-2</v>
          </cell>
        </row>
        <row r="1204">
          <cell r="A1204" t="str">
            <v>SGD_SOR_EOD</v>
          </cell>
          <cell r="C1204">
            <v>51442</v>
          </cell>
          <cell r="E1204">
            <v>3.08051501871002E-2</v>
          </cell>
        </row>
        <row r="1205">
          <cell r="A1205" t="str">
            <v>SGD_SOR_EOD</v>
          </cell>
          <cell r="C1205">
            <v>53268</v>
          </cell>
          <cell r="E1205">
            <v>3.12502941140613E-2</v>
          </cell>
        </row>
        <row r="1206">
          <cell r="A1206" t="str">
            <v>SGD_SOR_EOD</v>
          </cell>
          <cell r="C1206">
            <v>56920</v>
          </cell>
          <cell r="E1206">
            <v>3.1498260597822202E-2</v>
          </cell>
        </row>
        <row r="1207">
          <cell r="A1207" t="str">
            <v>USD_FEDFUND_EOD</v>
          </cell>
          <cell r="C1207">
            <v>42307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42310</v>
          </cell>
          <cell r="E1208">
            <v>1.2166615972685499E-3</v>
          </cell>
        </row>
        <row r="1209">
          <cell r="A1209" t="str">
            <v>USD_FEDFUND_EOD</v>
          </cell>
          <cell r="C1209">
            <v>42317</v>
          </cell>
          <cell r="E1209">
            <v>1.3021429534111101E-3</v>
          </cell>
        </row>
        <row r="1210">
          <cell r="A1210" t="str">
            <v>USD_FEDFUND_EOD</v>
          </cell>
          <cell r="C1210">
            <v>42324</v>
          </cell>
          <cell r="E1210">
            <v>1.31915384973166E-3</v>
          </cell>
        </row>
        <row r="1211">
          <cell r="A1211" t="str">
            <v>USD_FEDFUND_EOD</v>
          </cell>
          <cell r="C1211">
            <v>42331</v>
          </cell>
          <cell r="E1211">
            <v>1.3294675858701499E-3</v>
          </cell>
        </row>
        <row r="1212">
          <cell r="A1212" t="str">
            <v>USD_FEDFUND_EOD</v>
          </cell>
          <cell r="C1212">
            <v>42340</v>
          </cell>
          <cell r="E1212">
            <v>1.3530255853425001E-3</v>
          </cell>
        </row>
        <row r="1213">
          <cell r="A1213" t="str">
            <v>USD_FEDFUND_EOD</v>
          </cell>
          <cell r="C1213">
            <v>42373</v>
          </cell>
          <cell r="E1213">
            <v>1.6420466284138601E-3</v>
          </cell>
        </row>
        <row r="1214">
          <cell r="A1214" t="str">
            <v>USD_FEDFUND_EOD</v>
          </cell>
          <cell r="C1214">
            <v>42402</v>
          </cell>
          <cell r="E1214">
            <v>1.9327876399718299E-3</v>
          </cell>
        </row>
        <row r="1215">
          <cell r="A1215" t="str">
            <v>USD_FEDFUND_EOD</v>
          </cell>
          <cell r="C1215">
            <v>42431</v>
          </cell>
          <cell r="E1215">
            <v>2.1654394963836398E-3</v>
          </cell>
        </row>
        <row r="1216">
          <cell r="A1216" t="str">
            <v>USD_FEDFUND_EOD</v>
          </cell>
          <cell r="C1216">
            <v>42464</v>
          </cell>
          <cell r="E1216">
            <v>2.4087189046035E-3</v>
          </cell>
        </row>
        <row r="1217">
          <cell r="A1217" t="str">
            <v>USD_FEDFUND_EOD</v>
          </cell>
          <cell r="C1217">
            <v>42492</v>
          </cell>
          <cell r="E1217">
            <v>2.6212301638091199E-3</v>
          </cell>
        </row>
        <row r="1218">
          <cell r="A1218" t="str">
            <v>USD_FEDFUND_EOD</v>
          </cell>
          <cell r="C1218">
            <v>42523</v>
          </cell>
          <cell r="E1218">
            <v>2.8265513846988202E-3</v>
          </cell>
        </row>
        <row r="1219">
          <cell r="A1219" t="str">
            <v>USD_FEDFUND_EOD</v>
          </cell>
          <cell r="C1219">
            <v>42556</v>
          </cell>
          <cell r="E1219">
            <v>3.0459087620069501E-3</v>
          </cell>
        </row>
        <row r="1220">
          <cell r="A1220" t="str">
            <v>USD_FEDFUND_EOD</v>
          </cell>
          <cell r="C1220">
            <v>42584</v>
          </cell>
          <cell r="E1220">
            <v>3.2051493923592501E-3</v>
          </cell>
        </row>
        <row r="1221">
          <cell r="A1221" t="str">
            <v>USD_FEDFUND_EOD</v>
          </cell>
          <cell r="C1221">
            <v>42615</v>
          </cell>
          <cell r="E1221">
            <v>3.44838197657365E-3</v>
          </cell>
        </row>
        <row r="1222">
          <cell r="A1222" t="str">
            <v>USD_FEDFUND_EOD</v>
          </cell>
          <cell r="C1222">
            <v>42646</v>
          </cell>
          <cell r="E1222">
            <v>3.6402910169929998E-3</v>
          </cell>
        </row>
        <row r="1223">
          <cell r="A1223" t="str">
            <v>USD_FEDFUND_EOD</v>
          </cell>
          <cell r="C1223">
            <v>42676</v>
          </cell>
          <cell r="E1223">
            <v>3.8444102979590098E-3</v>
          </cell>
        </row>
        <row r="1224">
          <cell r="A1224" t="str">
            <v>USD_FEDFUND_EOD</v>
          </cell>
          <cell r="C1224">
            <v>42857</v>
          </cell>
          <cell r="E1224">
            <v>5.1725482333115896E-3</v>
          </cell>
        </row>
        <row r="1225">
          <cell r="A1225" t="str">
            <v>USD_FEDFUND_EOD</v>
          </cell>
          <cell r="C1225">
            <v>43041</v>
          </cell>
          <cell r="E1225">
            <v>6.4707605352006996E-3</v>
          </cell>
        </row>
        <row r="1226">
          <cell r="A1226" t="str">
            <v>USD_FEDFUND_EOD</v>
          </cell>
          <cell r="C1226">
            <v>43406</v>
          </cell>
          <cell r="E1226">
            <v>8.8851050317717093E-3</v>
          </cell>
        </row>
        <row r="1227">
          <cell r="A1227" t="str">
            <v>USD_FEDFUND_EOD</v>
          </cell>
          <cell r="C1227">
            <v>43773</v>
          </cell>
          <cell r="E1227">
            <v>1.1006573670513499E-2</v>
          </cell>
        </row>
        <row r="1228">
          <cell r="A1228" t="str">
            <v>USD_FEDFUND_EOD</v>
          </cell>
          <cell r="C1228">
            <v>44137</v>
          </cell>
          <cell r="E1228">
            <v>1.2848550570601001E-2</v>
          </cell>
        </row>
        <row r="1229">
          <cell r="A1229" t="str">
            <v>USD_FEDFUND_EOD</v>
          </cell>
          <cell r="C1229">
            <v>44502</v>
          </cell>
          <cell r="E1229">
            <v>1.4477754842474801E-2</v>
          </cell>
        </row>
        <row r="1230">
          <cell r="A1230" t="str">
            <v>USD_FEDFUND_EOD</v>
          </cell>
          <cell r="C1230">
            <v>44867</v>
          </cell>
          <cell r="E1230">
            <v>1.5863143967304399E-2</v>
          </cell>
        </row>
        <row r="1231">
          <cell r="A1231" t="str">
            <v>USD_FEDFUND_EOD</v>
          </cell>
          <cell r="C1231">
            <v>45232</v>
          </cell>
          <cell r="E1231">
            <v>1.7025258027233599E-2</v>
          </cell>
        </row>
        <row r="1232">
          <cell r="A1232" t="str">
            <v>USD_FEDFUND_EOD</v>
          </cell>
          <cell r="C1232">
            <v>45600</v>
          </cell>
          <cell r="E1232">
            <v>1.79933368972163E-2</v>
          </cell>
        </row>
        <row r="1233">
          <cell r="A1233" t="str">
            <v>USD_FEDFUND_EOD</v>
          </cell>
          <cell r="C1233">
            <v>45964</v>
          </cell>
          <cell r="E1233">
            <v>1.883780420904E-2</v>
          </cell>
        </row>
        <row r="1234">
          <cell r="A1234" t="str">
            <v>USD_FEDFUND_EOD</v>
          </cell>
          <cell r="C1234">
            <v>46693</v>
          </cell>
          <cell r="E1234">
            <v>2.02109429560689E-2</v>
          </cell>
        </row>
        <row r="1235">
          <cell r="A1235" t="str">
            <v>USD_FEDFUND_EOD</v>
          </cell>
          <cell r="C1235">
            <v>47791</v>
          </cell>
          <cell r="E1235">
            <v>2.16069518699698E-2</v>
          </cell>
        </row>
        <row r="1236">
          <cell r="A1236" t="str">
            <v>USD_FEDFUND_EOD</v>
          </cell>
          <cell r="C1236">
            <v>49615</v>
          </cell>
          <cell r="E1236">
            <v>2.2945464058592199E-2</v>
          </cell>
        </row>
        <row r="1237">
          <cell r="A1237" t="str">
            <v>USD_FEDFUND_EOD</v>
          </cell>
          <cell r="C1237">
            <v>51442</v>
          </cell>
          <cell r="E1237">
            <v>2.3564613141880301E-2</v>
          </cell>
        </row>
        <row r="1238">
          <cell r="A1238" t="str">
            <v>USD_FEDFUND_EOD</v>
          </cell>
          <cell r="C1238">
            <v>53268</v>
          </cell>
          <cell r="E1238">
            <v>2.3863322870477498E-2</v>
          </cell>
        </row>
        <row r="1239">
          <cell r="A1239" t="str">
            <v>USD_FEDFUND_EOD</v>
          </cell>
          <cell r="C1239">
            <v>56920</v>
          </cell>
          <cell r="E1239">
            <v>2.3977112927681302E-2</v>
          </cell>
        </row>
        <row r="1240">
          <cell r="A1240" t="str">
            <v>USD_FEDFUND_EOD</v>
          </cell>
          <cell r="C1240">
            <v>60573</v>
          </cell>
          <cell r="E1240">
            <v>2.35469299179571E-2</v>
          </cell>
        </row>
        <row r="1241">
          <cell r="A1241" t="str">
            <v>USD_FEDFUND_EOD</v>
          </cell>
          <cell r="C1241">
            <v>64227</v>
          </cell>
          <cell r="E1241">
            <v>2.3369997405336702E-2</v>
          </cell>
        </row>
        <row r="1242">
          <cell r="A1242" t="str">
            <v>USD_LIBOR_12M_EOD</v>
          </cell>
          <cell r="C1242">
            <v>42676</v>
          </cell>
          <cell r="E1242">
            <v>8.7106941832324307E-3</v>
          </cell>
        </row>
        <row r="1243">
          <cell r="A1243" t="str">
            <v>USD_LIBOR_12M_EOD</v>
          </cell>
          <cell r="C1243">
            <v>42706</v>
          </cell>
          <cell r="E1243">
            <v>8.5598606764347197E-3</v>
          </cell>
        </row>
        <row r="1244">
          <cell r="A1244" t="str">
            <v>USD_LIBOR_12M_EOD</v>
          </cell>
          <cell r="C1244">
            <v>42738</v>
          </cell>
          <cell r="E1244">
            <v>8.8153568361135897E-3</v>
          </cell>
        </row>
        <row r="1245">
          <cell r="A1245" t="str">
            <v>USD_LIBOR_12M_EOD</v>
          </cell>
          <cell r="C1245">
            <v>42768</v>
          </cell>
          <cell r="E1245">
            <v>9.0139978852727294E-3</v>
          </cell>
        </row>
        <row r="1246">
          <cell r="A1246" t="str">
            <v>USD_LIBOR_12M_EOD</v>
          </cell>
          <cell r="C1246">
            <v>42796</v>
          </cell>
          <cell r="E1246">
            <v>9.3364163838322699E-3</v>
          </cell>
        </row>
        <row r="1247">
          <cell r="A1247" t="str">
            <v>USD_LIBOR_12M_EOD</v>
          </cell>
          <cell r="C1247">
            <v>42828</v>
          </cell>
          <cell r="E1247">
            <v>9.6594058609932709E-3</v>
          </cell>
        </row>
        <row r="1248">
          <cell r="A1248" t="str">
            <v>USD_LIBOR_12M_EOD</v>
          </cell>
          <cell r="C1248">
            <v>42857</v>
          </cell>
          <cell r="E1248">
            <v>9.9171601835815505E-3</v>
          </cell>
        </row>
        <row r="1249">
          <cell r="A1249" t="str">
            <v>USD_LIBOR_12M_EOD</v>
          </cell>
          <cell r="C1249">
            <v>42888</v>
          </cell>
          <cell r="E1249">
            <v>1.03104198375312E-2</v>
          </cell>
        </row>
        <row r="1250">
          <cell r="A1250" t="str">
            <v>USD_LIBOR_12M_EOD</v>
          </cell>
          <cell r="C1250">
            <v>42919</v>
          </cell>
          <cell r="E1250">
            <v>1.05234501618997E-2</v>
          </cell>
        </row>
        <row r="1251">
          <cell r="A1251" t="str">
            <v>USD_LIBOR_12M_EOD</v>
          </cell>
          <cell r="C1251">
            <v>42949</v>
          </cell>
          <cell r="E1251">
            <v>1.0591001580217399E-2</v>
          </cell>
        </row>
        <row r="1252">
          <cell r="A1252" t="str">
            <v>USD_LIBOR_12M_EOD</v>
          </cell>
          <cell r="C1252">
            <v>42983</v>
          </cell>
          <cell r="E1252">
            <v>1.0897371662748701E-2</v>
          </cell>
        </row>
        <row r="1253">
          <cell r="A1253" t="str">
            <v>USD_LIBOR_12M_EOD</v>
          </cell>
          <cell r="C1253">
            <v>43010</v>
          </cell>
          <cell r="E1253">
            <v>1.10144449754358E-2</v>
          </cell>
        </row>
        <row r="1254">
          <cell r="A1254" t="str">
            <v>USD_LIBOR_12M_EOD</v>
          </cell>
          <cell r="C1254">
            <v>43041</v>
          </cell>
          <cell r="E1254">
            <v>1.1401274448649801E-2</v>
          </cell>
        </row>
        <row r="1255">
          <cell r="A1255" t="str">
            <v>USD_LIBOR_12M_EOD</v>
          </cell>
          <cell r="C1255">
            <v>43406</v>
          </cell>
          <cell r="E1255">
            <v>1.3819112956529701E-2</v>
          </cell>
        </row>
        <row r="1256">
          <cell r="A1256" t="str">
            <v>USD_LIBOR_12M_EOD</v>
          </cell>
          <cell r="C1256">
            <v>43773</v>
          </cell>
          <cell r="E1256">
            <v>1.6054055339450202E-2</v>
          </cell>
        </row>
        <row r="1257">
          <cell r="A1257" t="str">
            <v>USD_LIBOR_12M_EOD</v>
          </cell>
          <cell r="C1257">
            <v>44137</v>
          </cell>
          <cell r="E1257">
            <v>1.78840440185743E-2</v>
          </cell>
        </row>
        <row r="1258">
          <cell r="A1258" t="str">
            <v>USD_LIBOR_12M_EOD</v>
          </cell>
          <cell r="C1258">
            <v>44502</v>
          </cell>
          <cell r="E1258">
            <v>1.9494179546076299E-2</v>
          </cell>
        </row>
        <row r="1259">
          <cell r="A1259" t="str">
            <v>USD_LIBOR_12M_EOD</v>
          </cell>
          <cell r="C1259">
            <v>44867</v>
          </cell>
          <cell r="E1259">
            <v>2.08564789048514E-2</v>
          </cell>
        </row>
        <row r="1260">
          <cell r="A1260" t="str">
            <v>USD_LIBOR_12M_EOD</v>
          </cell>
          <cell r="C1260">
            <v>45232</v>
          </cell>
          <cell r="E1260">
            <v>2.2030099711244699E-2</v>
          </cell>
        </row>
        <row r="1261">
          <cell r="A1261" t="str">
            <v>USD_LIBOR_12M_EOD</v>
          </cell>
          <cell r="C1261">
            <v>45600</v>
          </cell>
          <cell r="E1261">
            <v>2.30107655651287E-2</v>
          </cell>
        </row>
        <row r="1262">
          <cell r="A1262" t="str">
            <v>USD_LIBOR_12M_EOD</v>
          </cell>
          <cell r="C1262">
            <v>45964</v>
          </cell>
          <cell r="E1262">
            <v>2.3868868318748401E-2</v>
          </cell>
        </row>
        <row r="1263">
          <cell r="A1263" t="str">
            <v>USD_LIBOR_12M_EOD</v>
          </cell>
          <cell r="C1263">
            <v>46693</v>
          </cell>
          <cell r="E1263">
            <v>2.5247224959444401E-2</v>
          </cell>
        </row>
        <row r="1264">
          <cell r="A1264" t="str">
            <v>USD_LIBOR_12M_EOD</v>
          </cell>
          <cell r="C1264">
            <v>47791</v>
          </cell>
          <cell r="E1264">
            <v>2.6678556516145899E-2</v>
          </cell>
        </row>
        <row r="1265">
          <cell r="A1265" t="str">
            <v>USD_LIBOR_12M_EOD</v>
          </cell>
          <cell r="C1265">
            <v>49615</v>
          </cell>
          <cell r="E1265">
            <v>2.80224400564698E-2</v>
          </cell>
        </row>
        <row r="1266">
          <cell r="A1266" t="str">
            <v>USD_LIBOR_12M_EOD</v>
          </cell>
          <cell r="C1266">
            <v>51442</v>
          </cell>
          <cell r="E1266">
            <v>2.8554105220011401E-2</v>
          </cell>
        </row>
        <row r="1267">
          <cell r="A1267" t="str">
            <v>USD_LIBOR_12M_EOD</v>
          </cell>
          <cell r="C1267">
            <v>53268</v>
          </cell>
          <cell r="E1267">
            <v>2.88887533598229E-2</v>
          </cell>
        </row>
        <row r="1268">
          <cell r="A1268" t="str">
            <v>USD_LIBOR_12M_EOD</v>
          </cell>
          <cell r="C1268">
            <v>56920</v>
          </cell>
          <cell r="E1268">
            <v>2.9001567323876501E-2</v>
          </cell>
        </row>
        <row r="1269">
          <cell r="A1269" t="str">
            <v>USD_LIBOR_12M_EOD</v>
          </cell>
          <cell r="C1269">
            <v>60573</v>
          </cell>
          <cell r="E1269">
            <v>2.8573277124690901E-2</v>
          </cell>
        </row>
        <row r="1270">
          <cell r="A1270" t="str">
            <v>USD_LIBOR_12M_EOD</v>
          </cell>
          <cell r="C1270">
            <v>64227</v>
          </cell>
          <cell r="E1270">
            <v>2.83971125159263E-2</v>
          </cell>
        </row>
        <row r="1271">
          <cell r="A1271" t="str">
            <v>USD_LIBOR_1M_EOD</v>
          </cell>
          <cell r="C1271">
            <v>42340</v>
          </cell>
          <cell r="E1271">
            <v>1.9566482126469999E-3</v>
          </cell>
        </row>
        <row r="1272">
          <cell r="A1272" t="str">
            <v>USD_LIBOR_1M_EOD</v>
          </cell>
          <cell r="C1272">
            <v>42373</v>
          </cell>
          <cell r="E1272">
            <v>2.20907619983724E-3</v>
          </cell>
        </row>
        <row r="1273">
          <cell r="A1273" t="str">
            <v>USD_LIBOR_1M_EOD</v>
          </cell>
          <cell r="C1273">
            <v>42402</v>
          </cell>
          <cell r="E1273">
            <v>2.47767167690065E-3</v>
          </cell>
        </row>
        <row r="1274">
          <cell r="A1274" t="str">
            <v>USD_LIBOR_1M_EOD</v>
          </cell>
          <cell r="C1274">
            <v>42492</v>
          </cell>
          <cell r="E1274">
            <v>3.17709438431503E-3</v>
          </cell>
        </row>
        <row r="1275">
          <cell r="A1275" t="str">
            <v>USD_LIBOR_1M_EOD</v>
          </cell>
          <cell r="C1275">
            <v>42584</v>
          </cell>
          <cell r="E1275">
            <v>3.8218591156881899E-3</v>
          </cell>
        </row>
        <row r="1276">
          <cell r="A1276" t="str">
            <v>USD_LIBOR_1M_EOD</v>
          </cell>
          <cell r="C1276">
            <v>42676</v>
          </cell>
          <cell r="E1276">
            <v>4.4932976498483499E-3</v>
          </cell>
        </row>
        <row r="1277">
          <cell r="A1277" t="str">
            <v>USD_LIBOR_1M_EOD</v>
          </cell>
          <cell r="C1277">
            <v>43041</v>
          </cell>
          <cell r="E1277">
            <v>7.3198948221546104E-3</v>
          </cell>
        </row>
        <row r="1278">
          <cell r="A1278" t="str">
            <v>USD_LIBOR_1M_EOD</v>
          </cell>
          <cell r="C1278">
            <v>43406</v>
          </cell>
          <cell r="E1278">
            <v>9.8239542328772099E-3</v>
          </cell>
        </row>
        <row r="1279">
          <cell r="A1279" t="str">
            <v>USD_LIBOR_1M_EOD</v>
          </cell>
          <cell r="C1279">
            <v>43773</v>
          </cell>
          <cell r="E1279">
            <v>1.19908490511609E-2</v>
          </cell>
        </row>
        <row r="1280">
          <cell r="A1280" t="str">
            <v>USD_LIBOR_1M_EOD</v>
          </cell>
          <cell r="C1280">
            <v>44137</v>
          </cell>
          <cell r="E1280">
            <v>1.38575504050474E-2</v>
          </cell>
        </row>
        <row r="1281">
          <cell r="A1281" t="str">
            <v>USD_LIBOR_1M_EOD</v>
          </cell>
          <cell r="C1281">
            <v>44502</v>
          </cell>
          <cell r="E1281">
            <v>1.5532330444065E-2</v>
          </cell>
        </row>
        <row r="1282">
          <cell r="A1282" t="str">
            <v>USD_LIBOR_1M_EOD</v>
          </cell>
          <cell r="C1282">
            <v>44867</v>
          </cell>
          <cell r="E1282">
            <v>1.6985022756561202E-2</v>
          </cell>
        </row>
        <row r="1283">
          <cell r="A1283" t="str">
            <v>USD_LIBOR_1M_EOD</v>
          </cell>
          <cell r="C1283">
            <v>45232</v>
          </cell>
          <cell r="E1283">
            <v>1.8196075954312201E-2</v>
          </cell>
        </row>
        <row r="1284">
          <cell r="A1284" t="str">
            <v>USD_LIBOR_1M_EOD</v>
          </cell>
          <cell r="C1284">
            <v>45600</v>
          </cell>
          <cell r="E1284">
            <v>1.9213752894538399E-2</v>
          </cell>
        </row>
        <row r="1285">
          <cell r="A1285" t="str">
            <v>USD_LIBOR_1M_EOD</v>
          </cell>
          <cell r="C1285">
            <v>45964</v>
          </cell>
          <cell r="E1285">
            <v>2.0108426129010801E-2</v>
          </cell>
        </row>
        <row r="1286">
          <cell r="A1286" t="str">
            <v>USD_LIBOR_1M_EOD</v>
          </cell>
          <cell r="C1286">
            <v>46693</v>
          </cell>
          <cell r="E1286">
            <v>2.1526822665027801E-2</v>
          </cell>
        </row>
        <row r="1287">
          <cell r="A1287" t="str">
            <v>USD_LIBOR_1M_EOD</v>
          </cell>
          <cell r="C1287">
            <v>47791</v>
          </cell>
          <cell r="E1287">
            <v>2.2956665509436602E-2</v>
          </cell>
        </row>
        <row r="1288">
          <cell r="A1288" t="str">
            <v>USD_LIBOR_1M_EOD</v>
          </cell>
          <cell r="C1288">
            <v>49615</v>
          </cell>
          <cell r="E1288">
            <v>2.42953321488713E-2</v>
          </cell>
        </row>
        <row r="1289">
          <cell r="A1289" t="str">
            <v>USD_LIBOR_1M_EOD</v>
          </cell>
          <cell r="C1289">
            <v>51442</v>
          </cell>
          <cell r="E1289">
            <v>2.4900238023741101E-2</v>
          </cell>
        </row>
        <row r="1290">
          <cell r="A1290" t="str">
            <v>USD_LIBOR_1M_EOD</v>
          </cell>
          <cell r="C1290">
            <v>53268</v>
          </cell>
          <cell r="E1290">
            <v>2.5187121502732002E-2</v>
          </cell>
        </row>
        <row r="1291">
          <cell r="A1291" t="str">
            <v>USD_LIBOR_1M_EOD</v>
          </cell>
          <cell r="C1291">
            <v>56920</v>
          </cell>
          <cell r="E1291">
            <v>2.5299755912103698E-2</v>
          </cell>
        </row>
        <row r="1292">
          <cell r="A1292" t="str">
            <v>USD_LIBOR_1M_EOD</v>
          </cell>
          <cell r="C1292">
            <v>60573</v>
          </cell>
          <cell r="E1292">
            <v>2.4869079786748498E-2</v>
          </cell>
        </row>
        <row r="1293">
          <cell r="A1293" t="str">
            <v>USD_LIBOR_1M_EOD</v>
          </cell>
          <cell r="C1293">
            <v>64227</v>
          </cell>
          <cell r="E1293">
            <v>2.4691728538146201E-2</v>
          </cell>
        </row>
        <row r="1294">
          <cell r="A1294" t="str">
            <v>USD_LIBOR_3M_EOD</v>
          </cell>
          <cell r="C1294">
            <v>42402</v>
          </cell>
          <cell r="E1294">
            <v>3.33327990379824E-3</v>
          </cell>
        </row>
        <row r="1295">
          <cell r="A1295" t="str">
            <v>USD_LIBOR_3M_EOD</v>
          </cell>
          <cell r="C1295">
            <v>42445</v>
          </cell>
          <cell r="E1295">
            <v>3.8684519273716402E-3</v>
          </cell>
        </row>
        <row r="1296">
          <cell r="A1296" t="str">
            <v>USD_LIBOR_3M_EOD</v>
          </cell>
          <cell r="C1296">
            <v>42536</v>
          </cell>
          <cell r="E1296">
            <v>4.5170135246512802E-3</v>
          </cell>
        </row>
        <row r="1297">
          <cell r="A1297" t="str">
            <v>USD_LIBOR_3M_EOD</v>
          </cell>
          <cell r="C1297">
            <v>42634</v>
          </cell>
          <cell r="E1297">
            <v>5.2312992550641001E-3</v>
          </cell>
        </row>
        <row r="1298">
          <cell r="A1298" t="str">
            <v>USD_LIBOR_3M_EOD</v>
          </cell>
          <cell r="C1298">
            <v>42725</v>
          </cell>
          <cell r="E1298">
            <v>5.9314405436877004E-3</v>
          </cell>
        </row>
        <row r="1299">
          <cell r="A1299" t="str">
            <v>USD_LIBOR_3M_EOD</v>
          </cell>
          <cell r="C1299">
            <v>42809</v>
          </cell>
          <cell r="E1299">
            <v>6.6193004315778696E-3</v>
          </cell>
        </row>
        <row r="1300">
          <cell r="A1300" t="str">
            <v>USD_LIBOR_3M_EOD</v>
          </cell>
          <cell r="C1300">
            <v>42907</v>
          </cell>
          <cell r="E1300">
            <v>7.4044488811882197E-3</v>
          </cell>
        </row>
        <row r="1301">
          <cell r="A1301" t="str">
            <v>USD_LIBOR_3M_EOD</v>
          </cell>
          <cell r="C1301">
            <v>42998</v>
          </cell>
          <cell r="E1301">
            <v>8.1159669948320107E-3</v>
          </cell>
        </row>
        <row r="1302">
          <cell r="A1302" t="str">
            <v>USD_LIBOR_3M_EOD</v>
          </cell>
          <cell r="C1302">
            <v>43089</v>
          </cell>
          <cell r="E1302">
            <v>8.8103347709257603E-3</v>
          </cell>
        </row>
        <row r="1303">
          <cell r="A1303" t="str">
            <v>USD_LIBOR_3M_EOD</v>
          </cell>
          <cell r="C1303">
            <v>43180</v>
          </cell>
          <cell r="E1303">
            <v>9.4976096958141604E-3</v>
          </cell>
        </row>
        <row r="1304">
          <cell r="A1304" t="str">
            <v>USD_LIBOR_3M_EOD</v>
          </cell>
          <cell r="C1304">
            <v>43271</v>
          </cell>
          <cell r="E1304">
            <v>1.01603323724584E-2</v>
          </cell>
        </row>
        <row r="1305">
          <cell r="A1305" t="str">
            <v>USD_LIBOR_3M_EOD</v>
          </cell>
          <cell r="C1305">
            <v>43362</v>
          </cell>
          <cell r="E1305">
            <v>1.08000949503953E-2</v>
          </cell>
        </row>
        <row r="1306">
          <cell r="A1306" t="str">
            <v>USD_LIBOR_3M_EOD</v>
          </cell>
          <cell r="C1306">
            <v>43453</v>
          </cell>
          <cell r="E1306">
            <v>1.14181339285236E-2</v>
          </cell>
        </row>
        <row r="1307">
          <cell r="A1307" t="str">
            <v>USD_LIBOR_3M_EOD</v>
          </cell>
          <cell r="C1307">
            <v>43773</v>
          </cell>
          <cell r="E1307">
            <v>1.32188945723533E-2</v>
          </cell>
        </row>
        <row r="1308">
          <cell r="A1308" t="str">
            <v>USD_LIBOR_3M_EOD</v>
          </cell>
          <cell r="C1308">
            <v>44137</v>
          </cell>
          <cell r="E1308">
            <v>1.51351441855308E-2</v>
          </cell>
        </row>
        <row r="1309">
          <cell r="A1309" t="str">
            <v>USD_LIBOR_3M_EOD</v>
          </cell>
          <cell r="C1309">
            <v>44502</v>
          </cell>
          <cell r="E1309">
            <v>1.6807275275277801E-2</v>
          </cell>
        </row>
        <row r="1310">
          <cell r="A1310" t="str">
            <v>USD_LIBOR_3M_EOD</v>
          </cell>
          <cell r="C1310">
            <v>44867</v>
          </cell>
          <cell r="E1310">
            <v>1.82367574513446E-2</v>
          </cell>
        </row>
        <row r="1311">
          <cell r="A1311" t="str">
            <v>USD_LIBOR_3M_EOD</v>
          </cell>
          <cell r="C1311">
            <v>45232</v>
          </cell>
          <cell r="E1311">
            <v>1.9414738365476501E-2</v>
          </cell>
        </row>
        <row r="1312">
          <cell r="A1312" t="str">
            <v>USD_LIBOR_3M_EOD</v>
          </cell>
          <cell r="C1312">
            <v>45600</v>
          </cell>
          <cell r="E1312">
            <v>2.0399180727803199E-2</v>
          </cell>
        </row>
        <row r="1313">
          <cell r="A1313" t="str">
            <v>USD_LIBOR_3M_EOD</v>
          </cell>
          <cell r="C1313">
            <v>45964</v>
          </cell>
          <cell r="E1313">
            <v>2.1260344679939602E-2</v>
          </cell>
        </row>
        <row r="1314">
          <cell r="A1314" t="str">
            <v>USD_LIBOR_3M_EOD</v>
          </cell>
          <cell r="C1314">
            <v>46693</v>
          </cell>
          <cell r="E1314">
            <v>2.2643469444836702E-2</v>
          </cell>
        </row>
        <row r="1315">
          <cell r="A1315" t="str">
            <v>USD_LIBOR_3M_EOD</v>
          </cell>
          <cell r="C1315">
            <v>47791</v>
          </cell>
          <cell r="E1315">
            <v>2.4051166247500401E-2</v>
          </cell>
        </row>
        <row r="1316">
          <cell r="A1316" t="str">
            <v>USD_LIBOR_3M_EOD</v>
          </cell>
          <cell r="C1316">
            <v>49615</v>
          </cell>
          <cell r="E1316">
            <v>2.5416445885947599E-2</v>
          </cell>
        </row>
        <row r="1317">
          <cell r="A1317" t="str">
            <v>USD_LIBOR_3M_EOD</v>
          </cell>
          <cell r="C1317">
            <v>51442</v>
          </cell>
          <cell r="E1317">
            <v>2.6048240529934302E-2</v>
          </cell>
        </row>
        <row r="1318">
          <cell r="A1318" t="str">
            <v>USD_LIBOR_3M_EOD</v>
          </cell>
          <cell r="C1318">
            <v>53268</v>
          </cell>
          <cell r="E1318">
            <v>2.6362779999986201E-2</v>
          </cell>
        </row>
        <row r="1319">
          <cell r="A1319" t="str">
            <v>USD_LIBOR_3M_EOD</v>
          </cell>
          <cell r="C1319">
            <v>56920</v>
          </cell>
          <cell r="E1319">
            <v>2.64724292953008E-2</v>
          </cell>
        </row>
        <row r="1320">
          <cell r="A1320" t="str">
            <v>USD_LIBOR_3M_EOD</v>
          </cell>
          <cell r="C1320">
            <v>60573</v>
          </cell>
          <cell r="E1320">
            <v>2.60405365239035E-2</v>
          </cell>
        </row>
        <row r="1321">
          <cell r="A1321" t="str">
            <v>USD_LIBOR_3M_EOD</v>
          </cell>
          <cell r="C1321">
            <v>64227</v>
          </cell>
          <cell r="E1321">
            <v>2.5862332951702399E-2</v>
          </cell>
        </row>
        <row r="1322">
          <cell r="A1322" t="str">
            <v>USD_LIBOR_6M_EOD</v>
          </cell>
          <cell r="C1322">
            <v>42492</v>
          </cell>
          <cell r="E1322">
            <v>5.5575286170089803E-3</v>
          </cell>
        </row>
        <row r="1323">
          <cell r="A1323" t="str">
            <v>USD_LIBOR_6M_EOD</v>
          </cell>
          <cell r="C1323">
            <v>42523</v>
          </cell>
          <cell r="E1323">
            <v>5.9874586401774503E-3</v>
          </cell>
        </row>
        <row r="1324">
          <cell r="A1324" t="str">
            <v>USD_LIBOR_6M_EOD</v>
          </cell>
          <cell r="C1324">
            <v>42556</v>
          </cell>
          <cell r="E1324">
            <v>6.2352733984943403E-3</v>
          </cell>
        </row>
        <row r="1325">
          <cell r="A1325" t="str">
            <v>USD_LIBOR_6M_EOD</v>
          </cell>
          <cell r="C1325">
            <v>42584</v>
          </cell>
          <cell r="E1325">
            <v>6.4366110879775602E-3</v>
          </cell>
        </row>
        <row r="1326">
          <cell r="A1326" t="str">
            <v>USD_LIBOR_6M_EOD</v>
          </cell>
          <cell r="C1326">
            <v>42615</v>
          </cell>
          <cell r="E1326">
            <v>6.5660843807756296E-3</v>
          </cell>
        </row>
        <row r="1327">
          <cell r="A1327" t="str">
            <v>USD_LIBOR_6M_EOD</v>
          </cell>
          <cell r="C1327">
            <v>42646</v>
          </cell>
          <cell r="E1327">
            <v>6.67217411354181E-3</v>
          </cell>
        </row>
        <row r="1328">
          <cell r="A1328" t="str">
            <v>USD_LIBOR_6M_EOD</v>
          </cell>
          <cell r="C1328">
            <v>42676</v>
          </cell>
          <cell r="E1328">
            <v>6.8040085380111498E-3</v>
          </cell>
        </row>
        <row r="1329">
          <cell r="A1329" t="str">
            <v>USD_LIBOR_6M_EOD</v>
          </cell>
          <cell r="C1329">
            <v>42857</v>
          </cell>
          <cell r="E1329">
            <v>8.1628348504096098E-3</v>
          </cell>
        </row>
        <row r="1330">
          <cell r="A1330" t="str">
            <v>USD_LIBOR_6M_EOD</v>
          </cell>
          <cell r="C1330">
            <v>43041</v>
          </cell>
          <cell r="E1330">
            <v>9.5522137133527002E-3</v>
          </cell>
        </row>
        <row r="1331">
          <cell r="A1331" t="str">
            <v>USD_LIBOR_6M_EOD</v>
          </cell>
          <cell r="C1331">
            <v>43406</v>
          </cell>
          <cell r="E1331">
            <v>1.20103937546659E-2</v>
          </cell>
        </row>
        <row r="1332">
          <cell r="A1332" t="str">
            <v>USD_LIBOR_6M_EOD</v>
          </cell>
          <cell r="C1332">
            <v>43773</v>
          </cell>
          <cell r="E1332">
            <v>1.41927442769221E-2</v>
          </cell>
        </row>
        <row r="1333">
          <cell r="A1333" t="str">
            <v>USD_LIBOR_6M_EOD</v>
          </cell>
          <cell r="C1333">
            <v>44137</v>
          </cell>
          <cell r="E1333">
            <v>1.60684974918157E-2</v>
          </cell>
        </row>
        <row r="1334">
          <cell r="A1334" t="str">
            <v>USD_LIBOR_6M_EOD</v>
          </cell>
          <cell r="C1334">
            <v>44502</v>
          </cell>
          <cell r="E1334">
            <v>1.77250640503821E-2</v>
          </cell>
        </row>
        <row r="1335">
          <cell r="A1335" t="str">
            <v>USD_LIBOR_6M_EOD</v>
          </cell>
          <cell r="C1335">
            <v>44867</v>
          </cell>
          <cell r="E1335">
            <v>1.9153015096239599E-2</v>
          </cell>
        </row>
        <row r="1336">
          <cell r="A1336" t="str">
            <v>USD_LIBOR_6M_EOD</v>
          </cell>
          <cell r="C1336">
            <v>45232</v>
          </cell>
          <cell r="E1336">
            <v>2.0340337075845E-2</v>
          </cell>
        </row>
        <row r="1337">
          <cell r="A1337" t="str">
            <v>USD_LIBOR_6M_EOD</v>
          </cell>
          <cell r="C1337">
            <v>45600</v>
          </cell>
          <cell r="E1337">
            <v>2.1345253008070799E-2</v>
          </cell>
        </row>
        <row r="1338">
          <cell r="A1338" t="str">
            <v>USD_LIBOR_6M_EOD</v>
          </cell>
          <cell r="C1338">
            <v>45964</v>
          </cell>
          <cell r="E1338">
            <v>2.2237589534245698E-2</v>
          </cell>
        </row>
        <row r="1339">
          <cell r="A1339" t="str">
            <v>USD_LIBOR_6M_EOD</v>
          </cell>
          <cell r="C1339">
            <v>46693</v>
          </cell>
          <cell r="E1339">
            <v>2.3675304267175699E-2</v>
          </cell>
        </row>
        <row r="1340">
          <cell r="A1340" t="str">
            <v>USD_LIBOR_6M_EOD</v>
          </cell>
          <cell r="C1340">
            <v>47791</v>
          </cell>
          <cell r="E1340">
            <v>2.5125738506213999E-2</v>
          </cell>
        </row>
        <row r="1341">
          <cell r="A1341" t="str">
            <v>USD_LIBOR_6M_EOD</v>
          </cell>
          <cell r="C1341">
            <v>49615</v>
          </cell>
          <cell r="E1341">
            <v>2.6497453221671002E-2</v>
          </cell>
        </row>
        <row r="1342">
          <cell r="A1342" t="str">
            <v>USD_LIBOR_6M_EOD</v>
          </cell>
          <cell r="C1342">
            <v>51442</v>
          </cell>
          <cell r="E1342">
            <v>2.7112473821634099E-2</v>
          </cell>
        </row>
        <row r="1343">
          <cell r="A1343" t="str">
            <v>USD_LIBOR_6M_EOD</v>
          </cell>
          <cell r="C1343">
            <v>53268</v>
          </cell>
          <cell r="E1343">
            <v>2.74252463250396E-2</v>
          </cell>
        </row>
        <row r="1344">
          <cell r="A1344" t="str">
            <v>USD_LIBOR_6M_EOD</v>
          </cell>
          <cell r="C1344">
            <v>56920</v>
          </cell>
          <cell r="E1344">
            <v>2.7533307360369901E-2</v>
          </cell>
        </row>
        <row r="1345">
          <cell r="A1345" t="str">
            <v>USD_LIBOR_6M_EOD</v>
          </cell>
          <cell r="C1345">
            <v>60573</v>
          </cell>
          <cell r="E1345">
            <v>2.71007299301163E-2</v>
          </cell>
        </row>
        <row r="1346">
          <cell r="A1346" t="str">
            <v>USD_LIBOR_6M_EOD</v>
          </cell>
          <cell r="C1346">
            <v>64227</v>
          </cell>
          <cell r="E1346">
            <v>2.6922043688260601E-2</v>
          </cell>
        </row>
        <row r="1347">
          <cell r="A1347" t="str">
            <v>USD_LIBOR_EOD</v>
          </cell>
          <cell r="C1347">
            <v>42307</v>
          </cell>
          <cell r="E1347">
            <v>1.3383308797532E-3</v>
          </cell>
        </row>
        <row r="1348">
          <cell r="A1348" t="str">
            <v>USD_LIBOR_EOD</v>
          </cell>
          <cell r="C1348">
            <v>42310</v>
          </cell>
          <cell r="E1348">
            <v>1.3383271993625599E-3</v>
          </cell>
        </row>
        <row r="1349">
          <cell r="A1349" t="str">
            <v>USD_LIBOR_EOD</v>
          </cell>
          <cell r="C1349">
            <v>42317</v>
          </cell>
          <cell r="E1349">
            <v>1.50284205781032E-3</v>
          </cell>
        </row>
        <row r="1350">
          <cell r="A1350" t="str">
            <v>USD_LIBOR_EOD</v>
          </cell>
          <cell r="C1350">
            <v>42340</v>
          </cell>
          <cell r="E1350">
            <v>1.8839045640249999E-3</v>
          </cell>
        </row>
        <row r="1351">
          <cell r="A1351" t="str">
            <v>USD_LIBOR_EOD</v>
          </cell>
          <cell r="C1351">
            <v>42445</v>
          </cell>
          <cell r="E1351">
            <v>3.4395762623364301E-3</v>
          </cell>
        </row>
        <row r="1352">
          <cell r="A1352" t="str">
            <v>USD_LIBOR_EOD</v>
          </cell>
          <cell r="C1352">
            <v>42536</v>
          </cell>
          <cell r="E1352">
            <v>4.2578234488255201E-3</v>
          </cell>
        </row>
        <row r="1353">
          <cell r="A1353" t="str">
            <v>USD_LIBOR_EOD</v>
          </cell>
          <cell r="C1353">
            <v>42634</v>
          </cell>
          <cell r="E1353">
            <v>5.04955011652828E-3</v>
          </cell>
        </row>
        <row r="1354">
          <cell r="A1354" t="str">
            <v>USD_LIBOR_EOD</v>
          </cell>
          <cell r="C1354">
            <v>42725</v>
          </cell>
          <cell r="E1354">
            <v>5.7891643684137304E-3</v>
          </cell>
        </row>
        <row r="1355">
          <cell r="A1355" t="str">
            <v>USD_LIBOR_EOD</v>
          </cell>
          <cell r="C1355">
            <v>42809</v>
          </cell>
          <cell r="E1355">
            <v>6.5007840947195498E-3</v>
          </cell>
        </row>
        <row r="1356">
          <cell r="A1356" t="str">
            <v>USD_LIBOR_EOD</v>
          </cell>
          <cell r="C1356">
            <v>42907</v>
          </cell>
          <cell r="E1356">
            <v>7.3052580035845903E-3</v>
          </cell>
        </row>
        <row r="1357">
          <cell r="A1357" t="str">
            <v>USD_LIBOR_EOD</v>
          </cell>
          <cell r="C1357">
            <v>42998</v>
          </cell>
          <cell r="E1357">
            <v>8.0298200043120993E-3</v>
          </cell>
        </row>
        <row r="1358">
          <cell r="A1358" t="str">
            <v>USD_LIBOR_EOD</v>
          </cell>
          <cell r="C1358">
            <v>43089</v>
          </cell>
          <cell r="E1358">
            <v>8.7341997550384898E-3</v>
          </cell>
        </row>
        <row r="1359">
          <cell r="A1359" t="str">
            <v>USD_LIBOR_EOD</v>
          </cell>
          <cell r="C1359">
            <v>43180</v>
          </cell>
          <cell r="E1359">
            <v>9.4294017811234702E-3</v>
          </cell>
        </row>
        <row r="1360">
          <cell r="A1360" t="str">
            <v>USD_LIBOR_EOD</v>
          </cell>
          <cell r="C1360">
            <v>43271</v>
          </cell>
          <cell r="E1360">
            <v>1.0098556499463901E-2</v>
          </cell>
        </row>
        <row r="1361">
          <cell r="A1361" t="str">
            <v>USD_LIBOR_EOD</v>
          </cell>
          <cell r="C1361">
            <v>43362</v>
          </cell>
          <cell r="E1361">
            <v>1.07436425664561E-2</v>
          </cell>
        </row>
        <row r="1362">
          <cell r="A1362" t="str">
            <v>USD_LIBOR_EOD</v>
          </cell>
          <cell r="C1362">
            <v>43453</v>
          </cell>
          <cell r="E1362">
            <v>1.1366160330058101E-2</v>
          </cell>
        </row>
        <row r="1363">
          <cell r="A1363" t="str">
            <v>USD_LIBOR_EOD</v>
          </cell>
          <cell r="C1363">
            <v>43773</v>
          </cell>
          <cell r="E1363">
            <v>1.32219691577146E-2</v>
          </cell>
        </row>
        <row r="1364">
          <cell r="A1364" t="str">
            <v>USD_LIBOR_EOD</v>
          </cell>
          <cell r="C1364">
            <v>44137</v>
          </cell>
          <cell r="E1364">
            <v>1.5144231443387401E-2</v>
          </cell>
        </row>
        <row r="1365">
          <cell r="A1365" t="str">
            <v>USD_LIBOR_EOD</v>
          </cell>
          <cell r="C1365">
            <v>44502</v>
          </cell>
          <cell r="E1365">
            <v>1.68227317392508E-2</v>
          </cell>
        </row>
        <row r="1366">
          <cell r="A1366" t="str">
            <v>USD_LIBOR_EOD</v>
          </cell>
          <cell r="C1366">
            <v>44867</v>
          </cell>
          <cell r="E1366">
            <v>1.8258291575277499E-2</v>
          </cell>
        </row>
        <row r="1367">
          <cell r="A1367" t="str">
            <v>USD_LIBOR_EOD</v>
          </cell>
          <cell r="C1367">
            <v>45232</v>
          </cell>
          <cell r="E1367">
            <v>1.9441623120186002E-2</v>
          </cell>
        </row>
        <row r="1368">
          <cell r="A1368" t="str">
            <v>USD_LIBOR_EOD</v>
          </cell>
          <cell r="C1368">
            <v>45600</v>
          </cell>
          <cell r="E1368">
            <v>2.0430975743636798E-2</v>
          </cell>
        </row>
        <row r="1369">
          <cell r="A1369" t="str">
            <v>USD_LIBOR_EOD</v>
          </cell>
          <cell r="C1369">
            <v>45964</v>
          </cell>
          <cell r="E1369">
            <v>2.1297182299248599E-2</v>
          </cell>
        </row>
        <row r="1370">
          <cell r="A1370" t="str">
            <v>USD_LIBOR_EOD</v>
          </cell>
          <cell r="C1370">
            <v>46693</v>
          </cell>
          <cell r="E1370">
            <v>2.2690179338352202E-2</v>
          </cell>
        </row>
        <row r="1371">
          <cell r="A1371" t="str">
            <v>USD_LIBOR_EOD</v>
          </cell>
          <cell r="C1371">
            <v>47791</v>
          </cell>
          <cell r="E1371">
            <v>2.4108736424041498E-2</v>
          </cell>
        </row>
        <row r="1372">
          <cell r="A1372" t="str">
            <v>USD_LIBOR_EOD</v>
          </cell>
          <cell r="C1372">
            <v>49615</v>
          </cell>
          <cell r="E1372">
            <v>2.54866374221644E-2</v>
          </cell>
        </row>
        <row r="1373">
          <cell r="A1373" t="str">
            <v>USD_LIBOR_EOD</v>
          </cell>
          <cell r="C1373">
            <v>51442</v>
          </cell>
          <cell r="E1373">
            <v>2.6122754246714001E-2</v>
          </cell>
        </row>
        <row r="1374">
          <cell r="A1374" t="str">
            <v>USD_LIBOR_EOD</v>
          </cell>
          <cell r="C1374">
            <v>53268</v>
          </cell>
          <cell r="E1374">
            <v>2.6437740326227401E-2</v>
          </cell>
        </row>
        <row r="1375">
          <cell r="A1375" t="str">
            <v>USD_LIBOR_EOD</v>
          </cell>
          <cell r="C1375">
            <v>56920</v>
          </cell>
          <cell r="E1375">
            <v>2.6537301364140699E-2</v>
          </cell>
        </row>
        <row r="1376">
          <cell r="A1376" t="str">
            <v>USD_LIBOR_EOD</v>
          </cell>
          <cell r="C1376">
            <v>60573</v>
          </cell>
          <cell r="E1376">
            <v>2.6068056381234699E-2</v>
          </cell>
        </row>
        <row r="1377">
          <cell r="A1377" t="str">
            <v>USD_LIBOR_EOD</v>
          </cell>
          <cell r="C1377">
            <v>64227</v>
          </cell>
          <cell r="E1377">
            <v>2.5872203014292799E-2</v>
          </cell>
        </row>
        <row r="1378">
          <cell r="A1378" t="str">
            <v>ZAR_JIBAR_EOD</v>
          </cell>
          <cell r="C1378">
            <v>42307</v>
          </cell>
          <cell r="E1378">
            <v>5.7795423989927798E-2</v>
          </cell>
        </row>
        <row r="1379">
          <cell r="A1379" t="str">
            <v>ZAR_JIBAR_EOD</v>
          </cell>
          <cell r="C1379">
            <v>42313</v>
          </cell>
          <cell r="E1379">
            <v>5.8491181526765502E-2</v>
          </cell>
        </row>
        <row r="1380">
          <cell r="A1380" t="str">
            <v>ZAR_JIBAR_EOD</v>
          </cell>
          <cell r="C1380">
            <v>42338</v>
          </cell>
          <cell r="E1380">
            <v>6.1255225053446598E-2</v>
          </cell>
        </row>
        <row r="1381">
          <cell r="A1381" t="str">
            <v>ZAR_JIBAR_EOD</v>
          </cell>
          <cell r="C1381">
            <v>42367</v>
          </cell>
          <cell r="E1381">
            <v>6.1958761849595999E-2</v>
          </cell>
        </row>
        <row r="1382">
          <cell r="A1382" t="str">
            <v>ZAR_JIBAR_EOD</v>
          </cell>
          <cell r="C1382">
            <v>42398</v>
          </cell>
          <cell r="E1382">
            <v>6.2672369443763407E-2</v>
          </cell>
        </row>
        <row r="1383">
          <cell r="A1383" t="str">
            <v>ZAR_JIBAR_EOD</v>
          </cell>
          <cell r="C1383">
            <v>42489</v>
          </cell>
          <cell r="E1383">
            <v>6.3864301648703506E-2</v>
          </cell>
        </row>
        <row r="1384">
          <cell r="A1384" t="str">
            <v>ZAR_JIBAR_EOD</v>
          </cell>
          <cell r="C1384">
            <v>42580</v>
          </cell>
          <cell r="E1384">
            <v>6.4844407240156401E-2</v>
          </cell>
        </row>
        <row r="1385">
          <cell r="A1385" t="str">
            <v>ZAR_JIBAR_EOD</v>
          </cell>
          <cell r="C1385">
            <v>42674</v>
          </cell>
          <cell r="E1385">
            <v>6.5971957421442601E-2</v>
          </cell>
        </row>
        <row r="1386">
          <cell r="A1386" t="str">
            <v>ZAR_JIBAR_EOD</v>
          </cell>
          <cell r="C1386">
            <v>43038</v>
          </cell>
          <cell r="E1386">
            <v>6.9576127914009203E-2</v>
          </cell>
        </row>
        <row r="1387">
          <cell r="A1387" t="str">
            <v>ZAR_JIBAR_EOD</v>
          </cell>
          <cell r="C1387">
            <v>43402</v>
          </cell>
          <cell r="E1387">
            <v>7.24869433514512E-2</v>
          </cell>
        </row>
        <row r="1388">
          <cell r="A1388" t="str">
            <v>ZAR_JIBAR_EOD</v>
          </cell>
          <cell r="C1388">
            <v>43767</v>
          </cell>
          <cell r="E1388">
            <v>7.4861022191301599E-2</v>
          </cell>
        </row>
        <row r="1389">
          <cell r="A1389" t="str">
            <v>ZAR_JIBAR_EOD</v>
          </cell>
          <cell r="C1389">
            <v>44133</v>
          </cell>
          <cell r="E1389">
            <v>7.68999436305772E-2</v>
          </cell>
        </row>
        <row r="1390">
          <cell r="A1390" t="str">
            <v>ZAR_JIBAR_EOD</v>
          </cell>
          <cell r="C1390">
            <v>44498</v>
          </cell>
          <cell r="E1390">
            <v>7.8590893227276803E-2</v>
          </cell>
        </row>
        <row r="1391">
          <cell r="A1391" t="str">
            <v>ZAR_JIBAR_EOD</v>
          </cell>
          <cell r="C1391">
            <v>44865</v>
          </cell>
          <cell r="E1391">
            <v>8.0068613018808896E-2</v>
          </cell>
        </row>
        <row r="1392">
          <cell r="A1392" t="str">
            <v>ZAR_JIBAR_EOD</v>
          </cell>
          <cell r="C1392">
            <v>45229</v>
          </cell>
          <cell r="E1392">
            <v>8.1407647304845704E-2</v>
          </cell>
        </row>
        <row r="1393">
          <cell r="A1393" t="str">
            <v>ZAR_JIBAR_EOD</v>
          </cell>
          <cell r="C1393">
            <v>45594</v>
          </cell>
          <cell r="E1393">
            <v>8.2706734106676005E-2</v>
          </cell>
        </row>
        <row r="1394">
          <cell r="A1394" t="str">
            <v>ZAR_JIBAR_EOD</v>
          </cell>
          <cell r="C1394">
            <v>45959</v>
          </cell>
          <cell r="E1394">
            <v>8.3836785747536696E-2</v>
          </cell>
        </row>
        <row r="1395">
          <cell r="A1395" t="str">
            <v>ZAR_JIBAR_EOD</v>
          </cell>
          <cell r="C1395">
            <v>46689</v>
          </cell>
          <cell r="E1395">
            <v>8.5613031475150606E-2</v>
          </cell>
        </row>
        <row r="1396">
          <cell r="A1396" t="str">
            <v>ZAR_JIBAR_EOD</v>
          </cell>
          <cell r="C1396">
            <v>47785</v>
          </cell>
          <cell r="E1396">
            <v>8.7753574899105694E-2</v>
          </cell>
        </row>
        <row r="1397">
          <cell r="A1397" t="str">
            <v>ZAR_JIBAR_EOD</v>
          </cell>
          <cell r="C1397">
            <v>49611</v>
          </cell>
          <cell r="E1397">
            <v>8.7889144745098693E-2</v>
          </cell>
        </row>
        <row r="1398">
          <cell r="A1398" t="str">
            <v>ZAR_JIBAR_EOD</v>
          </cell>
          <cell r="C1398">
            <v>51438</v>
          </cell>
          <cell r="E1398">
            <v>8.6263546639599606E-2</v>
          </cell>
        </row>
        <row r="1399">
          <cell r="A1399" t="str">
            <v>ZAR_JIBAR_EOD</v>
          </cell>
          <cell r="C1399">
            <v>53265</v>
          </cell>
          <cell r="E1399">
            <v>8.2506041565409804E-2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0.99957254592816502</v>
          </cell>
        </row>
        <row r="4">
          <cell r="A4" t="str">
            <v>AUD_AONIA_EOD</v>
          </cell>
          <cell r="F4">
            <v>0.99833885391402999</v>
          </cell>
        </row>
        <row r="5">
          <cell r="A5" t="str">
            <v>AUD_AONIA_EOD</v>
          </cell>
          <cell r="F5">
            <v>0.99681135193386505</v>
          </cell>
        </row>
        <row r="6">
          <cell r="A6" t="str">
            <v>AUD_AONIA_EOD</v>
          </cell>
          <cell r="F6">
            <v>0.99539321395445801</v>
          </cell>
        </row>
        <row r="7">
          <cell r="A7" t="str">
            <v>AUD_AONIA_EOD</v>
          </cell>
          <cell r="F7">
            <v>0.99395957484365405</v>
          </cell>
        </row>
        <row r="8">
          <cell r="A8" t="str">
            <v>AUD_AONIA_EOD</v>
          </cell>
          <cell r="F8">
            <v>0.99256015304166401</v>
          </cell>
        </row>
        <row r="9">
          <cell r="A9" t="str">
            <v>AUD_AONIA_EOD</v>
          </cell>
          <cell r="F9">
            <v>0.99126982319936496</v>
          </cell>
        </row>
        <row r="10">
          <cell r="A10" t="str">
            <v>AUD_AONIA_EOD</v>
          </cell>
          <cell r="F10">
            <v>0.98736859424967305</v>
          </cell>
        </row>
        <row r="11">
          <cell r="A11" t="str">
            <v>AUD_AONIA_EOD</v>
          </cell>
          <cell r="F11">
            <v>0.98335249122756097</v>
          </cell>
        </row>
        <row r="12">
          <cell r="A12" t="str">
            <v>AUD_AONIA_EOD</v>
          </cell>
          <cell r="F12">
            <v>0.97553446449352799</v>
          </cell>
        </row>
        <row r="13">
          <cell r="A13" t="str">
            <v>AUD_AONIA_EOD</v>
          </cell>
          <cell r="F13">
            <v>0.96691419686732805</v>
          </cell>
        </row>
        <row r="14">
          <cell r="A14" t="str">
            <v>AUD_AONIA_EOD</v>
          </cell>
          <cell r="F14">
            <v>0.94820212592029296</v>
          </cell>
        </row>
        <row r="15">
          <cell r="A15" t="str">
            <v>AUD_AONIA_EOD</v>
          </cell>
          <cell r="F15">
            <v>0.92738954172827803</v>
          </cell>
        </row>
        <row r="16">
          <cell r="A16" t="str">
            <v>AUD_AONIA_EOD</v>
          </cell>
          <cell r="F16">
            <v>0.90409074769438302</v>
          </cell>
        </row>
        <row r="17">
          <cell r="A17" t="str">
            <v>AUD_AONIA_EOD</v>
          </cell>
          <cell r="F17">
            <v>0.85111402321922602</v>
          </cell>
        </row>
        <row r="18">
          <cell r="A18" t="str">
            <v>AUD_AONIA_EOD</v>
          </cell>
          <cell r="F18">
            <v>0.77122395277643696</v>
          </cell>
        </row>
        <row r="19">
          <cell r="A19" t="str">
            <v>AUD_AONIA_EOD</v>
          </cell>
          <cell r="F19">
            <v>0.71733849959617402</v>
          </cell>
        </row>
        <row r="20">
          <cell r="A20" t="str">
            <v>AUD_AONIA_EOD</v>
          </cell>
          <cell r="F20">
            <v>0.64344797545290999</v>
          </cell>
        </row>
        <row r="21">
          <cell r="A21" t="str">
            <v>AUD_AONIA_EOD</v>
          </cell>
          <cell r="F21">
            <v>0.53936321719537506</v>
          </cell>
        </row>
        <row r="22">
          <cell r="A22" t="str">
            <v>AUD_AONIA_EOD</v>
          </cell>
          <cell r="F22">
            <v>0.45969908102802998</v>
          </cell>
        </row>
        <row r="23">
          <cell r="A23" t="str">
            <v>AUD_AONIA_EOD</v>
          </cell>
          <cell r="F23">
            <v>0.39742048563562399</v>
          </cell>
        </row>
        <row r="24">
          <cell r="A24" t="str">
            <v>AUD_AONIA_EOD</v>
          </cell>
          <cell r="F24">
            <v>0.30539177261675798</v>
          </cell>
        </row>
        <row r="25">
          <cell r="A25" t="str">
            <v>AUD_BBSW_3M_EOD</v>
          </cell>
          <cell r="F25">
            <v>0.99474718977105603</v>
          </cell>
        </row>
        <row r="26">
          <cell r="A26" t="str">
            <v>AUD_BBSW_3M_EOD</v>
          </cell>
          <cell r="F26">
            <v>0.99267462324540701</v>
          </cell>
        </row>
        <row r="27">
          <cell r="A27" t="str">
            <v>AUD_BBSW_3M_EOD</v>
          </cell>
          <cell r="F27">
            <v>0.98809687874969698</v>
          </cell>
        </row>
        <row r="28">
          <cell r="A28" t="str">
            <v>AUD_BBSW_3M_EOD</v>
          </cell>
          <cell r="F28">
            <v>0.98369160546392398</v>
          </cell>
        </row>
        <row r="29">
          <cell r="A29" t="str">
            <v>AUD_BBSW_3M_EOD</v>
          </cell>
          <cell r="F29">
            <v>0.97931204940666094</v>
          </cell>
        </row>
        <row r="30">
          <cell r="A30" t="str">
            <v>AUD_BBSW_3M_EOD</v>
          </cell>
          <cell r="F30">
            <v>0.97488714016697098</v>
          </cell>
        </row>
        <row r="31">
          <cell r="A31" t="str">
            <v>AUD_BBSW_3M_EOD</v>
          </cell>
          <cell r="F31">
            <v>0.97037095300611598</v>
          </cell>
        </row>
        <row r="32">
          <cell r="A32" t="str">
            <v>AUD_BBSW_3M_EOD</v>
          </cell>
          <cell r="F32">
            <v>0.96246068079736202</v>
          </cell>
        </row>
        <row r="33">
          <cell r="A33" t="str">
            <v>AUD_BBSW_3M_EOD</v>
          </cell>
          <cell r="F33">
            <v>0.94208476982078704</v>
          </cell>
        </row>
        <row r="34">
          <cell r="A34" t="str">
            <v>AUD_BBSW_3M_EOD</v>
          </cell>
          <cell r="F34">
            <v>0.91948988035750701</v>
          </cell>
        </row>
        <row r="35">
          <cell r="A35" t="str">
            <v>AUD_BBSW_3M_EOD</v>
          </cell>
          <cell r="F35">
            <v>0.89463677129401598</v>
          </cell>
        </row>
        <row r="36">
          <cell r="A36" t="str">
            <v>AUD_BBSW_3M_EOD</v>
          </cell>
          <cell r="F36">
            <v>0.83907198682046902</v>
          </cell>
        </row>
        <row r="37">
          <cell r="A37" t="str">
            <v>AUD_BBSW_3M_EOD</v>
          </cell>
          <cell r="F37">
            <v>0.75579443885029496</v>
          </cell>
        </row>
        <row r="38">
          <cell r="A38" t="str">
            <v>AUD_BBSW_3M_EOD</v>
          </cell>
          <cell r="F38">
            <v>0.70028212842363402</v>
          </cell>
        </row>
        <row r="39">
          <cell r="A39" t="str">
            <v>AUD_BBSW_3M_EOD</v>
          </cell>
          <cell r="F39">
            <v>0.62446592307823201</v>
          </cell>
        </row>
        <row r="40">
          <cell r="A40" t="str">
            <v>AUD_BBSW_3M_EOD</v>
          </cell>
          <cell r="F40">
            <v>0.51789156624208899</v>
          </cell>
        </row>
        <row r="41">
          <cell r="A41" t="str">
            <v>AUD_BBSW_3M_EOD</v>
          </cell>
          <cell r="F41">
            <v>0.43693259677225899</v>
          </cell>
        </row>
        <row r="42">
          <cell r="A42" t="str">
            <v>AUD_BBSW_3M_EOD</v>
          </cell>
          <cell r="F42">
            <v>0.37387958516931402</v>
          </cell>
        </row>
        <row r="43">
          <cell r="A43" t="str">
            <v>AUD_BBSW_3M_EOD</v>
          </cell>
          <cell r="F43">
            <v>0.28148862924686902</v>
          </cell>
        </row>
        <row r="44">
          <cell r="A44" t="str">
            <v>AUD_BBSW_6M_EOD</v>
          </cell>
          <cell r="F44">
            <v>0.98928643447075104</v>
          </cell>
        </row>
        <row r="45">
          <cell r="A45" t="str">
            <v>AUD_BBSW_6M_EOD</v>
          </cell>
          <cell r="F45">
            <v>0.97947208115145701</v>
          </cell>
        </row>
        <row r="46">
          <cell r="A46" t="str">
            <v>AUD_BBSW_6M_EOD</v>
          </cell>
          <cell r="F46">
            <v>0.95967567969037104</v>
          </cell>
        </row>
        <row r="47">
          <cell r="A47" t="str">
            <v>AUD_BBSW_6M_EOD</v>
          </cell>
          <cell r="F47">
            <v>0.93836564012349</v>
          </cell>
        </row>
        <row r="48">
          <cell r="A48" t="str">
            <v>AUD_BBSW_6M_EOD</v>
          </cell>
          <cell r="F48">
            <v>0.91513834985433296</v>
          </cell>
        </row>
        <row r="49">
          <cell r="A49" t="str">
            <v>AUD_BBSW_6M_EOD</v>
          </cell>
          <cell r="F49">
            <v>0.88983071993250096</v>
          </cell>
        </row>
        <row r="50">
          <cell r="A50" t="str">
            <v>AUD_BBSW_6M_EOD</v>
          </cell>
          <cell r="F50">
            <v>0.83384717336259595</v>
          </cell>
        </row>
        <row r="51">
          <cell r="A51" t="str">
            <v>AUD_BBSW_6M_EOD</v>
          </cell>
          <cell r="F51">
            <v>0.75032708299859097</v>
          </cell>
        </row>
        <row r="52">
          <cell r="A52" t="str">
            <v>AUD_BBSW_6M_EOD</v>
          </cell>
          <cell r="F52">
            <v>0.69535778548106797</v>
          </cell>
        </row>
        <row r="53">
          <cell r="A53" t="str">
            <v>AUD_BBSW_6M_EOD</v>
          </cell>
          <cell r="F53">
            <v>0.62054522600897399</v>
          </cell>
        </row>
        <row r="54">
          <cell r="A54" t="str">
            <v>AUD_BBSW_6M_EOD</v>
          </cell>
          <cell r="F54">
            <v>0.51537166136865098</v>
          </cell>
        </row>
        <row r="55">
          <cell r="A55" t="str">
            <v>AUD_BBSW_6M_EOD</v>
          </cell>
          <cell r="F55">
            <v>0.43525663532234599</v>
          </cell>
        </row>
        <row r="56">
          <cell r="A56" t="str">
            <v>AUD_BBSW_6M_EOD</v>
          </cell>
          <cell r="F56">
            <v>0.37279333902217898</v>
          </cell>
        </row>
        <row r="57">
          <cell r="A57" t="str">
            <v>AUD_BBSW_6M_EOD</v>
          </cell>
          <cell r="F57">
            <v>0.27995170510664003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0.99961581888473106</v>
          </cell>
        </row>
        <row r="60">
          <cell r="A60" t="str">
            <v>AUD_BBSW_EOD</v>
          </cell>
          <cell r="F60">
            <v>0.99823217184689905</v>
          </cell>
        </row>
        <row r="61">
          <cell r="A61" t="str">
            <v>AUD_BBSW_EOD</v>
          </cell>
          <cell r="F61">
            <v>0.99275367659942604</v>
          </cell>
        </row>
        <row r="62">
          <cell r="A62" t="str">
            <v>AUD_BBSW_EOD</v>
          </cell>
          <cell r="F62">
            <v>0.98817556754713398</v>
          </cell>
        </row>
        <row r="63">
          <cell r="A63" t="str">
            <v>AUD_BBSW_EOD</v>
          </cell>
          <cell r="F63">
            <v>0.98376994343976099</v>
          </cell>
        </row>
        <row r="64">
          <cell r="A64" t="str">
            <v>AUD_BBSW_EOD</v>
          </cell>
          <cell r="F64">
            <v>0.97939003860901497</v>
          </cell>
        </row>
        <row r="65">
          <cell r="A65" t="str">
            <v>AUD_BBSW_EOD</v>
          </cell>
          <cell r="F65">
            <v>0.97496477698411899</v>
          </cell>
        </row>
        <row r="66">
          <cell r="A66" t="str">
            <v>AUD_BBSW_EOD</v>
          </cell>
          <cell r="F66">
            <v>0.97044823016892701</v>
          </cell>
        </row>
        <row r="67">
          <cell r="A67" t="str">
            <v>AUD_BBSW_EOD</v>
          </cell>
          <cell r="F67">
            <v>0.96246496161538797</v>
          </cell>
        </row>
        <row r="68">
          <cell r="A68" t="str">
            <v>AUD_BBSW_EOD</v>
          </cell>
          <cell r="F68">
            <v>0.94207759890419696</v>
          </cell>
        </row>
        <row r="69">
          <cell r="A69" t="str">
            <v>AUD_BBSW_EOD</v>
          </cell>
          <cell r="F69">
            <v>0.91492380215773506</v>
          </cell>
        </row>
        <row r="70">
          <cell r="A70" t="str">
            <v>AUD_BBSW_EOD</v>
          </cell>
          <cell r="F70">
            <v>0.88958500732018497</v>
          </cell>
        </row>
        <row r="71">
          <cell r="A71" t="str">
            <v>AUD_BBSW_EOD</v>
          </cell>
          <cell r="F71">
            <v>0.83347599560791696</v>
          </cell>
        </row>
        <row r="72">
          <cell r="A72" t="str">
            <v>AUD_BBSW_EOD</v>
          </cell>
          <cell r="F72">
            <v>0.74976470726811495</v>
          </cell>
        </row>
        <row r="73">
          <cell r="A73" t="str">
            <v>AUD_BBSW_EOD</v>
          </cell>
          <cell r="F73">
            <v>0.69464643273104498</v>
          </cell>
        </row>
        <row r="74">
          <cell r="A74" t="str">
            <v>AUD_BBSW_EOD</v>
          </cell>
          <cell r="F74">
            <v>0.61967189119994903</v>
          </cell>
        </row>
        <row r="75">
          <cell r="A75" t="str">
            <v>AUD_BBSW_EOD</v>
          </cell>
          <cell r="F75">
            <v>0.51435144034763403</v>
          </cell>
        </row>
        <row r="76">
          <cell r="A76" t="str">
            <v>AUD_BBSW_EOD</v>
          </cell>
          <cell r="F76">
            <v>0.43431599728779802</v>
          </cell>
        </row>
        <row r="77">
          <cell r="A77" t="str">
            <v>AUD_BBSW_EOD</v>
          </cell>
          <cell r="F77">
            <v>0.372073860997712</v>
          </cell>
        </row>
        <row r="78">
          <cell r="A78" t="str">
            <v>AUD_BBSW_EOD</v>
          </cell>
          <cell r="F78">
            <v>0.279816886353493</v>
          </cell>
        </row>
        <row r="79">
          <cell r="A79" t="str">
            <v>CAD_CDOR_1M_EOD</v>
          </cell>
          <cell r="F79">
            <v>0.99927723509571198</v>
          </cell>
        </row>
        <row r="80">
          <cell r="A80" t="str">
            <v>CAD_CDOR_1M_EOD</v>
          </cell>
          <cell r="F80">
            <v>0.99865641302295105</v>
          </cell>
        </row>
        <row r="81">
          <cell r="A81" t="str">
            <v>CAD_CDOR_1M_EOD</v>
          </cell>
          <cell r="F81">
            <v>0.99799760924873104</v>
          </cell>
        </row>
        <row r="82">
          <cell r="A82" t="str">
            <v>CAD_CDOR_1M_EOD</v>
          </cell>
          <cell r="F82">
            <v>0.99610947179530096</v>
          </cell>
        </row>
        <row r="83">
          <cell r="A83" t="str">
            <v>CAD_CDOR_1M_EOD</v>
          </cell>
          <cell r="F83">
            <v>0.99420897694480304</v>
          </cell>
        </row>
        <row r="84">
          <cell r="A84" t="str">
            <v>CAD_CDOR_1M_EOD</v>
          </cell>
          <cell r="F84">
            <v>0.99184849379195805</v>
          </cell>
        </row>
        <row r="85">
          <cell r="A85" t="str">
            <v>CAD_CDOR_1M_EOD</v>
          </cell>
          <cell r="F85">
            <v>0.98400385836179705</v>
          </cell>
        </row>
        <row r="86">
          <cell r="A86" t="str">
            <v>CAD_CDOR_1M_EOD</v>
          </cell>
          <cell r="F86">
            <v>0.97345103280927003</v>
          </cell>
        </row>
        <row r="87">
          <cell r="A87" t="str">
            <v>CAD_CDOR_1M_EOD</v>
          </cell>
          <cell r="F87">
            <v>0.96050158275223396</v>
          </cell>
        </row>
        <row r="88">
          <cell r="A88" t="str">
            <v>CAD_CDOR_1M_EOD</v>
          </cell>
          <cell r="F88">
            <v>0.94414231961518902</v>
          </cell>
        </row>
        <row r="89">
          <cell r="A89" t="str">
            <v>CAD_CDOR_1M_EOD</v>
          </cell>
          <cell r="F89">
            <v>0.92418034835389595</v>
          </cell>
        </row>
        <row r="90">
          <cell r="A90" t="str">
            <v>CAD_CDOR_1M_EOD</v>
          </cell>
          <cell r="F90">
            <v>0.90175869808229403</v>
          </cell>
        </row>
        <row r="91">
          <cell r="A91" t="str">
            <v>CAD_CDOR_1M_EOD</v>
          </cell>
          <cell r="F91">
            <v>0.87708606066862904</v>
          </cell>
        </row>
        <row r="92">
          <cell r="A92" t="str">
            <v>CAD_CDOR_1M_EOD</v>
          </cell>
          <cell r="F92">
            <v>0.85131261085474597</v>
          </cell>
        </row>
        <row r="93">
          <cell r="A93" t="str">
            <v>CAD_CDOR_1M_EOD</v>
          </cell>
          <cell r="F93">
            <v>0.82574259145099305</v>
          </cell>
        </row>
        <row r="94">
          <cell r="A94" t="str">
            <v>CAD_CDOR_1M_EOD</v>
          </cell>
          <cell r="F94">
            <v>0.77289093319433</v>
          </cell>
        </row>
        <row r="95">
          <cell r="A95" t="str">
            <v>CAD_CDOR_1M_EOD</v>
          </cell>
          <cell r="F95">
            <v>0.69855329153502499</v>
          </cell>
        </row>
        <row r="96">
          <cell r="A96" t="str">
            <v>CAD_CDOR_1M_EOD</v>
          </cell>
          <cell r="F96">
            <v>0.60181355263530201</v>
          </cell>
        </row>
        <row r="97">
          <cell r="A97" t="str">
            <v>CAD_CDOR_1M_EOD</v>
          </cell>
          <cell r="F97">
            <v>0.528419979315494</v>
          </cell>
        </row>
        <row r="98">
          <cell r="A98" t="str">
            <v>CAD_CDOR_1M_EOD</v>
          </cell>
          <cell r="F98">
            <v>0.46493089388574599</v>
          </cell>
        </row>
        <row r="99">
          <cell r="A99" t="str">
            <v>CAD_CDOR_3M_EOD</v>
          </cell>
          <cell r="F99">
            <v>0.99792486309291095</v>
          </cell>
        </row>
        <row r="100">
          <cell r="A100" t="str">
            <v>CAD_CDOR_3M_EOD</v>
          </cell>
          <cell r="F100">
            <v>0.99692404612915897</v>
          </cell>
        </row>
        <row r="101">
          <cell r="A101" t="str">
            <v>CAD_CDOR_3M_EOD</v>
          </cell>
          <cell r="F101">
            <v>0.99496563418582595</v>
          </cell>
        </row>
        <row r="102">
          <cell r="A102" t="str">
            <v>CAD_CDOR_3M_EOD</v>
          </cell>
          <cell r="F102">
            <v>0.99287577629975299</v>
          </cell>
        </row>
        <row r="103">
          <cell r="A103" t="str">
            <v>CAD_CDOR_3M_EOD</v>
          </cell>
          <cell r="F103">
            <v>0.99089176394408895</v>
          </cell>
        </row>
        <row r="104">
          <cell r="A104" t="str">
            <v>CAD_CDOR_3M_EOD</v>
          </cell>
          <cell r="F104">
            <v>0.98316359079194804</v>
          </cell>
        </row>
        <row r="105">
          <cell r="A105" t="str">
            <v>CAD_CDOR_3M_EOD</v>
          </cell>
          <cell r="F105">
            <v>0.97199204338149503</v>
          </cell>
        </row>
        <row r="106">
          <cell r="A106" t="str">
            <v>CAD_CDOR_3M_EOD</v>
          </cell>
          <cell r="F106">
            <v>0.958206789861623</v>
          </cell>
        </row>
        <row r="107">
          <cell r="A107" t="str">
            <v>CAD_CDOR_3M_EOD</v>
          </cell>
          <cell r="F107">
            <v>0.94086848601287298</v>
          </cell>
        </row>
        <row r="108">
          <cell r="A108" t="str">
            <v>CAD_CDOR_3M_EOD</v>
          </cell>
          <cell r="F108">
            <v>0.92059164929355297</v>
          </cell>
        </row>
        <row r="109">
          <cell r="A109" t="str">
            <v>CAD_CDOR_3M_EOD</v>
          </cell>
          <cell r="F109">
            <v>0.89755519095818503</v>
          </cell>
        </row>
        <row r="110">
          <cell r="A110" t="str">
            <v>CAD_CDOR_3M_EOD</v>
          </cell>
          <cell r="F110">
            <v>0.87283565953748998</v>
          </cell>
        </row>
        <row r="111">
          <cell r="A111" t="str">
            <v>CAD_CDOR_3M_EOD</v>
          </cell>
          <cell r="F111">
            <v>0.84708295398223299</v>
          </cell>
        </row>
        <row r="112">
          <cell r="A112" t="str">
            <v>CAD_CDOR_3M_EOD</v>
          </cell>
          <cell r="F112">
            <v>0.821128997510856</v>
          </cell>
        </row>
        <row r="113">
          <cell r="A113" t="str">
            <v>CAD_CDOR_3M_EOD</v>
          </cell>
          <cell r="F113">
            <v>0.768356698922388</v>
          </cell>
        </row>
        <row r="114">
          <cell r="A114" t="str">
            <v>CAD_CDOR_3M_EOD</v>
          </cell>
          <cell r="F114">
            <v>0.69415286211909799</v>
          </cell>
        </row>
        <row r="115">
          <cell r="A115" t="str">
            <v>CAD_CDOR_3M_EOD</v>
          </cell>
          <cell r="F115">
            <v>0.59780818383950496</v>
          </cell>
        </row>
        <row r="116">
          <cell r="A116" t="str">
            <v>CAD_CDOR_3M_EOD</v>
          </cell>
          <cell r="F116">
            <v>0.52472347755624604</v>
          </cell>
        </row>
        <row r="117">
          <cell r="A117" t="str">
            <v>CAD_CDOR_3M_EOD</v>
          </cell>
          <cell r="F117">
            <v>0.462867501126485</v>
          </cell>
        </row>
        <row r="118">
          <cell r="A118" t="str">
            <v>CAD_CDOR_EOD</v>
          </cell>
          <cell r="F118">
            <v>0.99998549062148401</v>
          </cell>
        </row>
        <row r="119">
          <cell r="A119" t="str">
            <v>CAD_CDOR_EOD</v>
          </cell>
          <cell r="F119">
            <v>0.99988711521016804</v>
          </cell>
        </row>
        <row r="120">
          <cell r="A120" t="str">
            <v>CAD_CDOR_EOD</v>
          </cell>
          <cell r="F120">
            <v>0.99927723509571198</v>
          </cell>
        </row>
        <row r="121">
          <cell r="A121" t="str">
            <v>CAD_CDOR_EOD</v>
          </cell>
          <cell r="F121">
            <v>0.99687506968864203</v>
          </cell>
        </row>
        <row r="122">
          <cell r="A122" t="str">
            <v>CAD_CDOR_EOD</v>
          </cell>
          <cell r="F122">
            <v>0.99491675395729895</v>
          </cell>
        </row>
        <row r="123">
          <cell r="A123" t="str">
            <v>CAD_CDOR_EOD</v>
          </cell>
          <cell r="F123">
            <v>0.99282699874083302</v>
          </cell>
        </row>
        <row r="124">
          <cell r="A124" t="str">
            <v>CAD_CDOR_EOD</v>
          </cell>
          <cell r="F124">
            <v>0.99084308385484499</v>
          </cell>
        </row>
        <row r="125">
          <cell r="A125" t="str">
            <v>CAD_CDOR_EOD</v>
          </cell>
          <cell r="F125">
            <v>0.98316364211227103</v>
          </cell>
        </row>
        <row r="126">
          <cell r="A126" t="str">
            <v>CAD_CDOR_EOD</v>
          </cell>
          <cell r="F126">
            <v>0.97198151503965502</v>
          </cell>
        </row>
        <row r="127">
          <cell r="A127" t="str">
            <v>CAD_CDOR_EOD</v>
          </cell>
          <cell r="F127">
            <v>0.95817535714861901</v>
          </cell>
        </row>
        <row r="128">
          <cell r="A128" t="str">
            <v>CAD_CDOR_EOD</v>
          </cell>
          <cell r="F128">
            <v>0.94079463243370498</v>
          </cell>
        </row>
        <row r="129">
          <cell r="A129" t="str">
            <v>CAD_CDOR_EOD</v>
          </cell>
          <cell r="F129">
            <v>0.92045346535725003</v>
          </cell>
        </row>
        <row r="130">
          <cell r="A130" t="str">
            <v>CAD_CDOR_EOD</v>
          </cell>
          <cell r="F130">
            <v>0.89732730539498495</v>
          </cell>
        </row>
        <row r="131">
          <cell r="A131" t="str">
            <v>CAD_CDOR_EOD</v>
          </cell>
          <cell r="F131">
            <v>0.87249528970099599</v>
          </cell>
        </row>
        <row r="132">
          <cell r="A132" t="str">
            <v>CAD_CDOR_EOD</v>
          </cell>
          <cell r="F132">
            <v>0.84661118025028703</v>
          </cell>
        </row>
        <row r="133">
          <cell r="A133" t="str">
            <v>CAD_CDOR_EOD</v>
          </cell>
          <cell r="F133">
            <v>0.82052338944429204</v>
          </cell>
        </row>
        <row r="134">
          <cell r="A134" t="str">
            <v>CAD_CDOR_EOD</v>
          </cell>
          <cell r="F134">
            <v>0.76746263407519499</v>
          </cell>
        </row>
        <row r="135">
          <cell r="A135" t="str">
            <v>CAD_CDOR_EOD</v>
          </cell>
          <cell r="F135">
            <v>0.69286225713908201</v>
          </cell>
        </row>
        <row r="136">
          <cell r="A136" t="str">
            <v>CAD_CDOR_EOD</v>
          </cell>
          <cell r="F136">
            <v>0.59624854757186196</v>
          </cell>
        </row>
        <row r="137">
          <cell r="A137" t="str">
            <v>CAD_CDOR_EOD</v>
          </cell>
          <cell r="F137">
            <v>0.52325247011318599</v>
          </cell>
        </row>
        <row r="138">
          <cell r="A138" t="str">
            <v>CAD_CDOR_EOD</v>
          </cell>
          <cell r="F138">
            <v>0.46156225015848801</v>
          </cell>
        </row>
        <row r="139">
          <cell r="A139" t="str">
            <v>CAD_CORRA_EOD</v>
          </cell>
          <cell r="F139">
            <v>0.99998549062148401</v>
          </cell>
        </row>
        <row r="140">
          <cell r="A140" t="str">
            <v>CAD_CORRA_EOD</v>
          </cell>
          <cell r="F140">
            <v>0.99988961079579097</v>
          </cell>
        </row>
        <row r="141">
          <cell r="A141" t="str">
            <v>CAD_CORRA_EOD</v>
          </cell>
          <cell r="F141">
            <v>0.99956059521285301</v>
          </cell>
        </row>
        <row r="142">
          <cell r="A142" t="str">
            <v>CAD_CORRA_EOD</v>
          </cell>
          <cell r="F142">
            <v>0.99914086529364199</v>
          </cell>
        </row>
        <row r="143">
          <cell r="A143" t="str">
            <v>CAD_CORRA_EOD</v>
          </cell>
          <cell r="F143">
            <v>0.99875043309961098</v>
          </cell>
        </row>
        <row r="144">
          <cell r="A144" t="str">
            <v>CAD_CORRA_EOD</v>
          </cell>
          <cell r="F144">
            <v>0.99833539265153104</v>
          </cell>
        </row>
        <row r="145">
          <cell r="A145" t="str">
            <v>CAD_CORRA_EOD</v>
          </cell>
          <cell r="F145">
            <v>0.99792532164069103</v>
          </cell>
        </row>
        <row r="146">
          <cell r="A146" t="str">
            <v>CAD_CORRA_EOD</v>
          </cell>
          <cell r="F146">
            <v>0.99753826961287495</v>
          </cell>
        </row>
        <row r="147">
          <cell r="A147" t="str">
            <v>CAD_CORRA_EOD</v>
          </cell>
          <cell r="F147">
            <v>0.99712379995254097</v>
          </cell>
        </row>
        <row r="148">
          <cell r="A148" t="str">
            <v>CAD_CORRA_EOD</v>
          </cell>
          <cell r="F148">
            <v>0.99673389887335595</v>
          </cell>
        </row>
        <row r="149">
          <cell r="A149" t="str">
            <v>CAD_CORRA_EOD</v>
          </cell>
          <cell r="F149">
            <v>0.99634389462976802</v>
          </cell>
        </row>
        <row r="150">
          <cell r="A150" t="str">
            <v>CAD_CORRA_EOD</v>
          </cell>
          <cell r="F150">
            <v>0.99591104119792195</v>
          </cell>
        </row>
        <row r="151">
          <cell r="A151" t="str">
            <v>CAD_CORRA_EOD</v>
          </cell>
          <cell r="F151">
            <v>0.99549968720902804</v>
          </cell>
        </row>
        <row r="152">
          <cell r="A152" t="str">
            <v>CAD_CORRA_EOD</v>
          </cell>
          <cell r="F152">
            <v>0.99506793305167995</v>
          </cell>
        </row>
        <row r="153">
          <cell r="A153" t="str">
            <v>CAD_CORRA_EOD</v>
          </cell>
          <cell r="F153">
            <v>0.99239695546005602</v>
          </cell>
        </row>
        <row r="154">
          <cell r="A154" t="str">
            <v>CAD_CORRA_EOD</v>
          </cell>
          <cell r="F154">
            <v>0.98874897429631003</v>
          </cell>
        </row>
        <row r="155">
          <cell r="A155" t="str">
            <v>CAD_CORRA_EOD</v>
          </cell>
          <cell r="F155">
            <v>0.98052416877200199</v>
          </cell>
        </row>
        <row r="156">
          <cell r="A156" t="str">
            <v>CAD_CORRA_EOD</v>
          </cell>
          <cell r="F156">
            <v>0.96940314664981697</v>
          </cell>
        </row>
        <row r="157">
          <cell r="A157" t="str">
            <v>CAD_CORRA_EOD</v>
          </cell>
          <cell r="F157">
            <v>0.95467484942886804</v>
          </cell>
        </row>
        <row r="158">
          <cell r="A158" t="str">
            <v>CAD_CORRA_EOD</v>
          </cell>
          <cell r="F158">
            <v>0.91592864291926701</v>
          </cell>
        </row>
        <row r="159">
          <cell r="A159" t="str">
            <v>CAD_CORRA_EOD</v>
          </cell>
          <cell r="F159">
            <v>0.84493449980799196</v>
          </cell>
        </row>
        <row r="160">
          <cell r="A160" t="str">
            <v>CAD_CORRA_EOD</v>
          </cell>
          <cell r="F160">
            <v>0.79478119713786899</v>
          </cell>
        </row>
        <row r="161">
          <cell r="A161" t="str">
            <v>CAD_CORRA_EOD</v>
          </cell>
          <cell r="F161">
            <v>0.72370682095733196</v>
          </cell>
        </row>
        <row r="162">
          <cell r="A162" t="str">
            <v>CAD_CORRA_EOD</v>
          </cell>
          <cell r="F162">
            <v>0.63199380367384295</v>
          </cell>
        </row>
        <row r="163">
          <cell r="A163" t="str">
            <v>CAD_CORRA_EOD</v>
          </cell>
          <cell r="F163">
            <v>0.50299560518751596</v>
          </cell>
        </row>
        <row r="164">
          <cell r="A164" t="str">
            <v>CHF_LIBOR_12M_EOD</v>
          </cell>
          <cell r="F164">
            <v>1.0062359378906101</v>
          </cell>
        </row>
        <row r="165">
          <cell r="A165" t="str">
            <v>CHF_LIBOR_12M_EOD</v>
          </cell>
          <cell r="F165">
            <v>1.0130992421867699</v>
          </cell>
        </row>
        <row r="166">
          <cell r="A166" t="str">
            <v>CHF_LIBOR_12M_EOD</v>
          </cell>
          <cell r="F166">
            <v>1.01830333800053</v>
          </cell>
        </row>
        <row r="167">
          <cell r="A167" t="str">
            <v>CHF_LIBOR_12M_EOD</v>
          </cell>
          <cell r="F167">
            <v>1.0207790274340101</v>
          </cell>
        </row>
        <row r="168">
          <cell r="A168" t="str">
            <v>CHF_LIBOR_12M_EOD</v>
          </cell>
          <cell r="F168">
            <v>1.01968248423598</v>
          </cell>
        </row>
        <row r="169">
          <cell r="A169" t="str">
            <v>CHF_LIBOR_12M_EOD</v>
          </cell>
          <cell r="F169">
            <v>1.01467033537436</v>
          </cell>
        </row>
        <row r="170">
          <cell r="A170" t="str">
            <v>CHF_LIBOR_12M_EOD</v>
          </cell>
          <cell r="F170">
            <v>1.00761406903404</v>
          </cell>
        </row>
        <row r="171">
          <cell r="A171" t="str">
            <v>CHF_LIBOR_12M_EOD</v>
          </cell>
          <cell r="F171">
            <v>0.99873687373861897</v>
          </cell>
        </row>
        <row r="172">
          <cell r="A172" t="str">
            <v>CHF_LIBOR_12M_EOD</v>
          </cell>
          <cell r="F172">
            <v>0.98872935040099696</v>
          </cell>
        </row>
        <row r="173">
          <cell r="A173" t="str">
            <v>CHF_LIBOR_12M_EOD</v>
          </cell>
          <cell r="F173">
            <v>0.978248457585563</v>
          </cell>
        </row>
        <row r="174">
          <cell r="A174" t="str">
            <v>CHF_LIBOR_12M_EOD</v>
          </cell>
          <cell r="F174">
            <v>0.95626970659768296</v>
          </cell>
        </row>
        <row r="175">
          <cell r="A175" t="str">
            <v>CHF_LIBOR_12M_EOD</v>
          </cell>
          <cell r="F175">
            <v>0.92123665364353302</v>
          </cell>
        </row>
        <row r="176">
          <cell r="A176" t="str">
            <v>CHF_LIBOR_12M_EOD</v>
          </cell>
          <cell r="F176">
            <v>0.86268466964886104</v>
          </cell>
        </row>
        <row r="177">
          <cell r="A177" t="str">
            <v>CHF_LIBOR_12M_EOD</v>
          </cell>
          <cell r="F177">
            <v>0.81029122376302598</v>
          </cell>
        </row>
        <row r="178">
          <cell r="A178" t="str">
            <v>CHF_LIBOR_12M_EOD</v>
          </cell>
          <cell r="F178">
            <v>0.76483855777669396</v>
          </cell>
        </row>
        <row r="179">
          <cell r="A179" t="str">
            <v>CHF_LIBOR_12M_EOD</v>
          </cell>
          <cell r="F179">
            <v>0.677170122208829</v>
          </cell>
        </row>
        <row r="180">
          <cell r="A180" t="str">
            <v>CHF_LIBOR_3M_EOD</v>
          </cell>
          <cell r="F180">
            <v>1.00195573801654</v>
          </cell>
        </row>
        <row r="181">
          <cell r="A181" t="str">
            <v>CHF_LIBOR_3M_EOD</v>
          </cell>
          <cell r="F181">
            <v>1.0030570127482501</v>
          </cell>
        </row>
        <row r="182">
          <cell r="A182" t="str">
            <v>CHF_LIBOR_3M_EOD</v>
          </cell>
          <cell r="F182">
            <v>1.00534547298778</v>
          </cell>
        </row>
        <row r="183">
          <cell r="A183" t="str">
            <v>CHF_LIBOR_3M_EOD</v>
          </cell>
          <cell r="F183">
            <v>1.0079277379376099</v>
          </cell>
        </row>
        <row r="184">
          <cell r="A184" t="str">
            <v>CHF_LIBOR_3M_EOD</v>
          </cell>
          <cell r="F184">
            <v>1.0103591110071899</v>
          </cell>
        </row>
        <row r="185">
          <cell r="A185" t="str">
            <v>CHF_LIBOR_3M_EOD</v>
          </cell>
          <cell r="F185">
            <v>1.0182733003656499</v>
          </cell>
        </row>
        <row r="186">
          <cell r="A186" t="str">
            <v>CHF_LIBOR_3M_EOD</v>
          </cell>
          <cell r="F186">
            <v>1.0262641600759801</v>
          </cell>
        </row>
        <row r="187">
          <cell r="A187" t="str">
            <v>CHF_LIBOR_3M_EOD</v>
          </cell>
          <cell r="F187">
            <v>1.0316466271957501</v>
          </cell>
        </row>
        <row r="188">
          <cell r="A188" t="str">
            <v>CHF_LIBOR_3M_EOD</v>
          </cell>
          <cell r="F188">
            <v>1.0333586859961199</v>
          </cell>
        </row>
        <row r="189">
          <cell r="A189" t="str">
            <v>CHF_LIBOR_3M_EOD</v>
          </cell>
          <cell r="F189">
            <v>1.03115520763075</v>
          </cell>
        </row>
        <row r="190">
          <cell r="A190" t="str">
            <v>CHF_LIBOR_3M_EOD</v>
          </cell>
          <cell r="F190">
            <v>1.0265334240341499</v>
          </cell>
        </row>
        <row r="191">
          <cell r="A191" t="str">
            <v>CHF_LIBOR_3M_EOD</v>
          </cell>
          <cell r="F191">
            <v>1.01996352953336</v>
          </cell>
        </row>
        <row r="192">
          <cell r="A192" t="str">
            <v>CHF_LIBOR_3M_EOD</v>
          </cell>
          <cell r="F192">
            <v>1.0121579491056401</v>
          </cell>
        </row>
        <row r="193">
          <cell r="A193" t="str">
            <v>CHF_LIBOR_3M_EOD</v>
          </cell>
          <cell r="F193">
            <v>1.0034977537618901</v>
          </cell>
        </row>
        <row r="194">
          <cell r="A194" t="str">
            <v>CHF_LIBOR_3M_EOD</v>
          </cell>
          <cell r="F194">
            <v>0.98500984695301497</v>
          </cell>
        </row>
        <row r="195">
          <cell r="A195" t="str">
            <v>CHF_LIBOR_3M_EOD</v>
          </cell>
          <cell r="F195">
            <v>0.95334183736995803</v>
          </cell>
        </row>
        <row r="196">
          <cell r="A196" t="str">
            <v>CHF_LIBOR_3M_EOD</v>
          </cell>
          <cell r="F196">
            <v>0.89866695094562699</v>
          </cell>
        </row>
        <row r="197">
          <cell r="A197" t="str">
            <v>CHF_LIBOR_3M_EOD</v>
          </cell>
          <cell r="F197">
            <v>0.84987747253613399</v>
          </cell>
        </row>
        <row r="198">
          <cell r="A198" t="str">
            <v>CHF_LIBOR_3M_EOD</v>
          </cell>
          <cell r="F198">
            <v>0.807950096536734</v>
          </cell>
        </row>
        <row r="199">
          <cell r="A199" t="str">
            <v>CHF_LIBOR_3M_EOD</v>
          </cell>
          <cell r="F199">
            <v>0.75410297888383804</v>
          </cell>
        </row>
        <row r="200">
          <cell r="A200" t="str">
            <v>CHF_LIBOR_6M_EOD</v>
          </cell>
          <cell r="F200">
            <v>1.0035932270465799</v>
          </cell>
        </row>
        <row r="201">
          <cell r="A201" t="str">
            <v>CHF_LIBOR_6M_EOD</v>
          </cell>
          <cell r="F201">
            <v>1.0078283035345801</v>
          </cell>
        </row>
        <row r="202">
          <cell r="A202" t="str">
            <v>CHF_LIBOR_6M_EOD</v>
          </cell>
          <cell r="F202">
            <v>1.01199800235933</v>
          </cell>
        </row>
        <row r="203">
          <cell r="A203" t="str">
            <v>CHF_LIBOR_6M_EOD</v>
          </cell>
          <cell r="F203">
            <v>1.0159663608220599</v>
          </cell>
        </row>
        <row r="204">
          <cell r="A204" t="str">
            <v>CHF_LIBOR_6M_EOD</v>
          </cell>
          <cell r="F204">
            <v>1.02247506555214</v>
          </cell>
        </row>
        <row r="205">
          <cell r="A205" t="str">
            <v>CHF_LIBOR_6M_EOD</v>
          </cell>
          <cell r="F205">
            <v>1.0261547820766299</v>
          </cell>
        </row>
        <row r="206">
          <cell r="A206" t="str">
            <v>CHF_LIBOR_6M_EOD</v>
          </cell>
          <cell r="F206">
            <v>1.0259994813359099</v>
          </cell>
        </row>
        <row r="207">
          <cell r="A207" t="str">
            <v>CHF_LIBOR_6M_EOD</v>
          </cell>
          <cell r="F207">
            <v>1.0222079579441099</v>
          </cell>
        </row>
        <row r="208">
          <cell r="A208" t="str">
            <v>CHF_LIBOR_6M_EOD</v>
          </cell>
          <cell r="F208">
            <v>1.01615993999146</v>
          </cell>
        </row>
        <row r="209">
          <cell r="A209" t="str">
            <v>CHF_LIBOR_6M_EOD</v>
          </cell>
          <cell r="F209">
            <v>1.0082017032921899</v>
          </cell>
        </row>
        <row r="210">
          <cell r="A210" t="str">
            <v>CHF_LIBOR_6M_EOD</v>
          </cell>
          <cell r="F210">
            <v>0.99926336006583205</v>
          </cell>
        </row>
        <row r="211">
          <cell r="A211" t="str">
            <v>CHF_LIBOR_6M_EOD</v>
          </cell>
          <cell r="F211">
            <v>0.989566858913693</v>
          </cell>
        </row>
        <row r="212">
          <cell r="A212" t="str">
            <v>CHF_LIBOR_6M_EOD</v>
          </cell>
          <cell r="F212">
            <v>0.96982636341879103</v>
          </cell>
        </row>
        <row r="213">
          <cell r="A213" t="str">
            <v>CHF_LIBOR_6M_EOD</v>
          </cell>
          <cell r="F213">
            <v>0.937553187856762</v>
          </cell>
        </row>
        <row r="214">
          <cell r="A214" t="str">
            <v>CHF_LIBOR_6M_EOD</v>
          </cell>
          <cell r="F214">
            <v>0.882595495970941</v>
          </cell>
        </row>
        <row r="215">
          <cell r="A215" t="str">
            <v>CHF_LIBOR_6M_EOD</v>
          </cell>
          <cell r="F215">
            <v>0.83313208146159001</v>
          </cell>
        </row>
        <row r="216">
          <cell r="A216" t="str">
            <v>CHF_LIBOR_6M_EOD</v>
          </cell>
          <cell r="F216">
            <v>0.79078988853815402</v>
          </cell>
        </row>
        <row r="217">
          <cell r="A217" t="str">
            <v>CHF_LIBOR_6M_EOD</v>
          </cell>
          <cell r="F217">
            <v>0.73258893207351405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1.00024062653983</v>
          </cell>
        </row>
        <row r="221">
          <cell r="A221" t="str">
            <v>CHF_LIBOR_EOD</v>
          </cell>
          <cell r="F221">
            <v>1.00073147781284</v>
          </cell>
        </row>
        <row r="222">
          <cell r="A222" t="str">
            <v>CHF_LIBOR_EOD</v>
          </cell>
          <cell r="F222">
            <v>1.0031099405489701</v>
          </cell>
        </row>
        <row r="223">
          <cell r="A223" t="str">
            <v>CHF_LIBOR_EOD</v>
          </cell>
          <cell r="F223">
            <v>1.0053985215425201</v>
          </cell>
        </row>
        <row r="224">
          <cell r="A224" t="str">
            <v>CHF_LIBOR_EOD</v>
          </cell>
          <cell r="F224">
            <v>1.0079809227494101</v>
          </cell>
        </row>
        <row r="225">
          <cell r="A225" t="str">
            <v>CHF_LIBOR_EOD</v>
          </cell>
          <cell r="F225">
            <v>1.01041242411402</v>
          </cell>
        </row>
        <row r="226">
          <cell r="A226" t="str">
            <v>CHF_LIBOR_EOD</v>
          </cell>
          <cell r="F226">
            <v>1.0159908045902299</v>
          </cell>
        </row>
        <row r="227">
          <cell r="A227" t="str">
            <v>CHF_LIBOR_EOD</v>
          </cell>
          <cell r="F227">
            <v>1.02249359656884</v>
          </cell>
        </row>
        <row r="228">
          <cell r="A228" t="str">
            <v>CHF_LIBOR_EOD</v>
          </cell>
          <cell r="F228">
            <v>1.0261640829804699</v>
          </cell>
        </row>
        <row r="229">
          <cell r="A229" t="str">
            <v>CHF_LIBOR_EOD</v>
          </cell>
          <cell r="F229">
            <v>1.0259672249504701</v>
          </cell>
        </row>
        <row r="230">
          <cell r="A230" t="str">
            <v>CHF_LIBOR_EOD</v>
          </cell>
          <cell r="F230">
            <v>1.0221247463649299</v>
          </cell>
        </row>
        <row r="231">
          <cell r="A231" t="str">
            <v>CHF_LIBOR_EOD</v>
          </cell>
          <cell r="F231">
            <v>1.0160124113184399</v>
          </cell>
        </row>
        <row r="232">
          <cell r="A232" t="str">
            <v>CHF_LIBOR_EOD</v>
          </cell>
          <cell r="F232">
            <v>1.0079773098629199</v>
          </cell>
        </row>
        <row r="233">
          <cell r="A233" t="str">
            <v>CHF_LIBOR_EOD</v>
          </cell>
          <cell r="F233">
            <v>0.99895364828733002</v>
          </cell>
        </row>
        <row r="234">
          <cell r="A234" t="str">
            <v>CHF_LIBOR_EOD</v>
          </cell>
          <cell r="F234">
            <v>0.98916362407247105</v>
          </cell>
        </row>
        <row r="235">
          <cell r="A235" t="str">
            <v>CHF_LIBOR_EOD</v>
          </cell>
          <cell r="F235">
            <v>0.96925520241350205</v>
          </cell>
        </row>
        <row r="236">
          <cell r="A236" t="str">
            <v>CHF_LIBOR_EOD</v>
          </cell>
          <cell r="F236">
            <v>0.93675273423226002</v>
          </cell>
        </row>
        <row r="237">
          <cell r="A237" t="str">
            <v>CHF_LIBOR_EOD</v>
          </cell>
          <cell r="F237">
            <v>0.88148357387816101</v>
          </cell>
        </row>
        <row r="238">
          <cell r="A238" t="str">
            <v>CHF_LIBOR_EOD</v>
          </cell>
          <cell r="F238">
            <v>0.83182444013066104</v>
          </cell>
        </row>
        <row r="239">
          <cell r="A239" t="str">
            <v>CHF_LIBOR_EOD</v>
          </cell>
          <cell r="F239">
            <v>0.78936166722553203</v>
          </cell>
        </row>
        <row r="240">
          <cell r="A240" t="str">
            <v>CHF_LIBOR_EOD</v>
          </cell>
          <cell r="F240">
            <v>0.73129338078233896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1.0000591695111101</v>
          </cell>
        </row>
        <row r="243">
          <cell r="A243" t="str">
            <v>CHF_TOIS_EOD</v>
          </cell>
          <cell r="F243">
            <v>1.0005110670097099</v>
          </cell>
        </row>
        <row r="244">
          <cell r="A244" t="str">
            <v>CHF_TOIS_EOD</v>
          </cell>
          <cell r="F244">
            <v>1.0010577245913901</v>
          </cell>
        </row>
        <row r="245">
          <cell r="A245" t="str">
            <v>CHF_TOIS_EOD</v>
          </cell>
          <cell r="F245">
            <v>1.0016056300565199</v>
          </cell>
        </row>
        <row r="246">
          <cell r="A246" t="str">
            <v>CHF_TOIS_EOD</v>
          </cell>
          <cell r="F246">
            <v>1.0021306570902</v>
          </cell>
        </row>
        <row r="247">
          <cell r="A247" t="str">
            <v>CHF_TOIS_EOD</v>
          </cell>
          <cell r="F247">
            <v>1.0028132289087699</v>
          </cell>
        </row>
        <row r="248">
          <cell r="A248" t="str">
            <v>CHF_TOIS_EOD</v>
          </cell>
          <cell r="F248">
            <v>1.00339363236594</v>
          </cell>
        </row>
        <row r="249">
          <cell r="A249" t="str">
            <v>CHF_TOIS_EOD</v>
          </cell>
          <cell r="F249">
            <v>1.0039498936614999</v>
          </cell>
        </row>
        <row r="250">
          <cell r="A250" t="str">
            <v>CHF_TOIS_EOD</v>
          </cell>
          <cell r="F250">
            <v>1.0046400490681799</v>
          </cell>
        </row>
        <row r="251">
          <cell r="A251" t="str">
            <v>CHF_TOIS_EOD</v>
          </cell>
          <cell r="F251">
            <v>1.00543759968859</v>
          </cell>
        </row>
        <row r="252">
          <cell r="A252" t="str">
            <v>CHF_TOIS_EOD</v>
          </cell>
          <cell r="F252">
            <v>1.0060883402038601</v>
          </cell>
        </row>
        <row r="253">
          <cell r="A253" t="str">
            <v>CHF_TOIS_EOD</v>
          </cell>
          <cell r="F253">
            <v>1.0065885740615199</v>
          </cell>
        </row>
        <row r="254">
          <cell r="A254" t="str">
            <v>CHF_TOIS_EOD</v>
          </cell>
          <cell r="F254">
            <v>1.0076017910316</v>
          </cell>
        </row>
        <row r="255">
          <cell r="A255" t="str">
            <v>CHF_TOIS_EOD</v>
          </cell>
          <cell r="F255">
            <v>1.0096001713787</v>
          </cell>
        </row>
        <row r="256">
          <cell r="A256" t="str">
            <v>CHF_TOIS_EOD</v>
          </cell>
          <cell r="F256">
            <v>1.0116484251528099</v>
          </cell>
        </row>
        <row r="257">
          <cell r="A257" t="str">
            <v>CHF_TOIS_EOD</v>
          </cell>
          <cell r="F257">
            <v>1.0136409095663099</v>
          </cell>
        </row>
        <row r="258">
          <cell r="A258" t="str">
            <v>CHF_TOIS_EOD</v>
          </cell>
          <cell r="F258">
            <v>1.01525694086698</v>
          </cell>
        </row>
        <row r="259">
          <cell r="A259" t="str">
            <v>CHF_TOIS_EOD</v>
          </cell>
          <cell r="F259">
            <v>1.0233989808596</v>
          </cell>
        </row>
        <row r="260">
          <cell r="A260" t="str">
            <v>CHF_TOIS_EOD</v>
          </cell>
          <cell r="F260">
            <v>1.0284166583356</v>
          </cell>
        </row>
        <row r="261">
          <cell r="A261" t="str">
            <v>CHF_TOIS_EOD</v>
          </cell>
          <cell r="F261">
            <v>1.03141422483975</v>
          </cell>
        </row>
        <row r="262">
          <cell r="A262" t="str">
            <v>CHF_TOIS_EOD</v>
          </cell>
          <cell r="F262">
            <v>1.0296354707606199</v>
          </cell>
        </row>
        <row r="263">
          <cell r="A263" t="str">
            <v>CHF_TOIS_EOD</v>
          </cell>
          <cell r="F263">
            <v>1.02622059774514</v>
          </cell>
        </row>
        <row r="264">
          <cell r="A264" t="str">
            <v>CHF_TOIS_EOD</v>
          </cell>
          <cell r="F264">
            <v>1.0208143087200401</v>
          </cell>
        </row>
        <row r="265">
          <cell r="A265" t="str">
            <v>CHF_TOIS_EOD</v>
          </cell>
          <cell r="F265">
            <v>1.01406715600902</v>
          </cell>
        </row>
        <row r="266">
          <cell r="A266" t="str">
            <v>CHF_TOIS_EOD</v>
          </cell>
          <cell r="F266">
            <v>1.0062728362976301</v>
          </cell>
        </row>
        <row r="267">
          <cell r="A267" t="str">
            <v>CHF_TOIS_EOD</v>
          </cell>
          <cell r="F267">
            <v>0.98831068009025003</v>
          </cell>
        </row>
        <row r="268">
          <cell r="A268" t="str">
            <v>CHF_TOIS_EOD</v>
          </cell>
          <cell r="F268">
            <v>0.95830987114421096</v>
          </cell>
        </row>
        <row r="269">
          <cell r="A269" t="str">
            <v>CHF_TOIS_EOD</v>
          </cell>
          <cell r="F269">
            <v>0.90499391897747095</v>
          </cell>
        </row>
        <row r="270">
          <cell r="A270" t="str">
            <v>CHF_TOIS_EOD</v>
          </cell>
          <cell r="F270">
            <v>0.85818799025606296</v>
          </cell>
        </row>
        <row r="271">
          <cell r="A271" t="str">
            <v>CHF_TOIS_EOD</v>
          </cell>
          <cell r="F271">
            <v>0.82000849482856597</v>
          </cell>
        </row>
        <row r="272">
          <cell r="A272" t="str">
            <v>CHF_TOIS_EOD</v>
          </cell>
          <cell r="F272">
            <v>0.76969499087041005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0.99865164148889896</v>
          </cell>
        </row>
        <row r="275">
          <cell r="A275" t="str">
            <v>CZK_PRIBOR_3M_EOD</v>
          </cell>
          <cell r="F275">
            <v>0.99819077736154305</v>
          </cell>
        </row>
        <row r="276">
          <cell r="A276" t="str">
            <v>CZK_PRIBOR_3M_EOD</v>
          </cell>
          <cell r="F276">
            <v>0.99780187354897398</v>
          </cell>
        </row>
        <row r="277">
          <cell r="A277" t="str">
            <v>CZK_PRIBOR_3M_EOD</v>
          </cell>
          <cell r="F277">
            <v>0.99641108103864495</v>
          </cell>
        </row>
        <row r="278">
          <cell r="A278" t="str">
            <v>CZK_PRIBOR_3M_EOD</v>
          </cell>
          <cell r="F278">
            <v>0.99423637884110005</v>
          </cell>
        </row>
        <row r="279">
          <cell r="A279" t="str">
            <v>CZK_PRIBOR_3M_EOD</v>
          </cell>
          <cell r="F279">
            <v>0.99011875352524703</v>
          </cell>
        </row>
        <row r="280">
          <cell r="A280" t="str">
            <v>CZK_PRIBOR_3M_EOD</v>
          </cell>
          <cell r="F280">
            <v>0.984815727449455</v>
          </cell>
        </row>
        <row r="281">
          <cell r="A281" t="str">
            <v>CZK_PRIBOR_3M_EOD</v>
          </cell>
          <cell r="F281">
            <v>0.97778144141225298</v>
          </cell>
        </row>
        <row r="282">
          <cell r="A282" t="str">
            <v>CZK_PRIBOR_3M_EOD</v>
          </cell>
          <cell r="F282">
            <v>0.96934610227309603</v>
          </cell>
        </row>
        <row r="283">
          <cell r="A283" t="str">
            <v>CZK_PRIBOR_3M_EOD</v>
          </cell>
          <cell r="F283">
            <v>0.95781296500703805</v>
          </cell>
        </row>
        <row r="284">
          <cell r="A284" t="str">
            <v>CZK_PRIBOR_3M_EOD</v>
          </cell>
          <cell r="F284">
            <v>0.94446742037988296</v>
          </cell>
        </row>
        <row r="285">
          <cell r="A285" t="str">
            <v>CZK_PRIBOR_3M_EOD</v>
          </cell>
          <cell r="F285">
            <v>0.93074658762565599</v>
          </cell>
        </row>
        <row r="286">
          <cell r="A286" t="str">
            <v>CZK_PRIBOR_3M_EOD</v>
          </cell>
          <cell r="F286">
            <v>0.90077638241338498</v>
          </cell>
        </row>
        <row r="287">
          <cell r="A287" t="str">
            <v>CZK_PRIBOR_3M_EOD</v>
          </cell>
          <cell r="F287">
            <v>0.85194156763873097</v>
          </cell>
        </row>
        <row r="288">
          <cell r="A288" t="str">
            <v>CZK_PRIBOR_3M_EOD</v>
          </cell>
          <cell r="F288">
            <v>0.77811585383374104</v>
          </cell>
        </row>
        <row r="289">
          <cell r="A289" t="str">
            <v>CZK_PRIBOR_3M_EOD</v>
          </cell>
          <cell r="F289">
            <v>0.73815926928627595</v>
          </cell>
        </row>
        <row r="290">
          <cell r="A290" t="str">
            <v>CZK_PRIBOR_3M_EOD</v>
          </cell>
          <cell r="F290">
            <v>0.69310156412710699</v>
          </cell>
        </row>
        <row r="291">
          <cell r="A291" t="str">
            <v>CZK_PRIBOR_6M_EOD</v>
          </cell>
          <cell r="F291">
            <v>0.99814341613706103</v>
          </cell>
        </row>
        <row r="292">
          <cell r="A292" t="str">
            <v>CZK_PRIBOR_6M_EOD</v>
          </cell>
          <cell r="F292">
            <v>0.99692052695734601</v>
          </cell>
        </row>
        <row r="293">
          <cell r="A293" t="str">
            <v>CZK_PRIBOR_6M_EOD</v>
          </cell>
          <cell r="F293">
            <v>0.99593158073006904</v>
          </cell>
        </row>
        <row r="294">
          <cell r="A294" t="str">
            <v>CZK_PRIBOR_6M_EOD</v>
          </cell>
          <cell r="F294">
            <v>0.99472811582893605</v>
          </cell>
        </row>
        <row r="295">
          <cell r="A295" t="str">
            <v>CZK_PRIBOR_6M_EOD</v>
          </cell>
          <cell r="F295">
            <v>0.99157774374971097</v>
          </cell>
        </row>
        <row r="296">
          <cell r="A296" t="str">
            <v>CZK_PRIBOR_6M_EOD</v>
          </cell>
          <cell r="F296">
            <v>0.98652411967365805</v>
          </cell>
        </row>
        <row r="297">
          <cell r="A297" t="str">
            <v>CZK_PRIBOR_6M_EOD</v>
          </cell>
          <cell r="F297">
            <v>0.98005352533575696</v>
          </cell>
        </row>
        <row r="298">
          <cell r="A298" t="str">
            <v>CZK_PRIBOR_6M_EOD</v>
          </cell>
          <cell r="F298">
            <v>0.97186789085843595</v>
          </cell>
        </row>
        <row r="299">
          <cell r="A299" t="str">
            <v>CZK_PRIBOR_6M_EOD</v>
          </cell>
          <cell r="F299">
            <v>0.96167763498367198</v>
          </cell>
        </row>
        <row r="300">
          <cell r="A300" t="str">
            <v>CZK_PRIBOR_6M_EOD</v>
          </cell>
          <cell r="F300">
            <v>0.94845966732339304</v>
          </cell>
        </row>
        <row r="301">
          <cell r="A301" t="str">
            <v>CZK_PRIBOR_6M_EOD</v>
          </cell>
          <cell r="F301">
            <v>0.93337466581044004</v>
          </cell>
        </row>
        <row r="302">
          <cell r="A302" t="str">
            <v>CZK_PRIBOR_6M_EOD</v>
          </cell>
          <cell r="F302">
            <v>0.91819806868810805</v>
          </cell>
        </row>
        <row r="303">
          <cell r="A303" t="str">
            <v>CZK_PRIBOR_6M_EOD</v>
          </cell>
          <cell r="F303">
            <v>0.88596836669355095</v>
          </cell>
        </row>
        <row r="304">
          <cell r="A304" t="str">
            <v>CZK_PRIBOR_6M_EOD</v>
          </cell>
          <cell r="F304">
            <v>0.83540959388317504</v>
          </cell>
        </row>
        <row r="305">
          <cell r="A305" t="str">
            <v>CZK_PRIBOR_6M_EOD</v>
          </cell>
          <cell r="F305">
            <v>0.75999882422765297</v>
          </cell>
        </row>
        <row r="306">
          <cell r="A306" t="str">
            <v>CZK_PRIBOR_6M_EOD</v>
          </cell>
          <cell r="F306">
            <v>0.71892457533712295</v>
          </cell>
        </row>
        <row r="307">
          <cell r="A307" t="str">
            <v>CZK_PRIBOR_6M_EOD</v>
          </cell>
          <cell r="F307">
            <v>0.67396128484776396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0.99981891923853605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0.998669383600438</v>
          </cell>
        </row>
        <row r="315">
          <cell r="A315" t="str">
            <v>CZK_PRIBOR_EOD</v>
          </cell>
          <cell r="F315">
            <v>0.99820851128533805</v>
          </cell>
        </row>
        <row r="316">
          <cell r="A316" t="str">
            <v>CZK_PRIBOR_EOD</v>
          </cell>
          <cell r="F316">
            <v>0.99781960056347796</v>
          </cell>
        </row>
        <row r="317">
          <cell r="A317" t="str">
            <v>CZK_PRIBOR_EOD</v>
          </cell>
          <cell r="F317">
            <v>0.99475099946318901</v>
          </cell>
        </row>
        <row r="318">
          <cell r="A318" t="str">
            <v>CZK_PRIBOR_EOD</v>
          </cell>
          <cell r="F318">
            <v>0.99160070133866396</v>
          </cell>
        </row>
        <row r="319">
          <cell r="A319" t="str">
            <v>CZK_PRIBOR_EOD</v>
          </cell>
          <cell r="F319">
            <v>0.98654689481685998</v>
          </cell>
        </row>
        <row r="320">
          <cell r="A320" t="str">
            <v>CZK_PRIBOR_EOD</v>
          </cell>
          <cell r="F320">
            <v>0.98007366446018995</v>
          </cell>
        </row>
        <row r="321">
          <cell r="A321" t="str">
            <v>CZK_PRIBOR_EOD</v>
          </cell>
          <cell r="F321">
            <v>0.97188661776864105</v>
          </cell>
        </row>
        <row r="322">
          <cell r="A322" t="str">
            <v>CZK_PRIBOR_EOD</v>
          </cell>
          <cell r="F322">
            <v>0.96169616835109495</v>
          </cell>
        </row>
        <row r="323">
          <cell r="A323" t="str">
            <v>CZK_PRIBOR_EOD</v>
          </cell>
          <cell r="F323">
            <v>0.94847794511597106</v>
          </cell>
        </row>
        <row r="324">
          <cell r="A324" t="str">
            <v>CZK_PRIBOR_EOD</v>
          </cell>
          <cell r="F324">
            <v>0.93339265248453696</v>
          </cell>
        </row>
        <row r="325">
          <cell r="A325" t="str">
            <v>CZK_PRIBOR_EOD</v>
          </cell>
          <cell r="F325">
            <v>0.91821453956340604</v>
          </cell>
        </row>
        <row r="326">
          <cell r="A326" t="str">
            <v>CZK_PRIBOR_EOD</v>
          </cell>
          <cell r="F326">
            <v>0.88598211285965001</v>
          </cell>
        </row>
        <row r="327">
          <cell r="A327" t="str">
            <v>CZK_PRIBOR_EOD</v>
          </cell>
          <cell r="F327">
            <v>0.83542256299059803</v>
          </cell>
        </row>
        <row r="328">
          <cell r="A328" t="str">
            <v>CZK_PRIBOR_EOD</v>
          </cell>
          <cell r="F328">
            <v>0.760009586246438</v>
          </cell>
        </row>
        <row r="329">
          <cell r="A329" t="str">
            <v>CZK_PRIBOR_EOD</v>
          </cell>
          <cell r="F329">
            <v>0.71893613209858698</v>
          </cell>
        </row>
        <row r="330">
          <cell r="A330" t="str">
            <v>CZK_PRIBOR_EOD</v>
          </cell>
          <cell r="F330">
            <v>0.67396998368826999</v>
          </cell>
        </row>
        <row r="331">
          <cell r="A331" t="str">
            <v>DKK_CIBOR_3M_EOD</v>
          </cell>
          <cell r="F331">
            <v>1.0002533961895601</v>
          </cell>
        </row>
        <row r="332">
          <cell r="A332" t="str">
            <v>DKK_CIBOR_3M_EOD</v>
          </cell>
          <cell r="F332">
            <v>1.0002708124224799</v>
          </cell>
        </row>
        <row r="333">
          <cell r="A333" t="str">
            <v>DKK_CIBOR_3M_EOD</v>
          </cell>
          <cell r="F333">
            <v>1.00032770606076</v>
          </cell>
        </row>
        <row r="334">
          <cell r="A334" t="str">
            <v>DKK_CIBOR_3M_EOD</v>
          </cell>
          <cell r="F334">
            <v>1.00026507835281</v>
          </cell>
        </row>
        <row r="335">
          <cell r="A335" t="str">
            <v>DKK_CIBOR_3M_EOD</v>
          </cell>
          <cell r="F335">
            <v>1.0001247691821</v>
          </cell>
        </row>
        <row r="336">
          <cell r="A336" t="str">
            <v>DKK_CIBOR_3M_EOD</v>
          </cell>
          <cell r="F336">
            <v>0.99988562986926999</v>
          </cell>
        </row>
        <row r="337">
          <cell r="A337" t="str">
            <v>DKK_CIBOR_3M_EOD</v>
          </cell>
          <cell r="F337">
            <v>0.99948430915701103</v>
          </cell>
        </row>
        <row r="338">
          <cell r="A338" t="str">
            <v>DKK_CIBOR_3M_EOD</v>
          </cell>
          <cell r="F338">
            <v>0.998729257591494</v>
          </cell>
        </row>
        <row r="339">
          <cell r="A339" t="str">
            <v>DKK_CIBOR_3M_EOD</v>
          </cell>
          <cell r="F339">
            <v>0.99467001376798503</v>
          </cell>
        </row>
        <row r="340">
          <cell r="A340" t="str">
            <v>DKK_CIBOR_3M_EOD</v>
          </cell>
          <cell r="F340">
            <v>0.987385118487626</v>
          </cell>
        </row>
        <row r="341">
          <cell r="A341" t="str">
            <v>DKK_CIBOR_3M_EOD</v>
          </cell>
          <cell r="F341">
            <v>0.97726520971619502</v>
          </cell>
        </row>
        <row r="342">
          <cell r="A342" t="str">
            <v>DKK_CIBOR_3M_EOD</v>
          </cell>
          <cell r="F342">
            <v>0.96415895664261297</v>
          </cell>
        </row>
        <row r="343">
          <cell r="A343" t="str">
            <v>DKK_CIBOR_3M_EOD</v>
          </cell>
          <cell r="F343">
            <v>0.94812475668183105</v>
          </cell>
        </row>
        <row r="344">
          <cell r="A344" t="str">
            <v>DKK_CIBOR_3M_EOD</v>
          </cell>
          <cell r="F344">
            <v>0.93010350634836803</v>
          </cell>
        </row>
        <row r="345">
          <cell r="A345" t="str">
            <v>DKK_CIBOR_3M_EOD</v>
          </cell>
          <cell r="F345">
            <v>0.91046753615974796</v>
          </cell>
        </row>
        <row r="346">
          <cell r="A346" t="str">
            <v>DKK_CIBOR_3M_EOD</v>
          </cell>
          <cell r="F346">
            <v>0.89042332730033502</v>
          </cell>
        </row>
        <row r="347">
          <cell r="A347" t="str">
            <v>DKK_CIBOR_3M_EOD</v>
          </cell>
          <cell r="F347">
            <v>0.84968282096756498</v>
          </cell>
        </row>
        <row r="348">
          <cell r="A348" t="str">
            <v>DKK_CIBOR_3M_EOD</v>
          </cell>
          <cell r="F348">
            <v>0.78931759550597802</v>
          </cell>
        </row>
        <row r="349">
          <cell r="A349" t="str">
            <v>DKK_CIBOR_3M_EOD</v>
          </cell>
          <cell r="F349">
            <v>0.70315244663828602</v>
          </cell>
        </row>
        <row r="350">
          <cell r="A350" t="str">
            <v>DKK_CIBOR_3M_EOD</v>
          </cell>
          <cell r="F350">
            <v>0.63714180155621303</v>
          </cell>
        </row>
        <row r="351">
          <cell r="A351" t="str">
            <v>DKK_CIBOR_3M_EOD</v>
          </cell>
          <cell r="F351">
            <v>0.58297347699258695</v>
          </cell>
        </row>
        <row r="352">
          <cell r="A352" t="str">
            <v>DKK_CIBOR_6M_EOD</v>
          </cell>
          <cell r="F352">
            <v>0.99957392965993497</v>
          </cell>
        </row>
        <row r="353">
          <cell r="A353" t="str">
            <v>DKK_CIBOR_6M_EOD</v>
          </cell>
          <cell r="F353">
            <v>0.99873211954248498</v>
          </cell>
        </row>
        <row r="354">
          <cell r="A354" t="str">
            <v>DKK_CIBOR_6M_EOD</v>
          </cell>
          <cell r="F354">
            <v>0.99572403754266403</v>
          </cell>
        </row>
        <row r="355">
          <cell r="A355" t="str">
            <v>DKK_CIBOR_6M_EOD</v>
          </cell>
          <cell r="F355">
            <v>0.99034844164832803</v>
          </cell>
        </row>
        <row r="356">
          <cell r="A356" t="str">
            <v>DKK_CIBOR_6M_EOD</v>
          </cell>
          <cell r="F356">
            <v>0.98177508351515896</v>
          </cell>
        </row>
        <row r="357">
          <cell r="A357" t="str">
            <v>DKK_CIBOR_6M_EOD</v>
          </cell>
          <cell r="F357">
            <v>0.97043984831144303</v>
          </cell>
        </row>
        <row r="358">
          <cell r="A358" t="str">
            <v>DKK_CIBOR_6M_EOD</v>
          </cell>
          <cell r="F358">
            <v>0.95631844317430903</v>
          </cell>
        </row>
        <row r="359">
          <cell r="A359" t="str">
            <v>DKK_CIBOR_6M_EOD</v>
          </cell>
          <cell r="F359">
            <v>0.93943016906836396</v>
          </cell>
        </row>
        <row r="360">
          <cell r="A360" t="str">
            <v>DKK_CIBOR_6M_EOD</v>
          </cell>
          <cell r="F360">
            <v>0.92079999598193696</v>
          </cell>
        </row>
        <row r="361">
          <cell r="A361" t="str">
            <v>DKK_CIBOR_6M_EOD</v>
          </cell>
          <cell r="F361">
            <v>0.90069832815631801</v>
          </cell>
        </row>
        <row r="362">
          <cell r="A362" t="str">
            <v>DKK_CIBOR_6M_EOD</v>
          </cell>
          <cell r="F362">
            <v>0.88030973676463797</v>
          </cell>
        </row>
        <row r="363">
          <cell r="A363" t="str">
            <v>DKK_CIBOR_6M_EOD</v>
          </cell>
          <cell r="F363">
            <v>0.83971544901787498</v>
          </cell>
        </row>
        <row r="364">
          <cell r="A364" t="str">
            <v>DKK_CIBOR_6M_EOD</v>
          </cell>
          <cell r="F364">
            <v>0.779997083099227</v>
          </cell>
        </row>
        <row r="365">
          <cell r="A365" t="str">
            <v>DKK_CIBOR_6M_EOD</v>
          </cell>
          <cell r="F365">
            <v>0.69485599683812205</v>
          </cell>
        </row>
        <row r="366">
          <cell r="A366" t="str">
            <v>DKK_CIBOR_6M_EOD</v>
          </cell>
          <cell r="F366">
            <v>0.62965169926678899</v>
          </cell>
        </row>
        <row r="367">
          <cell r="A367" t="str">
            <v>DKK_CIBOR_6M_EOD</v>
          </cell>
          <cell r="F367">
            <v>0.57613066108250899</v>
          </cell>
        </row>
        <row r="368">
          <cell r="A368" t="str">
            <v>DKK_CIBOR_EOD</v>
          </cell>
          <cell r="F368">
            <v>0.99999861111304</v>
          </cell>
        </row>
        <row r="369">
          <cell r="A369" t="str">
            <v>DKK_CIBOR_EOD</v>
          </cell>
          <cell r="F369">
            <v>0.99999556945985002</v>
          </cell>
        </row>
        <row r="370">
          <cell r="A370" t="str">
            <v>DKK_CIBOR_EOD</v>
          </cell>
          <cell r="F370">
            <v>1.0000655740500299</v>
          </cell>
        </row>
        <row r="371">
          <cell r="A371" t="str">
            <v>DKK_CIBOR_EOD</v>
          </cell>
          <cell r="F371">
            <v>1.0002018610937</v>
          </cell>
        </row>
        <row r="372">
          <cell r="A372" t="str">
            <v>DKK_CIBOR_EOD</v>
          </cell>
          <cell r="F372">
            <v>1.00038039255797</v>
          </cell>
        </row>
        <row r="373">
          <cell r="A373" t="str">
            <v>DKK_CIBOR_EOD</v>
          </cell>
          <cell r="F373">
            <v>1.0004372924289699</v>
          </cell>
        </row>
        <row r="374">
          <cell r="A374" t="str">
            <v>DKK_CIBOR_EOD</v>
          </cell>
          <cell r="F374">
            <v>1.00037465786012</v>
          </cell>
        </row>
        <row r="375">
          <cell r="A375" t="str">
            <v>DKK_CIBOR_EOD</v>
          </cell>
          <cell r="F375">
            <v>1.00023433331844</v>
          </cell>
        </row>
        <row r="376">
          <cell r="A376" t="str">
            <v>DKK_CIBOR_EOD</v>
          </cell>
          <cell r="F376">
            <v>0.999995167807471</v>
          </cell>
        </row>
        <row r="377">
          <cell r="A377" t="str">
            <v>DKK_CIBOR_EOD</v>
          </cell>
          <cell r="F377">
            <v>0.99959380312902002</v>
          </cell>
        </row>
        <row r="378">
          <cell r="A378" t="str">
            <v>DKK_CIBOR_EOD</v>
          </cell>
          <cell r="F378">
            <v>0.99572400986798304</v>
          </cell>
        </row>
        <row r="379">
          <cell r="A379" t="str">
            <v>DKK_CIBOR_EOD</v>
          </cell>
          <cell r="F379">
            <v>0.99035096852944504</v>
          </cell>
        </row>
        <row r="380">
          <cell r="A380" t="str">
            <v>DKK_CIBOR_EOD</v>
          </cell>
          <cell r="F380">
            <v>0.98177644103096795</v>
          </cell>
        </row>
        <row r="381">
          <cell r="A381" t="str">
            <v>DKK_CIBOR_EOD</v>
          </cell>
          <cell r="F381">
            <v>0.97043754671228399</v>
          </cell>
        </row>
        <row r="382">
          <cell r="A382" t="str">
            <v>DKK_CIBOR_EOD</v>
          </cell>
          <cell r="F382">
            <v>0.95631363818959303</v>
          </cell>
        </row>
        <row r="383">
          <cell r="A383" t="str">
            <v>DKK_CIBOR_EOD</v>
          </cell>
          <cell r="F383">
            <v>0.93942549590353097</v>
          </cell>
        </row>
        <row r="384">
          <cell r="A384" t="str">
            <v>DKK_CIBOR_EOD</v>
          </cell>
          <cell r="F384">
            <v>0.92079540185491904</v>
          </cell>
        </row>
        <row r="385">
          <cell r="A385" t="str">
            <v>DKK_CIBOR_EOD</v>
          </cell>
          <cell r="F385">
            <v>0.90069383636090505</v>
          </cell>
        </row>
        <row r="386">
          <cell r="A386" t="str">
            <v>DKK_CIBOR_EOD</v>
          </cell>
          <cell r="F386">
            <v>0.880303035684324</v>
          </cell>
        </row>
        <row r="387">
          <cell r="A387" t="str">
            <v>DKK_CIBOR_EOD</v>
          </cell>
          <cell r="F387">
            <v>0.83970730648164105</v>
          </cell>
        </row>
        <row r="388">
          <cell r="A388" t="str">
            <v>DKK_CIBOR_EOD</v>
          </cell>
          <cell r="F388">
            <v>0.77998952001397204</v>
          </cell>
        </row>
        <row r="389">
          <cell r="A389" t="str">
            <v>DKK_CIBOR_EOD</v>
          </cell>
          <cell r="F389">
            <v>0.69484896816955499</v>
          </cell>
        </row>
        <row r="390">
          <cell r="A390" t="str">
            <v>DKK_CIBOR_EOD</v>
          </cell>
          <cell r="F390">
            <v>0.629645653313887</v>
          </cell>
        </row>
        <row r="391">
          <cell r="A391" t="str">
            <v>DKK_CIBOR_EOD</v>
          </cell>
          <cell r="F391">
            <v>0.57612493775893903</v>
          </cell>
        </row>
        <row r="392">
          <cell r="A392" t="str">
            <v>EUR_EONIA_EOD</v>
          </cell>
          <cell r="F392">
            <v>1.0000039722380001</v>
          </cell>
        </row>
        <row r="393">
          <cell r="A393" t="str">
            <v>EUR_EONIA_EOD</v>
          </cell>
          <cell r="F393">
            <v>1.0000158890940101</v>
          </cell>
        </row>
        <row r="394">
          <cell r="A394" t="str">
            <v>EUR_EONIA_EOD</v>
          </cell>
          <cell r="F394">
            <v>1.0000433069480099</v>
          </cell>
        </row>
        <row r="395">
          <cell r="A395" t="str">
            <v>EUR_EONIA_EOD</v>
          </cell>
          <cell r="F395">
            <v>1.0000699484306701</v>
          </cell>
        </row>
        <row r="396">
          <cell r="A396" t="str">
            <v>EUR_EONIA_EOD</v>
          </cell>
          <cell r="F396">
            <v>1.00009756372838</v>
          </cell>
        </row>
        <row r="397">
          <cell r="A397" t="str">
            <v>EUR_EONIA_EOD</v>
          </cell>
          <cell r="F397">
            <v>1.00013590540266</v>
          </cell>
        </row>
        <row r="398">
          <cell r="A398" t="str">
            <v>EUR_EONIA_EOD</v>
          </cell>
          <cell r="F398">
            <v>1.00031107464019</v>
          </cell>
        </row>
        <row r="399">
          <cell r="A399" t="str">
            <v>EUR_EONIA_EOD</v>
          </cell>
          <cell r="F399">
            <v>1.00048857826022</v>
          </cell>
        </row>
        <row r="400">
          <cell r="A400" t="str">
            <v>EUR_EONIA_EOD</v>
          </cell>
          <cell r="F400">
            <v>1.00067931863478</v>
          </cell>
        </row>
        <row r="401">
          <cell r="A401" t="str">
            <v>EUR_EONIA_EOD</v>
          </cell>
          <cell r="F401">
            <v>1.0008995095937101</v>
          </cell>
        </row>
        <row r="402">
          <cell r="A402" t="str">
            <v>EUR_EONIA_EOD</v>
          </cell>
          <cell r="F402">
            <v>1.0010894671714201</v>
          </cell>
        </row>
        <row r="403">
          <cell r="A403" t="str">
            <v>EUR_EONIA_EOD</v>
          </cell>
          <cell r="F403">
            <v>1.00130815027399</v>
          </cell>
        </row>
        <row r="404">
          <cell r="A404" t="str">
            <v>EUR_EONIA_EOD</v>
          </cell>
          <cell r="F404">
            <v>1.0015392720576199</v>
          </cell>
        </row>
        <row r="405">
          <cell r="A405" t="str">
            <v>EUR_EONIA_EOD</v>
          </cell>
          <cell r="F405">
            <v>1.0017514025290699</v>
          </cell>
        </row>
        <row r="406">
          <cell r="A406" t="str">
            <v>EUR_EONIA_EOD</v>
          </cell>
          <cell r="F406">
            <v>1.0019853469593101</v>
          </cell>
        </row>
        <row r="407">
          <cell r="A407" t="str">
            <v>EUR_EONIA_EOD</v>
          </cell>
          <cell r="F407">
            <v>1.0022484532071201</v>
          </cell>
        </row>
        <row r="408">
          <cell r="A408" t="str">
            <v>EUR_EONIA_EOD</v>
          </cell>
          <cell r="F408">
            <v>1.0024653016702101</v>
          </cell>
        </row>
        <row r="409">
          <cell r="A409" t="str">
            <v>EUR_EONIA_EOD</v>
          </cell>
          <cell r="F409">
            <v>1.0031047335468799</v>
          </cell>
        </row>
        <row r="410">
          <cell r="A410" t="str">
            <v>EUR_EONIA_EOD</v>
          </cell>
          <cell r="F410">
            <v>1.00372118518539</v>
          </cell>
        </row>
        <row r="411">
          <cell r="A411" t="str">
            <v>EUR_EONIA_EOD</v>
          </cell>
          <cell r="F411">
            <v>1.0043609300996299</v>
          </cell>
        </row>
        <row r="412">
          <cell r="A412" t="str">
            <v>EUR_EONIA_EOD</v>
          </cell>
          <cell r="F412">
            <v>1.00483567580713</v>
          </cell>
        </row>
        <row r="413">
          <cell r="A413" t="str">
            <v>EUR_EONIA_EOD</v>
          </cell>
          <cell r="F413">
            <v>1.00572668047084</v>
          </cell>
        </row>
        <row r="414">
          <cell r="A414" t="str">
            <v>EUR_EONIA_EOD</v>
          </cell>
          <cell r="F414">
            <v>1.00362331461666</v>
          </cell>
        </row>
        <row r="415">
          <cell r="A415" t="str">
            <v>EUR_EONIA_EOD</v>
          </cell>
          <cell r="F415">
            <v>0.998507349060618</v>
          </cell>
        </row>
        <row r="416">
          <cell r="A416" t="str">
            <v>EUR_EONIA_EOD</v>
          </cell>
          <cell r="F416">
            <v>0.99001171299549695</v>
          </cell>
        </row>
        <row r="417">
          <cell r="A417" t="str">
            <v>EUR_EONIA_EOD</v>
          </cell>
          <cell r="F417">
            <v>0.97835472950462299</v>
          </cell>
        </row>
        <row r="418">
          <cell r="A418" t="str">
            <v>EUR_EONIA_EOD</v>
          </cell>
          <cell r="F418">
            <v>0.96427924601093695</v>
          </cell>
        </row>
        <row r="419">
          <cell r="A419" t="str">
            <v>EUR_EONIA_EOD</v>
          </cell>
          <cell r="F419">
            <v>0.94827954445825002</v>
          </cell>
        </row>
        <row r="420">
          <cell r="A420" t="str">
            <v>EUR_EONIA_EOD</v>
          </cell>
          <cell r="F420">
            <v>0.93145022248462905</v>
          </cell>
        </row>
        <row r="421">
          <cell r="A421" t="str">
            <v>EUR_EONIA_EOD</v>
          </cell>
          <cell r="F421">
            <v>0.896059745532792</v>
          </cell>
        </row>
        <row r="422">
          <cell r="A422" t="str">
            <v>EUR_EONIA_EOD</v>
          </cell>
          <cell r="F422">
            <v>0.84216797164509205</v>
          </cell>
        </row>
        <row r="423">
          <cell r="A423" t="str">
            <v>EUR_EONIA_EOD</v>
          </cell>
          <cell r="F423">
            <v>0.76225543600551304</v>
          </cell>
        </row>
        <row r="424">
          <cell r="A424" t="str">
            <v>EUR_EONIA_EOD</v>
          </cell>
          <cell r="F424">
            <v>0.70043578895182301</v>
          </cell>
        </row>
        <row r="425">
          <cell r="A425" t="str">
            <v>EUR_EONIA_EOD</v>
          </cell>
          <cell r="F425">
            <v>0.64718407643763698</v>
          </cell>
        </row>
        <row r="426">
          <cell r="A426" t="str">
            <v>EUR_EONIA_EOD</v>
          </cell>
          <cell r="F426">
            <v>0.55379329464923099</v>
          </cell>
        </row>
        <row r="427">
          <cell r="A427" t="str">
            <v>EUR_EONIA_EOD</v>
          </cell>
          <cell r="F427">
            <v>0.49025303665106301</v>
          </cell>
        </row>
        <row r="428">
          <cell r="A428" t="str">
            <v>EUR_EONIA_EOD</v>
          </cell>
          <cell r="F428">
            <v>0.441937123014991</v>
          </cell>
        </row>
        <row r="429">
          <cell r="A429" t="str">
            <v>EUR_EURIBOR_12M_EOD</v>
          </cell>
          <cell r="F429">
            <v>0.99893224625416699</v>
          </cell>
        </row>
        <row r="430">
          <cell r="A430" t="str">
            <v>EUR_EURIBOR_12M_EOD</v>
          </cell>
          <cell r="F430">
            <v>0.99901312905717798</v>
          </cell>
        </row>
        <row r="431">
          <cell r="A431" t="str">
            <v>EUR_EURIBOR_12M_EOD</v>
          </cell>
          <cell r="F431">
            <v>0.99906848396009595</v>
          </cell>
        </row>
        <row r="432">
          <cell r="A432" t="str">
            <v>EUR_EURIBOR_12M_EOD</v>
          </cell>
          <cell r="F432">
            <v>0.99896114372091904</v>
          </cell>
        </row>
        <row r="433">
          <cell r="A433" t="str">
            <v>EUR_EURIBOR_12M_EOD</v>
          </cell>
          <cell r="F433">
            <v>0.99894030279891199</v>
          </cell>
        </row>
        <row r="434">
          <cell r="A434" t="str">
            <v>EUR_EURIBOR_12M_EOD</v>
          </cell>
          <cell r="F434">
            <v>0.99885544633655299</v>
          </cell>
        </row>
        <row r="435">
          <cell r="A435" t="str">
            <v>EUR_EURIBOR_12M_EOD</v>
          </cell>
          <cell r="F435">
            <v>0.99870366381103703</v>
          </cell>
        </row>
        <row r="436">
          <cell r="A436" t="str">
            <v>EUR_EURIBOR_12M_EOD</v>
          </cell>
          <cell r="F436">
            <v>0.99869521932843996</v>
          </cell>
        </row>
        <row r="437">
          <cell r="A437" t="str">
            <v>EUR_EURIBOR_12M_EOD</v>
          </cell>
          <cell r="F437">
            <v>0.99855987576252603</v>
          </cell>
        </row>
        <row r="438">
          <cell r="A438" t="str">
            <v>EUR_EURIBOR_12M_EOD</v>
          </cell>
          <cell r="F438">
            <v>0.99833220600373695</v>
          </cell>
        </row>
        <row r="439">
          <cell r="A439" t="str">
            <v>EUR_EURIBOR_12M_EOD</v>
          </cell>
          <cell r="F439">
            <v>0.99823302973161998</v>
          </cell>
        </row>
        <row r="440">
          <cell r="A440" t="str">
            <v>EUR_EURIBOR_12M_EOD</v>
          </cell>
          <cell r="F440">
            <v>0.99807413030403103</v>
          </cell>
        </row>
        <row r="441">
          <cell r="A441" t="str">
            <v>EUR_EURIBOR_12M_EOD</v>
          </cell>
          <cell r="F441">
            <v>0.997874336479875</v>
          </cell>
        </row>
        <row r="442">
          <cell r="A442" t="str">
            <v>EUR_EURIBOR_12M_EOD</v>
          </cell>
          <cell r="F442">
            <v>0.99475811554655902</v>
          </cell>
        </row>
        <row r="443">
          <cell r="A443" t="str">
            <v>EUR_EURIBOR_12M_EOD</v>
          </cell>
          <cell r="F443">
            <v>0.988552235864537</v>
          </cell>
        </row>
        <row r="444">
          <cell r="A444" t="str">
            <v>EUR_EURIBOR_12M_EOD</v>
          </cell>
          <cell r="F444">
            <v>0.97946355378585803</v>
          </cell>
        </row>
        <row r="445">
          <cell r="A445" t="str">
            <v>EUR_EURIBOR_12M_EOD</v>
          </cell>
          <cell r="F445">
            <v>0.96750047846713205</v>
          </cell>
        </row>
        <row r="446">
          <cell r="A446" t="str">
            <v>EUR_EURIBOR_12M_EOD</v>
          </cell>
          <cell r="F446">
            <v>0.952922139493246</v>
          </cell>
        </row>
        <row r="447">
          <cell r="A447" t="str">
            <v>EUR_EURIBOR_12M_EOD</v>
          </cell>
          <cell r="F447">
            <v>0.93637431589532505</v>
          </cell>
        </row>
        <row r="448">
          <cell r="A448" t="str">
            <v>EUR_EURIBOR_12M_EOD</v>
          </cell>
          <cell r="F448">
            <v>0.91860532891120295</v>
          </cell>
        </row>
        <row r="449">
          <cell r="A449" t="str">
            <v>EUR_EURIBOR_12M_EOD</v>
          </cell>
          <cell r="F449">
            <v>0.900251780193152</v>
          </cell>
        </row>
        <row r="450">
          <cell r="A450" t="str">
            <v>EUR_EURIBOR_12M_EOD</v>
          </cell>
          <cell r="F450">
            <v>0.86271675987341201</v>
          </cell>
        </row>
        <row r="451">
          <cell r="A451" t="str">
            <v>EUR_EURIBOR_12M_EOD</v>
          </cell>
          <cell r="F451">
            <v>0.80785575112352204</v>
          </cell>
        </row>
        <row r="452">
          <cell r="A452" t="str">
            <v>EUR_EURIBOR_12M_EOD</v>
          </cell>
          <cell r="F452">
            <v>0.72835368445354898</v>
          </cell>
        </row>
        <row r="453">
          <cell r="A453" t="str">
            <v>EUR_EURIBOR_12M_EOD</v>
          </cell>
          <cell r="F453">
            <v>0.66705113106537295</v>
          </cell>
        </row>
        <row r="454">
          <cell r="A454" t="str">
            <v>EUR_EURIBOR_12M_EOD</v>
          </cell>
          <cell r="F454">
            <v>0.61455565737437301</v>
          </cell>
        </row>
        <row r="455">
          <cell r="A455" t="str">
            <v>EUR_EURIBOR_12M_EOD</v>
          </cell>
          <cell r="F455">
            <v>0.521830198024403</v>
          </cell>
        </row>
        <row r="456">
          <cell r="A456" t="str">
            <v>EUR_EURIBOR_12M_EOD</v>
          </cell>
          <cell r="F456">
            <v>0.46140753082077701</v>
          </cell>
        </row>
        <row r="457">
          <cell r="A457" t="str">
            <v>EUR_EURIBOR_12M_EOD</v>
          </cell>
          <cell r="F457">
            <v>0.41017159613864601</v>
          </cell>
        </row>
        <row r="458">
          <cell r="A458" t="str">
            <v>EUR_EURIBOR_1M_EOD</v>
          </cell>
          <cell r="F458">
            <v>1.0001124007783699</v>
          </cell>
        </row>
        <row r="459">
          <cell r="A459" t="str">
            <v>EUR_EURIBOR_1M_EOD</v>
          </cell>
          <cell r="F459">
            <v>1.00025653844462</v>
          </cell>
        </row>
        <row r="460">
          <cell r="A460" t="str">
            <v>EUR_EURIBOR_1M_EOD</v>
          </cell>
          <cell r="F460">
            <v>1.0004030730717299</v>
          </cell>
        </row>
        <row r="461">
          <cell r="A461" t="str">
            <v>EUR_EURIBOR_1M_EOD</v>
          </cell>
          <cell r="F461">
            <v>1.0009304475907901</v>
          </cell>
        </row>
        <row r="462">
          <cell r="A462" t="str">
            <v>EUR_EURIBOR_1M_EOD</v>
          </cell>
          <cell r="F462">
            <v>1.0015279427302499</v>
          </cell>
        </row>
        <row r="463">
          <cell r="A463" t="str">
            <v>EUR_EURIBOR_1M_EOD</v>
          </cell>
          <cell r="F463">
            <v>1.0021395635853101</v>
          </cell>
        </row>
        <row r="464">
          <cell r="A464" t="str">
            <v>EUR_EURIBOR_1M_EOD</v>
          </cell>
          <cell r="F464">
            <v>1.00423276842822</v>
          </cell>
        </row>
        <row r="465">
          <cell r="A465" t="str">
            <v>EUR_EURIBOR_1M_EOD</v>
          </cell>
          <cell r="F465">
            <v>1.0046789013544799</v>
          </cell>
        </row>
        <row r="466">
          <cell r="A466" t="str">
            <v>EUR_EURIBOR_1M_EOD</v>
          </cell>
          <cell r="F466">
            <v>1.00219156856363</v>
          </cell>
        </row>
        <row r="467">
          <cell r="A467" t="str">
            <v>EUR_EURIBOR_1M_EOD</v>
          </cell>
          <cell r="F467">
            <v>0.996596986226163</v>
          </cell>
        </row>
        <row r="468">
          <cell r="A468" t="str">
            <v>EUR_EURIBOR_1M_EOD</v>
          </cell>
          <cell r="F468">
            <v>0.98771975385163802</v>
          </cell>
        </row>
        <row r="469">
          <cell r="A469" t="str">
            <v>EUR_EURIBOR_1M_EOD</v>
          </cell>
          <cell r="F469">
            <v>0.97569528327851895</v>
          </cell>
        </row>
        <row r="470">
          <cell r="A470" t="str">
            <v>EUR_EURIBOR_1M_EOD</v>
          </cell>
          <cell r="F470">
            <v>0.96131406586700396</v>
          </cell>
        </row>
        <row r="471">
          <cell r="A471" t="str">
            <v>EUR_EURIBOR_1M_EOD</v>
          </cell>
          <cell r="F471">
            <v>0.94500293779822997</v>
          </cell>
        </row>
        <row r="472">
          <cell r="A472" t="str">
            <v>EUR_EURIBOR_1M_EOD</v>
          </cell>
          <cell r="F472">
            <v>0.92778884709054599</v>
          </cell>
        </row>
        <row r="473">
          <cell r="A473" t="str">
            <v>EUR_EURIBOR_1M_EOD</v>
          </cell>
          <cell r="F473">
            <v>0.89178825197655598</v>
          </cell>
        </row>
        <row r="474">
          <cell r="A474" t="str">
            <v>EUR_EURIBOR_1M_EOD</v>
          </cell>
          <cell r="F474">
            <v>0.83700716100518302</v>
          </cell>
        </row>
        <row r="475">
          <cell r="A475" t="str">
            <v>EUR_EURIBOR_1M_EOD</v>
          </cell>
          <cell r="F475">
            <v>0.75657560332783103</v>
          </cell>
        </row>
        <row r="476">
          <cell r="A476" t="str">
            <v>EUR_EURIBOR_1M_EOD</v>
          </cell>
          <cell r="F476">
            <v>0.69472018811143599</v>
          </cell>
        </row>
        <row r="477">
          <cell r="A477" t="str">
            <v>EUR_EURIBOR_1M_EOD</v>
          </cell>
          <cell r="F477">
            <v>0.64126198436017401</v>
          </cell>
        </row>
        <row r="478">
          <cell r="A478" t="str">
            <v>EUR_EURIBOR_1M_EOD</v>
          </cell>
          <cell r="F478">
            <v>0.54780944657269603</v>
          </cell>
        </row>
        <row r="479">
          <cell r="A479" t="str">
            <v>EUR_EURIBOR_1M_EOD</v>
          </cell>
          <cell r="F479">
            <v>0.48523907198149002</v>
          </cell>
        </row>
        <row r="480">
          <cell r="A480" t="str">
            <v>EUR_EURIBOR_1M_EOD</v>
          </cell>
          <cell r="F480">
            <v>0.43459037762256197</v>
          </cell>
        </row>
        <row r="481">
          <cell r="A481" t="str">
            <v>EUR_EURIBOR_3M_EOD</v>
          </cell>
          <cell r="F481">
            <v>1.0001813655357501</v>
          </cell>
        </row>
        <row r="482">
          <cell r="A482" t="str">
            <v>EUR_EURIBOR_3M_EOD</v>
          </cell>
          <cell r="F482">
            <v>1.00038274873658</v>
          </cell>
        </row>
        <row r="483">
          <cell r="A483" t="str">
            <v>EUR_EURIBOR_3M_EOD</v>
          </cell>
          <cell r="F483">
            <v>1.00074145409799</v>
          </cell>
        </row>
        <row r="484">
          <cell r="A484" t="str">
            <v>EUR_EURIBOR_3M_EOD</v>
          </cell>
          <cell r="F484">
            <v>1.00117451752442</v>
          </cell>
        </row>
        <row r="485">
          <cell r="A485" t="str">
            <v>EUR_EURIBOR_3M_EOD</v>
          </cell>
          <cell r="F485">
            <v>1.00157073612549</v>
          </cell>
        </row>
        <row r="486">
          <cell r="A486" t="str">
            <v>EUR_EURIBOR_3M_EOD</v>
          </cell>
          <cell r="F486">
            <v>1.0019200097898899</v>
          </cell>
        </row>
        <row r="487">
          <cell r="A487" t="str">
            <v>EUR_EURIBOR_3M_EOD</v>
          </cell>
          <cell r="F487">
            <v>1.0022697870720401</v>
          </cell>
        </row>
        <row r="488">
          <cell r="A488" t="str">
            <v>EUR_EURIBOR_3M_EOD</v>
          </cell>
          <cell r="F488">
            <v>1.00252954006088</v>
          </cell>
        </row>
        <row r="489">
          <cell r="A489" t="str">
            <v>EUR_EURIBOR_3M_EOD</v>
          </cell>
          <cell r="F489">
            <v>1.00270011884804</v>
          </cell>
        </row>
        <row r="490">
          <cell r="A490" t="str">
            <v>EUR_EURIBOR_3M_EOD</v>
          </cell>
          <cell r="F490">
            <v>1.0027637413998001</v>
          </cell>
        </row>
        <row r="491">
          <cell r="A491" t="str">
            <v>EUR_EURIBOR_3M_EOD</v>
          </cell>
          <cell r="F491">
            <v>1.0026899852254501</v>
          </cell>
        </row>
        <row r="492">
          <cell r="A492" t="str">
            <v>EUR_EURIBOR_3M_EOD</v>
          </cell>
          <cell r="F492">
            <v>1.0024677523185901</v>
          </cell>
        </row>
        <row r="493">
          <cell r="A493" t="str">
            <v>EUR_EURIBOR_3M_EOD</v>
          </cell>
          <cell r="F493">
            <v>1.0020791849804001</v>
          </cell>
        </row>
        <row r="494">
          <cell r="A494" t="str">
            <v>EUR_EURIBOR_3M_EOD</v>
          </cell>
          <cell r="F494">
            <v>0.99811799875593599</v>
          </cell>
        </row>
        <row r="495">
          <cell r="A495" t="str">
            <v>EUR_EURIBOR_3M_EOD</v>
          </cell>
          <cell r="F495">
            <v>0.99149615893090703</v>
          </cell>
        </row>
        <row r="496">
          <cell r="A496" t="str">
            <v>EUR_EURIBOR_3M_EOD</v>
          </cell>
          <cell r="F496">
            <v>0.981742111846863</v>
          </cell>
        </row>
        <row r="497">
          <cell r="A497" t="str">
            <v>EUR_EURIBOR_3M_EOD</v>
          </cell>
          <cell r="F497">
            <v>0.96897633110308701</v>
          </cell>
        </row>
        <row r="498">
          <cell r="A498" t="str">
            <v>EUR_EURIBOR_3M_EOD</v>
          </cell>
          <cell r="F498">
            <v>0.95392389625406504</v>
          </cell>
        </row>
        <row r="499">
          <cell r="A499" t="str">
            <v>EUR_EURIBOR_3M_EOD</v>
          </cell>
          <cell r="F499">
            <v>0.93709413591814505</v>
          </cell>
        </row>
        <row r="500">
          <cell r="A500" t="str">
            <v>EUR_EURIBOR_3M_EOD</v>
          </cell>
          <cell r="F500">
            <v>0.91946910716152597</v>
          </cell>
        </row>
        <row r="501">
          <cell r="A501" t="str">
            <v>EUR_EURIBOR_3M_EOD</v>
          </cell>
          <cell r="F501">
            <v>0.88285067048496901</v>
          </cell>
        </row>
        <row r="502">
          <cell r="A502" t="str">
            <v>EUR_EURIBOR_3M_EOD</v>
          </cell>
          <cell r="F502">
            <v>0.82819036126824697</v>
          </cell>
        </row>
        <row r="503">
          <cell r="A503" t="str">
            <v>EUR_EURIBOR_3M_EOD</v>
          </cell>
          <cell r="F503">
            <v>0.74850702279310899</v>
          </cell>
        </row>
        <row r="504">
          <cell r="A504" t="str">
            <v>EUR_EURIBOR_3M_EOD</v>
          </cell>
          <cell r="F504">
            <v>0.687220494561677</v>
          </cell>
        </row>
        <row r="505">
          <cell r="A505" t="str">
            <v>EUR_EURIBOR_3M_EOD</v>
          </cell>
          <cell r="F505">
            <v>0.63447643267766796</v>
          </cell>
        </row>
        <row r="506">
          <cell r="A506" t="str">
            <v>EUR_EURIBOR_3M_EOD</v>
          </cell>
          <cell r="F506">
            <v>0.54189687396833897</v>
          </cell>
        </row>
        <row r="507">
          <cell r="A507" t="str">
            <v>EUR_EURIBOR_3M_EOD</v>
          </cell>
          <cell r="F507">
            <v>0.47956775352327402</v>
          </cell>
        </row>
        <row r="508">
          <cell r="A508" t="str">
            <v>EUR_EURIBOR_3M_EOD</v>
          </cell>
          <cell r="F508">
            <v>0.42970706842492401</v>
          </cell>
        </row>
        <row r="509">
          <cell r="A509" t="str">
            <v>EUR_EURIBOR_6M_EOD</v>
          </cell>
          <cell r="F509">
            <v>0.99997933375584303</v>
          </cell>
        </row>
        <row r="510">
          <cell r="A510" t="str">
            <v>EUR_EURIBOR_6M_EOD</v>
          </cell>
          <cell r="F510">
            <v>1.0001309482407099</v>
          </cell>
        </row>
        <row r="511">
          <cell r="A511" t="str">
            <v>EUR_EURIBOR_6M_EOD</v>
          </cell>
          <cell r="F511">
            <v>1.00022516357713</v>
          </cell>
        </row>
        <row r="512">
          <cell r="A512" t="str">
            <v>EUR_EURIBOR_6M_EOD</v>
          </cell>
          <cell r="F512">
            <v>1.0002699925868199</v>
          </cell>
        </row>
        <row r="513">
          <cell r="A513" t="str">
            <v>EUR_EURIBOR_6M_EOD</v>
          </cell>
          <cell r="F513">
            <v>1.00029798202994</v>
          </cell>
        </row>
        <row r="514">
          <cell r="A514" t="str">
            <v>EUR_EURIBOR_6M_EOD</v>
          </cell>
          <cell r="F514">
            <v>1.00031510104004</v>
          </cell>
        </row>
        <row r="515">
          <cell r="A515" t="str">
            <v>EUR_EURIBOR_6M_EOD</v>
          </cell>
          <cell r="F515">
            <v>1.00032802587615</v>
          </cell>
        </row>
        <row r="516">
          <cell r="A516" t="str">
            <v>EUR_EURIBOR_6M_EOD</v>
          </cell>
          <cell r="F516">
            <v>1.00056119415544</v>
          </cell>
        </row>
        <row r="517">
          <cell r="A517" t="str">
            <v>EUR_EURIBOR_6M_EOD</v>
          </cell>
          <cell r="F517">
            <v>1.00042274962505</v>
          </cell>
        </row>
        <row r="518">
          <cell r="A518" t="str">
            <v>EUR_EURIBOR_6M_EOD</v>
          </cell>
          <cell r="F518">
            <v>0.99870239498953195</v>
          </cell>
        </row>
        <row r="519">
          <cell r="A519" t="str">
            <v>EUR_EURIBOR_6M_EOD</v>
          </cell>
          <cell r="F519">
            <v>0.99395090164613398</v>
          </cell>
        </row>
        <row r="520">
          <cell r="A520" t="str">
            <v>EUR_EURIBOR_6M_EOD</v>
          </cell>
          <cell r="F520">
            <v>0.98623588236887105</v>
          </cell>
        </row>
        <row r="521">
          <cell r="A521" t="str">
            <v>EUR_EURIBOR_6M_EOD</v>
          </cell>
          <cell r="F521">
            <v>0.97554198777523804</v>
          </cell>
        </row>
        <row r="522">
          <cell r="A522" t="str">
            <v>EUR_EURIBOR_6M_EOD</v>
          </cell>
          <cell r="F522">
            <v>0.96203525193158701</v>
          </cell>
        </row>
        <row r="523">
          <cell r="A523" t="str">
            <v>EUR_EURIBOR_6M_EOD</v>
          </cell>
          <cell r="F523">
            <v>0.94642537927600601</v>
          </cell>
        </row>
        <row r="524">
          <cell r="A524" t="str">
            <v>EUR_EURIBOR_6M_EOD</v>
          </cell>
          <cell r="F524">
            <v>0.92924975155978595</v>
          </cell>
        </row>
        <row r="525">
          <cell r="A525" t="str">
            <v>EUR_EURIBOR_6M_EOD</v>
          </cell>
          <cell r="F525">
            <v>0.91146174416298498</v>
          </cell>
        </row>
        <row r="526">
          <cell r="A526" t="str">
            <v>EUR_EURIBOR_6M_EOD</v>
          </cell>
          <cell r="F526">
            <v>0.87464534427457696</v>
          </cell>
        </row>
        <row r="527">
          <cell r="A527" t="str">
            <v>EUR_EURIBOR_6M_EOD</v>
          </cell>
          <cell r="F527">
            <v>0.82002754173598102</v>
          </cell>
        </row>
        <row r="528">
          <cell r="A528" t="str">
            <v>EUR_EURIBOR_6M_EOD</v>
          </cell>
          <cell r="F528">
            <v>0.74072710971732802</v>
          </cell>
        </row>
        <row r="529">
          <cell r="A529" t="str">
            <v>EUR_EURIBOR_6M_EOD</v>
          </cell>
          <cell r="F529">
            <v>0.679790501742631</v>
          </cell>
        </row>
        <row r="530">
          <cell r="A530" t="str">
            <v>EUR_EURIBOR_6M_EOD</v>
          </cell>
          <cell r="F530">
            <v>0.62737058711807503</v>
          </cell>
        </row>
        <row r="531">
          <cell r="A531" t="str">
            <v>EUR_EURIBOR_6M_EOD</v>
          </cell>
          <cell r="F531">
            <v>0.53573689069243102</v>
          </cell>
        </row>
        <row r="532">
          <cell r="A532" t="str">
            <v>EUR_EURIBOR_6M_EOD</v>
          </cell>
          <cell r="F532">
            <v>0.473785264615877</v>
          </cell>
        </row>
        <row r="533">
          <cell r="A533" t="str">
            <v>EUR_EURIBOR_6M_EOD</v>
          </cell>
          <cell r="F533">
            <v>0.42377898589899199</v>
          </cell>
        </row>
        <row r="534">
          <cell r="A534" t="str">
            <v>EUR_EURIBOR_EOD</v>
          </cell>
          <cell r="F534">
            <v>1.0000040277940001</v>
          </cell>
        </row>
        <row r="535">
          <cell r="A535" t="str">
            <v>EUR_EURIBOR_EOD</v>
          </cell>
          <cell r="F535">
            <v>1.0000161113220101</v>
          </cell>
        </row>
        <row r="536">
          <cell r="A536" t="str">
            <v>EUR_EURIBOR_EOD</v>
          </cell>
          <cell r="F536">
            <v>1.0000448903916399</v>
          </cell>
        </row>
        <row r="537">
          <cell r="A537" t="str">
            <v>EUR_EURIBOR_EOD</v>
          </cell>
          <cell r="F537">
            <v>1.0001152894215499</v>
          </cell>
        </row>
        <row r="538">
          <cell r="A538" t="str">
            <v>EUR_EURIBOR_EOD</v>
          </cell>
          <cell r="F538">
            <v>1.0004458575745701</v>
          </cell>
        </row>
        <row r="539">
          <cell r="A539" t="str">
            <v>EUR_EURIBOR_EOD</v>
          </cell>
          <cell r="F539">
            <v>1.00080458556479</v>
          </cell>
        </row>
        <row r="540">
          <cell r="A540" t="str">
            <v>EUR_EURIBOR_EOD</v>
          </cell>
          <cell r="F540">
            <v>1.0012376763109001</v>
          </cell>
        </row>
        <row r="541">
          <cell r="A541" t="str">
            <v>EUR_EURIBOR_EOD</v>
          </cell>
          <cell r="F541">
            <v>1.0016339199073001</v>
          </cell>
        </row>
        <row r="542">
          <cell r="A542" t="str">
            <v>EUR_EURIBOR_EOD</v>
          </cell>
          <cell r="F542">
            <v>1.00198321560551</v>
          </cell>
        </row>
        <row r="543">
          <cell r="A543" t="str">
            <v>EUR_EURIBOR_EOD</v>
          </cell>
          <cell r="F543">
            <v>1.0023330149532499</v>
          </cell>
        </row>
        <row r="544">
          <cell r="A544" t="str">
            <v>EUR_EURIBOR_EOD</v>
          </cell>
          <cell r="F544">
            <v>1.00259278432854</v>
          </cell>
        </row>
        <row r="545">
          <cell r="A545" t="str">
            <v>EUR_EURIBOR_EOD</v>
          </cell>
          <cell r="F545">
            <v>1.00276337387661</v>
          </cell>
        </row>
        <row r="546">
          <cell r="A546" t="str">
            <v>EUR_EURIBOR_EOD</v>
          </cell>
          <cell r="F546">
            <v>1.0028270004419799</v>
          </cell>
        </row>
        <row r="547">
          <cell r="A547" t="str">
            <v>EUR_EURIBOR_EOD</v>
          </cell>
          <cell r="F547">
            <v>1.0027532396147401</v>
          </cell>
        </row>
        <row r="548">
          <cell r="A548" t="str">
            <v>EUR_EURIBOR_EOD</v>
          </cell>
          <cell r="F548">
            <v>1.0025309926883901</v>
          </cell>
        </row>
        <row r="549">
          <cell r="A549" t="str">
            <v>EUR_EURIBOR_EOD</v>
          </cell>
          <cell r="F549">
            <v>1.0021424008375499</v>
          </cell>
        </row>
        <row r="550">
          <cell r="A550" t="str">
            <v>EUR_EURIBOR_EOD</v>
          </cell>
          <cell r="F550">
            <v>0.99393801542440297</v>
          </cell>
        </row>
        <row r="551">
          <cell r="A551" t="str">
            <v>EUR_EURIBOR_EOD</v>
          </cell>
          <cell r="F551">
            <v>0.98618176448908601</v>
          </cell>
        </row>
        <row r="552">
          <cell r="A552" t="str">
            <v>EUR_EURIBOR_EOD</v>
          </cell>
          <cell r="F552">
            <v>0.97543127141043495</v>
          </cell>
        </row>
        <row r="553">
          <cell r="A553" t="str">
            <v>EUR_EURIBOR_EOD</v>
          </cell>
          <cell r="F553">
            <v>0.96185285303351697</v>
          </cell>
        </row>
        <row r="554">
          <cell r="A554" t="str">
            <v>EUR_EURIBOR_EOD</v>
          </cell>
          <cell r="F554">
            <v>0.94615876987776404</v>
          </cell>
        </row>
        <row r="555">
          <cell r="A555" t="str">
            <v>EUR_EURIBOR_EOD</v>
          </cell>
          <cell r="F555">
            <v>0.92889143972007304</v>
          </cell>
        </row>
        <row r="556">
          <cell r="A556" t="str">
            <v>EUR_EURIBOR_EOD</v>
          </cell>
          <cell r="F556">
            <v>0.91100919045042394</v>
          </cell>
        </row>
        <row r="557">
          <cell r="A557" t="str">
            <v>EUR_EURIBOR_EOD</v>
          </cell>
          <cell r="F557">
            <v>0.87401190614793101</v>
          </cell>
        </row>
        <row r="558">
          <cell r="A558" t="str">
            <v>EUR_EURIBOR_EOD</v>
          </cell>
          <cell r="F558">
            <v>0.81916911515263402</v>
          </cell>
        </row>
        <row r="559">
          <cell r="A559" t="str">
            <v>EUR_EURIBOR_EOD</v>
          </cell>
          <cell r="F559">
            <v>0.73967822938373695</v>
          </cell>
        </row>
        <row r="560">
          <cell r="A560" t="str">
            <v>EUR_EURIBOR_EOD</v>
          </cell>
          <cell r="F560">
            <v>0.67874283675385705</v>
          </cell>
        </row>
        <row r="561">
          <cell r="A561" t="str">
            <v>EUR_EURIBOR_EOD</v>
          </cell>
          <cell r="F561">
            <v>0.626372389245623</v>
          </cell>
        </row>
        <row r="562">
          <cell r="A562" t="str">
            <v>EUR_EURIBOR_EOD</v>
          </cell>
          <cell r="F562">
            <v>0.53485563588890195</v>
          </cell>
        </row>
        <row r="563">
          <cell r="A563" t="str">
            <v>EUR_EURIBOR_EOD</v>
          </cell>
          <cell r="F563">
            <v>0.47313146106024501</v>
          </cell>
        </row>
        <row r="564">
          <cell r="A564" t="str">
            <v>EUR_EURIBOR_EOD</v>
          </cell>
          <cell r="F564">
            <v>0.42338309650606099</v>
          </cell>
        </row>
        <row r="565">
          <cell r="A565" t="str">
            <v>GBP_LIBOR_12M_EOD</v>
          </cell>
          <cell r="F565">
            <v>0.98972207519501598</v>
          </cell>
        </row>
        <row r="566">
          <cell r="A566" t="str">
            <v>GBP_LIBOR_12M_EOD</v>
          </cell>
          <cell r="F566">
            <v>0.98814979835893502</v>
          </cell>
        </row>
        <row r="567">
          <cell r="A567" t="str">
            <v>GBP_LIBOR_12M_EOD</v>
          </cell>
          <cell r="F567">
            <v>0.98700627357116599</v>
          </cell>
        </row>
        <row r="568">
          <cell r="A568" t="str">
            <v>GBP_LIBOR_12M_EOD</v>
          </cell>
          <cell r="F568">
            <v>0.98587221063617203</v>
          </cell>
        </row>
        <row r="569">
          <cell r="A569" t="str">
            <v>GBP_LIBOR_12M_EOD</v>
          </cell>
          <cell r="F569">
            <v>0.98478471723445504</v>
          </cell>
        </row>
        <row r="570">
          <cell r="A570" t="str">
            <v>GBP_LIBOR_12M_EOD</v>
          </cell>
          <cell r="F570">
            <v>0.98369167203275398</v>
          </cell>
        </row>
        <row r="571">
          <cell r="A571" t="str">
            <v>GBP_LIBOR_12M_EOD</v>
          </cell>
          <cell r="F571">
            <v>0.98262651440832705</v>
          </cell>
        </row>
        <row r="572">
          <cell r="A572" t="str">
            <v>GBP_LIBOR_12M_EOD</v>
          </cell>
          <cell r="F572">
            <v>0.97909632231975097</v>
          </cell>
        </row>
        <row r="573">
          <cell r="A573" t="str">
            <v>GBP_LIBOR_12M_EOD</v>
          </cell>
          <cell r="F573">
            <v>0.97621511829441698</v>
          </cell>
        </row>
        <row r="574">
          <cell r="A574" t="str">
            <v>GBP_LIBOR_12M_EOD</v>
          </cell>
          <cell r="F574">
            <v>0.95990952237584803</v>
          </cell>
        </row>
        <row r="575">
          <cell r="A575" t="str">
            <v>GBP_LIBOR_12M_EOD</v>
          </cell>
          <cell r="F575">
            <v>0.94086829729687005</v>
          </cell>
        </row>
        <row r="576">
          <cell r="A576" t="str">
            <v>GBP_LIBOR_12M_EOD</v>
          </cell>
          <cell r="F576">
            <v>0.91979010462734301</v>
          </cell>
        </row>
        <row r="577">
          <cell r="A577" t="str">
            <v>GBP_LIBOR_12M_EOD</v>
          </cell>
          <cell r="F577">
            <v>0.89814342715369599</v>
          </cell>
        </row>
        <row r="578">
          <cell r="A578" t="str">
            <v>GBP_LIBOR_12M_EOD</v>
          </cell>
          <cell r="F578">
            <v>0.87604476617626204</v>
          </cell>
        </row>
        <row r="579">
          <cell r="A579" t="str">
            <v>GBP_LIBOR_12M_EOD</v>
          </cell>
          <cell r="F579">
            <v>0.85418874733556405</v>
          </cell>
        </row>
        <row r="580">
          <cell r="A580" t="str">
            <v>GBP_LIBOR_12M_EOD</v>
          </cell>
          <cell r="F580">
            <v>0.83252308307509304</v>
          </cell>
        </row>
        <row r="581">
          <cell r="A581" t="str">
            <v>GBP_LIBOR_12M_EOD</v>
          </cell>
          <cell r="F581">
            <v>0.811253569126831</v>
          </cell>
        </row>
        <row r="582">
          <cell r="A582" t="str">
            <v>GBP_LIBOR_12M_EOD</v>
          </cell>
          <cell r="F582">
            <v>0.77005560856841904</v>
          </cell>
        </row>
        <row r="583">
          <cell r="A583" t="str">
            <v>GBP_LIBOR_12M_EOD</v>
          </cell>
          <cell r="F583">
            <v>0.71221612885653396</v>
          </cell>
        </row>
        <row r="584">
          <cell r="A584" t="str">
            <v>GBP_LIBOR_12M_EOD</v>
          </cell>
          <cell r="F584">
            <v>0.63080651897803697</v>
          </cell>
        </row>
        <row r="585">
          <cell r="A585" t="str">
            <v>GBP_LIBOR_12M_EOD</v>
          </cell>
          <cell r="F585">
            <v>0.56536032358229305</v>
          </cell>
        </row>
        <row r="586">
          <cell r="A586" t="str">
            <v>GBP_LIBOR_12M_EOD</v>
          </cell>
          <cell r="F586">
            <v>0.50901090667319104</v>
          </cell>
        </row>
        <row r="587">
          <cell r="A587" t="str">
            <v>GBP_LIBOR_12M_EOD</v>
          </cell>
          <cell r="F587">
            <v>0.42016725206727301</v>
          </cell>
        </row>
        <row r="588">
          <cell r="A588" t="str">
            <v>GBP_LIBOR_12M_EOD</v>
          </cell>
          <cell r="F588">
            <v>0.346568983849389</v>
          </cell>
        </row>
        <row r="589">
          <cell r="A589" t="str">
            <v>GBP_LIBOR_12M_EOD</v>
          </cell>
          <cell r="F589">
            <v>0.28640526935496502</v>
          </cell>
        </row>
        <row r="590">
          <cell r="A590" t="str">
            <v>GBP_LIBOR_1M_EOD</v>
          </cell>
          <cell r="F590">
            <v>0.999553567062615</v>
          </cell>
        </row>
        <row r="591">
          <cell r="A591" t="str">
            <v>GBP_LIBOR_1M_EOD</v>
          </cell>
          <cell r="F591">
            <v>0.99914159933039703</v>
          </cell>
        </row>
        <row r="592">
          <cell r="A592" t="str">
            <v>GBP_LIBOR_1M_EOD</v>
          </cell>
          <cell r="F592">
            <v>0.99870318255909196</v>
          </cell>
        </row>
        <row r="593">
          <cell r="A593" t="str">
            <v>GBP_LIBOR_1M_EOD</v>
          </cell>
          <cell r="F593">
            <v>0.99728452741830598</v>
          </cell>
        </row>
        <row r="594">
          <cell r="A594" t="str">
            <v>GBP_LIBOR_1M_EOD</v>
          </cell>
          <cell r="F594">
            <v>0.99569410868409802</v>
          </cell>
        </row>
        <row r="595">
          <cell r="A595" t="str">
            <v>GBP_LIBOR_1M_EOD</v>
          </cell>
          <cell r="F595">
            <v>0.993826767276209</v>
          </cell>
        </row>
        <row r="596">
          <cell r="A596" t="str">
            <v>GBP_LIBOR_1M_EOD</v>
          </cell>
          <cell r="F596">
            <v>0.98416109628755599</v>
          </cell>
        </row>
        <row r="597">
          <cell r="A597" t="str">
            <v>GBP_LIBOR_1M_EOD</v>
          </cell>
          <cell r="F597">
            <v>0.97109278863323301</v>
          </cell>
        </row>
        <row r="598">
          <cell r="A598" t="str">
            <v>GBP_LIBOR_1M_EOD</v>
          </cell>
          <cell r="F598">
            <v>0.95495728597376295</v>
          </cell>
        </row>
        <row r="599">
          <cell r="A599" t="str">
            <v>GBP_LIBOR_1M_EOD</v>
          </cell>
          <cell r="F599">
            <v>0.93654669149626102</v>
          </cell>
        </row>
        <row r="600">
          <cell r="A600" t="str">
            <v>GBP_LIBOR_1M_EOD</v>
          </cell>
          <cell r="F600">
            <v>0.91729649686143799</v>
          </cell>
        </row>
        <row r="601">
          <cell r="A601" t="str">
            <v>GBP_LIBOR_1M_EOD</v>
          </cell>
          <cell r="F601">
            <v>0.89730723566128401</v>
          </cell>
        </row>
        <row r="602">
          <cell r="A602" t="str">
            <v>GBP_LIBOR_1M_EOD</v>
          </cell>
          <cell r="F602">
            <v>0.87725616914061399</v>
          </cell>
        </row>
        <row r="603">
          <cell r="A603" t="str">
            <v>GBP_LIBOR_1M_EOD</v>
          </cell>
          <cell r="F603">
            <v>0.85693038661133203</v>
          </cell>
        </row>
        <row r="604">
          <cell r="A604" t="str">
            <v>GBP_LIBOR_1M_EOD</v>
          </cell>
          <cell r="F604">
            <v>0.83762527580561796</v>
          </cell>
        </row>
        <row r="605">
          <cell r="A605" t="str">
            <v>GBP_LIBOR_1M_EOD</v>
          </cell>
          <cell r="F605">
            <v>0.79797110277865302</v>
          </cell>
        </row>
        <row r="606">
          <cell r="A606" t="str">
            <v>GBP_LIBOR_1M_EOD</v>
          </cell>
          <cell r="F606">
            <v>0.73984791915471404</v>
          </cell>
        </row>
        <row r="607">
          <cell r="A607" t="str">
            <v>GBP_LIBOR_1M_EOD</v>
          </cell>
          <cell r="F607">
            <v>0.65909933489584704</v>
          </cell>
        </row>
        <row r="608">
          <cell r="A608" t="str">
            <v>GBP_LIBOR_1M_EOD</v>
          </cell>
          <cell r="F608">
            <v>0.59251537436894997</v>
          </cell>
        </row>
        <row r="609">
          <cell r="A609" t="str">
            <v>GBP_LIBOR_1M_EOD</v>
          </cell>
          <cell r="F609">
            <v>0.535010161153473</v>
          </cell>
        </row>
        <row r="610">
          <cell r="A610" t="str">
            <v>GBP_LIBOR_1M_EOD</v>
          </cell>
          <cell r="F610">
            <v>0.44661142644726498</v>
          </cell>
        </row>
        <row r="611">
          <cell r="A611" t="str">
            <v>GBP_LIBOR_1M_EOD</v>
          </cell>
          <cell r="F611">
            <v>0.37230528508182897</v>
          </cell>
        </row>
        <row r="612">
          <cell r="A612" t="str">
            <v>GBP_LIBOR_1M_EOD</v>
          </cell>
          <cell r="F612">
            <v>0.30570563601748701</v>
          </cell>
        </row>
        <row r="613">
          <cell r="A613" t="str">
            <v>GBP_LIBOR_3M_EOD</v>
          </cell>
          <cell r="F613">
            <v>0.99854021627560396</v>
          </cell>
        </row>
        <row r="614">
          <cell r="A614" t="str">
            <v>GBP_LIBOR_3M_EOD</v>
          </cell>
          <cell r="F614">
            <v>0.997746334734955</v>
          </cell>
        </row>
        <row r="615">
          <cell r="A615" t="str">
            <v>GBP_LIBOR_3M_EOD</v>
          </cell>
          <cell r="F615">
            <v>0.99606066644937896</v>
          </cell>
        </row>
        <row r="616">
          <cell r="A616" t="str">
            <v>GBP_LIBOR_3M_EOD</v>
          </cell>
          <cell r="F616">
            <v>0.99403909546125402</v>
          </cell>
        </row>
        <row r="617">
          <cell r="A617" t="str">
            <v>GBP_LIBOR_3M_EOD</v>
          </cell>
          <cell r="F617">
            <v>0.99192293793584996</v>
          </cell>
        </row>
        <row r="618">
          <cell r="A618" t="str">
            <v>GBP_LIBOR_3M_EOD</v>
          </cell>
          <cell r="F618">
            <v>0.98975055953336</v>
          </cell>
        </row>
        <row r="619">
          <cell r="A619" t="str">
            <v>GBP_LIBOR_3M_EOD</v>
          </cell>
          <cell r="F619">
            <v>0.98695149537989302</v>
          </cell>
        </row>
        <row r="620">
          <cell r="A620" t="str">
            <v>GBP_LIBOR_3M_EOD</v>
          </cell>
          <cell r="F620">
            <v>0.98410961251265905</v>
          </cell>
        </row>
        <row r="621">
          <cell r="A621" t="str">
            <v>GBP_LIBOR_3M_EOD</v>
          </cell>
          <cell r="F621">
            <v>0.98105173607102403</v>
          </cell>
        </row>
        <row r="622">
          <cell r="A622" t="str">
            <v>GBP_LIBOR_3M_EOD</v>
          </cell>
          <cell r="F622">
            <v>0.96904729668613898</v>
          </cell>
        </row>
        <row r="623">
          <cell r="A623" t="str">
            <v>GBP_LIBOR_3M_EOD</v>
          </cell>
          <cell r="F623">
            <v>0.95225080106647497</v>
          </cell>
        </row>
        <row r="624">
          <cell r="A624" t="str">
            <v>GBP_LIBOR_3M_EOD</v>
          </cell>
          <cell r="F624">
            <v>0.93323234027783097</v>
          </cell>
        </row>
        <row r="625">
          <cell r="A625" t="str">
            <v>GBP_LIBOR_3M_EOD</v>
          </cell>
          <cell r="F625">
            <v>0.91344979206814403</v>
          </cell>
        </row>
        <row r="626">
          <cell r="A626" t="str">
            <v>GBP_LIBOR_3M_EOD</v>
          </cell>
          <cell r="F626">
            <v>0.89316399680858705</v>
          </cell>
        </row>
        <row r="627">
          <cell r="A627" t="str">
            <v>GBP_LIBOR_3M_EOD</v>
          </cell>
          <cell r="F627">
            <v>0.87276016978438598</v>
          </cell>
        </row>
        <row r="628">
          <cell r="A628" t="str">
            <v>GBP_LIBOR_3M_EOD</v>
          </cell>
          <cell r="F628">
            <v>0.85219628358782995</v>
          </cell>
        </row>
        <row r="629">
          <cell r="A629" t="str">
            <v>GBP_LIBOR_3M_EOD</v>
          </cell>
          <cell r="F629">
            <v>0.83180366054150801</v>
          </cell>
        </row>
        <row r="630">
          <cell r="A630" t="str">
            <v>GBP_LIBOR_3M_EOD</v>
          </cell>
          <cell r="F630">
            <v>0.79125735364761296</v>
          </cell>
        </row>
        <row r="631">
          <cell r="A631" t="str">
            <v>GBP_LIBOR_3M_EOD</v>
          </cell>
          <cell r="F631">
            <v>0.73320640052073105</v>
          </cell>
        </row>
        <row r="632">
          <cell r="A632" t="str">
            <v>GBP_LIBOR_3M_EOD</v>
          </cell>
          <cell r="F632">
            <v>0.65125685695830704</v>
          </cell>
        </row>
        <row r="633">
          <cell r="A633" t="str">
            <v>GBP_LIBOR_3M_EOD</v>
          </cell>
          <cell r="F633">
            <v>0.58447543665625901</v>
          </cell>
        </row>
        <row r="634">
          <cell r="A634" t="str">
            <v>GBP_LIBOR_3M_EOD</v>
          </cell>
          <cell r="F634">
            <v>0.52693655961950703</v>
          </cell>
        </row>
        <row r="635">
          <cell r="A635" t="str">
            <v>GBP_LIBOR_3M_EOD</v>
          </cell>
          <cell r="F635">
            <v>0.43814101530705801</v>
          </cell>
        </row>
        <row r="636">
          <cell r="A636" t="str">
            <v>GBP_LIBOR_3M_EOD</v>
          </cell>
          <cell r="F636">
            <v>0.364074820154553</v>
          </cell>
        </row>
        <row r="637">
          <cell r="A637" t="str">
            <v>GBP_LIBOR_3M_EOD</v>
          </cell>
          <cell r="F637">
            <v>0.29711369923640601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0.99185199603315599</v>
          </cell>
        </row>
        <row r="640">
          <cell r="A640" t="str">
            <v>GBP_LIBOR_6M_EOD</v>
          </cell>
          <cell r="F640">
            <v>0.98667211610178995</v>
          </cell>
        </row>
        <row r="641">
          <cell r="A641" t="str">
            <v>GBP_LIBOR_6M_EOD</v>
          </cell>
          <cell r="F641">
            <v>0.98031345268229197</v>
          </cell>
        </row>
        <row r="642">
          <cell r="A642" t="str">
            <v>GBP_LIBOR_6M_EOD</v>
          </cell>
          <cell r="F642">
            <v>0.96538762101757303</v>
          </cell>
        </row>
        <row r="643">
          <cell r="A643" t="str">
            <v>GBP_LIBOR_6M_EOD</v>
          </cell>
          <cell r="F643">
            <v>0.94744697467211603</v>
          </cell>
        </row>
        <row r="644">
          <cell r="A644" t="str">
            <v>GBP_LIBOR_6M_EOD</v>
          </cell>
          <cell r="F644">
            <v>0.92735586914066404</v>
          </cell>
        </row>
        <row r="645">
          <cell r="A645" t="str">
            <v>GBP_LIBOR_6M_EOD</v>
          </cell>
          <cell r="F645">
            <v>0.90658723771057703</v>
          </cell>
        </row>
        <row r="646">
          <cell r="A646" t="str">
            <v>GBP_LIBOR_6M_EOD</v>
          </cell>
          <cell r="F646">
            <v>0.88534043126580397</v>
          </cell>
        </row>
        <row r="647">
          <cell r="A647" t="str">
            <v>GBP_LIBOR_6M_EOD</v>
          </cell>
          <cell r="F647">
            <v>0.86409303996314502</v>
          </cell>
        </row>
        <row r="648">
          <cell r="A648" t="str">
            <v>GBP_LIBOR_6M_EOD</v>
          </cell>
          <cell r="F648">
            <v>0.84278759454259999</v>
          </cell>
        </row>
        <row r="649">
          <cell r="A649" t="str">
            <v>GBP_LIBOR_6M_EOD</v>
          </cell>
          <cell r="F649">
            <v>0.82183090778073398</v>
          </cell>
        </row>
        <row r="650">
          <cell r="A650" t="str">
            <v>GBP_LIBOR_6M_EOD</v>
          </cell>
          <cell r="F650">
            <v>0.78086710293949801</v>
          </cell>
        </row>
        <row r="651">
          <cell r="A651" t="str">
            <v>GBP_LIBOR_6M_EOD</v>
          </cell>
          <cell r="F651">
            <v>0.72312886767388695</v>
          </cell>
        </row>
        <row r="652">
          <cell r="A652" t="str">
            <v>GBP_LIBOR_6M_EOD</v>
          </cell>
          <cell r="F652">
            <v>0.64180926250516201</v>
          </cell>
        </row>
        <row r="653">
          <cell r="A653" t="str">
            <v>GBP_LIBOR_6M_EOD</v>
          </cell>
          <cell r="F653">
            <v>0.57588308919925002</v>
          </cell>
        </row>
        <row r="654">
          <cell r="A654" t="str">
            <v>GBP_LIBOR_6M_EOD</v>
          </cell>
          <cell r="F654">
            <v>0.51908871052113104</v>
          </cell>
        </row>
        <row r="655">
          <cell r="A655" t="str">
            <v>GBP_LIBOR_6M_EOD</v>
          </cell>
          <cell r="F655">
            <v>0.43175013381191302</v>
          </cell>
        </row>
        <row r="656">
          <cell r="A656" t="str">
            <v>GBP_LIBOR_6M_EOD</v>
          </cell>
          <cell r="F656">
            <v>0.35872408973107001</v>
          </cell>
        </row>
        <row r="657">
          <cell r="A657" t="str">
            <v>GBP_LIBOR_6M_EOD</v>
          </cell>
          <cell r="F657">
            <v>0.29188193914723798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0.99990687415268298</v>
          </cell>
        </row>
        <row r="660">
          <cell r="A660" t="str">
            <v>GBP_LIBOR_EOD</v>
          </cell>
          <cell r="F660">
            <v>0.999553567062615</v>
          </cell>
        </row>
        <row r="661">
          <cell r="A661" t="str">
            <v>GBP_LIBOR_EOD</v>
          </cell>
          <cell r="F661">
            <v>0.99782310936223295</v>
          </cell>
        </row>
        <row r="662">
          <cell r="A662" t="str">
            <v>GBP_LIBOR_EOD</v>
          </cell>
          <cell r="F662">
            <v>0.99613731136778205</v>
          </cell>
        </row>
        <row r="663">
          <cell r="A663" t="str">
            <v>GBP_LIBOR_EOD</v>
          </cell>
          <cell r="F663">
            <v>0.99411558482372797</v>
          </cell>
        </row>
        <row r="664">
          <cell r="A664" t="str">
            <v>GBP_LIBOR_EOD</v>
          </cell>
          <cell r="F664">
            <v>0.99199926446414399</v>
          </cell>
        </row>
        <row r="665">
          <cell r="A665" t="str">
            <v>GBP_LIBOR_EOD</v>
          </cell>
          <cell r="F665">
            <v>0.98982671890138896</v>
          </cell>
        </row>
        <row r="666">
          <cell r="A666" t="str">
            <v>GBP_LIBOR_EOD</v>
          </cell>
          <cell r="F666">
            <v>0.98702743936541504</v>
          </cell>
        </row>
        <row r="667">
          <cell r="A667" t="str">
            <v>GBP_LIBOR_EOD</v>
          </cell>
          <cell r="F667">
            <v>0.98418533782085804</v>
          </cell>
        </row>
        <row r="668">
          <cell r="A668" t="str">
            <v>GBP_LIBOR_EOD</v>
          </cell>
          <cell r="F668">
            <v>0.98112722608161596</v>
          </cell>
        </row>
        <row r="669">
          <cell r="A669" t="str">
            <v>GBP_LIBOR_EOD</v>
          </cell>
          <cell r="F669">
            <v>0.96531123748978598</v>
          </cell>
        </row>
        <row r="670">
          <cell r="A670" t="str">
            <v>GBP_LIBOR_EOD</v>
          </cell>
          <cell r="F670">
            <v>0.94733232847705096</v>
          </cell>
        </row>
        <row r="671">
          <cell r="A671" t="str">
            <v>GBP_LIBOR_EOD</v>
          </cell>
          <cell r="F671">
            <v>0.92718337338025203</v>
          </cell>
        </row>
        <row r="672">
          <cell r="A672" t="str">
            <v>GBP_LIBOR_EOD</v>
          </cell>
          <cell r="F672">
            <v>0.90635091214610597</v>
          </cell>
        </row>
        <row r="673">
          <cell r="A673" t="str">
            <v>GBP_LIBOR_EOD</v>
          </cell>
          <cell r="F673">
            <v>0.88503489078342701</v>
          </cell>
        </row>
        <row r="674">
          <cell r="A674" t="str">
            <v>GBP_LIBOR_EOD</v>
          </cell>
          <cell r="F674">
            <v>0.86371546187680204</v>
          </cell>
        </row>
        <row r="675">
          <cell r="A675" t="str">
            <v>GBP_LIBOR_EOD</v>
          </cell>
          <cell r="F675">
            <v>0.84233528102899702</v>
          </cell>
        </row>
        <row r="676">
          <cell r="A676" t="str">
            <v>GBP_LIBOR_EOD</v>
          </cell>
          <cell r="F676">
            <v>0.82130865311242696</v>
          </cell>
        </row>
        <row r="677">
          <cell r="A677" t="str">
            <v>GBP_LIBOR_EOD</v>
          </cell>
          <cell r="F677">
            <v>0.78021790995741302</v>
          </cell>
        </row>
        <row r="678">
          <cell r="A678" t="str">
            <v>GBP_LIBOR_EOD</v>
          </cell>
          <cell r="F678">
            <v>0.72233771414402703</v>
          </cell>
        </row>
        <row r="679">
          <cell r="A679" t="str">
            <v>GBP_LIBOR_EOD</v>
          </cell>
          <cell r="F679">
            <v>0.640966380285935</v>
          </cell>
        </row>
        <row r="680">
          <cell r="A680" t="str">
            <v>GBP_LIBOR_EOD</v>
          </cell>
          <cell r="F680">
            <v>0.57513464777208601</v>
          </cell>
        </row>
        <row r="681">
          <cell r="A681" t="str">
            <v>GBP_LIBOR_EOD</v>
          </cell>
          <cell r="F681">
            <v>0.51846827405380203</v>
          </cell>
        </row>
        <row r="682">
          <cell r="A682" t="str">
            <v>GBP_LIBOR_EOD</v>
          </cell>
          <cell r="F682">
            <v>0.43153469134429601</v>
          </cell>
        </row>
        <row r="683">
          <cell r="A683" t="str">
            <v>GBP_LIBOR_EOD</v>
          </cell>
          <cell r="F683">
            <v>0.358759755931573</v>
          </cell>
        </row>
        <row r="684">
          <cell r="A684" t="str">
            <v>GBP_LIBOR_EOD</v>
          </cell>
          <cell r="F684">
            <v>0.291916638294415</v>
          </cell>
        </row>
        <row r="685">
          <cell r="A685" t="str">
            <v>GBP_SONIA_EOD</v>
          </cell>
          <cell r="F685">
            <v>0.99998735084493495</v>
          </cell>
        </row>
        <row r="686">
          <cell r="A686" t="str">
            <v>GBP_SONIA_EOD</v>
          </cell>
          <cell r="F686">
            <v>0.99991092574314899</v>
          </cell>
        </row>
        <row r="687">
          <cell r="A687" t="str">
            <v>GBP_SONIA_EOD</v>
          </cell>
          <cell r="F687">
            <v>0.99982159895589895</v>
          </cell>
        </row>
        <row r="688">
          <cell r="A688" t="str">
            <v>GBP_SONIA_EOD</v>
          </cell>
          <cell r="F688">
            <v>0.99959283434455104</v>
          </cell>
        </row>
        <row r="689">
          <cell r="A689" t="str">
            <v>GBP_SONIA_EOD</v>
          </cell>
          <cell r="F689">
            <v>0.99922715118192895</v>
          </cell>
        </row>
        <row r="690">
          <cell r="A690" t="str">
            <v>GBP_SONIA_EOD</v>
          </cell>
          <cell r="F690">
            <v>0.99883821296289999</v>
          </cell>
        </row>
        <row r="691">
          <cell r="A691" t="str">
            <v>GBP_SONIA_EOD</v>
          </cell>
          <cell r="F691">
            <v>0.99841111077838296</v>
          </cell>
        </row>
        <row r="692">
          <cell r="A692" t="str">
            <v>GBP_SONIA_EOD</v>
          </cell>
          <cell r="F692">
            <v>0.99799782496627498</v>
          </cell>
        </row>
        <row r="693">
          <cell r="A693" t="str">
            <v>GBP_SONIA_EOD</v>
          </cell>
          <cell r="F693">
            <v>0.99755878779968499</v>
          </cell>
        </row>
        <row r="694">
          <cell r="A694" t="str">
            <v>GBP_SONIA_EOD</v>
          </cell>
          <cell r="F694">
            <v>0.99707156836473998</v>
          </cell>
        </row>
        <row r="695">
          <cell r="A695" t="str">
            <v>GBP_SONIA_EOD</v>
          </cell>
          <cell r="F695">
            <v>0.996614054263953</v>
          </cell>
        </row>
        <row r="696">
          <cell r="A696" t="str">
            <v>GBP_SONIA_EOD</v>
          </cell>
          <cell r="F696">
            <v>0.99611389803330597</v>
          </cell>
        </row>
        <row r="697">
          <cell r="A697" t="str">
            <v>GBP_SONIA_EOD</v>
          </cell>
          <cell r="F697">
            <v>0.99556141082649496</v>
          </cell>
        </row>
        <row r="698">
          <cell r="A698" t="str">
            <v>GBP_SONIA_EOD</v>
          </cell>
          <cell r="F698">
            <v>0.99500015963770905</v>
          </cell>
        </row>
        <row r="699">
          <cell r="A699" t="str">
            <v>GBP_SONIA_EOD</v>
          </cell>
          <cell r="F699">
            <v>0.99441092745503401</v>
          </cell>
        </row>
        <row r="700">
          <cell r="A700" t="str">
            <v>GBP_SONIA_EOD</v>
          </cell>
          <cell r="F700">
            <v>0.99258005135073901</v>
          </cell>
        </row>
        <row r="701">
          <cell r="A701" t="str">
            <v>GBP_SONIA_EOD</v>
          </cell>
          <cell r="F701">
            <v>0.990594186750968</v>
          </cell>
        </row>
        <row r="702">
          <cell r="A702" t="str">
            <v>GBP_SONIA_EOD</v>
          </cell>
          <cell r="F702">
            <v>0.98825530611430701</v>
          </cell>
        </row>
        <row r="703">
          <cell r="A703" t="str">
            <v>GBP_SONIA_EOD</v>
          </cell>
          <cell r="F703">
            <v>0.98578394566135497</v>
          </cell>
        </row>
        <row r="704">
          <cell r="A704" t="str">
            <v>GBP_SONIA_EOD</v>
          </cell>
          <cell r="F704">
            <v>0.97406849340413604</v>
          </cell>
        </row>
        <row r="705">
          <cell r="A705" t="str">
            <v>GBP_SONIA_EOD</v>
          </cell>
          <cell r="F705">
            <v>0.95941080501245501</v>
          </cell>
        </row>
        <row r="706">
          <cell r="A706" t="str">
            <v>GBP_SONIA_EOD</v>
          </cell>
          <cell r="F706">
            <v>0.94248830772068903</v>
          </cell>
        </row>
        <row r="707">
          <cell r="A707" t="str">
            <v>GBP_SONIA_EOD</v>
          </cell>
          <cell r="F707">
            <v>0.92455422043387203</v>
          </cell>
        </row>
        <row r="708">
          <cell r="A708" t="str">
            <v>GBP_SONIA_EOD</v>
          </cell>
          <cell r="F708">
            <v>0.90581836590179898</v>
          </cell>
        </row>
        <row r="709">
          <cell r="A709" t="str">
            <v>GBP_SONIA_EOD</v>
          </cell>
          <cell r="F709">
            <v>0.88679559677312703</v>
          </cell>
        </row>
        <row r="710">
          <cell r="A710" t="str">
            <v>GBP_SONIA_EOD</v>
          </cell>
          <cell r="F710">
            <v>0.86740992625732805</v>
          </cell>
        </row>
        <row r="711">
          <cell r="A711" t="str">
            <v>GBP_SONIA_EOD</v>
          </cell>
          <cell r="F711">
            <v>0.84785187174744103</v>
          </cell>
        </row>
        <row r="712">
          <cell r="A712" t="str">
            <v>GBP_SONIA_EOD</v>
          </cell>
          <cell r="F712">
            <v>0.808579874858813</v>
          </cell>
        </row>
        <row r="713">
          <cell r="A713" t="str">
            <v>GBP_SONIA_EOD</v>
          </cell>
          <cell r="F713">
            <v>0.75217243138401002</v>
          </cell>
        </row>
        <row r="714">
          <cell r="A714" t="str">
            <v>GBP_SONIA_EOD</v>
          </cell>
          <cell r="F714">
            <v>0.67109316811296904</v>
          </cell>
        </row>
        <row r="715">
          <cell r="A715" t="str">
            <v>GBP_SONIA_EOD</v>
          </cell>
          <cell r="F715">
            <v>0.60507045215918798</v>
          </cell>
        </row>
        <row r="716">
          <cell r="A716" t="str">
            <v>GBP_SONIA_EOD</v>
          </cell>
          <cell r="F716">
            <v>0.54757637154794203</v>
          </cell>
        </row>
        <row r="717">
          <cell r="A717" t="str">
            <v>GBP_SONIA_EOD</v>
          </cell>
          <cell r="F717">
            <v>0.45905950804416801</v>
          </cell>
        </row>
        <row r="718">
          <cell r="A718" t="str">
            <v>GBP_SONIA_EOD</v>
          </cell>
          <cell r="F718">
            <v>0.383703296404103</v>
          </cell>
        </row>
        <row r="719">
          <cell r="A719" t="str">
            <v>GBP_SONIA_EOD</v>
          </cell>
          <cell r="F719">
            <v>0.31524693187150798</v>
          </cell>
        </row>
        <row r="720">
          <cell r="A720" t="str">
            <v>HKD_HIBOR_3M_EOD</v>
          </cell>
          <cell r="F720">
            <v>0.99903588821676803</v>
          </cell>
        </row>
        <row r="721">
          <cell r="A721" t="str">
            <v>HKD_HIBOR_3M_EOD</v>
          </cell>
          <cell r="F721">
            <v>0.99776722036205601</v>
          </cell>
        </row>
        <row r="722">
          <cell r="A722" t="str">
            <v>HKD_HIBOR_3M_EOD</v>
          </cell>
          <cell r="F722">
            <v>0.99620250010642597</v>
          </cell>
        </row>
        <row r="723">
          <cell r="A723" t="str">
            <v>HKD_HIBOR_3M_EOD</v>
          </cell>
          <cell r="F723">
            <v>0.99428203754084798</v>
          </cell>
        </row>
        <row r="724">
          <cell r="A724" t="str">
            <v>HKD_HIBOR_3M_EOD</v>
          </cell>
          <cell r="F724">
            <v>0.98365056600954304</v>
          </cell>
        </row>
        <row r="725">
          <cell r="A725" t="str">
            <v>HKD_HIBOR_3M_EOD</v>
          </cell>
          <cell r="F725">
            <v>0.96948299720242903</v>
          </cell>
        </row>
        <row r="726">
          <cell r="A726" t="str">
            <v>HKD_HIBOR_3M_EOD</v>
          </cell>
          <cell r="F726">
            <v>0.95274064493662602</v>
          </cell>
        </row>
        <row r="727">
          <cell r="A727" t="str">
            <v>HKD_HIBOR_3M_EOD</v>
          </cell>
          <cell r="F727">
            <v>0.93439179647148096</v>
          </cell>
        </row>
        <row r="728">
          <cell r="A728" t="str">
            <v>HKD_HIBOR_3M_EOD</v>
          </cell>
          <cell r="F728">
            <v>0.89397204822499099</v>
          </cell>
        </row>
        <row r="729">
          <cell r="A729" t="str">
            <v>HKD_HIBOR_3M_EOD</v>
          </cell>
          <cell r="F729">
            <v>0.83196506096747502</v>
          </cell>
        </row>
        <row r="730">
          <cell r="A730" t="str">
            <v>HKD_HIBOR_3M_EOD</v>
          </cell>
          <cell r="F730">
            <v>0.79308801297681097</v>
          </cell>
        </row>
        <row r="731">
          <cell r="A731" t="str">
            <v>HKD_HIBOR_3M_EOD</v>
          </cell>
          <cell r="F731">
            <v>0.73444669221738801</v>
          </cell>
        </row>
        <row r="732">
          <cell r="A732" t="str">
            <v>HKD_HIBOR_6M_EOD</v>
          </cell>
          <cell r="F732">
            <v>0.99724591034090004</v>
          </cell>
        </row>
        <row r="733">
          <cell r="A733" t="str">
            <v>HKD_HIBOR_6M_EOD</v>
          </cell>
          <cell r="F733">
            <v>0.99277249645263999</v>
          </cell>
        </row>
        <row r="734">
          <cell r="A734" t="str">
            <v>HKD_HIBOR_6M_EOD</v>
          </cell>
          <cell r="F734">
            <v>0.98090741322687003</v>
          </cell>
        </row>
        <row r="735">
          <cell r="A735" t="str">
            <v>HKD_HIBOR_6M_EOD</v>
          </cell>
          <cell r="F735">
            <v>0.96572990749976695</v>
          </cell>
        </row>
        <row r="736">
          <cell r="A736" t="str">
            <v>HKD_HIBOR_6M_EOD</v>
          </cell>
          <cell r="F736">
            <v>0.94821287628801099</v>
          </cell>
        </row>
        <row r="737">
          <cell r="A737" t="str">
            <v>HKD_HIBOR_6M_EOD</v>
          </cell>
          <cell r="F737">
            <v>0.92931793529562801</v>
          </cell>
        </row>
        <row r="738">
          <cell r="A738" t="str">
            <v>HKD_HIBOR_6M_EOD</v>
          </cell>
          <cell r="F738">
            <v>0.88782034513852703</v>
          </cell>
        </row>
        <row r="739">
          <cell r="A739" t="str">
            <v>HKD_HIBOR_6M_EOD</v>
          </cell>
          <cell r="F739">
            <v>0.823778170609483</v>
          </cell>
        </row>
        <row r="740">
          <cell r="A740" t="str">
            <v>HKD_HIBOR_6M_EOD</v>
          </cell>
          <cell r="F740">
            <v>0.78268812955045797</v>
          </cell>
        </row>
        <row r="741">
          <cell r="A741" t="str">
            <v>HKD_HIBOR_6M_EOD</v>
          </cell>
          <cell r="F741">
            <v>0.722458681761457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0.99998346684869199</v>
          </cell>
        </row>
        <row r="744">
          <cell r="A744" t="str">
            <v>HKD_HIBOR_EOD</v>
          </cell>
          <cell r="F744">
            <v>0.99981643260728403</v>
          </cell>
        </row>
        <row r="745">
          <cell r="A745" t="str">
            <v>HKD_HIBOR_EOD</v>
          </cell>
          <cell r="F745">
            <v>0.99949303796278599</v>
          </cell>
        </row>
        <row r="746">
          <cell r="A746" t="str">
            <v>HKD_HIBOR_EOD</v>
          </cell>
          <cell r="F746">
            <v>0.99903588821676803</v>
          </cell>
        </row>
        <row r="747">
          <cell r="A747" t="str">
            <v>HKD_HIBOR_EOD</v>
          </cell>
          <cell r="F747">
            <v>0.99724591034090004</v>
          </cell>
        </row>
        <row r="748">
          <cell r="A748" t="str">
            <v>HKD_HIBOR_EOD</v>
          </cell>
          <cell r="F748">
            <v>0.99427287415867704</v>
          </cell>
        </row>
        <row r="749">
          <cell r="A749" t="str">
            <v>HKD_HIBOR_EOD</v>
          </cell>
          <cell r="F749">
            <v>0.98365564316806697</v>
          </cell>
        </row>
        <row r="750">
          <cell r="A750" t="str">
            <v>HKD_HIBOR_EOD</v>
          </cell>
          <cell r="F750">
            <v>0.96948624256440097</v>
          </cell>
        </row>
        <row r="751">
          <cell r="A751" t="str">
            <v>HKD_HIBOR_EOD</v>
          </cell>
          <cell r="F751">
            <v>0.95274367308570596</v>
          </cell>
        </row>
        <row r="752">
          <cell r="A752" t="str">
            <v>HKD_HIBOR_EOD</v>
          </cell>
          <cell r="F752">
            <v>0.93439481832963101</v>
          </cell>
        </row>
        <row r="753">
          <cell r="A753" t="str">
            <v>HKD_HIBOR_EOD</v>
          </cell>
          <cell r="F753">
            <v>0.89397485778053798</v>
          </cell>
        </row>
        <row r="754">
          <cell r="A754" t="str">
            <v>HKD_HIBOR_EOD</v>
          </cell>
          <cell r="F754">
            <v>0.83196790146750599</v>
          </cell>
        </row>
        <row r="755">
          <cell r="A755" t="str">
            <v>HKD_HIBOR_EOD</v>
          </cell>
          <cell r="F755">
            <v>0.79309065338276397</v>
          </cell>
        </row>
        <row r="756">
          <cell r="A756" t="str">
            <v>HKD_HIBOR_EOD</v>
          </cell>
          <cell r="F756">
            <v>0.73444936231235802</v>
          </cell>
        </row>
        <row r="757">
          <cell r="A757" t="str">
            <v>HUF_BUBOR_3M_EOD</v>
          </cell>
          <cell r="F757">
            <v>0.99641264573935995</v>
          </cell>
        </row>
        <row r="758">
          <cell r="A758" t="str">
            <v>HUF_BUBOR_3M_EOD</v>
          </cell>
          <cell r="F758">
            <v>0.99325904826113098</v>
          </cell>
        </row>
        <row r="759">
          <cell r="A759" t="str">
            <v>HUF_BUBOR_3M_EOD</v>
          </cell>
          <cell r="F759">
            <v>0.99004579961593397</v>
          </cell>
        </row>
        <row r="760">
          <cell r="A760" t="str">
            <v>HUF_BUBOR_3M_EOD</v>
          </cell>
          <cell r="F760">
            <v>0.98679267310360197</v>
          </cell>
        </row>
        <row r="761">
          <cell r="A761" t="str">
            <v>HUF_BUBOR_3M_EOD</v>
          </cell>
          <cell r="F761">
            <v>0.97250043540225295</v>
          </cell>
        </row>
        <row r="762">
          <cell r="A762" t="str">
            <v>HUF_BUBOR_3M_EOD</v>
          </cell>
          <cell r="F762">
            <v>0.95596103791682796</v>
          </cell>
        </row>
        <row r="763">
          <cell r="A763" t="str">
            <v>HUF_BUBOR_3M_EOD</v>
          </cell>
          <cell r="F763">
            <v>0.93526582490718901</v>
          </cell>
        </row>
        <row r="764">
          <cell r="A764" t="str">
            <v>HUF_BUBOR_3M_EOD</v>
          </cell>
          <cell r="F764">
            <v>0.90946749276435401</v>
          </cell>
        </row>
        <row r="765">
          <cell r="A765" t="str">
            <v>HUF_BUBOR_3M_EOD</v>
          </cell>
          <cell r="F765">
            <v>0.87942330965677196</v>
          </cell>
        </row>
        <row r="766">
          <cell r="A766" t="str">
            <v>HUF_BUBOR_3M_EOD</v>
          </cell>
          <cell r="F766">
            <v>0.84695995459183004</v>
          </cell>
        </row>
        <row r="767">
          <cell r="A767" t="str">
            <v>HUF_BUBOR_3M_EOD</v>
          </cell>
          <cell r="F767">
            <v>0.81357237078133104</v>
          </cell>
        </row>
        <row r="768">
          <cell r="A768" t="str">
            <v>HUF_BUBOR_3M_EOD</v>
          </cell>
          <cell r="F768">
            <v>0.77978800752145505</v>
          </cell>
        </row>
        <row r="769">
          <cell r="A769" t="str">
            <v>HUF_BUBOR_3M_EOD</v>
          </cell>
          <cell r="F769">
            <v>0.74896687608753698</v>
          </cell>
        </row>
        <row r="770">
          <cell r="A770" t="str">
            <v>HUF_BUBOR_3M_EOD</v>
          </cell>
          <cell r="F770">
            <v>0.69916608459285401</v>
          </cell>
        </row>
        <row r="771">
          <cell r="A771" t="str">
            <v>HUF_BUBOR_3M_EOD</v>
          </cell>
          <cell r="F771">
            <v>0.63226448907908706</v>
          </cell>
        </row>
        <row r="772">
          <cell r="A772" t="str">
            <v>HUF_BUBOR_3M_EOD</v>
          </cell>
          <cell r="F772">
            <v>0.54369072235432403</v>
          </cell>
        </row>
        <row r="773">
          <cell r="A773" t="str">
            <v>HUF_BUBOR_6M_EOD</v>
          </cell>
          <cell r="F773">
            <v>0.99307279887861799</v>
          </cell>
        </row>
        <row r="774">
          <cell r="A774" t="str">
            <v>HUF_BUBOR_6M_EOD</v>
          </cell>
          <cell r="F774">
            <v>0.98664734937290899</v>
          </cell>
        </row>
        <row r="775">
          <cell r="A775" t="str">
            <v>HUF_BUBOR_6M_EOD</v>
          </cell>
          <cell r="F775">
            <v>0.97984883156336999</v>
          </cell>
        </row>
        <row r="776">
          <cell r="A776" t="str">
            <v>HUF_BUBOR_6M_EOD</v>
          </cell>
          <cell r="F776">
            <v>0.97238664020231202</v>
          </cell>
        </row>
        <row r="777">
          <cell r="A777" t="str">
            <v>HUF_BUBOR_6M_EOD</v>
          </cell>
          <cell r="F777">
            <v>0.95625562504492001</v>
          </cell>
        </row>
        <row r="778">
          <cell r="A778" t="str">
            <v>HUF_BUBOR_6M_EOD</v>
          </cell>
          <cell r="F778">
            <v>0.93618456640490799</v>
          </cell>
        </row>
        <row r="779">
          <cell r="A779" t="str">
            <v>HUF_BUBOR_6M_EOD</v>
          </cell>
          <cell r="F779">
            <v>0.91118611851679798</v>
          </cell>
        </row>
        <row r="780">
          <cell r="A780" t="str">
            <v>HUF_BUBOR_6M_EOD</v>
          </cell>
          <cell r="F780">
            <v>0.88179284216935805</v>
          </cell>
        </row>
        <row r="781">
          <cell r="A781" t="str">
            <v>HUF_BUBOR_6M_EOD</v>
          </cell>
          <cell r="F781">
            <v>0.84973354415677105</v>
          </cell>
        </row>
        <row r="782">
          <cell r="A782" t="str">
            <v>HUF_BUBOR_6M_EOD</v>
          </cell>
          <cell r="F782">
            <v>0.81660277014012905</v>
          </cell>
        </row>
        <row r="783">
          <cell r="A783" t="str">
            <v>HUF_BUBOR_6M_EOD</v>
          </cell>
          <cell r="F783">
            <v>0.78304600030833205</v>
          </cell>
        </row>
        <row r="784">
          <cell r="A784" t="str">
            <v>HUF_BUBOR_6M_EOD</v>
          </cell>
          <cell r="F784">
            <v>0.75234424902650499</v>
          </cell>
        </row>
        <row r="785">
          <cell r="A785" t="str">
            <v>HUF_BUBOR_6M_EOD</v>
          </cell>
          <cell r="F785">
            <v>0.70293841559966797</v>
          </cell>
        </row>
        <row r="786">
          <cell r="A786" t="str">
            <v>HUF_BUBOR_6M_EOD</v>
          </cell>
          <cell r="F786">
            <v>0.63628409610342795</v>
          </cell>
        </row>
        <row r="787">
          <cell r="A787" t="str">
            <v>HUF_BUBOR_6M_EOD</v>
          </cell>
          <cell r="F787">
            <v>0.54774114316487299</v>
          </cell>
        </row>
        <row r="788">
          <cell r="A788" t="str">
            <v>HUF_BUBOR_EOD</v>
          </cell>
          <cell r="F788">
            <v>0.99994222556030099</v>
          </cell>
        </row>
        <row r="789">
          <cell r="A789" t="str">
            <v>HUF_BUBOR_EOD</v>
          </cell>
          <cell r="F789">
            <v>0.999768932278706</v>
          </cell>
        </row>
        <row r="790">
          <cell r="A790" t="str">
            <v>HUF_BUBOR_EOD</v>
          </cell>
          <cell r="F790">
            <v>0.999450218708962</v>
          </cell>
        </row>
        <row r="791">
          <cell r="A791" t="str">
            <v>HUF_BUBOR_EOD</v>
          </cell>
          <cell r="F791">
            <v>0.99863714351605404</v>
          </cell>
        </row>
        <row r="792">
          <cell r="A792" t="str">
            <v>HUF_BUBOR_EOD</v>
          </cell>
          <cell r="F792">
            <v>0.99741254514081101</v>
          </cell>
        </row>
        <row r="793">
          <cell r="A793" t="str">
            <v>HUF_BUBOR_EOD</v>
          </cell>
          <cell r="F793">
            <v>0.99633158829907398</v>
          </cell>
        </row>
        <row r="794">
          <cell r="A794" t="str">
            <v>HUF_BUBOR_EOD</v>
          </cell>
          <cell r="F794">
            <v>0.99317824736369398</v>
          </cell>
        </row>
        <row r="795">
          <cell r="A795" t="str">
            <v>HUF_BUBOR_EOD</v>
          </cell>
          <cell r="F795">
            <v>0.98996526011392505</v>
          </cell>
        </row>
        <row r="796">
          <cell r="A796" t="str">
            <v>HUF_BUBOR_EOD</v>
          </cell>
          <cell r="F796">
            <v>0.98671239824105705</v>
          </cell>
        </row>
        <row r="797">
          <cell r="A797" t="str">
            <v>HUF_BUBOR_EOD</v>
          </cell>
          <cell r="F797">
            <v>0.97230484437907805</v>
          </cell>
        </row>
        <row r="798">
          <cell r="A798" t="str">
            <v>HUF_BUBOR_EOD</v>
          </cell>
          <cell r="F798">
            <v>0.95617518687218295</v>
          </cell>
        </row>
        <row r="799">
          <cell r="A799" t="str">
            <v>HUF_BUBOR_EOD</v>
          </cell>
          <cell r="F799">
            <v>0.93609079758491498</v>
          </cell>
        </row>
        <row r="800">
          <cell r="A800" t="str">
            <v>HUF_BUBOR_EOD</v>
          </cell>
          <cell r="F800">
            <v>0.91108652629660902</v>
          </cell>
        </row>
        <row r="801">
          <cell r="A801" t="str">
            <v>HUF_BUBOR_EOD</v>
          </cell>
          <cell r="F801">
            <v>0.88169303784022002</v>
          </cell>
        </row>
        <row r="802">
          <cell r="A802" t="str">
            <v>HUF_BUBOR_EOD</v>
          </cell>
          <cell r="F802">
            <v>0.84963737300398701</v>
          </cell>
        </row>
        <row r="803">
          <cell r="A803" t="str">
            <v>HUF_BUBOR_EOD</v>
          </cell>
          <cell r="F803">
            <v>0.81651034553298696</v>
          </cell>
        </row>
        <row r="804">
          <cell r="A804" t="str">
            <v>HUF_BUBOR_EOD</v>
          </cell>
          <cell r="F804">
            <v>0.78295738172455798</v>
          </cell>
        </row>
        <row r="805">
          <cell r="A805" t="str">
            <v>HUF_BUBOR_EOD</v>
          </cell>
          <cell r="F805">
            <v>0.75226310705508104</v>
          </cell>
        </row>
        <row r="806">
          <cell r="A806" t="str">
            <v>HUF_BUBOR_EOD</v>
          </cell>
          <cell r="F806">
            <v>0.70286376947262597</v>
          </cell>
        </row>
        <row r="807">
          <cell r="A807" t="str">
            <v>HUF_BUBOR_EOD</v>
          </cell>
          <cell r="F807">
            <v>0.63621613005289002</v>
          </cell>
        </row>
        <row r="808">
          <cell r="A808" t="str">
            <v>HUF_BUBOR_EOD</v>
          </cell>
          <cell r="F808">
            <v>0.54768277935054299</v>
          </cell>
        </row>
        <row r="809">
          <cell r="A809" t="str">
            <v>JPY_LIBOR_1M_EOD</v>
          </cell>
          <cell r="F809">
            <v>0.999953318162209</v>
          </cell>
        </row>
        <row r="810">
          <cell r="A810" t="str">
            <v>JPY_LIBOR_1M_EOD</v>
          </cell>
          <cell r="F810">
            <v>0.99989494336413598</v>
          </cell>
        </row>
        <row r="811">
          <cell r="A811" t="str">
            <v>JPY_LIBOR_1M_EOD</v>
          </cell>
          <cell r="F811">
            <v>0.99986181182999501</v>
          </cell>
        </row>
        <row r="812">
          <cell r="A812" t="str">
            <v>JPY_LIBOR_1M_EOD</v>
          </cell>
          <cell r="F812">
            <v>0.99974152441144004</v>
          </cell>
        </row>
        <row r="813">
          <cell r="A813" t="str">
            <v>JPY_LIBOR_1M_EOD</v>
          </cell>
          <cell r="F813">
            <v>0.99962765475569904</v>
          </cell>
        </row>
        <row r="814">
          <cell r="A814" t="str">
            <v>JPY_LIBOR_1M_EOD</v>
          </cell>
          <cell r="F814">
            <v>0.99951124291250704</v>
          </cell>
        </row>
        <row r="815">
          <cell r="A815" t="str">
            <v>JPY_LIBOR_1M_EOD</v>
          </cell>
          <cell r="F815">
            <v>0.99916319298817102</v>
          </cell>
        </row>
        <row r="816">
          <cell r="A816" t="str">
            <v>JPY_LIBOR_1M_EOD</v>
          </cell>
          <cell r="F816">
            <v>0.99863541049958504</v>
          </cell>
        </row>
        <row r="817">
          <cell r="A817" t="str">
            <v>JPY_LIBOR_1M_EOD</v>
          </cell>
          <cell r="F817">
            <v>0.997207524978305</v>
          </cell>
        </row>
        <row r="818">
          <cell r="A818" t="str">
            <v>JPY_LIBOR_1M_EOD</v>
          </cell>
          <cell r="F818">
            <v>0.99453980251124197</v>
          </cell>
        </row>
        <row r="819">
          <cell r="A819" t="str">
            <v>JPY_LIBOR_1M_EOD</v>
          </cell>
          <cell r="F819">
            <v>0.99048249603977301</v>
          </cell>
        </row>
        <row r="820">
          <cell r="A820" t="str">
            <v>JPY_LIBOR_1M_EOD</v>
          </cell>
          <cell r="F820">
            <v>0.98506748840356695</v>
          </cell>
        </row>
        <row r="821">
          <cell r="A821" t="str">
            <v>JPY_LIBOR_1M_EOD</v>
          </cell>
          <cell r="F821">
            <v>0.97815534747000599</v>
          </cell>
        </row>
        <row r="822">
          <cell r="A822" t="str">
            <v>JPY_LIBOR_1M_EOD</v>
          </cell>
          <cell r="F822">
            <v>0.96996632373325198</v>
          </cell>
        </row>
        <row r="823">
          <cell r="A823" t="str">
            <v>JPY_LIBOR_1M_EOD</v>
          </cell>
          <cell r="F823">
            <v>0.96029055875587899</v>
          </cell>
        </row>
        <row r="824">
          <cell r="A824" t="str">
            <v>JPY_LIBOR_1M_EOD</v>
          </cell>
          <cell r="F824">
            <v>0.936622102072597</v>
          </cell>
        </row>
        <row r="825">
          <cell r="A825" t="str">
            <v>JPY_LIBOR_1M_EOD</v>
          </cell>
          <cell r="F825">
            <v>0.89071689940823495</v>
          </cell>
        </row>
        <row r="826">
          <cell r="A826" t="str">
            <v>JPY_LIBOR_1M_EOD</v>
          </cell>
          <cell r="F826">
            <v>0.80789362642222695</v>
          </cell>
        </row>
        <row r="827">
          <cell r="A827" t="str">
            <v>JPY_LIBOR_1M_EOD</v>
          </cell>
          <cell r="F827">
            <v>0.73485041379634397</v>
          </cell>
        </row>
        <row r="828">
          <cell r="A828" t="str">
            <v>JPY_LIBOR_1M_EOD</v>
          </cell>
          <cell r="F828">
            <v>0.67224295607151696</v>
          </cell>
        </row>
        <row r="829">
          <cell r="A829" t="str">
            <v>JPY_LIBOR_1M_EOD</v>
          </cell>
          <cell r="F829">
            <v>0.55633417698997301</v>
          </cell>
        </row>
        <row r="830">
          <cell r="A830" t="str">
            <v>JPY_LIBOR_3M_EOD</v>
          </cell>
          <cell r="F830">
            <v>0.99977908779590197</v>
          </cell>
        </row>
        <row r="831">
          <cell r="A831" t="str">
            <v>JPY_LIBOR_3M_EOD</v>
          </cell>
          <cell r="F831">
            <v>0.99972438964544297</v>
          </cell>
        </row>
        <row r="832">
          <cell r="A832" t="str">
            <v>JPY_LIBOR_3M_EOD</v>
          </cell>
          <cell r="F832">
            <v>0.99964916125888903</v>
          </cell>
        </row>
        <row r="833">
          <cell r="A833" t="str">
            <v>JPY_LIBOR_3M_EOD</v>
          </cell>
          <cell r="F833">
            <v>0.99958892093427598</v>
          </cell>
        </row>
        <row r="834">
          <cell r="A834" t="str">
            <v>JPY_LIBOR_3M_EOD</v>
          </cell>
          <cell r="F834">
            <v>0.99953281252304205</v>
          </cell>
        </row>
        <row r="835">
          <cell r="A835" t="str">
            <v>JPY_LIBOR_3M_EOD</v>
          </cell>
          <cell r="F835">
            <v>0.99946290093622803</v>
          </cell>
        </row>
        <row r="836">
          <cell r="A836" t="str">
            <v>JPY_LIBOR_3M_EOD</v>
          </cell>
          <cell r="F836">
            <v>0.99940616834386797</v>
          </cell>
        </row>
        <row r="837">
          <cell r="A837" t="str">
            <v>JPY_LIBOR_3M_EOD</v>
          </cell>
          <cell r="F837">
            <v>0.99935084738958002</v>
          </cell>
        </row>
        <row r="838">
          <cell r="A838" t="str">
            <v>JPY_LIBOR_3M_EOD</v>
          </cell>
          <cell r="F838">
            <v>0.999286128804595</v>
          </cell>
        </row>
        <row r="839">
          <cell r="A839" t="str">
            <v>JPY_LIBOR_3M_EOD</v>
          </cell>
          <cell r="F839">
            <v>0.99923214096393997</v>
          </cell>
        </row>
        <row r="840">
          <cell r="A840" t="str">
            <v>JPY_LIBOR_3M_EOD</v>
          </cell>
          <cell r="F840">
            <v>0.99863454538612595</v>
          </cell>
        </row>
        <row r="841">
          <cell r="A841" t="str">
            <v>JPY_LIBOR_3M_EOD</v>
          </cell>
          <cell r="F841">
            <v>0.997881798111385</v>
          </cell>
        </row>
        <row r="842">
          <cell r="A842" t="str">
            <v>JPY_LIBOR_3M_EOD</v>
          </cell>
          <cell r="F842">
            <v>0.99615553508496202</v>
          </cell>
        </row>
        <row r="843">
          <cell r="A843" t="str">
            <v>JPY_LIBOR_3M_EOD</v>
          </cell>
          <cell r="F843">
            <v>0.993295943422981</v>
          </cell>
        </row>
        <row r="844">
          <cell r="A844" t="str">
            <v>JPY_LIBOR_3M_EOD</v>
          </cell>
          <cell r="F844">
            <v>0.98892150729222905</v>
          </cell>
        </row>
        <row r="845">
          <cell r="A845" t="str">
            <v>JPY_LIBOR_3M_EOD</v>
          </cell>
          <cell r="F845">
            <v>0.98334619613490903</v>
          </cell>
        </row>
        <row r="846">
          <cell r="A846" t="str">
            <v>JPY_LIBOR_3M_EOD</v>
          </cell>
          <cell r="F846">
            <v>0.97620115012754405</v>
          </cell>
        </row>
        <row r="847">
          <cell r="A847" t="str">
            <v>JPY_LIBOR_3M_EOD</v>
          </cell>
          <cell r="F847">
            <v>0.96778446262337103</v>
          </cell>
        </row>
        <row r="848">
          <cell r="A848" t="str">
            <v>JPY_LIBOR_3M_EOD</v>
          </cell>
          <cell r="F848">
            <v>0.95801794257251405</v>
          </cell>
        </row>
        <row r="849">
          <cell r="A849" t="str">
            <v>JPY_LIBOR_3M_EOD</v>
          </cell>
          <cell r="F849">
            <v>0.93362449671682302</v>
          </cell>
        </row>
        <row r="850">
          <cell r="A850" t="str">
            <v>JPY_LIBOR_3M_EOD</v>
          </cell>
          <cell r="F850">
            <v>0.88757949451413498</v>
          </cell>
        </row>
        <row r="851">
          <cell r="A851" t="str">
            <v>JPY_LIBOR_3M_EOD</v>
          </cell>
          <cell r="F851">
            <v>0.80432320077741704</v>
          </cell>
        </row>
        <row r="852">
          <cell r="A852" t="str">
            <v>JPY_LIBOR_3M_EOD</v>
          </cell>
          <cell r="F852">
            <v>0.73105779438662599</v>
          </cell>
        </row>
        <row r="853">
          <cell r="A853" t="str">
            <v>JPY_LIBOR_3M_EOD</v>
          </cell>
          <cell r="F853">
            <v>0.66837818490245005</v>
          </cell>
        </row>
        <row r="854">
          <cell r="A854" t="str">
            <v>JPY_LIBOR_3M_EOD</v>
          </cell>
          <cell r="F854">
            <v>0.55205093796635496</v>
          </cell>
        </row>
        <row r="855">
          <cell r="A855" t="str">
            <v>JPY_LIBOR_6M_EOD</v>
          </cell>
          <cell r="F855">
            <v>0.99937227837392595</v>
          </cell>
        </row>
        <row r="856">
          <cell r="A856" t="str">
            <v>JPY_LIBOR_6M_EOD</v>
          </cell>
          <cell r="F856">
            <v>0.99928835913521297</v>
          </cell>
        </row>
        <row r="857">
          <cell r="A857" t="str">
            <v>JPY_LIBOR_6M_EOD</v>
          </cell>
          <cell r="F857">
            <v>0.99920554164869602</v>
          </cell>
        </row>
        <row r="858">
          <cell r="A858" t="str">
            <v>JPY_LIBOR_6M_EOD</v>
          </cell>
          <cell r="F858">
            <v>0.99912337249168903</v>
          </cell>
        </row>
        <row r="859">
          <cell r="A859" t="str">
            <v>JPY_LIBOR_6M_EOD</v>
          </cell>
          <cell r="F859">
            <v>0.99903556881775302</v>
          </cell>
        </row>
        <row r="860">
          <cell r="A860" t="str">
            <v>JPY_LIBOR_6M_EOD</v>
          </cell>
          <cell r="F860">
            <v>0.99894608297333098</v>
          </cell>
        </row>
        <row r="861">
          <cell r="A861" t="str">
            <v>JPY_LIBOR_6M_EOD</v>
          </cell>
          <cell r="F861">
            <v>0.99886136611104503</v>
          </cell>
        </row>
        <row r="862">
          <cell r="A862" t="str">
            <v>JPY_LIBOR_6M_EOD</v>
          </cell>
          <cell r="F862">
            <v>0.99792920055050005</v>
          </cell>
        </row>
        <row r="863">
          <cell r="A863" t="str">
            <v>JPY_LIBOR_6M_EOD</v>
          </cell>
          <cell r="F863">
            <v>0.996753430823347</v>
          </cell>
        </row>
        <row r="864">
          <cell r="A864" t="str">
            <v>JPY_LIBOR_6M_EOD</v>
          </cell>
          <cell r="F864">
            <v>0.99465164939254003</v>
          </cell>
        </row>
        <row r="865">
          <cell r="A865" t="str">
            <v>JPY_LIBOR_6M_EOD</v>
          </cell>
          <cell r="F865">
            <v>0.99130598915896595</v>
          </cell>
        </row>
        <row r="866">
          <cell r="A866" t="str">
            <v>JPY_LIBOR_6M_EOD</v>
          </cell>
          <cell r="F866">
            <v>0.98655099193204898</v>
          </cell>
        </row>
        <row r="867">
          <cell r="A867" t="str">
            <v>JPY_LIBOR_6M_EOD</v>
          </cell>
          <cell r="F867">
            <v>0.98043137477173503</v>
          </cell>
        </row>
        <row r="868">
          <cell r="A868" t="str">
            <v>JPY_LIBOR_6M_EOD</v>
          </cell>
          <cell r="F868">
            <v>0.97289648876838697</v>
          </cell>
        </row>
        <row r="869">
          <cell r="A869" t="str">
            <v>JPY_LIBOR_6M_EOD</v>
          </cell>
          <cell r="F869">
            <v>0.96387691784554697</v>
          </cell>
        </row>
        <row r="870">
          <cell r="A870" t="str">
            <v>JPY_LIBOR_6M_EOD</v>
          </cell>
          <cell r="F870">
            <v>0.95348401503822899</v>
          </cell>
        </row>
        <row r="871">
          <cell r="A871" t="str">
            <v>JPY_LIBOR_6M_EOD</v>
          </cell>
          <cell r="F871">
            <v>0.92868818223937899</v>
          </cell>
        </row>
        <row r="872">
          <cell r="A872" t="str">
            <v>JPY_LIBOR_6M_EOD</v>
          </cell>
          <cell r="F872">
            <v>0.882342678630604</v>
          </cell>
        </row>
        <row r="873">
          <cell r="A873" t="str">
            <v>JPY_LIBOR_6M_EOD</v>
          </cell>
          <cell r="F873">
            <v>0.79888407183643095</v>
          </cell>
        </row>
        <row r="874">
          <cell r="A874" t="str">
            <v>JPY_LIBOR_6M_EOD</v>
          </cell>
          <cell r="F874">
            <v>0.725653473624987</v>
          </cell>
        </row>
        <row r="875">
          <cell r="A875" t="str">
            <v>JPY_LIBOR_6M_EOD</v>
          </cell>
          <cell r="F875">
            <v>0.66332577552710503</v>
          </cell>
        </row>
        <row r="876">
          <cell r="A876" t="str">
            <v>JPY_LIBOR_6M_EOD</v>
          </cell>
          <cell r="F876">
            <v>0.54634066660855296</v>
          </cell>
        </row>
        <row r="877">
          <cell r="A877" t="str">
            <v>JPY_LIBOR_EOD</v>
          </cell>
          <cell r="F877">
            <v>0.99999906750086898</v>
          </cell>
        </row>
        <row r="878">
          <cell r="A878" t="str">
            <v>JPY_LIBOR_EOD</v>
          </cell>
          <cell r="F878">
            <v>0.99999627001130398</v>
          </cell>
        </row>
        <row r="879">
          <cell r="A879" t="str">
            <v>JPY_LIBOR_EOD</v>
          </cell>
          <cell r="F879">
            <v>0.99998932647430605</v>
          </cell>
        </row>
        <row r="880">
          <cell r="A880" t="str">
            <v>JPY_LIBOR_EOD</v>
          </cell>
          <cell r="F880">
            <v>0.99995508019495905</v>
          </cell>
        </row>
        <row r="881">
          <cell r="A881" t="str">
            <v>JPY_LIBOR_EOD</v>
          </cell>
          <cell r="F881">
            <v>0.99988003145794702</v>
          </cell>
        </row>
        <row r="882">
          <cell r="A882" t="str">
            <v>JPY_LIBOR_EOD</v>
          </cell>
          <cell r="F882">
            <v>0.99978456229762203</v>
          </cell>
        </row>
        <row r="883">
          <cell r="A883" t="str">
            <v>JPY_LIBOR_EOD</v>
          </cell>
          <cell r="F883">
            <v>0.99938204591939594</v>
          </cell>
        </row>
        <row r="884">
          <cell r="A884" t="str">
            <v>JPY_LIBOR_EOD</v>
          </cell>
          <cell r="F884">
            <v>0.99888025682661297</v>
          </cell>
        </row>
        <row r="885">
          <cell r="A885" t="str">
            <v>JPY_LIBOR_EOD</v>
          </cell>
          <cell r="F885">
            <v>0.99794133113054895</v>
          </cell>
        </row>
        <row r="886">
          <cell r="A886" t="str">
            <v>JPY_LIBOR_EOD</v>
          </cell>
          <cell r="F886">
            <v>0.99676540443330397</v>
          </cell>
        </row>
        <row r="887">
          <cell r="A887" t="str">
            <v>JPY_LIBOR_EOD</v>
          </cell>
          <cell r="F887">
            <v>0.99466220410809902</v>
          </cell>
        </row>
        <row r="888">
          <cell r="A888" t="str">
            <v>JPY_LIBOR_EOD</v>
          </cell>
          <cell r="F888">
            <v>0.99130575451409697</v>
          </cell>
        </row>
        <row r="889">
          <cell r="A889" t="str">
            <v>JPY_LIBOR_EOD</v>
          </cell>
          <cell r="F889">
            <v>0.98653713155602296</v>
          </cell>
        </row>
        <row r="890">
          <cell r="A890" t="str">
            <v>JPY_LIBOR_EOD</v>
          </cell>
          <cell r="F890">
            <v>0.980394311875738</v>
          </cell>
        </row>
        <row r="891">
          <cell r="A891" t="str">
            <v>JPY_LIBOR_EOD</v>
          </cell>
          <cell r="F891">
            <v>0.97283906047490598</v>
          </cell>
        </row>
        <row r="892">
          <cell r="A892" t="str">
            <v>JPY_LIBOR_EOD</v>
          </cell>
          <cell r="F892">
            <v>0.96378910253596395</v>
          </cell>
        </row>
        <row r="893">
          <cell r="A893" t="str">
            <v>JPY_LIBOR_EOD</v>
          </cell>
          <cell r="F893">
            <v>0.95334812069407104</v>
          </cell>
        </row>
        <row r="894">
          <cell r="A894" t="str">
            <v>JPY_LIBOR_EOD</v>
          </cell>
          <cell r="F894">
            <v>0.92841333781610902</v>
          </cell>
        </row>
        <row r="895">
          <cell r="A895" t="str">
            <v>JPY_LIBOR_EOD</v>
          </cell>
          <cell r="F895">
            <v>0.88179682169403095</v>
          </cell>
        </row>
        <row r="896">
          <cell r="A896" t="str">
            <v>JPY_LIBOR_EOD</v>
          </cell>
          <cell r="F896">
            <v>0.797825133807187</v>
          </cell>
        </row>
        <row r="897">
          <cell r="A897" t="str">
            <v>JPY_LIBOR_EOD</v>
          </cell>
          <cell r="F897">
            <v>0.72421058416959605</v>
          </cell>
        </row>
        <row r="898">
          <cell r="A898" t="str">
            <v>JPY_LIBOR_EOD</v>
          </cell>
          <cell r="F898">
            <v>0.66162163052692202</v>
          </cell>
        </row>
        <row r="899">
          <cell r="A899" t="str">
            <v>JPY_LIBOR_EOD</v>
          </cell>
          <cell r="F899">
            <v>0.54408373563822499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0.99997824749905395</v>
          </cell>
        </row>
        <row r="903">
          <cell r="A903" t="str">
            <v>JPY_TONA_EOD</v>
          </cell>
          <cell r="F903">
            <v>0.999964919761968</v>
          </cell>
        </row>
        <row r="904">
          <cell r="A904" t="str">
            <v>JPY_TONA_EOD</v>
          </cell>
          <cell r="F904">
            <v>0.99995044201751004</v>
          </cell>
        </row>
        <row r="905">
          <cell r="A905" t="str">
            <v>JPY_TONA_EOD</v>
          </cell>
          <cell r="F905">
            <v>0.99993348337913701</v>
          </cell>
        </row>
        <row r="906">
          <cell r="A906" t="str">
            <v>JPY_TONA_EOD</v>
          </cell>
          <cell r="F906">
            <v>0.99987517898242695</v>
          </cell>
        </row>
        <row r="907">
          <cell r="A907" t="str">
            <v>JPY_TONA_EOD</v>
          </cell>
          <cell r="F907">
            <v>0.99982534417992697</v>
          </cell>
        </row>
        <row r="908">
          <cell r="A908" t="str">
            <v>JPY_TONA_EOD</v>
          </cell>
          <cell r="F908">
            <v>0.99977889095004102</v>
          </cell>
        </row>
        <row r="909">
          <cell r="A909" t="str">
            <v>JPY_TONA_EOD</v>
          </cell>
          <cell r="F909">
            <v>0.99972593591854597</v>
          </cell>
        </row>
        <row r="910">
          <cell r="A910" t="str">
            <v>JPY_TONA_EOD</v>
          </cell>
          <cell r="F910">
            <v>0.999687601926044</v>
          </cell>
        </row>
        <row r="911">
          <cell r="A911" t="str">
            <v>JPY_TONA_EOD</v>
          </cell>
          <cell r="F911">
            <v>0.99962999694020804</v>
          </cell>
        </row>
        <row r="912">
          <cell r="A912" t="str">
            <v>JPY_TONA_EOD</v>
          </cell>
          <cell r="F912">
            <v>0.99959580396468195</v>
          </cell>
        </row>
        <row r="913">
          <cell r="A913" t="str">
            <v>JPY_TONA_EOD</v>
          </cell>
          <cell r="F913">
            <v>0.99956021728311995</v>
          </cell>
        </row>
        <row r="914">
          <cell r="A914" t="str">
            <v>JPY_TONA_EOD</v>
          </cell>
          <cell r="F914">
            <v>0.99954481998512601</v>
          </cell>
        </row>
        <row r="915">
          <cell r="A915" t="str">
            <v>JPY_TONA_EOD</v>
          </cell>
          <cell r="F915">
            <v>0.99948563034543603</v>
          </cell>
        </row>
        <row r="916">
          <cell r="A916" t="str">
            <v>JPY_TONA_EOD</v>
          </cell>
          <cell r="F916">
            <v>0.99946050761743999</v>
          </cell>
        </row>
        <row r="917">
          <cell r="A917" t="str">
            <v>JPY_TONA_EOD</v>
          </cell>
          <cell r="F917">
            <v>0.99930950562495602</v>
          </cell>
        </row>
        <row r="918">
          <cell r="A918" t="str">
            <v>JPY_TONA_EOD</v>
          </cell>
          <cell r="F918">
            <v>0.99916433530620696</v>
          </cell>
        </row>
        <row r="919">
          <cell r="A919" t="str">
            <v>JPY_TONA_EOD</v>
          </cell>
          <cell r="F919">
            <v>0.99886433583364698</v>
          </cell>
        </row>
        <row r="920">
          <cell r="A920" t="str">
            <v>JPY_TONA_EOD</v>
          </cell>
          <cell r="F920">
            <v>0.99774946878485204</v>
          </cell>
        </row>
        <row r="921">
          <cell r="A921" t="str">
            <v>JPY_TONA_EOD</v>
          </cell>
          <cell r="F921">
            <v>0.99549750867314701</v>
          </cell>
        </row>
        <row r="922">
          <cell r="A922" t="str">
            <v>JPY_TONA_EOD</v>
          </cell>
          <cell r="F922">
            <v>0.99193313374111403</v>
          </cell>
        </row>
        <row r="923">
          <cell r="A923" t="str">
            <v>JPY_TONA_EOD</v>
          </cell>
          <cell r="F923">
            <v>0.98713090359407296</v>
          </cell>
        </row>
        <row r="924">
          <cell r="A924" t="str">
            <v>JPY_TONA_EOD</v>
          </cell>
          <cell r="F924">
            <v>0.98105211956081695</v>
          </cell>
        </row>
        <row r="925">
          <cell r="A925" t="str">
            <v>JPY_TONA_EOD</v>
          </cell>
          <cell r="F925">
            <v>0.97376391732104195</v>
          </cell>
        </row>
        <row r="926">
          <cell r="A926" t="str">
            <v>JPY_TONA_EOD</v>
          </cell>
          <cell r="F926">
            <v>0.96507102420955504</v>
          </cell>
        </row>
        <row r="927">
          <cell r="A927" t="str">
            <v>JPY_TONA_EOD</v>
          </cell>
          <cell r="F927">
            <v>0.94337507244908603</v>
          </cell>
        </row>
        <row r="928">
          <cell r="A928" t="str">
            <v>JPY_TONA_EOD</v>
          </cell>
          <cell r="F928">
            <v>0.89984801205448794</v>
          </cell>
        </row>
        <row r="929">
          <cell r="A929" t="str">
            <v>JPY_TONA_EOD</v>
          </cell>
          <cell r="F929">
            <v>0.82004249470402302</v>
          </cell>
        </row>
        <row r="930">
          <cell r="A930" t="str">
            <v>JPY_TONA_EOD</v>
          </cell>
          <cell r="F930">
            <v>0.74989686832652402</v>
          </cell>
        </row>
        <row r="931">
          <cell r="A931" t="str">
            <v>JPY_TONA_EOD</v>
          </cell>
          <cell r="F931">
            <v>0.69018901349287998</v>
          </cell>
        </row>
        <row r="932">
          <cell r="A932" t="str">
            <v>JPY_TONA_EOD</v>
          </cell>
          <cell r="F932">
            <v>0.57575216026526399</v>
          </cell>
        </row>
        <row r="933">
          <cell r="A933" t="str">
            <v>MXN_TIIE_EOD</v>
          </cell>
          <cell r="F933">
            <v>0.99206361589286196</v>
          </cell>
        </row>
        <row r="934">
          <cell r="A934" t="str">
            <v>MXN_TIIE_EOD</v>
          </cell>
          <cell r="F934">
            <v>0.98371737533870396</v>
          </cell>
        </row>
        <row r="935">
          <cell r="A935" t="str">
            <v>MXN_TIIE_EOD</v>
          </cell>
          <cell r="F935">
            <v>0.97472113350783296</v>
          </cell>
        </row>
        <row r="936">
          <cell r="A936" t="str">
            <v>MXN_TIIE_EOD</v>
          </cell>
          <cell r="F936">
            <v>0.96191349863054498</v>
          </cell>
        </row>
        <row r="937">
          <cell r="A937" t="str">
            <v>MXN_TIIE_EOD</v>
          </cell>
          <cell r="F937">
            <v>0.91675580125420397</v>
          </cell>
        </row>
        <row r="938">
          <cell r="A938" t="str">
            <v>MXN_TIIE_EOD</v>
          </cell>
          <cell r="F938">
            <v>0.86695161749054805</v>
          </cell>
        </row>
        <row r="939">
          <cell r="A939" t="str">
            <v>MXN_TIIE_EOD</v>
          </cell>
          <cell r="F939">
            <v>0.81474749690529702</v>
          </cell>
        </row>
        <row r="940">
          <cell r="A940" t="str">
            <v>MXN_TIIE_EOD</v>
          </cell>
          <cell r="F940">
            <v>0.76078799318530299</v>
          </cell>
        </row>
        <row r="941">
          <cell r="A941" t="str">
            <v>MXN_TIIE_EOD</v>
          </cell>
          <cell r="F941">
            <v>0.65512321288461195</v>
          </cell>
        </row>
        <row r="942">
          <cell r="A942" t="str">
            <v>MXN_TIIE_EOD</v>
          </cell>
          <cell r="F942">
            <v>0.521337725679065</v>
          </cell>
        </row>
        <row r="943">
          <cell r="A943" t="str">
            <v>MXN_TIIE_EOD</v>
          </cell>
          <cell r="F943">
            <v>0.34758817140653198</v>
          </cell>
        </row>
        <row r="944">
          <cell r="A944" t="str">
            <v>MXN_TIIE_EOD</v>
          </cell>
          <cell r="F944">
            <v>0.230461102680588</v>
          </cell>
        </row>
        <row r="945">
          <cell r="A945" t="str">
            <v>MXN_TIIE_EOD</v>
          </cell>
          <cell r="F945">
            <v>0.101361783998003</v>
          </cell>
        </row>
        <row r="946">
          <cell r="A946" t="str">
            <v>MXN_USDMXNBASIS_EOD</v>
          </cell>
          <cell r="F946">
            <v>0.99953094153347799</v>
          </cell>
        </row>
        <row r="947">
          <cell r="A947" t="str">
            <v>MXN_USDMXNBASIS_EOD</v>
          </cell>
          <cell r="F947">
            <v>0.99721657102679795</v>
          </cell>
        </row>
        <row r="948">
          <cell r="A948" t="str">
            <v>MXN_USDMXNBASIS_EOD</v>
          </cell>
          <cell r="F948">
            <v>0.99491319494561203</v>
          </cell>
        </row>
        <row r="949">
          <cell r="A949" t="str">
            <v>MXN_USDMXNBASIS_EOD</v>
          </cell>
          <cell r="F949">
            <v>0.992571864852414</v>
          </cell>
        </row>
        <row r="950">
          <cell r="A950" t="str">
            <v>MXN_USDMXNBASIS_EOD</v>
          </cell>
          <cell r="F950">
            <v>0.98479769346273704</v>
          </cell>
        </row>
        <row r="951">
          <cell r="A951" t="str">
            <v>MXN_USDMXNBASIS_EOD</v>
          </cell>
          <cell r="F951">
            <v>0.976321439826905</v>
          </cell>
        </row>
        <row r="952">
          <cell r="A952" t="str">
            <v>MXN_USDMXNBASIS_EOD</v>
          </cell>
          <cell r="F952">
            <v>0.96754788142229398</v>
          </cell>
        </row>
        <row r="953">
          <cell r="A953" t="str">
            <v>MXN_USDMXNBASIS_EOD</v>
          </cell>
          <cell r="F953">
            <v>0.94911699979838204</v>
          </cell>
        </row>
        <row r="954">
          <cell r="A954" t="str">
            <v>MXN_USDMXNBASIS_EOD</v>
          </cell>
          <cell r="F954">
            <v>0.92967172491405403</v>
          </cell>
        </row>
        <row r="955">
          <cell r="A955" t="str">
            <v>MXN_USDMXNBASIS_EOD</v>
          </cell>
          <cell r="F955">
            <v>0.88717753653207698</v>
          </cell>
        </row>
        <row r="956">
          <cell r="A956" t="str">
            <v>MXN_USDMXNBASIS_EOD</v>
          </cell>
          <cell r="F956">
            <v>0.84464388123859901</v>
          </cell>
        </row>
        <row r="957">
          <cell r="A957" t="str">
            <v>MXN_USDMXNBASIS_EOD</v>
          </cell>
          <cell r="F957">
            <v>0.800580604859636</v>
          </cell>
        </row>
        <row r="958">
          <cell r="A958" t="str">
            <v>MXN_USDMXNBASIS_EOD</v>
          </cell>
          <cell r="F958">
            <v>0.70966644722175598</v>
          </cell>
        </row>
        <row r="959">
          <cell r="A959" t="str">
            <v>MXN_USDMXNBASIS_EOD</v>
          </cell>
          <cell r="F959">
            <v>0.58905030690704197</v>
          </cell>
        </row>
        <row r="960">
          <cell r="A960" t="str">
            <v>MXN_USDMXNBASIS_EOD</v>
          </cell>
          <cell r="F960">
            <v>0.42368897280162698</v>
          </cell>
        </row>
        <row r="961">
          <cell r="A961" t="str">
            <v>MXN_USDMXNBASIS_EOD</v>
          </cell>
          <cell r="F961">
            <v>0.30875285103232702</v>
          </cell>
        </row>
        <row r="962">
          <cell r="A962" t="str">
            <v>MXN_USDMXNBASIS_EOD</v>
          </cell>
          <cell r="F962">
            <v>0.17293655722295301</v>
          </cell>
        </row>
        <row r="963">
          <cell r="A963" t="str">
            <v>NOK_NIBOR_3M_EOD</v>
          </cell>
          <cell r="F963">
            <v>0.99707506789255695</v>
          </cell>
        </row>
        <row r="964">
          <cell r="A964" t="str">
            <v>NOK_NIBOR_3M_EOD</v>
          </cell>
          <cell r="F964">
            <v>0.99605642082927304</v>
          </cell>
        </row>
        <row r="965">
          <cell r="A965" t="str">
            <v>NOK_NIBOR_3M_EOD</v>
          </cell>
          <cell r="F965">
            <v>0.99398355096575697</v>
          </cell>
        </row>
        <row r="966">
          <cell r="A966" t="str">
            <v>NOK_NIBOR_3M_EOD</v>
          </cell>
          <cell r="F966">
            <v>0.99195830276461305</v>
          </cell>
        </row>
        <row r="967">
          <cell r="A967" t="str">
            <v>NOK_NIBOR_3M_EOD</v>
          </cell>
          <cell r="F967">
            <v>0.99010625401073504</v>
          </cell>
        </row>
        <row r="968">
          <cell r="A968" t="str">
            <v>NOK_NIBOR_3M_EOD</v>
          </cell>
          <cell r="F968">
            <v>0.98320123157700301</v>
          </cell>
        </row>
        <row r="969">
          <cell r="A969" t="str">
            <v>NOK_NIBOR_3M_EOD</v>
          </cell>
          <cell r="F969">
            <v>0.97293739420438197</v>
          </cell>
        </row>
        <row r="970">
          <cell r="A970" t="str">
            <v>NOK_NIBOR_3M_EOD</v>
          </cell>
          <cell r="F970">
            <v>0.95908885726040505</v>
          </cell>
        </row>
        <row r="971">
          <cell r="A971" t="str">
            <v>NOK_NIBOR_3M_EOD</v>
          </cell>
          <cell r="F971">
            <v>0.94183205434662698</v>
          </cell>
        </row>
        <row r="972">
          <cell r="A972" t="str">
            <v>NOK_NIBOR_3M_EOD</v>
          </cell>
          <cell r="F972">
            <v>0.92200902510542504</v>
          </cell>
        </row>
        <row r="973">
          <cell r="A973" t="str">
            <v>NOK_NIBOR_3M_EOD</v>
          </cell>
          <cell r="F973">
            <v>0.90053461820402003</v>
          </cell>
        </row>
        <row r="974">
          <cell r="A974" t="str">
            <v>NOK_NIBOR_3M_EOD</v>
          </cell>
          <cell r="F974">
            <v>0.878129765312893</v>
          </cell>
        </row>
        <row r="975">
          <cell r="A975" t="str">
            <v>NOK_NIBOR_3M_EOD</v>
          </cell>
          <cell r="F975">
            <v>0.85546595814343496</v>
          </cell>
        </row>
        <row r="976">
          <cell r="A976" t="str">
            <v>NOK_NIBOR_3M_EOD</v>
          </cell>
          <cell r="F976">
            <v>0.83291704695202995</v>
          </cell>
        </row>
        <row r="977">
          <cell r="A977" t="str">
            <v>NOK_NIBOR_3M_EOD</v>
          </cell>
          <cell r="F977">
            <v>0.79099920982613803</v>
          </cell>
        </row>
        <row r="978">
          <cell r="A978" t="str">
            <v>NOK_NIBOR_3M_EOD</v>
          </cell>
          <cell r="F978">
            <v>0.73596602849728299</v>
          </cell>
        </row>
        <row r="979">
          <cell r="A979" t="str">
            <v>NOK_NIBOR_3M_EOD</v>
          </cell>
          <cell r="F979">
            <v>0.65508155302305604</v>
          </cell>
        </row>
        <row r="980">
          <cell r="A980" t="str">
            <v>NOK_NIBOR_3M_EOD</v>
          </cell>
          <cell r="F980">
            <v>0.59018758246695402</v>
          </cell>
        </row>
        <row r="981">
          <cell r="A981" t="str">
            <v>NOK_NIBOR_3M_EOD</v>
          </cell>
          <cell r="F981">
            <v>0.53222599519587199</v>
          </cell>
        </row>
        <row r="982">
          <cell r="A982" t="str">
            <v>NOK_NIBOR_6M_EOD</v>
          </cell>
          <cell r="F982">
            <v>0.99439953477543797</v>
          </cell>
        </row>
        <row r="983">
          <cell r="A983" t="str">
            <v>NOK_NIBOR_6M_EOD</v>
          </cell>
          <cell r="F983">
            <v>0.99002536249469897</v>
          </cell>
        </row>
        <row r="984">
          <cell r="A984" t="str">
            <v>NOK_NIBOR_6M_EOD</v>
          </cell>
          <cell r="F984">
            <v>0.981386068148008</v>
          </cell>
        </row>
        <row r="985">
          <cell r="A985" t="str">
            <v>NOK_NIBOR_6M_EOD</v>
          </cell>
          <cell r="F985">
            <v>0.97034392635588496</v>
          </cell>
        </row>
        <row r="986">
          <cell r="A986" t="str">
            <v>NOK_NIBOR_6M_EOD</v>
          </cell>
          <cell r="F986">
            <v>0.95577587489142801</v>
          </cell>
        </row>
        <row r="987">
          <cell r="A987" t="str">
            <v>NOK_NIBOR_6M_EOD</v>
          </cell>
          <cell r="F987">
            <v>0.93787316139372001</v>
          </cell>
        </row>
        <row r="988">
          <cell r="A988" t="str">
            <v>NOK_NIBOR_6M_EOD</v>
          </cell>
          <cell r="F988">
            <v>0.91747851743360398</v>
          </cell>
        </row>
        <row r="989">
          <cell r="A989" t="str">
            <v>NOK_NIBOR_6M_EOD</v>
          </cell>
          <cell r="F989">
            <v>0.89544290226768297</v>
          </cell>
        </row>
        <row r="990">
          <cell r="A990" t="str">
            <v>NOK_NIBOR_6M_EOD</v>
          </cell>
          <cell r="F990">
            <v>0.87253460578387099</v>
          </cell>
        </row>
        <row r="991">
          <cell r="A991" t="str">
            <v>NOK_NIBOR_6M_EOD</v>
          </cell>
          <cell r="F991">
            <v>0.84941704852238498</v>
          </cell>
        </row>
        <row r="992">
          <cell r="A992" t="str">
            <v>NOK_NIBOR_6M_EOD</v>
          </cell>
          <cell r="F992">
            <v>0.82647058320723499</v>
          </cell>
        </row>
        <row r="993">
          <cell r="A993" t="str">
            <v>NOK_NIBOR_6M_EOD</v>
          </cell>
          <cell r="F993">
            <v>0.78397400591887101</v>
          </cell>
        </row>
        <row r="994">
          <cell r="A994" t="str">
            <v>NOK_NIBOR_6M_EOD</v>
          </cell>
          <cell r="F994">
            <v>0.72791484742974</v>
          </cell>
        </row>
        <row r="995">
          <cell r="A995" t="str">
            <v>NOK_NIBOR_6M_EOD</v>
          </cell>
          <cell r="F995">
            <v>0.64622661691946603</v>
          </cell>
        </row>
        <row r="996">
          <cell r="A996" t="str">
            <v>NOK_NIBOR_6M_EOD</v>
          </cell>
          <cell r="F996">
            <v>0.58051699513478405</v>
          </cell>
        </row>
        <row r="997">
          <cell r="A997" t="str">
            <v>NOK_NIBOR_6M_EOD</v>
          </cell>
          <cell r="F997">
            <v>0.52196431789809306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0.99973588673581504</v>
          </cell>
        </row>
        <row r="1001">
          <cell r="A1001" t="str">
            <v>NOK_NIBOR_EOD</v>
          </cell>
          <cell r="F1001">
            <v>0.99911737840594095</v>
          </cell>
        </row>
        <row r="1002">
          <cell r="A1002" t="str">
            <v>NOK_NIBOR_EOD</v>
          </cell>
          <cell r="F1002">
            <v>0.99625566232510498</v>
          </cell>
        </row>
        <row r="1003">
          <cell r="A1003" t="str">
            <v>NOK_NIBOR_EOD</v>
          </cell>
          <cell r="F1003">
            <v>0.99418237782470298</v>
          </cell>
        </row>
        <row r="1004">
          <cell r="A1004" t="str">
            <v>NOK_NIBOR_EOD</v>
          </cell>
          <cell r="F1004">
            <v>0.99215672451234205</v>
          </cell>
        </row>
        <row r="1005">
          <cell r="A1005" t="str">
            <v>NOK_NIBOR_EOD</v>
          </cell>
          <cell r="F1005">
            <v>0.99030430529248104</v>
          </cell>
        </row>
        <row r="1006">
          <cell r="A1006" t="str">
            <v>NOK_NIBOR_EOD</v>
          </cell>
          <cell r="F1006">
            <v>0.98140913680076303</v>
          </cell>
        </row>
        <row r="1007">
          <cell r="A1007" t="str">
            <v>NOK_NIBOR_EOD</v>
          </cell>
          <cell r="F1007">
            <v>0.97036792608008304</v>
          </cell>
        </row>
        <row r="1008">
          <cell r="A1008" t="str">
            <v>NOK_NIBOR_EOD</v>
          </cell>
          <cell r="F1008">
            <v>0.95579908469089303</v>
          </cell>
        </row>
        <row r="1009">
          <cell r="A1009" t="str">
            <v>NOK_NIBOR_EOD</v>
          </cell>
          <cell r="F1009">
            <v>0.93789158909297499</v>
          </cell>
        </row>
        <row r="1010">
          <cell r="A1010" t="str">
            <v>NOK_NIBOR_EOD</v>
          </cell>
          <cell r="F1010">
            <v>0.91749466856127804</v>
          </cell>
        </row>
        <row r="1011">
          <cell r="A1011" t="str">
            <v>NOK_NIBOR_EOD</v>
          </cell>
          <cell r="F1011">
            <v>0.89545867908866195</v>
          </cell>
        </row>
        <row r="1012">
          <cell r="A1012" t="str">
            <v>NOK_NIBOR_EOD</v>
          </cell>
          <cell r="F1012">
            <v>0.87254997583872596</v>
          </cell>
        </row>
        <row r="1013">
          <cell r="A1013" t="str">
            <v>NOK_NIBOR_EOD</v>
          </cell>
          <cell r="F1013">
            <v>0.84943200952104003</v>
          </cell>
        </row>
        <row r="1014">
          <cell r="A1014" t="str">
            <v>NOK_NIBOR_EOD</v>
          </cell>
          <cell r="F1014">
            <v>0.82648283965929403</v>
          </cell>
        </row>
        <row r="1015">
          <cell r="A1015" t="str">
            <v>NOK_NIBOR_EOD</v>
          </cell>
          <cell r="F1015">
            <v>0.78398602993706001</v>
          </cell>
        </row>
        <row r="1016">
          <cell r="A1016" t="str">
            <v>NOK_NIBOR_EOD</v>
          </cell>
          <cell r="F1016">
            <v>0.72792599165765604</v>
          </cell>
        </row>
        <row r="1017">
          <cell r="A1017" t="str">
            <v>NOK_NIBOR_EOD</v>
          </cell>
          <cell r="F1017">
            <v>0.64623549944820002</v>
          </cell>
        </row>
        <row r="1018">
          <cell r="A1018" t="str">
            <v>NOK_NIBOR_EOD</v>
          </cell>
          <cell r="F1018">
            <v>0.58052488023550197</v>
          </cell>
        </row>
        <row r="1019">
          <cell r="A1019" t="str">
            <v>NOK_NIBOR_EOD</v>
          </cell>
          <cell r="F1019">
            <v>0.52197043979704405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0.99749451241375098</v>
          </cell>
        </row>
        <row r="1023">
          <cell r="A1023" t="str">
            <v>NZD_BKBM_EOD</v>
          </cell>
          <cell r="F1023">
            <v>0.99520813363965199</v>
          </cell>
        </row>
        <row r="1024">
          <cell r="A1024" t="str">
            <v>NZD_BKBM_EOD</v>
          </cell>
          <cell r="F1024">
            <v>0.99275055790894995</v>
          </cell>
        </row>
        <row r="1025">
          <cell r="A1025" t="str">
            <v>NZD_BKBM_EOD</v>
          </cell>
          <cell r="F1025">
            <v>0.98581480024016099</v>
          </cell>
        </row>
        <row r="1026">
          <cell r="A1026" t="str">
            <v>NZD_BKBM_EOD</v>
          </cell>
          <cell r="F1026">
            <v>0.972800050504247</v>
          </cell>
        </row>
        <row r="1027">
          <cell r="A1027" t="str">
            <v>NZD_BKBM_EOD</v>
          </cell>
          <cell r="F1027">
            <v>0.94708342343666796</v>
          </cell>
        </row>
        <row r="1028">
          <cell r="A1028" t="str">
            <v>NZD_BKBM_EOD</v>
          </cell>
          <cell r="F1028">
            <v>0.91990675360956198</v>
          </cell>
        </row>
        <row r="1029">
          <cell r="A1029" t="str">
            <v>NZD_BKBM_EOD</v>
          </cell>
          <cell r="F1029">
            <v>0.89101026758685997</v>
          </cell>
        </row>
        <row r="1030">
          <cell r="A1030" t="str">
            <v>NZD_BKBM_EOD</v>
          </cell>
          <cell r="F1030">
            <v>0.86036451174182904</v>
          </cell>
        </row>
        <row r="1031">
          <cell r="A1031" t="str">
            <v>NZD_BKBM_EOD</v>
          </cell>
          <cell r="F1031">
            <v>0.79662393078138805</v>
          </cell>
        </row>
        <row r="1032">
          <cell r="A1032" t="str">
            <v>NZD_BKBM_EOD</v>
          </cell>
          <cell r="F1032">
            <v>0.704542590460976</v>
          </cell>
        </row>
        <row r="1033">
          <cell r="A1033" t="str">
            <v>NZD_BKBM_EOD</v>
          </cell>
          <cell r="F1033">
            <v>0.64631636259157998</v>
          </cell>
        </row>
        <row r="1034">
          <cell r="A1034" t="str">
            <v>NZD_BKBM_EOD</v>
          </cell>
          <cell r="F1034">
            <v>0.56598557893586299</v>
          </cell>
        </row>
        <row r="1035">
          <cell r="A1035" t="str">
            <v>NZD_BKBM_EOD</v>
          </cell>
          <cell r="F1035">
            <v>0.45516423068781797</v>
          </cell>
        </row>
        <row r="1036">
          <cell r="A1036" t="str">
            <v>PLN_WIBOR_3M_EOD</v>
          </cell>
          <cell r="F1036">
            <v>0.99547004614581602</v>
          </cell>
        </row>
        <row r="1037">
          <cell r="A1037" t="str">
            <v>PLN_WIBOR_3M_EOD</v>
          </cell>
          <cell r="F1037">
            <v>0.99141763876989397</v>
          </cell>
        </row>
        <row r="1038">
          <cell r="A1038" t="str">
            <v>PLN_WIBOR_3M_EOD</v>
          </cell>
          <cell r="F1038">
            <v>0.98780959701024595</v>
          </cell>
        </row>
        <row r="1039">
          <cell r="A1039" t="str">
            <v>PLN_WIBOR_3M_EOD</v>
          </cell>
          <cell r="F1039">
            <v>0.98443418346601597</v>
          </cell>
        </row>
        <row r="1040">
          <cell r="A1040" t="str">
            <v>PLN_WIBOR_3M_EOD</v>
          </cell>
          <cell r="F1040">
            <v>0.97049514992868702</v>
          </cell>
        </row>
        <row r="1041">
          <cell r="A1041" t="str">
            <v>PLN_WIBOR_3M_EOD</v>
          </cell>
          <cell r="F1041">
            <v>0.95370840368075804</v>
          </cell>
        </row>
        <row r="1042">
          <cell r="A1042" t="str">
            <v>PLN_WIBOR_3M_EOD</v>
          </cell>
          <cell r="F1042">
            <v>0.93400146688387597</v>
          </cell>
        </row>
        <row r="1043">
          <cell r="A1043" t="str">
            <v>PLN_WIBOR_3M_EOD</v>
          </cell>
          <cell r="F1043">
            <v>0.912183333977444</v>
          </cell>
        </row>
        <row r="1044">
          <cell r="A1044" t="str">
            <v>PLN_WIBOR_3M_EOD</v>
          </cell>
          <cell r="F1044">
            <v>0.88822268212210498</v>
          </cell>
        </row>
        <row r="1045">
          <cell r="A1045" t="str">
            <v>PLN_WIBOR_3M_EOD</v>
          </cell>
          <cell r="F1045">
            <v>0.862503778654096</v>
          </cell>
        </row>
        <row r="1046">
          <cell r="A1046" t="str">
            <v>PLN_WIBOR_3M_EOD</v>
          </cell>
          <cell r="F1046">
            <v>0.83689490336743</v>
          </cell>
        </row>
        <row r="1047">
          <cell r="A1047" t="str">
            <v>PLN_WIBOR_3M_EOD</v>
          </cell>
          <cell r="F1047">
            <v>0.81138493883635399</v>
          </cell>
        </row>
        <row r="1048">
          <cell r="A1048" t="str">
            <v>PLN_WIBOR_3M_EOD</v>
          </cell>
          <cell r="F1048">
            <v>0.78750015920507299</v>
          </cell>
        </row>
        <row r="1049">
          <cell r="A1049" t="str">
            <v>PLN_WIBOR_3M_EOD</v>
          </cell>
          <cell r="F1049">
            <v>0.74141135370334599</v>
          </cell>
        </row>
        <row r="1050">
          <cell r="A1050" t="str">
            <v>PLN_WIBOR_3M_EOD</v>
          </cell>
          <cell r="F1050">
            <v>0.67759638888737095</v>
          </cell>
        </row>
        <row r="1051">
          <cell r="A1051" t="str">
            <v>PLN_WIBOR_3M_EOD</v>
          </cell>
          <cell r="F1051">
            <v>0.59114162957493099</v>
          </cell>
        </row>
        <row r="1052">
          <cell r="A1052" t="str">
            <v>PLN_WIBOR_3M_EOD</v>
          </cell>
          <cell r="F1052">
            <v>0.52514601346954104</v>
          </cell>
        </row>
        <row r="1053">
          <cell r="A1053" t="str">
            <v>PLN_WIBOR_3M_EOD</v>
          </cell>
          <cell r="F1053">
            <v>0.47363705266813599</v>
          </cell>
        </row>
        <row r="1054">
          <cell r="A1054" t="str">
            <v>PLN_WIBOR_6M_EOD</v>
          </cell>
          <cell r="F1054">
            <v>0.99085983943172495</v>
          </cell>
        </row>
        <row r="1055">
          <cell r="A1055" t="str">
            <v>PLN_WIBOR_6M_EOD</v>
          </cell>
          <cell r="F1055">
            <v>0.98360316560146299</v>
          </cell>
        </row>
        <row r="1056">
          <cell r="A1056" t="str">
            <v>PLN_WIBOR_6M_EOD</v>
          </cell>
          <cell r="F1056">
            <v>0.97695835045874302</v>
          </cell>
        </row>
        <row r="1057">
          <cell r="A1057" t="str">
            <v>PLN_WIBOR_6M_EOD</v>
          </cell>
          <cell r="F1057">
            <v>0.969979905730457</v>
          </cell>
        </row>
        <row r="1058">
          <cell r="A1058" t="str">
            <v>PLN_WIBOR_6M_EOD</v>
          </cell>
          <cell r="F1058">
            <v>0.95379400492907396</v>
          </cell>
        </row>
        <row r="1059">
          <cell r="A1059" t="str">
            <v>PLN_WIBOR_6M_EOD</v>
          </cell>
          <cell r="F1059">
            <v>0.93481508404354696</v>
          </cell>
        </row>
        <row r="1060">
          <cell r="A1060" t="str">
            <v>PLN_WIBOR_6M_EOD</v>
          </cell>
          <cell r="F1060">
            <v>0.91359778479035103</v>
          </cell>
        </row>
        <row r="1061">
          <cell r="A1061" t="str">
            <v>PLN_WIBOR_6M_EOD</v>
          </cell>
          <cell r="F1061">
            <v>0.89022660633637396</v>
          </cell>
        </row>
        <row r="1062">
          <cell r="A1062" t="str">
            <v>PLN_WIBOR_6M_EOD</v>
          </cell>
          <cell r="F1062">
            <v>0.86550500706396505</v>
          </cell>
        </row>
        <row r="1063">
          <cell r="A1063" t="str">
            <v>PLN_WIBOR_6M_EOD</v>
          </cell>
          <cell r="F1063">
            <v>0.84045009738149901</v>
          </cell>
        </row>
        <row r="1064">
          <cell r="A1064" t="str">
            <v>PLN_WIBOR_6M_EOD</v>
          </cell>
          <cell r="F1064">
            <v>0.81558416783237697</v>
          </cell>
        </row>
        <row r="1065">
          <cell r="A1065" t="str">
            <v>PLN_WIBOR_6M_EOD</v>
          </cell>
          <cell r="F1065">
            <v>0.79218226451656604</v>
          </cell>
        </row>
        <row r="1066">
          <cell r="A1066" t="str">
            <v>PLN_WIBOR_6M_EOD</v>
          </cell>
          <cell r="F1066">
            <v>0.746646128786844</v>
          </cell>
        </row>
        <row r="1067">
          <cell r="A1067" t="str">
            <v>PLN_WIBOR_6M_EOD</v>
          </cell>
          <cell r="F1067">
            <v>0.68398708292673305</v>
          </cell>
        </row>
        <row r="1068">
          <cell r="A1068" t="str">
            <v>PLN_WIBOR_6M_EOD</v>
          </cell>
          <cell r="F1068">
            <v>0.59879815689887494</v>
          </cell>
        </row>
        <row r="1069">
          <cell r="A1069" t="str">
            <v>PLN_WIBOR_6M_EOD</v>
          </cell>
          <cell r="F1069">
            <v>0.53362601247848795</v>
          </cell>
        </row>
        <row r="1070">
          <cell r="A1070" t="str">
            <v>PLN_WIBOR_6M_EOD</v>
          </cell>
          <cell r="F1070">
            <v>0.48257763726807601</v>
          </cell>
        </row>
        <row r="1071">
          <cell r="A1071" t="str">
            <v>PLN_WIBOR_EOD</v>
          </cell>
          <cell r="F1071">
            <v>0.999978630593648</v>
          </cell>
        </row>
        <row r="1072">
          <cell r="A1072" t="str">
            <v>PLN_WIBOR_EOD</v>
          </cell>
          <cell r="F1072">
            <v>0.99985946925963998</v>
          </cell>
        </row>
        <row r="1073">
          <cell r="A1073" t="str">
            <v>PLN_WIBOR_EOD</v>
          </cell>
          <cell r="F1073">
            <v>0.99954892447050303</v>
          </cell>
        </row>
        <row r="1074">
          <cell r="A1074" t="str">
            <v>PLN_WIBOR_EOD</v>
          </cell>
          <cell r="F1074">
            <v>0.99848894060418103</v>
          </cell>
        </row>
        <row r="1075">
          <cell r="A1075" t="str">
            <v>PLN_WIBOR_EOD</v>
          </cell>
          <cell r="F1075">
            <v>0.99693363248014799</v>
          </cell>
        </row>
        <row r="1076">
          <cell r="A1076" t="str">
            <v>PLN_WIBOR_EOD</v>
          </cell>
          <cell r="F1076">
            <v>0.99551846327021298</v>
          </cell>
        </row>
        <row r="1077">
          <cell r="A1077" t="str">
            <v>PLN_WIBOR_EOD</v>
          </cell>
          <cell r="F1077">
            <v>0.99146585879552995</v>
          </cell>
        </row>
        <row r="1078">
          <cell r="A1078" t="str">
            <v>PLN_WIBOR_EOD</v>
          </cell>
          <cell r="F1078">
            <v>0.98785764154977895</v>
          </cell>
        </row>
        <row r="1079">
          <cell r="A1079" t="str">
            <v>PLN_WIBOR_EOD</v>
          </cell>
          <cell r="F1079">
            <v>0.98448206383401704</v>
          </cell>
        </row>
        <row r="1080">
          <cell r="A1080" t="str">
            <v>PLN_WIBOR_EOD</v>
          </cell>
          <cell r="F1080">
            <v>0.97002062899322605</v>
          </cell>
        </row>
        <row r="1081">
          <cell r="A1081" t="str">
            <v>PLN_WIBOR_EOD</v>
          </cell>
          <cell r="F1081">
            <v>0.95383492369258305</v>
          </cell>
        </row>
        <row r="1082">
          <cell r="A1082" t="str">
            <v>PLN_WIBOR_EOD</v>
          </cell>
          <cell r="F1082">
            <v>0.93485490510316904</v>
          </cell>
        </row>
        <row r="1083">
          <cell r="A1083" t="str">
            <v>PLN_WIBOR_EOD</v>
          </cell>
          <cell r="F1083">
            <v>0.91363235542302901</v>
          </cell>
        </row>
        <row r="1084">
          <cell r="A1084" t="str">
            <v>PLN_WIBOR_EOD</v>
          </cell>
          <cell r="F1084">
            <v>0.89025644582164798</v>
          </cell>
        </row>
        <row r="1085">
          <cell r="A1085" t="str">
            <v>PLN_WIBOR_EOD</v>
          </cell>
          <cell r="F1085">
            <v>0.86553402869175899</v>
          </cell>
        </row>
        <row r="1086">
          <cell r="A1086" t="str">
            <v>PLN_WIBOR_EOD</v>
          </cell>
          <cell r="F1086">
            <v>0.84047827599430702</v>
          </cell>
        </row>
        <row r="1087">
          <cell r="A1087" t="str">
            <v>PLN_WIBOR_EOD</v>
          </cell>
          <cell r="F1087">
            <v>0.81561151322078496</v>
          </cell>
        </row>
        <row r="1088">
          <cell r="A1088" t="str">
            <v>PLN_WIBOR_EOD</v>
          </cell>
          <cell r="F1088">
            <v>0.79220839670401499</v>
          </cell>
        </row>
        <row r="1089">
          <cell r="A1089" t="str">
            <v>PLN_WIBOR_EOD</v>
          </cell>
          <cell r="F1089">
            <v>0.74666881304378396</v>
          </cell>
        </row>
        <row r="1090">
          <cell r="A1090" t="str">
            <v>PLN_WIBOR_EOD</v>
          </cell>
          <cell r="F1090">
            <v>0.68400788105579902</v>
          </cell>
        </row>
        <row r="1091">
          <cell r="A1091" t="str">
            <v>PLN_WIBOR_EOD</v>
          </cell>
          <cell r="F1091">
            <v>0.59881616730001896</v>
          </cell>
        </row>
        <row r="1092">
          <cell r="A1092" t="str">
            <v>PLN_WIBOR_EOD</v>
          </cell>
          <cell r="F1092">
            <v>0.53364233202035305</v>
          </cell>
        </row>
        <row r="1093">
          <cell r="A1093" t="str">
            <v>PLN_WIBOR_EOD</v>
          </cell>
          <cell r="F1093">
            <v>0.48259241803554798</v>
          </cell>
        </row>
        <row r="1094">
          <cell r="A1094" t="str">
            <v>SEK_STIBOR_3M_EOD</v>
          </cell>
          <cell r="F1094">
            <v>1.00085404693276</v>
          </cell>
        </row>
        <row r="1095">
          <cell r="A1095" t="str">
            <v>SEK_STIBOR_3M_EOD</v>
          </cell>
          <cell r="F1095">
            <v>1.00124695358576</v>
          </cell>
        </row>
        <row r="1096">
          <cell r="A1096" t="str">
            <v>SEK_STIBOR_3M_EOD</v>
          </cell>
          <cell r="F1096">
            <v>1.00206764698864</v>
          </cell>
        </row>
        <row r="1097">
          <cell r="A1097" t="str">
            <v>SEK_STIBOR_3M_EOD</v>
          </cell>
          <cell r="F1097">
            <v>1.00292765745491</v>
          </cell>
        </row>
        <row r="1098">
          <cell r="A1098" t="str">
            <v>SEK_STIBOR_3M_EOD</v>
          </cell>
          <cell r="F1098">
            <v>1.00362531644224</v>
          </cell>
        </row>
        <row r="1099">
          <cell r="A1099" t="str">
            <v>SEK_STIBOR_3M_EOD</v>
          </cell>
          <cell r="F1099">
            <v>1.00411733393587</v>
          </cell>
        </row>
        <row r="1100">
          <cell r="A1100" t="str">
            <v>SEK_STIBOR_3M_EOD</v>
          </cell>
          <cell r="F1100">
            <v>1.00445912905618</v>
          </cell>
        </row>
        <row r="1101">
          <cell r="A1101" t="str">
            <v>SEK_STIBOR_3M_EOD</v>
          </cell>
          <cell r="F1101">
            <v>1.0045226093044</v>
          </cell>
        </row>
        <row r="1102">
          <cell r="A1102" t="str">
            <v>SEK_STIBOR_3M_EOD</v>
          </cell>
          <cell r="F1102">
            <v>1.00429413238928</v>
          </cell>
        </row>
        <row r="1103">
          <cell r="A1103" t="str">
            <v>SEK_STIBOR_3M_EOD</v>
          </cell>
          <cell r="F1103">
            <v>1.0011636136795199</v>
          </cell>
        </row>
        <row r="1104">
          <cell r="A1104" t="str">
            <v>SEK_STIBOR_3M_EOD</v>
          </cell>
          <cell r="F1104">
            <v>0.99276884239440799</v>
          </cell>
        </row>
        <row r="1105">
          <cell r="A1105" t="str">
            <v>SEK_STIBOR_3M_EOD</v>
          </cell>
          <cell r="F1105">
            <v>0.97907731004680698</v>
          </cell>
        </row>
        <row r="1106">
          <cell r="A1106" t="str">
            <v>SEK_STIBOR_3M_EOD</v>
          </cell>
          <cell r="F1106">
            <v>0.96139318291091502</v>
          </cell>
        </row>
        <row r="1107">
          <cell r="A1107" t="str">
            <v>SEK_STIBOR_3M_EOD</v>
          </cell>
          <cell r="F1107">
            <v>0.94106568376689803</v>
          </cell>
        </row>
        <row r="1108">
          <cell r="A1108" t="str">
            <v>SEK_STIBOR_3M_EOD</v>
          </cell>
          <cell r="F1108">
            <v>0.91936698740426104</v>
          </cell>
        </row>
        <row r="1109">
          <cell r="A1109" t="str">
            <v>SEK_STIBOR_3M_EOD</v>
          </cell>
          <cell r="F1109">
            <v>0.89689734882483396</v>
          </cell>
        </row>
        <row r="1110">
          <cell r="A1110" t="str">
            <v>SEK_STIBOR_3M_EOD</v>
          </cell>
          <cell r="F1110">
            <v>0.87412139348936102</v>
          </cell>
        </row>
        <row r="1111">
          <cell r="A1111" t="str">
            <v>SEK_STIBOR_3M_EOD</v>
          </cell>
          <cell r="F1111">
            <v>0.82703766065046103</v>
          </cell>
        </row>
        <row r="1112">
          <cell r="A1112" t="str">
            <v>SEK_STIBOR_3M_EOD</v>
          </cell>
          <cell r="F1112">
            <v>0.75738101465199104</v>
          </cell>
        </row>
        <row r="1113">
          <cell r="A1113" t="str">
            <v>SEK_STIBOR_3M_EOD</v>
          </cell>
          <cell r="F1113">
            <v>0.65496411270611199</v>
          </cell>
        </row>
        <row r="1114">
          <cell r="A1114" t="str">
            <v>SEK_STIBOR_3M_EOD</v>
          </cell>
          <cell r="F1114">
            <v>0.57424627562834396</v>
          </cell>
        </row>
        <row r="1115">
          <cell r="A1115" t="str">
            <v>SEK_STIBOR_3M_EOD</v>
          </cell>
          <cell r="F1115">
            <v>0.51240071849987201</v>
          </cell>
        </row>
        <row r="1116">
          <cell r="A1116" t="str">
            <v>SEK_STIBOR_6M_EOD</v>
          </cell>
          <cell r="F1116">
            <v>1.00112241154077</v>
          </cell>
        </row>
        <row r="1117">
          <cell r="A1117" t="str">
            <v>SEK_STIBOR_6M_EOD</v>
          </cell>
          <cell r="F1117">
            <v>1.00217806856243</v>
          </cell>
        </row>
        <row r="1118">
          <cell r="A1118" t="str">
            <v>SEK_STIBOR_6M_EOD</v>
          </cell>
          <cell r="F1118">
            <v>1.00238930613605</v>
          </cell>
        </row>
        <row r="1119">
          <cell r="A1119" t="str">
            <v>SEK_STIBOR_6M_EOD</v>
          </cell>
          <cell r="F1119">
            <v>0.99813846395546602</v>
          </cell>
        </row>
        <row r="1120">
          <cell r="A1120" t="str">
            <v>SEK_STIBOR_6M_EOD</v>
          </cell>
          <cell r="F1120">
            <v>0.98878503511537197</v>
          </cell>
        </row>
        <row r="1121">
          <cell r="A1121" t="str">
            <v>SEK_STIBOR_6M_EOD</v>
          </cell>
          <cell r="F1121">
            <v>0.97421446309139503</v>
          </cell>
        </row>
        <row r="1122">
          <cell r="A1122" t="str">
            <v>SEK_STIBOR_6M_EOD</v>
          </cell>
          <cell r="F1122">
            <v>0.95570955068699603</v>
          </cell>
        </row>
        <row r="1123">
          <cell r="A1123" t="str">
            <v>SEK_STIBOR_6M_EOD</v>
          </cell>
          <cell r="F1123">
            <v>0.93462434167071795</v>
          </cell>
        </row>
        <row r="1124">
          <cell r="A1124" t="str">
            <v>SEK_STIBOR_6M_EOD</v>
          </cell>
          <cell r="F1124">
            <v>0.91222824955783699</v>
          </cell>
        </row>
        <row r="1125">
          <cell r="A1125" t="str">
            <v>SEK_STIBOR_6M_EOD</v>
          </cell>
          <cell r="F1125">
            <v>0.88910594873882298</v>
          </cell>
        </row>
        <row r="1126">
          <cell r="A1126" t="str">
            <v>SEK_STIBOR_6M_EOD</v>
          </cell>
          <cell r="F1126">
            <v>0.86577538334950399</v>
          </cell>
        </row>
        <row r="1127">
          <cell r="A1127" t="str">
            <v>SEK_STIBOR_6M_EOD</v>
          </cell>
          <cell r="F1127">
            <v>0.81792540866970198</v>
          </cell>
        </row>
        <row r="1128">
          <cell r="A1128" t="str">
            <v>SEK_STIBOR_6M_EOD</v>
          </cell>
          <cell r="F1128">
            <v>0.74788072357806701</v>
          </cell>
        </row>
        <row r="1129">
          <cell r="A1129" t="str">
            <v>SEK_STIBOR_6M_EOD</v>
          </cell>
          <cell r="F1129">
            <v>0.64556875916550904</v>
          </cell>
        </row>
        <row r="1130">
          <cell r="A1130" t="str">
            <v>SEK_STIBOR_6M_EOD</v>
          </cell>
          <cell r="F1130">
            <v>0.56515534612794904</v>
          </cell>
        </row>
        <row r="1131">
          <cell r="A1131" t="str">
            <v>SEK_STIBOR_6M_EOD</v>
          </cell>
          <cell r="F1131">
            <v>0.50373973820391205</v>
          </cell>
        </row>
        <row r="1132">
          <cell r="A1132" t="str">
            <v>SEK_STIBOR_EOD</v>
          </cell>
          <cell r="F1132">
            <v>1.0000102778834099</v>
          </cell>
        </row>
        <row r="1133">
          <cell r="A1133" t="str">
            <v>SEK_STIBOR_EOD</v>
          </cell>
          <cell r="F1133">
            <v>1.00004111248438</v>
          </cell>
        </row>
        <row r="1134">
          <cell r="A1134" t="str">
            <v>SEK_STIBOR_EOD</v>
          </cell>
          <cell r="F1134">
            <v>1.0001128705828399</v>
          </cell>
        </row>
        <row r="1135">
          <cell r="A1135" t="str">
            <v>SEK_STIBOR_EOD</v>
          </cell>
          <cell r="F1135">
            <v>1.00038040817282</v>
          </cell>
        </row>
        <row r="1136">
          <cell r="A1136" t="str">
            <v>SEK_STIBOR_EOD</v>
          </cell>
          <cell r="F1136">
            <v>1.00135729604316</v>
          </cell>
        </row>
        <row r="1137">
          <cell r="A1137" t="str">
            <v>SEK_STIBOR_EOD</v>
          </cell>
          <cell r="F1137">
            <v>1.0021780798905899</v>
          </cell>
        </row>
        <row r="1138">
          <cell r="A1138" t="str">
            <v>SEK_STIBOR_EOD</v>
          </cell>
          <cell r="F1138">
            <v>1.00303818513434</v>
          </cell>
        </row>
        <row r="1139">
          <cell r="A1139" t="str">
            <v>SEK_STIBOR_EOD</v>
          </cell>
          <cell r="F1139">
            <v>1.0037359210072101</v>
          </cell>
        </row>
        <row r="1140">
          <cell r="A1140" t="str">
            <v>SEK_STIBOR_EOD</v>
          </cell>
          <cell r="F1140">
            <v>1.0042279927236399</v>
          </cell>
        </row>
        <row r="1141">
          <cell r="A1141" t="str">
            <v>SEK_STIBOR_EOD</v>
          </cell>
          <cell r="F1141">
            <v>1.0045698255114901</v>
          </cell>
        </row>
        <row r="1142">
          <cell r="A1142" t="str">
            <v>SEK_STIBOR_EOD</v>
          </cell>
          <cell r="F1142">
            <v>1.00463331275556</v>
          </cell>
        </row>
        <row r="1143">
          <cell r="A1143" t="str">
            <v>SEK_STIBOR_EOD</v>
          </cell>
          <cell r="F1143">
            <v>1.0044048106611301</v>
          </cell>
        </row>
        <row r="1144">
          <cell r="A1144" t="str">
            <v>SEK_STIBOR_EOD</v>
          </cell>
          <cell r="F1144">
            <v>1.0011695289317299</v>
          </cell>
        </row>
        <row r="1145">
          <cell r="A1145" t="str">
            <v>SEK_STIBOR_EOD</v>
          </cell>
          <cell r="F1145">
            <v>0.99276769310864099</v>
          </cell>
        </row>
        <row r="1146">
          <cell r="A1146" t="str">
            <v>SEK_STIBOR_EOD</v>
          </cell>
          <cell r="F1146">
            <v>0.979070995937384</v>
          </cell>
        </row>
        <row r="1147">
          <cell r="A1147" t="str">
            <v>SEK_STIBOR_EOD</v>
          </cell>
          <cell r="F1147">
            <v>0.96138572869022199</v>
          </cell>
        </row>
        <row r="1148">
          <cell r="A1148" t="str">
            <v>SEK_STIBOR_EOD</v>
          </cell>
          <cell r="F1148">
            <v>0.94105838388617302</v>
          </cell>
        </row>
        <row r="1149">
          <cell r="A1149" t="str">
            <v>SEK_STIBOR_EOD</v>
          </cell>
          <cell r="F1149">
            <v>0.91935985774575402</v>
          </cell>
        </row>
        <row r="1150">
          <cell r="A1150" t="str">
            <v>SEK_STIBOR_EOD</v>
          </cell>
          <cell r="F1150">
            <v>0.89689038914011199</v>
          </cell>
        </row>
        <row r="1151">
          <cell r="A1151" t="str">
            <v>SEK_STIBOR_EOD</v>
          </cell>
          <cell r="F1151">
            <v>0.87411163735503805</v>
          </cell>
        </row>
        <row r="1152">
          <cell r="A1152" t="str">
            <v>SEK_STIBOR_EOD</v>
          </cell>
          <cell r="F1152">
            <v>0.82702630357141105</v>
          </cell>
        </row>
        <row r="1153">
          <cell r="A1153" t="str">
            <v>SEK_STIBOR_EOD</v>
          </cell>
          <cell r="F1153">
            <v>0.75736964897756598</v>
          </cell>
        </row>
        <row r="1154">
          <cell r="A1154" t="str">
            <v>SEK_STIBOR_EOD</v>
          </cell>
          <cell r="F1154">
            <v>0.65495300844760795</v>
          </cell>
        </row>
        <row r="1155">
          <cell r="A1155" t="str">
            <v>SEK_STIBOR_EOD</v>
          </cell>
          <cell r="F1155">
            <v>0.574236454878853</v>
          </cell>
        </row>
        <row r="1156">
          <cell r="A1156" t="str">
            <v>SEK_STIBOR_EOD</v>
          </cell>
          <cell r="F1156">
            <v>0.51239217222911104</v>
          </cell>
        </row>
        <row r="1157">
          <cell r="A1157" t="str">
            <v>SGD_SOR_3M_EOD</v>
          </cell>
          <cell r="F1157">
            <v>0.99628035465241205</v>
          </cell>
        </row>
        <row r="1158">
          <cell r="A1158" t="str">
            <v>SGD_SOR_3M_EOD</v>
          </cell>
          <cell r="F1158">
            <v>0.99271636690667298</v>
          </cell>
        </row>
        <row r="1159">
          <cell r="A1159" t="str">
            <v>SGD_SOR_3M_EOD</v>
          </cell>
          <cell r="F1159">
            <v>0.98909204466850298</v>
          </cell>
        </row>
        <row r="1160">
          <cell r="A1160" t="str">
            <v>SGD_SOR_3M_EOD</v>
          </cell>
          <cell r="F1160">
            <v>0.98525521791030402</v>
          </cell>
        </row>
        <row r="1161">
          <cell r="A1161" t="str">
            <v>SGD_SOR_3M_EOD</v>
          </cell>
          <cell r="F1161">
            <v>0.96589130970398995</v>
          </cell>
        </row>
        <row r="1162">
          <cell r="A1162" t="str">
            <v>SGD_SOR_3M_EOD</v>
          </cell>
          <cell r="F1162">
            <v>0.94298208510578396</v>
          </cell>
        </row>
        <row r="1163">
          <cell r="A1163" t="str">
            <v>SGD_SOR_3M_EOD</v>
          </cell>
          <cell r="F1163">
            <v>0.91722557734964405</v>
          </cell>
        </row>
        <row r="1164">
          <cell r="A1164" t="str">
            <v>SGD_SOR_3M_EOD</v>
          </cell>
          <cell r="F1164">
            <v>0.89124403442150701</v>
          </cell>
        </row>
        <row r="1165">
          <cell r="A1165" t="str">
            <v>SGD_SOR_3M_EOD</v>
          </cell>
          <cell r="F1165">
            <v>0.83582729382348597</v>
          </cell>
        </row>
        <row r="1166">
          <cell r="A1166" t="str">
            <v>SGD_SOR_3M_EOD</v>
          </cell>
          <cell r="F1166">
            <v>0.75486420556220801</v>
          </cell>
        </row>
        <row r="1167">
          <cell r="A1167" t="str">
            <v>SGD_SOR_3M_EOD</v>
          </cell>
          <cell r="F1167">
            <v>0.70489091909368295</v>
          </cell>
        </row>
        <row r="1168">
          <cell r="A1168" t="str">
            <v>SGD_SOR_3M_EOD</v>
          </cell>
          <cell r="F1168">
            <v>0.63824327961308502</v>
          </cell>
        </row>
        <row r="1169">
          <cell r="A1169" t="str">
            <v>SGD_SOR_3M_EOD</v>
          </cell>
          <cell r="F1169">
            <v>0.54446416795376695</v>
          </cell>
        </row>
        <row r="1170">
          <cell r="A1170" t="str">
            <v>SGD_SOR_3M_EOD</v>
          </cell>
          <cell r="F1170">
            <v>0.46323690499148101</v>
          </cell>
        </row>
        <row r="1171">
          <cell r="A1171" t="str">
            <v>SGD_SOR_3M_EOD</v>
          </cell>
          <cell r="F1171">
            <v>0.39192340858316599</v>
          </cell>
        </row>
        <row r="1172">
          <cell r="A1172" t="str">
            <v>SGD_SOR_3M_EOD</v>
          </cell>
          <cell r="F1172">
            <v>0.28415447867821397</v>
          </cell>
        </row>
        <row r="1173">
          <cell r="A1173" t="str">
            <v>SGD_SOR_6M_EOD</v>
          </cell>
          <cell r="F1173">
            <v>0.99209664724017399</v>
          </cell>
        </row>
        <row r="1174">
          <cell r="A1174" t="str">
            <v>SGD_SOR_6M_EOD</v>
          </cell>
          <cell r="F1174">
            <v>0.98464627309627795</v>
          </cell>
        </row>
        <row r="1175">
          <cell r="A1175" t="str">
            <v>SGD_SOR_6M_EOD</v>
          </cell>
          <cell r="F1175">
            <v>0.96521470101581597</v>
          </cell>
        </row>
        <row r="1176">
          <cell r="A1176" t="str">
            <v>SGD_SOR_6M_EOD</v>
          </cell>
          <cell r="F1176">
            <v>0.94258243448519796</v>
          </cell>
        </row>
        <row r="1177">
          <cell r="A1177" t="str">
            <v>SGD_SOR_6M_EOD</v>
          </cell>
          <cell r="F1177">
            <v>0.91701980322544396</v>
          </cell>
        </row>
        <row r="1178">
          <cell r="A1178" t="str">
            <v>SGD_SOR_6M_EOD</v>
          </cell>
          <cell r="F1178">
            <v>0.89120477015910005</v>
          </cell>
        </row>
        <row r="1179">
          <cell r="A1179" t="str">
            <v>SGD_SOR_6M_EOD</v>
          </cell>
          <cell r="F1179">
            <v>0.83577000397231405</v>
          </cell>
        </row>
        <row r="1180">
          <cell r="A1180" t="str">
            <v>SGD_SOR_6M_EOD</v>
          </cell>
          <cell r="F1180">
            <v>0.75477700377548596</v>
          </cell>
        </row>
        <row r="1181">
          <cell r="A1181" t="str">
            <v>SGD_SOR_6M_EOD</v>
          </cell>
          <cell r="F1181">
            <v>0.70444321840721302</v>
          </cell>
        </row>
        <row r="1182">
          <cell r="A1182" t="str">
            <v>SGD_SOR_6M_EOD</v>
          </cell>
          <cell r="F1182">
            <v>0.63774701811680401</v>
          </cell>
        </row>
        <row r="1183">
          <cell r="A1183" t="str">
            <v>SGD_SOR_6M_EOD</v>
          </cell>
          <cell r="F1183">
            <v>0.54389237022470904</v>
          </cell>
        </row>
        <row r="1184">
          <cell r="A1184" t="str">
            <v>SGD_SOR_6M_EOD</v>
          </cell>
          <cell r="F1184">
            <v>0.3914622099808</v>
          </cell>
        </row>
        <row r="1185">
          <cell r="A1185" t="str">
            <v>SGD_SOR_6M_EOD</v>
          </cell>
          <cell r="F1185">
            <v>0.28362587799831401</v>
          </cell>
        </row>
        <row r="1186">
          <cell r="A1186" t="str">
            <v>SGD_SOR_EOD</v>
          </cell>
          <cell r="F1186">
            <v>0.999970008844702</v>
          </cell>
        </row>
        <row r="1187">
          <cell r="A1187" t="str">
            <v>SGD_SOR_EOD</v>
          </cell>
          <cell r="F1187">
            <v>0.99988004347354598</v>
          </cell>
        </row>
        <row r="1188">
          <cell r="A1188" t="str">
            <v>SGD_SOR_EOD</v>
          </cell>
          <cell r="F1188">
            <v>0.99965772518259399</v>
          </cell>
        </row>
        <row r="1189">
          <cell r="A1189" t="str">
            <v>SGD_SOR_EOD</v>
          </cell>
          <cell r="F1189">
            <v>0.99871499454880897</v>
          </cell>
        </row>
        <row r="1190">
          <cell r="A1190" t="str">
            <v>SGD_SOR_EOD</v>
          </cell>
          <cell r="F1190">
            <v>0.99743647963911197</v>
          </cell>
        </row>
        <row r="1191">
          <cell r="A1191" t="str">
            <v>SGD_SOR_EOD</v>
          </cell>
          <cell r="F1191">
            <v>0.99631553439392995</v>
          </cell>
        </row>
        <row r="1192">
          <cell r="A1192" t="str">
            <v>SGD_SOR_EOD</v>
          </cell>
          <cell r="F1192">
            <v>0.99214601871616404</v>
          </cell>
        </row>
        <row r="1193">
          <cell r="A1193" t="str">
            <v>SGD_SOR_EOD</v>
          </cell>
          <cell r="F1193">
            <v>0.98469102955314902</v>
          </cell>
        </row>
        <row r="1194">
          <cell r="A1194" t="str">
            <v>SGD_SOR_EOD</v>
          </cell>
          <cell r="F1194">
            <v>0.96525738207627299</v>
          </cell>
        </row>
        <row r="1195">
          <cell r="A1195" t="str">
            <v>SGD_SOR_EOD</v>
          </cell>
          <cell r="F1195">
            <v>0.94262450330435299</v>
          </cell>
        </row>
        <row r="1196">
          <cell r="A1196" t="str">
            <v>SGD_SOR_EOD</v>
          </cell>
          <cell r="F1196">
            <v>0.917060601232776</v>
          </cell>
        </row>
        <row r="1197">
          <cell r="A1197" t="str">
            <v>SGD_SOR_EOD</v>
          </cell>
          <cell r="F1197">
            <v>0.89123580814334202</v>
          </cell>
        </row>
        <row r="1198">
          <cell r="A1198" t="str">
            <v>SGD_SOR_EOD</v>
          </cell>
          <cell r="F1198">
            <v>0.83578980332044805</v>
          </cell>
        </row>
        <row r="1199">
          <cell r="A1199" t="str">
            <v>SGD_SOR_EOD</v>
          </cell>
          <cell r="F1199">
            <v>0.75479172148278095</v>
          </cell>
        </row>
        <row r="1200">
          <cell r="A1200" t="str">
            <v>SGD_SOR_EOD</v>
          </cell>
          <cell r="F1200">
            <v>0.70445540440468601</v>
          </cell>
        </row>
        <row r="1201">
          <cell r="A1201" t="str">
            <v>SGD_SOR_EOD</v>
          </cell>
          <cell r="F1201">
            <v>0.63775704261397104</v>
          </cell>
        </row>
        <row r="1202">
          <cell r="A1202" t="str">
            <v>SGD_SOR_EOD</v>
          </cell>
          <cell r="F1202">
            <v>0.54391083924358796</v>
          </cell>
        </row>
        <row r="1203">
          <cell r="A1203" t="str">
            <v>SGD_SOR_EOD</v>
          </cell>
          <cell r="F1203">
            <v>0.46264977946681701</v>
          </cell>
        </row>
        <row r="1204">
          <cell r="A1204" t="str">
            <v>SGD_SOR_EOD</v>
          </cell>
          <cell r="F1204">
            <v>0.39132705461131501</v>
          </cell>
        </row>
        <row r="1205">
          <cell r="A1205" t="str">
            <v>SGD_SOR_EOD</v>
          </cell>
          <cell r="F1205">
            <v>0.283579890721193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0.99998666681111004</v>
          </cell>
        </row>
        <row r="1208">
          <cell r="A1208" t="str">
            <v>USD_FEDFUND_EOD</v>
          </cell>
          <cell r="F1208">
            <v>0.99996075810563401</v>
          </cell>
        </row>
        <row r="1209">
          <cell r="A1209" t="str">
            <v>USD_FEDFUND_EOD</v>
          </cell>
          <cell r="F1209">
            <v>0.999934947953524</v>
          </cell>
        </row>
        <row r="1210">
          <cell r="A1210" t="str">
            <v>USD_FEDFUND_EOD</v>
          </cell>
          <cell r="F1210">
            <v>0.99990894472209402</v>
          </cell>
        </row>
        <row r="1211">
          <cell r="A1211" t="str">
            <v>USD_FEDFUND_EOD</v>
          </cell>
          <cell r="F1211">
            <v>0.99987397268210498</v>
          </cell>
        </row>
        <row r="1212">
          <cell r="A1212" t="str">
            <v>USD_FEDFUND_EOD</v>
          </cell>
          <cell r="F1212">
            <v>0.99969862864310699</v>
          </cell>
        </row>
        <row r="1213">
          <cell r="A1213" t="str">
            <v>USD_FEDFUND_EOD</v>
          </cell>
          <cell r="F1213">
            <v>0.99949177956192403</v>
          </cell>
        </row>
        <row r="1214">
          <cell r="A1214" t="str">
            <v>USD_FEDFUND_EOD</v>
          </cell>
          <cell r="F1214">
            <v>0.99925868604043999</v>
          </cell>
        </row>
        <row r="1215">
          <cell r="A1215" t="str">
            <v>USD_FEDFUND_EOD</v>
          </cell>
          <cell r="F1215">
            <v>0.99895786507981099</v>
          </cell>
        </row>
        <row r="1216">
          <cell r="A1216" t="str">
            <v>USD_FEDFUND_EOD</v>
          </cell>
          <cell r="F1216">
            <v>0.99866514155150399</v>
          </cell>
        </row>
        <row r="1217">
          <cell r="A1217" t="str">
            <v>USD_FEDFUND_EOD</v>
          </cell>
          <cell r="F1217">
            <v>0.99832096827554195</v>
          </cell>
        </row>
        <row r="1218">
          <cell r="A1218" t="str">
            <v>USD_FEDFUND_EOD</v>
          </cell>
          <cell r="F1218">
            <v>0.99791593580567495</v>
          </cell>
        </row>
        <row r="1219">
          <cell r="A1219" t="str">
            <v>USD_FEDFUND_EOD</v>
          </cell>
          <cell r="F1219">
            <v>0.99756179498536202</v>
          </cell>
        </row>
        <row r="1220">
          <cell r="A1220" t="str">
            <v>USD_FEDFUND_EOD</v>
          </cell>
          <cell r="F1220">
            <v>0.99708494190413899</v>
          </cell>
        </row>
        <row r="1221">
          <cell r="A1221" t="str">
            <v>USD_FEDFUND_EOD</v>
          </cell>
          <cell r="F1221">
            <v>0.99661478678249604</v>
          </cell>
        </row>
        <row r="1222">
          <cell r="A1222" t="str">
            <v>USD_FEDFUND_EOD</v>
          </cell>
          <cell r="F1222">
            <v>0.99611051028336495</v>
          </cell>
        </row>
        <row r="1223">
          <cell r="A1223" t="str">
            <v>USD_FEDFUND_EOD</v>
          </cell>
          <cell r="F1223">
            <v>0.99222198440669096</v>
          </cell>
        </row>
        <row r="1224">
          <cell r="A1224" t="str">
            <v>USD_FEDFUND_EOD</v>
          </cell>
          <cell r="F1224">
            <v>0.98705436340707697</v>
          </cell>
        </row>
        <row r="1225">
          <cell r="A1225" t="str">
            <v>USD_FEDFUND_EOD</v>
          </cell>
          <cell r="F1225">
            <v>0.97357829718486899</v>
          </cell>
        </row>
        <row r="1226">
          <cell r="A1226" t="str">
            <v>USD_FEDFUND_EOD</v>
          </cell>
          <cell r="F1226">
            <v>0.95672682303089496</v>
          </cell>
        </row>
        <row r="1227">
          <cell r="A1227" t="str">
            <v>USD_FEDFUND_EOD</v>
          </cell>
          <cell r="F1227">
            <v>0.93757927763374105</v>
          </cell>
        </row>
        <row r="1228">
          <cell r="A1228" t="str">
            <v>USD_FEDFUND_EOD</v>
          </cell>
          <cell r="F1228">
            <v>0.91658128996669797</v>
          </cell>
        </row>
        <row r="1229">
          <cell r="A1229" t="str">
            <v>USD_FEDFUND_EOD</v>
          </cell>
          <cell r="F1229">
            <v>0.89466782774535203</v>
          </cell>
        </row>
        <row r="1230">
          <cell r="A1230" t="str">
            <v>USD_FEDFUND_EOD</v>
          </cell>
          <cell r="F1230">
            <v>0.87242208349908701</v>
          </cell>
        </row>
        <row r="1231">
          <cell r="A1231" t="str">
            <v>USD_FEDFUND_EOD</v>
          </cell>
          <cell r="F1231">
            <v>0.85011494995870596</v>
          </cell>
        </row>
        <row r="1232">
          <cell r="A1232" t="str">
            <v>USD_FEDFUND_EOD</v>
          </cell>
          <cell r="F1232">
            <v>0.827959593862721</v>
          </cell>
        </row>
        <row r="1233">
          <cell r="A1233" t="str">
            <v>USD_FEDFUND_EOD</v>
          </cell>
          <cell r="F1233">
            <v>0.78434415174182803</v>
          </cell>
        </row>
        <row r="1234">
          <cell r="A1234" t="str">
            <v>USD_FEDFUND_EOD</v>
          </cell>
          <cell r="F1234">
            <v>0.72278536163565099</v>
          </cell>
        </row>
        <row r="1235">
          <cell r="A1235" t="str">
            <v>USD_FEDFUND_EOD</v>
          </cell>
          <cell r="F1235">
            <v>0.63174499689433705</v>
          </cell>
        </row>
        <row r="1236">
          <cell r="A1236" t="str">
            <v>USD_FEDFUND_EOD</v>
          </cell>
          <cell r="F1236">
            <v>0.55459839347612006</v>
          </cell>
        </row>
        <row r="1237">
          <cell r="A1237" t="str">
            <v>USD_FEDFUND_EOD</v>
          </cell>
          <cell r="F1237">
            <v>0.48855054402232601</v>
          </cell>
        </row>
        <row r="1238">
          <cell r="A1238" t="str">
            <v>USD_FEDFUND_EOD</v>
          </cell>
          <cell r="F1238">
            <v>0.38322351184582198</v>
          </cell>
        </row>
        <row r="1239">
          <cell r="A1239" t="str">
            <v>USD_FEDFUND_EOD</v>
          </cell>
          <cell r="F1239">
            <v>0.30802798972719803</v>
          </cell>
        </row>
        <row r="1240">
          <cell r="A1240" t="str">
            <v>USD_FEDFUND_EOD</v>
          </cell>
          <cell r="F1240">
            <v>0.245874051520899</v>
          </cell>
        </row>
        <row r="1241">
          <cell r="A1241" t="str">
            <v>USD_LIBOR_12M_EOD</v>
          </cell>
          <cell r="F1241">
            <v>0.99120885136246595</v>
          </cell>
        </row>
        <row r="1242">
          <cell r="A1242" t="str">
            <v>USD_LIBOR_12M_EOD</v>
          </cell>
          <cell r="F1242">
            <v>0.99066319198684605</v>
          </cell>
        </row>
        <row r="1243">
          <cell r="A1243" t="str">
            <v>USD_LIBOR_12M_EOD</v>
          </cell>
          <cell r="F1243">
            <v>0.98962198951767899</v>
          </cell>
        </row>
        <row r="1244">
          <cell r="A1244" t="str">
            <v>USD_LIBOR_12M_EOD</v>
          </cell>
          <cell r="F1244">
            <v>0.98865534279980904</v>
          </cell>
        </row>
        <row r="1245">
          <cell r="A1245" t="str">
            <v>USD_LIBOR_12M_EOD</v>
          </cell>
          <cell r="F1245">
            <v>0.98754440191316695</v>
          </cell>
        </row>
        <row r="1246">
          <cell r="A1246" t="str">
            <v>USD_LIBOR_12M_EOD</v>
          </cell>
          <cell r="F1246">
            <v>0.98627996316146005</v>
          </cell>
        </row>
        <row r="1247">
          <cell r="A1247" t="str">
            <v>USD_LIBOR_12M_EOD</v>
          </cell>
          <cell r="F1247">
            <v>0.98513876028201697</v>
          </cell>
        </row>
        <row r="1248">
          <cell r="A1248" t="str">
            <v>USD_LIBOR_12M_EOD</v>
          </cell>
          <cell r="F1248">
            <v>0.98369422586964095</v>
          </cell>
        </row>
        <row r="1249">
          <cell r="A1249" t="str">
            <v>USD_LIBOR_12M_EOD</v>
          </cell>
          <cell r="F1249">
            <v>0.98248128120292699</v>
          </cell>
        </row>
        <row r="1250">
          <cell r="A1250" t="str">
            <v>USD_LIBOR_12M_EOD</v>
          </cell>
          <cell r="F1250">
            <v>0.98151540242623103</v>
          </cell>
        </row>
        <row r="1251">
          <cell r="A1251" t="str">
            <v>USD_LIBOR_12M_EOD</v>
          </cell>
          <cell r="F1251">
            <v>0.97999051567359097</v>
          </cell>
        </row>
        <row r="1252">
          <cell r="A1252" t="str">
            <v>USD_LIBOR_12M_EOD</v>
          </cell>
          <cell r="F1252">
            <v>0.97897063078097701</v>
          </cell>
        </row>
        <row r="1253">
          <cell r="A1253" t="str">
            <v>USD_LIBOR_12M_EOD</v>
          </cell>
          <cell r="F1253">
            <v>0.97730281550595</v>
          </cell>
        </row>
        <row r="1254">
          <cell r="A1254" t="str">
            <v>USD_LIBOR_12M_EOD</v>
          </cell>
          <cell r="F1254">
            <v>0.95920866495510104</v>
          </cell>
        </row>
        <row r="1255">
          <cell r="A1255" t="str">
            <v>USD_LIBOR_12M_EOD</v>
          </cell>
          <cell r="F1255">
            <v>0.93751351302266095</v>
          </cell>
        </row>
        <row r="1256">
          <cell r="A1256" t="str">
            <v>USD_LIBOR_12M_EOD</v>
          </cell>
          <cell r="F1256">
            <v>0.91419449632245398</v>
          </cell>
        </row>
        <row r="1257">
          <cell r="A1257" t="str">
            <v>USD_LIBOR_12M_EOD</v>
          </cell>
          <cell r="F1257">
            <v>0.88933324629921695</v>
          </cell>
        </row>
        <row r="1258">
          <cell r="A1258" t="str">
            <v>USD_LIBOR_12M_EOD</v>
          </cell>
          <cell r="F1258">
            <v>0.86386745760235195</v>
          </cell>
        </row>
        <row r="1259">
          <cell r="A1259" t="str">
            <v>USD_LIBOR_12M_EOD</v>
          </cell>
          <cell r="F1259">
            <v>0.83811440591101805</v>
          </cell>
        </row>
        <row r="1260">
          <cell r="A1260" t="str">
            <v>USD_LIBOR_12M_EOD</v>
          </cell>
          <cell r="F1260">
            <v>0.81248160278370896</v>
          </cell>
        </row>
        <row r="1261">
          <cell r="A1261" t="str">
            <v>USD_LIBOR_12M_EOD</v>
          </cell>
          <cell r="F1261">
            <v>0.78725233282912399</v>
          </cell>
        </row>
        <row r="1262">
          <cell r="A1262" t="str">
            <v>USD_LIBOR_12M_EOD</v>
          </cell>
          <cell r="F1262">
            <v>0.73827765787444199</v>
          </cell>
        </row>
        <row r="1263">
          <cell r="A1263" t="str">
            <v>USD_LIBOR_12M_EOD</v>
          </cell>
          <cell r="F1263">
            <v>0.66974783212627298</v>
          </cell>
        </row>
        <row r="1264">
          <cell r="A1264" t="str">
            <v>USD_LIBOR_12M_EOD</v>
          </cell>
          <cell r="F1264">
            <v>0.57069160524758999</v>
          </cell>
        </row>
        <row r="1265">
          <cell r="A1265" t="str">
            <v>USD_LIBOR_12M_EOD</v>
          </cell>
          <cell r="F1265">
            <v>0.48949249294403302</v>
          </cell>
        </row>
        <row r="1266">
          <cell r="A1266" t="str">
            <v>USD_LIBOR_12M_EOD</v>
          </cell>
          <cell r="F1266">
            <v>0.42010785689466801</v>
          </cell>
        </row>
        <row r="1267">
          <cell r="A1267" t="str">
            <v>USD_LIBOR_12M_EOD</v>
          </cell>
          <cell r="F1267">
            <v>0.31340763839926</v>
          </cell>
        </row>
        <row r="1268">
          <cell r="A1268" t="str">
            <v>USD_LIBOR_12M_EOD</v>
          </cell>
          <cell r="F1268">
            <v>0.23952951082274801</v>
          </cell>
        </row>
        <row r="1269">
          <cell r="A1269" t="str">
            <v>USD_LIBOR_12M_EOD</v>
          </cell>
          <cell r="F1269">
            <v>0.181807513689249</v>
          </cell>
        </row>
        <row r="1270">
          <cell r="A1270" t="str">
            <v>USD_LIBOR_1M_EOD</v>
          </cell>
          <cell r="F1270">
            <v>0.99981775348773605</v>
          </cell>
        </row>
        <row r="1271">
          <cell r="A1271" t="str">
            <v>USD_LIBOR_1M_EOD</v>
          </cell>
          <cell r="F1271">
            <v>0.99959458054608497</v>
          </cell>
        </row>
        <row r="1272">
          <cell r="A1272" t="str">
            <v>USD_LIBOR_1M_EOD</v>
          </cell>
          <cell r="F1272">
            <v>0.99934919587059101</v>
          </cell>
        </row>
        <row r="1273">
          <cell r="A1273" t="str">
            <v>USD_LIBOR_1M_EOD</v>
          </cell>
          <cell r="F1273">
            <v>0.99838347470480704</v>
          </cell>
        </row>
        <row r="1274">
          <cell r="A1274" t="str">
            <v>USD_LIBOR_1M_EOD</v>
          </cell>
          <cell r="F1274">
            <v>0.99709395455610705</v>
          </cell>
        </row>
        <row r="1275">
          <cell r="A1275" t="str">
            <v>USD_LIBOR_1M_EOD</v>
          </cell>
          <cell r="F1275">
            <v>0.99545579499650405</v>
          </cell>
        </row>
        <row r="1276">
          <cell r="A1276" t="str">
            <v>USD_LIBOR_1M_EOD</v>
          </cell>
          <cell r="F1276">
            <v>0.98536810637454997</v>
          </cell>
        </row>
        <row r="1277">
          <cell r="A1277" t="str">
            <v>USD_LIBOR_1M_EOD</v>
          </cell>
          <cell r="F1277">
            <v>0.970826818405783</v>
          </cell>
        </row>
        <row r="1278">
          <cell r="A1278" t="str">
            <v>USD_LIBOR_1M_EOD</v>
          </cell>
          <cell r="F1278">
            <v>0.952948243653997</v>
          </cell>
        </row>
        <row r="1279">
          <cell r="A1279" t="str">
            <v>USD_LIBOR_1M_EOD</v>
          </cell>
          <cell r="F1279">
            <v>0.93284337694807395</v>
          </cell>
        </row>
        <row r="1280">
          <cell r="A1280" t="str">
            <v>USD_LIBOR_1M_EOD</v>
          </cell>
          <cell r="F1280">
            <v>0.91078567586866399</v>
          </cell>
        </row>
        <row r="1281">
          <cell r="A1281" t="str">
            <v>USD_LIBOR_1M_EOD</v>
          </cell>
          <cell r="F1281">
            <v>0.88765645872381504</v>
          </cell>
        </row>
        <row r="1282">
          <cell r="A1282" t="str">
            <v>USD_LIBOR_1M_EOD</v>
          </cell>
          <cell r="F1282">
            <v>0.86427433998296699</v>
          </cell>
        </row>
        <row r="1283">
          <cell r="A1283" t="str">
            <v>USD_LIBOR_1M_EOD</v>
          </cell>
          <cell r="F1283">
            <v>0.84080458072947295</v>
          </cell>
        </row>
        <row r="1284">
          <cell r="A1284" t="str">
            <v>USD_LIBOR_1M_EOD</v>
          </cell>
          <cell r="F1284">
            <v>0.81748405649701705</v>
          </cell>
        </row>
        <row r="1285">
          <cell r="A1285" t="str">
            <v>USD_LIBOR_1M_EOD</v>
          </cell>
          <cell r="F1285">
            <v>0.77204843461087502</v>
          </cell>
        </row>
        <row r="1286">
          <cell r="A1286" t="str">
            <v>USD_LIBOR_1M_EOD</v>
          </cell>
          <cell r="F1286">
            <v>0.70828297090145498</v>
          </cell>
        </row>
        <row r="1287">
          <cell r="A1287" t="str">
            <v>USD_LIBOR_1M_EOD</v>
          </cell>
          <cell r="F1287">
            <v>0.61490918876627398</v>
          </cell>
        </row>
        <row r="1288">
          <cell r="A1288" t="str">
            <v>USD_LIBOR_1M_EOD</v>
          </cell>
          <cell r="F1288">
            <v>0.53637348810388097</v>
          </cell>
        </row>
        <row r="1289">
          <cell r="A1289" t="str">
            <v>USD_LIBOR_1M_EOD</v>
          </cell>
          <cell r="F1289">
            <v>0.46951475856127001</v>
          </cell>
        </row>
        <row r="1290">
          <cell r="A1290" t="str">
            <v>USD_LIBOR_1M_EOD</v>
          </cell>
          <cell r="F1290">
            <v>0.36346151862046899</v>
          </cell>
        </row>
        <row r="1291">
          <cell r="A1291" t="str">
            <v>USD_LIBOR_1M_EOD</v>
          </cell>
          <cell r="F1291">
            <v>0.28830959979934301</v>
          </cell>
        </row>
        <row r="1292">
          <cell r="A1292" t="str">
            <v>USD_LIBOR_1M_EOD</v>
          </cell>
          <cell r="F1292">
            <v>0.227114279005138</v>
          </cell>
        </row>
        <row r="1293">
          <cell r="A1293" t="str">
            <v>USD_LIBOR_3M_EOD</v>
          </cell>
          <cell r="F1293">
            <v>0.99912368591158596</v>
          </cell>
        </row>
        <row r="1294">
          <cell r="A1294" t="str">
            <v>USD_LIBOR_3M_EOD</v>
          </cell>
          <cell r="F1294">
            <v>0.99852789333166603</v>
          </cell>
        </row>
        <row r="1295">
          <cell r="A1295" t="str">
            <v>USD_LIBOR_3M_EOD</v>
          </cell>
          <cell r="F1295">
            <v>0.99715770968787798</v>
          </cell>
        </row>
        <row r="1296">
          <cell r="A1296" t="str">
            <v>USD_LIBOR_3M_EOD</v>
          </cell>
          <cell r="F1296">
            <v>0.99531002925460399</v>
          </cell>
        </row>
        <row r="1297">
          <cell r="A1297" t="str">
            <v>USD_LIBOR_3M_EOD</v>
          </cell>
          <cell r="F1297">
            <v>0.99321415977036998</v>
          </cell>
        </row>
        <row r="1298">
          <cell r="A1298" t="str">
            <v>USD_LIBOR_3M_EOD</v>
          </cell>
          <cell r="F1298">
            <v>0.99091953863048698</v>
          </cell>
        </row>
        <row r="1299">
          <cell r="A1299" t="str">
            <v>USD_LIBOR_3M_EOD</v>
          </cell>
          <cell r="F1299">
            <v>0.98788203814513698</v>
          </cell>
        </row>
        <row r="1300">
          <cell r="A1300" t="str">
            <v>USD_LIBOR_3M_EOD</v>
          </cell>
          <cell r="F1300">
            <v>0.98473079079708503</v>
          </cell>
        </row>
        <row r="1301">
          <cell r="A1301" t="str">
            <v>USD_LIBOR_3M_EOD</v>
          </cell>
          <cell r="F1301">
            <v>0.98127750625478205</v>
          </cell>
        </row>
        <row r="1302">
          <cell r="A1302" t="str">
            <v>USD_LIBOR_3M_EOD</v>
          </cell>
          <cell r="F1302">
            <v>0.97751443343131805</v>
          </cell>
        </row>
        <row r="1303">
          <cell r="A1303" t="str">
            <v>USD_LIBOR_3M_EOD</v>
          </cell>
          <cell r="F1303">
            <v>0.973495332632343</v>
          </cell>
        </row>
        <row r="1304">
          <cell r="A1304" t="str">
            <v>USD_LIBOR_3M_EOD</v>
          </cell>
          <cell r="F1304">
            <v>0.96923681860758204</v>
          </cell>
        </row>
        <row r="1305">
          <cell r="A1305" t="str">
            <v>USD_LIBOR_3M_EOD</v>
          </cell>
          <cell r="F1305">
            <v>0.96475500101262801</v>
          </cell>
        </row>
        <row r="1306">
          <cell r="A1306" t="str">
            <v>USD_LIBOR_3M_EOD</v>
          </cell>
          <cell r="F1306">
            <v>0.948253327341263</v>
          </cell>
        </row>
        <row r="1307">
          <cell r="A1307" t="str">
            <v>USD_LIBOR_3M_EOD</v>
          </cell>
          <cell r="F1307">
            <v>0.92688284981153801</v>
          </cell>
        </row>
        <row r="1308">
          <cell r="A1308" t="str">
            <v>USD_LIBOR_3M_EOD</v>
          </cell>
          <cell r="F1308">
            <v>0.90381961359752505</v>
          </cell>
        </row>
        <row r="1309">
          <cell r="A1309" t="str">
            <v>USD_LIBOR_3M_EOD</v>
          </cell>
          <cell r="F1309">
            <v>0.87988461035593402</v>
          </cell>
        </row>
        <row r="1310">
          <cell r="A1310" t="str">
            <v>USD_LIBOR_3M_EOD</v>
          </cell>
          <cell r="F1310">
            <v>0.85586336528086504</v>
          </cell>
        </row>
        <row r="1311">
          <cell r="A1311" t="str">
            <v>USD_LIBOR_3M_EOD</v>
          </cell>
          <cell r="F1311">
            <v>0.83184972589904005</v>
          </cell>
        </row>
        <row r="1312">
          <cell r="A1312" t="str">
            <v>USD_LIBOR_3M_EOD</v>
          </cell>
          <cell r="F1312">
            <v>0.80809574765261605</v>
          </cell>
        </row>
        <row r="1313">
          <cell r="A1313" t="str">
            <v>USD_LIBOR_3M_EOD</v>
          </cell>
          <cell r="F1313">
            <v>0.76173744689058198</v>
          </cell>
        </row>
        <row r="1314">
          <cell r="A1314" t="str">
            <v>USD_LIBOR_3M_EOD</v>
          </cell>
          <cell r="F1314">
            <v>0.69671061265502898</v>
          </cell>
        </row>
        <row r="1315">
          <cell r="A1315" t="str">
            <v>USD_LIBOR_3M_EOD</v>
          </cell>
          <cell r="F1315">
            <v>0.60123829933113604</v>
          </cell>
        </row>
        <row r="1316">
          <cell r="A1316" t="str">
            <v>USD_LIBOR_3M_EOD</v>
          </cell>
          <cell r="F1316">
            <v>0.52116259213460603</v>
          </cell>
        </row>
        <row r="1317">
          <cell r="A1317" t="str">
            <v>USD_LIBOR_3M_EOD</v>
          </cell>
          <cell r="F1317">
            <v>0.45321236319534303</v>
          </cell>
        </row>
        <row r="1318">
          <cell r="A1318" t="str">
            <v>USD_LIBOR_3M_EOD</v>
          </cell>
          <cell r="F1318">
            <v>0.34678579897804002</v>
          </cell>
        </row>
        <row r="1319">
          <cell r="A1319" t="str">
            <v>USD_LIBOR_3M_EOD</v>
          </cell>
          <cell r="F1319">
            <v>0.271885957670779</v>
          </cell>
        </row>
        <row r="1320">
          <cell r="A1320" t="str">
            <v>USD_LIBOR_3M_EOD</v>
          </cell>
          <cell r="F1320">
            <v>0.211691070228884</v>
          </cell>
        </row>
        <row r="1321">
          <cell r="A1321" t="str">
            <v>USD_LIBOR_6M_EOD</v>
          </cell>
          <cell r="F1321">
            <v>0.99717195080778898</v>
          </cell>
        </row>
        <row r="1322">
          <cell r="A1322" t="str">
            <v>USD_LIBOR_6M_EOD</v>
          </cell>
          <cell r="F1322">
            <v>0.99644666091282397</v>
          </cell>
        </row>
        <row r="1323">
          <cell r="A1323" t="str">
            <v>USD_LIBOR_6M_EOD</v>
          </cell>
          <cell r="F1323">
            <v>0.99573837141654398</v>
          </cell>
        </row>
        <row r="1324">
          <cell r="A1324" t="str">
            <v>USD_LIBOR_6M_EOD</v>
          </cell>
          <cell r="F1324">
            <v>0.99510959201773397</v>
          </cell>
        </row>
        <row r="1325">
          <cell r="A1325" t="str">
            <v>USD_LIBOR_6M_EOD</v>
          </cell>
          <cell r="F1325">
            <v>0.99445673577034499</v>
          </cell>
        </row>
        <row r="1326">
          <cell r="A1326" t="str">
            <v>USD_LIBOR_6M_EOD</v>
          </cell>
          <cell r="F1326">
            <v>0.99380359897873904</v>
          </cell>
        </row>
        <row r="1327">
          <cell r="A1327" t="str">
            <v>USD_LIBOR_6M_EOD</v>
          </cell>
          <cell r="F1327">
            <v>0.99312254158409896</v>
          </cell>
        </row>
        <row r="1328">
          <cell r="A1328" t="str">
            <v>USD_LIBOR_6M_EOD</v>
          </cell>
          <cell r="F1328">
            <v>0.987749131434146</v>
          </cell>
        </row>
        <row r="1329">
          <cell r="A1329" t="str">
            <v>USD_LIBOR_6M_EOD</v>
          </cell>
          <cell r="F1329">
            <v>0.98094632515709901</v>
          </cell>
        </row>
        <row r="1330">
          <cell r="A1330" t="str">
            <v>USD_LIBOR_6M_EOD</v>
          </cell>
          <cell r="F1330">
            <v>0.96444928551045395</v>
          </cell>
        </row>
        <row r="1331">
          <cell r="A1331" t="str">
            <v>USD_LIBOR_6M_EOD</v>
          </cell>
          <cell r="F1331">
            <v>0.94455089035907003</v>
          </cell>
        </row>
        <row r="1332">
          <cell r="A1332" t="str">
            <v>USD_LIBOR_6M_EOD</v>
          </cell>
          <cell r="F1332">
            <v>0.92255879014119102</v>
          </cell>
        </row>
        <row r="1333">
          <cell r="A1333" t="str">
            <v>USD_LIBOR_6M_EOD</v>
          </cell>
          <cell r="F1333">
            <v>0.89885291076763096</v>
          </cell>
        </row>
        <row r="1334">
          <cell r="A1334" t="str">
            <v>USD_LIBOR_6M_EOD</v>
          </cell>
          <cell r="F1334">
            <v>0.87425851502336105</v>
          </cell>
        </row>
        <row r="1335">
          <cell r="A1335" t="str">
            <v>USD_LIBOR_6M_EOD</v>
          </cell>
          <cell r="F1335">
            <v>0.84954822836525901</v>
          </cell>
        </row>
        <row r="1336">
          <cell r="A1336" t="str">
            <v>USD_LIBOR_6M_EOD</v>
          </cell>
          <cell r="F1336">
            <v>0.82478900921545395</v>
          </cell>
        </row>
        <row r="1337">
          <cell r="A1337" t="str">
            <v>USD_LIBOR_6M_EOD</v>
          </cell>
          <cell r="F1337">
            <v>0.80022705413162598</v>
          </cell>
        </row>
        <row r="1338">
          <cell r="A1338" t="str">
            <v>USD_LIBOR_6M_EOD</v>
          </cell>
          <cell r="F1338">
            <v>0.75236459670446498</v>
          </cell>
        </row>
        <row r="1339">
          <cell r="A1339" t="str">
            <v>USD_LIBOR_6M_EOD</v>
          </cell>
          <cell r="F1339">
            <v>0.68556805687590205</v>
          </cell>
        </row>
        <row r="1340">
          <cell r="A1340" t="str">
            <v>USD_LIBOR_6M_EOD</v>
          </cell>
          <cell r="F1340">
            <v>0.58838303021690697</v>
          </cell>
        </row>
        <row r="1341">
          <cell r="A1341" t="str">
            <v>USD_LIBOR_6M_EOD</v>
          </cell>
          <cell r="F1341">
            <v>0.50747904418984602</v>
          </cell>
        </row>
        <row r="1342">
          <cell r="A1342" t="str">
            <v>USD_LIBOR_6M_EOD</v>
          </cell>
          <cell r="F1342">
            <v>0.43899149201370802</v>
          </cell>
        </row>
        <row r="1343">
          <cell r="A1343" t="str">
            <v>USD_LIBOR_6M_EOD</v>
          </cell>
          <cell r="F1343">
            <v>0.332377162261069</v>
          </cell>
        </row>
        <row r="1344">
          <cell r="A1344" t="str">
            <v>USD_LIBOR_6M_EOD</v>
          </cell>
          <cell r="F1344">
            <v>0.257844131880473</v>
          </cell>
        </row>
        <row r="1345">
          <cell r="A1345" t="str">
            <v>USD_LIBOR_6M_EOD</v>
          </cell>
          <cell r="F1345">
            <v>0.19864452669039601</v>
          </cell>
        </row>
        <row r="1346">
          <cell r="A1346" t="str">
            <v>USD_LIBOR_EOD</v>
          </cell>
          <cell r="F1346">
            <v>0.99999633334677795</v>
          </cell>
        </row>
        <row r="1347">
          <cell r="A1347" t="str">
            <v>USD_LIBOR_EOD</v>
          </cell>
          <cell r="F1347">
            <v>0.99998533350810903</v>
          </cell>
        </row>
        <row r="1348">
          <cell r="A1348" t="str">
            <v>USD_LIBOR_EOD</v>
          </cell>
          <cell r="F1348">
            <v>0.99995470989511803</v>
          </cell>
        </row>
        <row r="1349">
          <cell r="A1349" t="str">
            <v>USD_LIBOR_EOD</v>
          </cell>
          <cell r="F1349">
            <v>0.99982452839645897</v>
          </cell>
        </row>
        <row r="1350">
          <cell r="A1350" t="str">
            <v>USD_LIBOR_EOD</v>
          </cell>
          <cell r="F1350">
            <v>0.99868659808156102</v>
          </cell>
        </row>
        <row r="1351">
          <cell r="A1351" t="str">
            <v>USD_LIBOR_EOD</v>
          </cell>
          <cell r="F1351">
            <v>0.99731619666253202</v>
          </cell>
        </row>
        <row r="1352">
          <cell r="A1352" t="str">
            <v>USD_LIBOR_EOD</v>
          </cell>
          <cell r="F1352">
            <v>0.99546822256128598</v>
          </cell>
        </row>
        <row r="1353">
          <cell r="A1353" t="str">
            <v>USD_LIBOR_EOD</v>
          </cell>
          <cell r="F1353">
            <v>0.99337201996222901</v>
          </cell>
        </row>
        <row r="1354">
          <cell r="A1354" t="str">
            <v>USD_LIBOR_EOD</v>
          </cell>
          <cell r="F1354">
            <v>0.99107703411818804</v>
          </cell>
        </row>
        <row r="1355">
          <cell r="A1355" t="str">
            <v>USD_LIBOR_EOD</v>
          </cell>
          <cell r="F1355">
            <v>0.98803905085638499</v>
          </cell>
        </row>
        <row r="1356">
          <cell r="A1356" t="str">
            <v>USD_LIBOR_EOD</v>
          </cell>
          <cell r="F1356">
            <v>0.98488730265309898</v>
          </cell>
        </row>
        <row r="1357">
          <cell r="A1357" t="str">
            <v>USD_LIBOR_EOD</v>
          </cell>
          <cell r="F1357">
            <v>0.98143346925015396</v>
          </cell>
        </row>
        <row r="1358">
          <cell r="A1358" t="str">
            <v>USD_LIBOR_EOD</v>
          </cell>
          <cell r="F1358">
            <v>0.97766979832869505</v>
          </cell>
        </row>
        <row r="1359">
          <cell r="A1359" t="str">
            <v>USD_LIBOR_EOD</v>
          </cell>
          <cell r="F1359">
            <v>0.97365005873896504</v>
          </cell>
        </row>
        <row r="1360">
          <cell r="A1360" t="str">
            <v>USD_LIBOR_EOD</v>
          </cell>
          <cell r="F1360">
            <v>0.96939086787141604</v>
          </cell>
        </row>
        <row r="1361">
          <cell r="A1361" t="str">
            <v>USD_LIBOR_EOD</v>
          </cell>
          <cell r="F1361">
            <v>0.96490833794208897</v>
          </cell>
        </row>
        <row r="1362">
          <cell r="A1362" t="str">
            <v>USD_LIBOR_EOD</v>
          </cell>
          <cell r="F1362">
            <v>0.94824622177537399</v>
          </cell>
        </row>
        <row r="1363">
          <cell r="A1363" t="str">
            <v>USD_LIBOR_EOD</v>
          </cell>
          <cell r="F1363">
            <v>0.92684430607330703</v>
          </cell>
        </row>
        <row r="1364">
          <cell r="A1364" t="str">
            <v>USD_LIBOR_EOD</v>
          </cell>
          <cell r="F1364">
            <v>0.90374100595217199</v>
          </cell>
        </row>
        <row r="1365">
          <cell r="A1365" t="str">
            <v>USD_LIBOR_EOD</v>
          </cell>
          <cell r="F1365">
            <v>0.87975865683141896</v>
          </cell>
        </row>
        <row r="1366">
          <cell r="A1366" t="str">
            <v>USD_LIBOR_EOD</v>
          </cell>
          <cell r="F1366">
            <v>0.855685803912003</v>
          </cell>
        </row>
        <row r="1367">
          <cell r="A1367" t="str">
            <v>USD_LIBOR_EOD</v>
          </cell>
          <cell r="F1367">
            <v>0.83161808517620905</v>
          </cell>
        </row>
        <row r="1368">
          <cell r="A1368" t="str">
            <v>USD_LIBOR_EOD</v>
          </cell>
          <cell r="F1368">
            <v>0.80780224353631702</v>
          </cell>
        </row>
        <row r="1369">
          <cell r="A1369" t="str">
            <v>USD_LIBOR_EOD</v>
          </cell>
          <cell r="F1369">
            <v>0.76131882742658996</v>
          </cell>
        </row>
        <row r="1370">
          <cell r="A1370" t="str">
            <v>USD_LIBOR_EOD</v>
          </cell>
          <cell r="F1370">
            <v>0.69612147210761299</v>
          </cell>
        </row>
        <row r="1371">
          <cell r="A1371" t="str">
            <v>USD_LIBOR_EOD</v>
          </cell>
          <cell r="F1371">
            <v>0.600418377649518</v>
          </cell>
        </row>
        <row r="1372">
          <cell r="A1372" t="str">
            <v>USD_LIBOR_EOD</v>
          </cell>
          <cell r="F1372">
            <v>0.52022120517122405</v>
          </cell>
        </row>
        <row r="1373">
          <cell r="A1373" t="str">
            <v>USD_LIBOR_EOD</v>
          </cell>
          <cell r="F1373">
            <v>0.45222282281324999</v>
          </cell>
        </row>
        <row r="1374">
          <cell r="A1374" t="str">
            <v>USD_LIBOR_EOD</v>
          </cell>
          <cell r="F1374">
            <v>0.34593655193274198</v>
          </cell>
        </row>
        <row r="1375">
          <cell r="A1375" t="str">
            <v>USD_LIBOR_EOD</v>
          </cell>
          <cell r="F1375">
            <v>0.27155107271401902</v>
          </cell>
        </row>
        <row r="1376">
          <cell r="A1376" t="str">
            <v>USD_LIBOR_EOD</v>
          </cell>
          <cell r="F1376">
            <v>0.21158502749924199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0.99887888023805604</v>
          </cell>
        </row>
        <row r="1379">
          <cell r="A1379" t="str">
            <v>ZAR_JIBAR_EOD</v>
          </cell>
          <cell r="F1379">
            <v>0.99464407329475002</v>
          </cell>
        </row>
        <row r="1380">
          <cell r="A1380" t="str">
            <v>ZAR_JIBAR_EOD</v>
          </cell>
          <cell r="F1380">
            <v>0.98969867390101496</v>
          </cell>
        </row>
        <row r="1381">
          <cell r="A1381" t="str">
            <v>ZAR_JIBAR_EOD</v>
          </cell>
          <cell r="F1381">
            <v>0.98432724495919299</v>
          </cell>
        </row>
        <row r="1382">
          <cell r="A1382" t="str">
            <v>ZAR_JIBAR_EOD</v>
          </cell>
          <cell r="F1382">
            <v>0.96848756450691698</v>
          </cell>
        </row>
        <row r="1383">
          <cell r="A1383" t="str">
            <v>ZAR_JIBAR_EOD</v>
          </cell>
          <cell r="F1383">
            <v>0.95248804865133496</v>
          </cell>
        </row>
        <row r="1384">
          <cell r="A1384" t="str">
            <v>ZAR_JIBAR_EOD</v>
          </cell>
          <cell r="F1384">
            <v>0.93564963637880305</v>
          </cell>
        </row>
        <row r="1385">
          <cell r="A1385" t="str">
            <v>ZAR_JIBAR_EOD</v>
          </cell>
          <cell r="F1385">
            <v>0.86977459060345796</v>
          </cell>
        </row>
        <row r="1386">
          <cell r="A1386" t="str">
            <v>ZAR_JIBAR_EOD</v>
          </cell>
          <cell r="F1386">
            <v>0.80441898062879702</v>
          </cell>
        </row>
        <row r="1387">
          <cell r="A1387" t="str">
            <v>ZAR_JIBAR_EOD</v>
          </cell>
          <cell r="F1387">
            <v>0.74110293183530496</v>
          </cell>
        </row>
        <row r="1388">
          <cell r="A1388" t="str">
            <v>ZAR_JIBAR_EOD</v>
          </cell>
          <cell r="F1388">
            <v>0.68053408390145698</v>
          </cell>
        </row>
        <row r="1389">
          <cell r="A1389" t="str">
            <v>ZAR_JIBAR_EOD</v>
          </cell>
          <cell r="F1389">
            <v>0.62380241942130399</v>
          </cell>
        </row>
        <row r="1390">
          <cell r="A1390" t="str">
            <v>ZAR_JIBAR_EOD</v>
          </cell>
          <cell r="F1390">
            <v>0.57046985910682302</v>
          </cell>
        </row>
        <row r="1391">
          <cell r="A1391" t="str">
            <v>ZAR_JIBAR_EOD</v>
          </cell>
          <cell r="F1391">
            <v>0.52107436047394995</v>
          </cell>
        </row>
        <row r="1392">
          <cell r="A1392" t="str">
            <v>ZAR_JIBAR_EOD</v>
          </cell>
          <cell r="F1392">
            <v>0.47475048469655201</v>
          </cell>
        </row>
        <row r="1393">
          <cell r="A1393" t="str">
            <v>ZAR_JIBAR_EOD</v>
          </cell>
          <cell r="F1393">
            <v>0.43215645352228699</v>
          </cell>
        </row>
        <row r="1394">
          <cell r="A1394" t="str">
            <v>ZAR_JIBAR_EOD</v>
          </cell>
          <cell r="F1394">
            <v>0.35775135518276702</v>
          </cell>
        </row>
        <row r="1395">
          <cell r="A1395" t="str">
            <v>ZAR_JIBAR_EOD</v>
          </cell>
          <cell r="F1395">
            <v>0.26801040277452598</v>
          </cell>
        </row>
        <row r="1396">
          <cell r="A1396" t="str">
            <v>ZAR_JIBAR_EOD</v>
          </cell>
          <cell r="F1396">
            <v>0.172623703302826</v>
          </cell>
        </row>
        <row r="1397">
          <cell r="A1397" t="str">
            <v>ZAR_JIBAR_EOD</v>
          </cell>
          <cell r="F1397">
            <v>0.115985047455818</v>
          </cell>
        </row>
        <row r="1398">
          <cell r="A1398" t="str">
            <v>ZAR_JIBAR_EOD</v>
          </cell>
          <cell r="F1398">
            <v>8.4330578822933003E-2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149</v>
      </c>
      <c r="E3" s="85"/>
      <c r="G3" s="87"/>
      <c r="H3" s="13" t="s">
        <v>35</v>
      </c>
      <c r="I3" s="158" t="s">
        <v>157</v>
      </c>
      <c r="J3" s="85"/>
      <c r="L3" s="87"/>
      <c r="M3" s="13" t="s">
        <v>150</v>
      </c>
      <c r="N3" s="211" t="s">
        <v>154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126</v>
      </c>
      <c r="J4" s="85"/>
      <c r="L4" s="87"/>
      <c r="M4" s="14" t="s">
        <v>151</v>
      </c>
      <c r="N4" s="212" t="s">
        <v>164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121</v>
      </c>
      <c r="I5" s="159" t="s">
        <v>169</v>
      </c>
      <c r="J5" s="85"/>
      <c r="L5" s="87"/>
      <c r="M5" s="14" t="s">
        <v>152</v>
      </c>
      <c r="N5" s="212" t="s">
        <v>155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122</v>
      </c>
      <c r="I6" s="159" t="s">
        <v>127</v>
      </c>
      <c r="J6" s="85"/>
      <c r="L6" s="87"/>
      <c r="M6" s="16" t="s">
        <v>153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123</v>
      </c>
      <c r="I7" s="159" t="s">
        <v>128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124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42318</v>
      </c>
      <c r="E9" s="85"/>
      <c r="G9" s="87"/>
      <c r="H9" s="14" t="s">
        <v>125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42321</v>
      </c>
      <c r="E10" s="85"/>
      <c r="G10" s="87"/>
      <c r="H10" s="14" t="s">
        <v>129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6" t="s">
        <v>166</v>
      </c>
      <c r="I11" s="164" t="b">
        <v>0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_USDON_linearLCH#0004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_USDON_cubicLCH#0004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130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131</v>
      </c>
      <c r="E21" s="40"/>
      <c r="G21" s="20"/>
      <c r="H21" s="21"/>
      <c r="I21" s="27" t="s">
        <v>165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42318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42318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64236</v>
      </c>
      <c r="D24" s="32">
        <f>_xll.qlYieldTSDiscount(YieldCurve1_ON,C24,,Trigger)</f>
        <v>0.18616326966578023</v>
      </c>
      <c r="E24" s="40"/>
      <c r="G24" s="20"/>
      <c r="H24" s="31">
        <f>_xll.qlTermStructureMaxDate(yieldcurve2_ON,Trigger)</f>
        <v>64236</v>
      </c>
      <c r="I24" s="32">
        <f>_xll.qlYieldTSDiscount(yieldcurve2_ON,H24,,Trigger)</f>
        <v>0.1861535095271489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118</v>
      </c>
      <c r="D26" s="34" t="b">
        <v>0</v>
      </c>
      <c r="E26" s="40"/>
      <c r="G26" s="20"/>
      <c r="H26" s="33" t="s">
        <v>118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_USD3M_linearLCH#0004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_USD3M_cubicLCH#0004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130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131</v>
      </c>
      <c r="E36" s="40"/>
      <c r="F36" s="47"/>
      <c r="G36" s="20"/>
      <c r="H36" s="21"/>
      <c r="I36" s="27" t="s">
        <v>165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42318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42318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64236</v>
      </c>
      <c r="D39" s="32">
        <f>_xll.qlYieldTSDiscount(YieldCurve1_3M,C39,,Trigger)</f>
        <v>0.1604887872399941</v>
      </c>
      <c r="E39" s="40"/>
      <c r="F39" s="47"/>
      <c r="G39" s="20"/>
      <c r="H39" s="31">
        <f>_xll.qlTermStructureMaxDate(yieldcurve2_3M,Trigger)</f>
        <v>64236</v>
      </c>
      <c r="I39" s="32">
        <f>_xll.qlYieldTSDiscount(yieldcurve2_3M,H39,,Trigger)</f>
        <v>0.16047769366567516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118</v>
      </c>
      <c r="D41" s="34" t="b">
        <v>0</v>
      </c>
      <c r="E41" s="40"/>
      <c r="F41" s="47"/>
      <c r="G41" s="20"/>
      <c r="H41" s="33" t="s">
        <v>118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_xll.qlPiecewiseYieldCurve(D47,D48,Calendar,_xll.ohPack(USD6M!Z3:Z403),,,,D49,D50,D51,,Permanent,,ObjectOverwrite)</f>
        <v>_USD6M_linearLCH#0004</v>
      </c>
      <c r="E45" s="40"/>
      <c r="F45" s="47"/>
      <c r="G45" s="20"/>
      <c r="H45" s="19"/>
      <c r="I45" s="39" t="str">
        <f>_xll.qlPiecewiseYieldCurve(I47,I48,Calendar,_xll.ohPack(USD6M!AA3:AA59),,,,I49,I50,I51,,Permanent,,ObjectOverwrite)</f>
        <v>_USD6M_cubicLCH#0004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130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131</v>
      </c>
      <c r="E51" s="40"/>
      <c r="G51" s="20"/>
      <c r="H51" s="21"/>
      <c r="I51" s="27" t="s">
        <v>165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42318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42318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64236</v>
      </c>
      <c r="D54" s="32">
        <f>_xll.qlYieldTSDiscount(YieldCurve1_6M,C54,,Trigger)</f>
        <v>0.15063876537286827</v>
      </c>
      <c r="E54" s="40"/>
      <c r="G54" s="20"/>
      <c r="H54" s="31">
        <f>_xll.qlTermStructureMaxDate(YieldCurve2_6M,Trigger)</f>
        <v>64236</v>
      </c>
      <c r="I54" s="32">
        <f>_xll.qlYieldTSDiscount(YieldCurve2_6M,H54,,Trigger)</f>
        <v>0.15062965047975921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118</v>
      </c>
      <c r="D56" s="34" t="b">
        <v>0</v>
      </c>
      <c r="E56" s="40"/>
      <c r="G56" s="20"/>
      <c r="H56" s="33" t="s">
        <v>118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_USD1M_linearLCH#0004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_USD1M_cubicLCH#0004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130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131</v>
      </c>
      <c r="E66" s="40"/>
      <c r="G66" s="20"/>
      <c r="H66" s="21"/>
      <c r="I66" s="27" t="s">
        <v>165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42318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42318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64238</v>
      </c>
      <c r="D69" s="32">
        <f>_xll.qlYieldTSDiscount(yieldcurve1_1M,C69,,Trigger)</f>
        <v>0.17377562742229014</v>
      </c>
      <c r="E69" s="40"/>
      <c r="G69" s="20"/>
      <c r="H69" s="31">
        <f>_xll.qlTermStructureMaxDate(yieldcurve2_1M,Trigger)</f>
        <v>64238</v>
      </c>
      <c r="I69" s="32">
        <f>_xll.qlYieldTSDiscount(yieldcurve2_1M,H69,,Trigger)</f>
        <v>0.17376876606132324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118</v>
      </c>
      <c r="D71" s="34" t="b">
        <v>0</v>
      </c>
      <c r="E71" s="40"/>
      <c r="G71" s="20"/>
      <c r="H71" s="33" t="s">
        <v>118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_USD1Y_linearLCH#0004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_USD1Y_cubicLCH#0004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130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131</v>
      </c>
      <c r="E81" s="40"/>
      <c r="G81" s="20"/>
      <c r="H81" s="21"/>
      <c r="I81" s="27" t="s">
        <v>165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42318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42318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64236</v>
      </c>
      <c r="D84" s="32">
        <f>_xll.qlYieldTSDiscount(yieldcurve1_1Y,C84,,Trigger)</f>
        <v>0.13789141228375493</v>
      </c>
      <c r="E84" s="40"/>
      <c r="G84" s="20"/>
      <c r="H84" s="31">
        <f>_xll.qlTermStructureMaxDate(yieldcurve2_1Y,Trigger)</f>
        <v>64236</v>
      </c>
      <c r="I84" s="32">
        <f>_xll.qlYieldTSDiscount(yieldcurve2_1Y,H84,,Trigger)</f>
        <v>0.13788189854688943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118</v>
      </c>
      <c r="D86" s="34" t="b">
        <v>0</v>
      </c>
      <c r="E86" s="40"/>
      <c r="G86" s="20"/>
      <c r="H86" s="33" t="s">
        <v>118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_USDSTD_linearLCH#0004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130</v>
      </c>
      <c r="E95" s="40"/>
    </row>
    <row r="96" spans="2:10" x14ac:dyDescent="0.2">
      <c r="B96" s="20"/>
      <c r="C96" s="21" t="s">
        <v>17</v>
      </c>
      <c r="D96" s="27" t="s">
        <v>131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42318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64236</v>
      </c>
      <c r="D99" s="32">
        <f>_xll.qlYieldTSDiscount(yieldcurve1_STD,C99,,Trigger)</f>
        <v>0.15795688727061952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118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156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8" t="s">
        <v>131</v>
      </c>
      <c r="AE1" s="178" t="s">
        <v>138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71">
        <f t="array" ref="AD2:AD77">_xll.qlPiecewiseYieldCurveData(YieldCurve1_ON,Trigger)</f>
        <v>3.0416413197275776E-3</v>
      </c>
      <c r="AE2" s="76">
        <f t="array" ref="AE2:AE77">_xll.qlPiecewiseYieldCurveData(yieldcurve2_ON,Trigger)</f>
        <v>1</v>
      </c>
      <c r="AH2" s="46" t="s">
        <v>139</v>
      </c>
      <c r="AJ2" s="46" t="s">
        <v>140</v>
      </c>
      <c r="AL2" s="215" t="s">
        <v>84</v>
      </c>
      <c r="AM2" s="216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IF(LCHQuoteOverwrite,Currency&amp;"1DOIS"&amp;LCHQuoteSuffix,Currency&amp;$B3&amp;"D"&amp;QuoteSuffix)</f>
        <v>USDOND_LCHQuote</v>
      </c>
      <c r="J3" s="123"/>
      <c r="K3" s="58" t="str">
        <f>_xll.qlDepositRateHelper(,I3,H3,Permanent,Trigger,ObjectOverwrite)</f>
        <v>obj_00567#0004</v>
      </c>
      <c r="L3" s="49"/>
      <c r="M3" s="10" t="str">
        <f>A3</f>
        <v>Dp</v>
      </c>
      <c r="N3" s="94" t="str">
        <f>IF(ISBLANK(K3),"--",K3)</f>
        <v>obj_00567#0004</v>
      </c>
      <c r="O3" s="146" t="str">
        <f>IFERROR(_xll.qlRateHelperQuoteName(N3,Trigger),"--")</f>
        <v>USDOND_LCHQuote</v>
      </c>
      <c r="P3" s="98">
        <f>IFERROR(_xll.qlRateHelperQuoteValue($N3,Trigger),"--")</f>
        <v>3.0000000000000001E-3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42318</v>
      </c>
      <c r="U3" s="99">
        <f>IFERROR(_xll.qlRateHelperPillarDate(N3,Trigger),"--")</f>
        <v>42320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obj_00567</v>
      </c>
      <c r="Y3" s="4" t="str">
        <f>IFERROR(_xll.qlRateHelperQuoteName(X3,Trigger),"")</f>
        <v>USDOND_LCHQuote</v>
      </c>
      <c r="Z3" s="70">
        <f>IFERROR(_xll.qlRateHelperRate(X3,Trigger),"")</f>
        <v>3.0000000000000001E-3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42318</v>
      </c>
      <c r="AC3" s="5">
        <f>IFERROR(_xll.qlRateHelperPillarDate(X3,Trigger),"")</f>
        <v>42320</v>
      </c>
      <c r="AD3" s="70">
        <v>3.0416413197275776E-3</v>
      </c>
      <c r="AE3" s="77">
        <v>0.99998333361110647</v>
      </c>
      <c r="AF3" s="169">
        <f t="array" ref="AF3:AF77">_xll.ohFilter([1]REP00100!$C$2:$C$2000,([1]REP00100!$A$2:$A$2000="USD_FEDFUND_EOD"))</f>
        <v>42307</v>
      </c>
      <c r="AG3" s="170">
        <f t="array" ref="AG3:AG77">_xll.ohFilter([1]REP00100!$E$2:$E$2000,([1]REP00100!$A$2:$A$2000="USD_FEDFUND_EOD"))</f>
        <v>1.2166646389013701E-3</v>
      </c>
      <c r="AH3" s="172">
        <f>AD3-AG3</f>
        <v>1.8249766808262075E-3</v>
      </c>
      <c r="AI3" s="174">
        <f t="array" ref="AI3:AI77">_xll.ohFilter([1]REP00101!$F$2:$F$2000,([1]REP00101!$A$2:$A$2000="USD_FEDFUND_EOD"))</f>
        <v>0.99999666667777798</v>
      </c>
      <c r="AJ3" s="173">
        <f>AE3-AI3</f>
        <v>-1.3333066671505911E-5</v>
      </c>
      <c r="AK3" s="170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8" t="str">
        <f>IF(LCHQuoteOverwrite,Currency&amp;"2DOIS"&amp;LCHQuoteSuffix,Currency&amp;$B4&amp;"D"&amp;QuoteSuffix)</f>
        <v>USDTND_LCHQuote</v>
      </c>
      <c r="J4" s="122"/>
      <c r="K4" s="114" t="str">
        <f>_xll.qlFraRateHelper(,I4,C4,H4,PillarDate,,Permanent,Trigger,ObjectOverwrite)</f>
        <v>obj_0053d#0004</v>
      </c>
      <c r="L4" s="48"/>
      <c r="M4" s="10" t="str">
        <f>A4</f>
        <v>Dp</v>
      </c>
      <c r="N4" s="94" t="str">
        <f t="shared" ref="N4" si="1">IF(ISBLANK(K4),"--",K4)</f>
        <v>obj_0053d#0004</v>
      </c>
      <c r="O4" s="146" t="str">
        <f>IFERROR(_xll.qlRateHelperQuoteName(N4,Trigger),"--")</f>
        <v>USDTND_LCHQuote</v>
      </c>
      <c r="P4" s="98">
        <f>IFERROR(_xll.qlRateHelperQuoteValue($N4,Trigger),"--")</f>
        <v>3.0000000000000001E-3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42320</v>
      </c>
      <c r="U4" s="99">
        <f>IFERROR(_xll.qlRateHelperPillarDate(N4,Trigger),"--")</f>
        <v>42321</v>
      </c>
      <c r="W4" s="4" t="str">
        <f t="shared" si="0"/>
        <v>Dp</v>
      </c>
      <c r="X4" s="4" t="str">
        <v>obj_0053d</v>
      </c>
      <c r="Y4" s="4" t="str">
        <f>IFERROR(_xll.qlRateHelperQuoteName(X4,Trigger),"")</f>
        <v>USDTND_LCHQuote</v>
      </c>
      <c r="Z4" s="70">
        <f>IFERROR(_xll.qlRateHelperRate(X4,Trigger),"")</f>
        <v>3.0000000000000001E-3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42320</v>
      </c>
      <c r="AC4" s="5">
        <f>IFERROR(_xll.qlRateHelperPillarDate(X4,Trigger),"")</f>
        <v>42321</v>
      </c>
      <c r="AD4" s="70">
        <v>3.0416455441954456E-3</v>
      </c>
      <c r="AE4" s="77">
        <v>0.99997500048619714</v>
      </c>
      <c r="AF4" s="169">
        <v>42310</v>
      </c>
      <c r="AG4" s="170">
        <v>1.2166615972685499E-3</v>
      </c>
      <c r="AH4" s="172">
        <f t="shared" ref="AH4:AH67" si="2">AD4-AG4</f>
        <v>1.8249839469268957E-3</v>
      </c>
      <c r="AI4" s="174">
        <v>0.99998666681111004</v>
      </c>
      <c r="AJ4" s="173">
        <f t="shared" ref="AJ4:AJ67" si="3">AE4-AI4</f>
        <v>-1.1666324912895654E-5</v>
      </c>
      <c r="AK4" s="170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obj_00593#0004</v>
      </c>
      <c r="O5" s="145" t="str">
        <f>IFERROR(_xll.qlRateHelperQuoteName(N5,Trigger),"--")</f>
        <v>USDOISSW_LCHQuote</v>
      </c>
      <c r="P5" s="133">
        <f>IFERROR(_xll.qlRateHelperQuoteValue($N5,Trigger),"--")</f>
        <v>1.1800000000000001E-3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42321</v>
      </c>
      <c r="U5" s="134">
        <f>IFERROR(_xll.qlRateHelperPillarDate(N5,Trigger),"--")</f>
        <v>42328</v>
      </c>
      <c r="W5" s="4" t="str">
        <f t="shared" si="0"/>
        <v>OIS</v>
      </c>
      <c r="X5" s="4" t="str">
        <v>obj_00593</v>
      </c>
      <c r="Y5" s="4" t="str">
        <f>IFERROR(_xll.qlRateHelperQuoteName(X5,Trigger),"")</f>
        <v>USDOISSW_LCHQuote</v>
      </c>
      <c r="Z5" s="70">
        <f>IFERROR(_xll.qlRateHelperRate(X5,Trigger),"")</f>
        <v>1.1800000000000001E-3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42321</v>
      </c>
      <c r="AC5" s="5">
        <f>IFERROR(_xll.qlRateHelperPillarDate(X5,Trigger),"")</f>
        <v>42328</v>
      </c>
      <c r="AD5" s="70">
        <v>1.7499562779551142E-3</v>
      </c>
      <c r="AE5" s="77">
        <v>0.99995205714177493</v>
      </c>
      <c r="AF5" s="169">
        <v>42317</v>
      </c>
      <c r="AG5" s="170">
        <v>1.3021429534111101E-3</v>
      </c>
      <c r="AH5" s="172">
        <f t="shared" si="2"/>
        <v>4.4781332454400411E-4</v>
      </c>
      <c r="AI5" s="174">
        <v>0.99996075810563401</v>
      </c>
      <c r="AJ5" s="173">
        <f t="shared" si="3"/>
        <v>-8.7009638590762606E-6</v>
      </c>
      <c r="AK5" s="170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obj_00563#0004</v>
      </c>
      <c r="O6" s="146" t="str">
        <f>IFERROR(_xll.qlRateHelperQuoteName(N6,Trigger),"--")</f>
        <v>USDOIS2W_LCHQuote</v>
      </c>
      <c r="P6" s="98">
        <f>IFERROR(_xll.qlRateHelperQuoteValue($N6,Trigger),"--")</f>
        <v>1.1800000000000001E-3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42321</v>
      </c>
      <c r="U6" s="99">
        <f>IFERROR(_xll.qlRateHelperPillarDate(N6,Trigger),"--")</f>
        <v>42335</v>
      </c>
      <c r="W6" s="4" t="str">
        <f t="shared" si="0"/>
        <v>OIS</v>
      </c>
      <c r="X6" s="4" t="str">
        <v>obj_00563</v>
      </c>
      <c r="Y6" s="4" t="str">
        <f>IFERROR(_xll.qlRateHelperQuoteName(X6,Trigger),"")</f>
        <v>USDOIS2W_LCHQuote</v>
      </c>
      <c r="Z6" s="70">
        <f>IFERROR(_xll.qlRateHelperRate(X6,Trigger),"")</f>
        <v>1.1800000000000001E-3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42321</v>
      </c>
      <c r="AC6" s="5">
        <f>IFERROR(_xll.qlRateHelperPillarDate(X6,Trigger),"")</f>
        <v>42335</v>
      </c>
      <c r="AD6" s="70">
        <v>1.5219998107108554E-3</v>
      </c>
      <c r="AE6" s="77">
        <v>0.99992911485014901</v>
      </c>
      <c r="AF6" s="169">
        <v>42324</v>
      </c>
      <c r="AG6" s="170">
        <v>1.31915384973166E-3</v>
      </c>
      <c r="AH6" s="172">
        <f t="shared" si="2"/>
        <v>2.0284596097919542E-4</v>
      </c>
      <c r="AI6" s="174">
        <v>0.999934947953524</v>
      </c>
      <c r="AJ6" s="173">
        <f t="shared" si="3"/>
        <v>-5.8331033749858818E-6</v>
      </c>
      <c r="AK6" s="170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IF(LCHQuoteOverwrite,Currency&amp;B7&amp;"OIS"&amp;LCHQuoteSuffix,Currency&amp;$H$5&amp;IF($B7="1W","SW",$B7)&amp;QuoteSuffix)</f>
        <v>USDOISSW_LCHQuote</v>
      </c>
      <c r="J7" s="123"/>
      <c r="K7" s="58" t="str">
        <f>_xll.qlOISRateHelper(,C7,B7,I7,$H7,,Permanent,Trigger,ObjectOverwrite)</f>
        <v>obj_00593#0004</v>
      </c>
      <c r="L7" s="48"/>
      <c r="M7" s="10" t="str">
        <f t="shared" si="4"/>
        <v>OIS</v>
      </c>
      <c r="N7" s="94" t="str">
        <f t="shared" si="5"/>
        <v>obj_00549#0004</v>
      </c>
      <c r="O7" s="146" t="str">
        <f>IFERROR(_xll.qlRateHelperQuoteName(N7,Trigger),"--")</f>
        <v>USDOIS3W_LCHQuote</v>
      </c>
      <c r="P7" s="98">
        <f>IFERROR(_xll.qlRateHelperQuoteValue($N7,Trigger),"--")</f>
        <v>1.1800000000000001E-3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42321</v>
      </c>
      <c r="U7" s="99">
        <f>IFERROR(_xll.qlRateHelperPillarDate(N7,Trigger),"--")</f>
        <v>42342</v>
      </c>
      <c r="W7" s="4" t="str">
        <f t="shared" si="0"/>
        <v>OIS</v>
      </c>
      <c r="X7" s="4" t="str">
        <v>obj_00549</v>
      </c>
      <c r="Y7" s="4" t="str">
        <f>IFERROR(_xll.qlRateHelperQuoteName(X7,Trigger),"")</f>
        <v>USDOIS3W_LCHQuote</v>
      </c>
      <c r="Z7" s="70">
        <f>IFERROR(_xll.qlRateHelperRate(X7,Trigger),"")</f>
        <v>1.1800000000000001E-3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42321</v>
      </c>
      <c r="AC7" s="5">
        <f>IFERROR(_xll.qlRateHelperPillarDate(X7,Trigger),"")</f>
        <v>42342</v>
      </c>
      <c r="AD7" s="70">
        <v>1.4270099437026292E-3</v>
      </c>
      <c r="AE7" s="77">
        <v>0.9999061736112469</v>
      </c>
      <c r="AF7" s="169">
        <v>42331</v>
      </c>
      <c r="AG7" s="170">
        <v>1.3294675858701499E-3</v>
      </c>
      <c r="AH7" s="172">
        <f t="shared" si="2"/>
        <v>9.75423578324793E-5</v>
      </c>
      <c r="AI7" s="174">
        <v>0.99990894472209402</v>
      </c>
      <c r="AJ7" s="173">
        <f t="shared" si="3"/>
        <v>-2.7711108471217827E-6</v>
      </c>
      <c r="AK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USDOIS2W_LCHQuote</v>
      </c>
      <c r="J8" s="123"/>
      <c r="K8" s="64" t="str">
        <f>_xll.qlOISRateHelper(,C8,B8,I8,$H8,,Permanent,Trigger,ObjectOverwrite)</f>
        <v>obj_00563#0004</v>
      </c>
      <c r="L8" s="48"/>
      <c r="M8" s="10" t="str">
        <f t="shared" si="4"/>
        <v>OIS</v>
      </c>
      <c r="N8" s="94" t="str">
        <f t="shared" si="5"/>
        <v>obj_00557#0004</v>
      </c>
      <c r="O8" s="146" t="str">
        <f>IFERROR(_xll.qlRateHelperQuoteName(N8,Trigger),"--")</f>
        <v>USDOIS1M_LCHQuote</v>
      </c>
      <c r="P8" s="98">
        <f>IFERROR(_xll.qlRateHelperQuoteValue($N8,Trigger),"--")</f>
        <v>1.1800000000000001E-3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42321</v>
      </c>
      <c r="U8" s="99">
        <f>IFERROR(_xll.qlRateHelperPillarDate(N8,Trigger),"--")</f>
        <v>42352</v>
      </c>
      <c r="W8" s="4" t="str">
        <f t="shared" si="0"/>
        <v>OIS</v>
      </c>
      <c r="X8" s="4" t="str">
        <v>obj_00557</v>
      </c>
      <c r="Y8" s="4" t="str">
        <f>IFERROR(_xll.qlRateHelperQuoteName(X8,Trigger),"")</f>
        <v>USDOIS1M_LCHQuote</v>
      </c>
      <c r="Z8" s="70">
        <f>IFERROR(_xll.qlRateHelperRate(X8,Trigger),"")</f>
        <v>1.1800000000000001E-3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42321</v>
      </c>
      <c r="AC8" s="5">
        <f>IFERROR(_xll.qlRateHelperPillarDate(X8,Trigger),"")</f>
        <v>42352</v>
      </c>
      <c r="AD8" s="70">
        <v>1.3591502363673731E-3</v>
      </c>
      <c r="AE8" s="77">
        <v>0.99987340223882515</v>
      </c>
      <c r="AF8" s="169">
        <v>42340</v>
      </c>
      <c r="AG8" s="170">
        <v>1.3530255853425001E-3</v>
      </c>
      <c r="AH8" s="172">
        <f t="shared" si="2"/>
        <v>6.1246510248730464E-6</v>
      </c>
      <c r="AI8" s="174">
        <v>0.99987397268210498</v>
      </c>
      <c r="AJ8" s="173">
        <f t="shared" si="3"/>
        <v>-5.7044327983479803E-7</v>
      </c>
      <c r="AK8" s="170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USDOIS3W_LCHQuote</v>
      </c>
      <c r="J9" s="123"/>
      <c r="K9" s="64" t="str">
        <f>_xll.qlOISRateHelper(,C9,B9,I9,$H9,,Permanent,Trigger,ObjectOverwrite)</f>
        <v>obj_00549#0004</v>
      </c>
      <c r="L9" s="48"/>
      <c r="M9" s="10" t="str">
        <f t="shared" si="4"/>
        <v>OIS</v>
      </c>
      <c r="N9" s="94" t="str">
        <f t="shared" si="5"/>
        <v>obj_0053a#0004</v>
      </c>
      <c r="O9" s="146" t="str">
        <f>IFERROR(_xll.qlRateHelperQuoteName(N9,Trigger),"--")</f>
        <v>USDOIS2M_LCHQuote</v>
      </c>
      <c r="P9" s="98">
        <f>IFERROR(_xll.qlRateHelperQuoteValue($N9,Trigger),"--")</f>
        <v>1.9599999999999999E-3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42321</v>
      </c>
      <c r="U9" s="99">
        <f>IFERROR(_xll.qlRateHelperPillarDate(N9,Trigger),"--")</f>
        <v>42382</v>
      </c>
      <c r="W9" s="4" t="str">
        <f t="shared" si="0"/>
        <v>OIS</v>
      </c>
      <c r="X9" s="4" t="str">
        <v>obj_0053a</v>
      </c>
      <c r="Y9" s="4" t="str">
        <f>IFERROR(_xll.qlRateHelperQuoteName(X9,Trigger),"")</f>
        <v>USDOIS2M_LCHQuote</v>
      </c>
      <c r="Z9" s="70">
        <f>IFERROR(_xll.qlRateHelperRate(X9,Trigger),"")</f>
        <v>1.9599999999999999E-3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42321</v>
      </c>
      <c r="AC9" s="5">
        <f>IFERROR(_xll.qlRateHelperPillarDate(X9,Trigger),"")</f>
        <v>42382</v>
      </c>
      <c r="AD9" s="70">
        <v>2.0363338640126466E-3</v>
      </c>
      <c r="AE9" s="77">
        <v>0.99964300793611782</v>
      </c>
      <c r="AF9" s="169">
        <v>42373</v>
      </c>
      <c r="AG9" s="170">
        <v>1.6420466284138601E-3</v>
      </c>
      <c r="AH9" s="172">
        <f t="shared" si="2"/>
        <v>3.9428723559878647E-4</v>
      </c>
      <c r="AI9" s="174">
        <v>0.99969862864310699</v>
      </c>
      <c r="AJ9" s="173">
        <f t="shared" si="3"/>
        <v>-5.5620706989167878E-5</v>
      </c>
      <c r="AK9" s="170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USDOIS1M_LCHQuote</v>
      </c>
      <c r="J10" s="123"/>
      <c r="K10" s="64" t="str">
        <f>_xll.qlOISRateHelper(,C10,B10,I10,$H10,,Permanent,Trigger,ObjectOverwrite)</f>
        <v>obj_00557#0004</v>
      </c>
      <c r="L10" s="48"/>
      <c r="M10" s="10" t="str">
        <f t="shared" si="4"/>
        <v>OIS</v>
      </c>
      <c r="N10" s="94" t="str">
        <f t="shared" si="5"/>
        <v>obj_0055c#0004</v>
      </c>
      <c r="O10" s="146" t="str">
        <f>IFERROR(_xll.qlRateHelperQuoteName(N10,Trigger),"--")</f>
        <v>USDOIS3M_LCHQuote</v>
      </c>
      <c r="P10" s="98">
        <f>IFERROR(_xll.qlRateHelperQuoteValue($N10,Trigger),"--")</f>
        <v>2.3700000000000001E-3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42321</v>
      </c>
      <c r="U10" s="99">
        <f>IFERROR(_xll.qlRateHelperPillarDate(N10,Trigger),"--")</f>
        <v>42416</v>
      </c>
      <c r="W10" s="4" t="str">
        <f t="shared" si="0"/>
        <v>OIS</v>
      </c>
      <c r="X10" s="4" t="str">
        <v>obj_0055c</v>
      </c>
      <c r="Y10" s="4" t="str">
        <f>IFERROR(_xll.qlRateHelperQuoteName(X10,Trigger),"")</f>
        <v>USDOIS3M_LCHQuote</v>
      </c>
      <c r="Z10" s="70">
        <f>IFERROR(_xll.qlRateHelperRate(X10,Trigger),"")</f>
        <v>2.3700000000000001E-3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42321</v>
      </c>
      <c r="AC10" s="5">
        <f>IFERROR(_xll.qlRateHelperPillarDate(X10,Trigger),"")</f>
        <v>42416</v>
      </c>
      <c r="AD10" s="70">
        <v>2.4217414853971845E-3</v>
      </c>
      <c r="AE10" s="77">
        <v>0.99934999034640215</v>
      </c>
      <c r="AF10" s="169">
        <v>42402</v>
      </c>
      <c r="AG10" s="170">
        <v>1.9327876399718299E-3</v>
      </c>
      <c r="AH10" s="172">
        <f t="shared" si="2"/>
        <v>4.8895384542535459E-4</v>
      </c>
      <c r="AI10" s="174">
        <v>0.99949177956192403</v>
      </c>
      <c r="AJ10" s="173">
        <f t="shared" si="3"/>
        <v>-1.417892155218814E-4</v>
      </c>
      <c r="AK10" s="170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USDOIS2M_LCHQuote</v>
      </c>
      <c r="J11" s="123"/>
      <c r="K11" s="64" t="str">
        <f>_xll.qlOISRateHelper(,C11,B11,I11,$H11,,Permanent,Trigger,ObjectOverwrite)</f>
        <v>obj_0053a#0004</v>
      </c>
      <c r="L11" s="48"/>
      <c r="M11" s="10" t="str">
        <f t="shared" si="4"/>
        <v>OIS</v>
      </c>
      <c r="N11" s="94" t="str">
        <f t="shared" si="5"/>
        <v>obj_00542#0004</v>
      </c>
      <c r="O11" s="146" t="str">
        <f>IFERROR(_xll.qlRateHelperQuoteName(N11,Trigger),"--")</f>
        <v>USDOIS4M_LCHQuote</v>
      </c>
      <c r="P11" s="98">
        <f>IFERROR(_xll.qlRateHelperQuoteValue($N11,Trigger),"--")</f>
        <v>2.5500000000000002E-3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42321</v>
      </c>
      <c r="U11" s="99">
        <f>IFERROR(_xll.qlRateHelperPillarDate(N11,Trigger),"--")</f>
        <v>42443</v>
      </c>
      <c r="W11" s="4" t="str">
        <f t="shared" si="0"/>
        <v>OIS</v>
      </c>
      <c r="X11" s="4" t="str">
        <v>obj_00542</v>
      </c>
      <c r="Y11" s="4" t="str">
        <f>IFERROR(_xll.qlRateHelperQuoteName(X11,Trigger),"")</f>
        <v>USDOIS4M_LCHQuote</v>
      </c>
      <c r="Z11" s="70">
        <f>IFERROR(_xll.qlRateHelperRate(X11,Trigger),"")</f>
        <v>2.5500000000000002E-3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42321</v>
      </c>
      <c r="AC11" s="5">
        <f>IFERROR(_xll.qlRateHelperPillarDate(X11,Trigger),"")</f>
        <v>42443</v>
      </c>
      <c r="AD11" s="70">
        <v>2.5952764827768711E-3</v>
      </c>
      <c r="AE11" s="77">
        <v>0.99911160154386314</v>
      </c>
      <c r="AF11" s="169">
        <v>42431</v>
      </c>
      <c r="AG11" s="170">
        <v>2.1654394963836398E-3</v>
      </c>
      <c r="AH11" s="172">
        <f t="shared" si="2"/>
        <v>4.2983698639323126E-4</v>
      </c>
      <c r="AI11" s="174">
        <v>0.99925868604043999</v>
      </c>
      <c r="AJ11" s="173">
        <f t="shared" si="3"/>
        <v>-1.4708449657685474E-4</v>
      </c>
      <c r="AK11" s="170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USDOIS3M_LCHQuote</v>
      </c>
      <c r="J12" s="123"/>
      <c r="K12" s="64" t="str">
        <f>_xll.qlOISRateHelper(,C12,B12,I12,$H12,,Permanent,Trigger,ObjectOverwrite)</f>
        <v>obj_0055c#0004</v>
      </c>
      <c r="L12" s="48"/>
      <c r="M12" s="10" t="str">
        <f t="shared" si="4"/>
        <v>OIS</v>
      </c>
      <c r="N12" s="94" t="str">
        <f t="shared" si="5"/>
        <v>obj_0055f#0004</v>
      </c>
      <c r="O12" s="146" t="str">
        <f>IFERROR(_xll.qlRateHelperQuoteName(N12,Trigger),"--")</f>
        <v>USDOIS5M_LCHQuote</v>
      </c>
      <c r="P12" s="98">
        <f>IFERROR(_xll.qlRateHelperQuoteValue($N12,Trigger),"--")</f>
        <v>2.8699999999999997E-3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42321</v>
      </c>
      <c r="U12" s="99">
        <f>IFERROR(_xll.qlRateHelperPillarDate(N12,Trigger),"--")</f>
        <v>42473</v>
      </c>
      <c r="W12" s="4" t="str">
        <f t="shared" si="0"/>
        <v>OIS</v>
      </c>
      <c r="X12" s="4" t="str">
        <v>obj_0055f</v>
      </c>
      <c r="Y12" s="4" t="str">
        <f>IFERROR(_xll.qlRateHelperQuoteName(X12,Trigger),"")</f>
        <v>USDOIS5M_LCHQuote</v>
      </c>
      <c r="Z12" s="70">
        <f>IFERROR(_xll.qlRateHelperRate(X12,Trigger),"")</f>
        <v>2.8699999999999997E-3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42321</v>
      </c>
      <c r="AC12" s="5">
        <f>IFERROR(_xll.qlRateHelperPillarDate(X12,Trigger),"")</f>
        <v>42473</v>
      </c>
      <c r="AD12" s="70">
        <v>2.9106842440890751E-3</v>
      </c>
      <c r="AE12" s="77">
        <v>0.99876471959376611</v>
      </c>
      <c r="AF12" s="169">
        <v>42464</v>
      </c>
      <c r="AG12" s="170">
        <v>2.4087189046035E-3</v>
      </c>
      <c r="AH12" s="172">
        <f t="shared" si="2"/>
        <v>5.0196533948557512E-4</v>
      </c>
      <c r="AI12" s="174">
        <v>0.99895786507981099</v>
      </c>
      <c r="AJ12" s="173">
        <f t="shared" si="3"/>
        <v>-1.9314548604487669E-4</v>
      </c>
      <c r="AK12" s="170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USDOIS4M_LCHQuote</v>
      </c>
      <c r="J13" s="123"/>
      <c r="K13" s="64" t="str">
        <f>_xll.qlOISRateHelper(,C13,B13,I13,$H13,,Permanent,Trigger,ObjectOverwrite)</f>
        <v>obj_00542#0004</v>
      </c>
      <c r="L13" s="48"/>
      <c r="M13" s="10" t="str">
        <f t="shared" si="4"/>
        <v>OIS</v>
      </c>
      <c r="N13" s="94" t="str">
        <f t="shared" si="5"/>
        <v>obj_0053e#0004</v>
      </c>
      <c r="O13" s="146" t="str">
        <f>IFERROR(_xll.qlRateHelperQuoteName(N13,Trigger),"--")</f>
        <v>USDOIS6M_LCHQuote</v>
      </c>
      <c r="P13" s="98">
        <f>IFERROR(_xll.qlRateHelperQuoteValue($N13,Trigger),"--")</f>
        <v>3.1400000000000004E-3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42321</v>
      </c>
      <c r="U13" s="99">
        <f>IFERROR(_xll.qlRateHelperPillarDate(N13,Trigger),"--")</f>
        <v>42503</v>
      </c>
      <c r="W13" s="4" t="str">
        <f t="shared" si="0"/>
        <v>OIS</v>
      </c>
      <c r="X13" s="4" t="str">
        <v>obj_0053e</v>
      </c>
      <c r="Y13" s="4" t="str">
        <f>IFERROR(_xll.qlRateHelperQuoteName(X13,Trigger),"")</f>
        <v>USDOIS6M_LCHQuote</v>
      </c>
      <c r="Z13" s="70">
        <f>IFERROR(_xll.qlRateHelperRate(X13,Trigger),"")</f>
        <v>3.1400000000000004E-3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42321</v>
      </c>
      <c r="AC13" s="5">
        <f>IFERROR(_xll.qlRateHelperPillarDate(X13,Trigger),"")</f>
        <v>42503</v>
      </c>
      <c r="AD13" s="70">
        <v>3.1788256684184319E-3</v>
      </c>
      <c r="AE13" s="77">
        <v>0.9983901116500713</v>
      </c>
      <c r="AF13" s="169">
        <v>42492</v>
      </c>
      <c r="AG13" s="170">
        <v>2.6212301638091199E-3</v>
      </c>
      <c r="AH13" s="172">
        <f t="shared" si="2"/>
        <v>5.5759550460931194E-4</v>
      </c>
      <c r="AI13" s="174">
        <v>0.99866514155150399</v>
      </c>
      <c r="AJ13" s="173">
        <f t="shared" si="3"/>
        <v>-2.7502990143268846E-4</v>
      </c>
      <c r="AK13" s="170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USDOIS5M_LCHQuote</v>
      </c>
      <c r="J14" s="123"/>
      <c r="K14" s="64" t="str">
        <f>_xll.qlOISRateHelper(,C14,B14,I14,$H14,,Permanent,Trigger,ObjectOverwrite)</f>
        <v>obj_0055f#0004</v>
      </c>
      <c r="L14" s="48"/>
      <c r="M14" s="10" t="str">
        <f t="shared" si="4"/>
        <v>OIS</v>
      </c>
      <c r="N14" s="94" t="str">
        <f t="shared" si="5"/>
        <v>obj_0054c#0004</v>
      </c>
      <c r="O14" s="146" t="str">
        <f>IFERROR(_xll.qlRateHelperQuoteName(N14,Trigger),"--")</f>
        <v>USDOIS7M_LCHQuote</v>
      </c>
      <c r="P14" s="98">
        <f>IFERROR(_xll.qlRateHelperQuoteValue($N14,Trigger),"--")</f>
        <v>3.3699999999999997E-3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42321</v>
      </c>
      <c r="U14" s="99">
        <f>IFERROR(_xll.qlRateHelperPillarDate(N14,Trigger),"--")</f>
        <v>42534</v>
      </c>
      <c r="W14" s="4" t="str">
        <f t="shared" si="0"/>
        <v>OIS</v>
      </c>
      <c r="X14" s="4" t="str">
        <v>obj_0054c</v>
      </c>
      <c r="Y14" s="4" t="str">
        <f>IFERROR(_xll.qlRateHelperQuoteName(X14,Trigger),"")</f>
        <v>USDOIS7M_LCHQuote</v>
      </c>
      <c r="Z14" s="70">
        <f>IFERROR(_xll.qlRateHelperRate(X14,Trigger),"")</f>
        <v>3.3699999999999997E-3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42321</v>
      </c>
      <c r="AC14" s="5">
        <f>IFERROR(_xll.qlRateHelperPillarDate(X14,Trigger),"")</f>
        <v>42534</v>
      </c>
      <c r="AD14" s="70">
        <v>3.4082403568707438E-3</v>
      </c>
      <c r="AE14" s="77">
        <v>0.99798510135951279</v>
      </c>
      <c r="AF14" s="169">
        <v>42523</v>
      </c>
      <c r="AG14" s="170">
        <v>2.8265513846988202E-3</v>
      </c>
      <c r="AH14" s="172">
        <f t="shared" si="2"/>
        <v>5.816889721719236E-4</v>
      </c>
      <c r="AI14" s="174">
        <v>0.99832096827554195</v>
      </c>
      <c r="AJ14" s="173">
        <f t="shared" si="3"/>
        <v>-3.3586691602915941E-4</v>
      </c>
      <c r="AK14" s="170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USDOIS6M_LCHQuote</v>
      </c>
      <c r="J15" s="123"/>
      <c r="K15" s="64" t="str">
        <f>_xll.qlOISRateHelper(,C15,B15,I15,$H15,,Permanent,Trigger,ObjectOverwrite)</f>
        <v>obj_0053e#0004</v>
      </c>
      <c r="L15" s="48"/>
      <c r="M15" s="10" t="str">
        <f t="shared" si="4"/>
        <v>OIS</v>
      </c>
      <c r="N15" s="94" t="str">
        <f t="shared" si="5"/>
        <v>obj_00562#0004</v>
      </c>
      <c r="O15" s="146" t="str">
        <f>IFERROR(_xll.qlRateHelperQuoteName(N15,Trigger),"--")</f>
        <v>USDOIS8M_LCHQuote</v>
      </c>
      <c r="P15" s="98">
        <f>IFERROR(_xll.qlRateHelperQuoteValue($N15,Trigger),"--")</f>
        <v>3.64E-3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42321</v>
      </c>
      <c r="U15" s="99">
        <f>IFERROR(_xll.qlRateHelperPillarDate(N15,Trigger),"--")</f>
        <v>42564</v>
      </c>
      <c r="W15" s="4" t="str">
        <f t="shared" si="0"/>
        <v>OIS</v>
      </c>
      <c r="X15" s="4" t="str">
        <v>obj_00562</v>
      </c>
      <c r="Y15" s="4" t="str">
        <f>IFERROR(_xll.qlRateHelperQuoteName(X15,Trigger),"")</f>
        <v>USDOIS8M_LCHQuote</v>
      </c>
      <c r="Z15" s="70">
        <f>IFERROR(_xll.qlRateHelperRate(X15,Trigger),"")</f>
        <v>3.64E-3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42321</v>
      </c>
      <c r="AC15" s="5">
        <f>IFERROR(_xll.qlRateHelperPillarDate(X15,Trigger),"")</f>
        <v>42564</v>
      </c>
      <c r="AD15" s="70">
        <v>3.6781707845383502E-3</v>
      </c>
      <c r="AE15" s="77">
        <v>0.99752408381227331</v>
      </c>
      <c r="AF15" s="169">
        <v>42556</v>
      </c>
      <c r="AG15" s="170">
        <v>3.0459087620069501E-3</v>
      </c>
      <c r="AH15" s="172">
        <f t="shared" si="2"/>
        <v>6.3226202253140011E-4</v>
      </c>
      <c r="AI15" s="174">
        <v>0.99791593580567495</v>
      </c>
      <c r="AJ15" s="173">
        <f t="shared" si="3"/>
        <v>-3.9185199340163734E-4</v>
      </c>
      <c r="AK15" s="170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USDOIS7M_LCHQuote</v>
      </c>
      <c r="J16" s="123"/>
      <c r="K16" s="64" t="str">
        <f>_xll.qlOISRateHelper(,C16,B16,I16,$H16,,Permanent,Trigger,ObjectOverwrite)</f>
        <v>obj_0054c#0004</v>
      </c>
      <c r="L16" s="48"/>
      <c r="M16" s="10" t="str">
        <f t="shared" si="4"/>
        <v>OIS</v>
      </c>
      <c r="N16" s="94" t="str">
        <f t="shared" si="5"/>
        <v>obj_00560#0004</v>
      </c>
      <c r="O16" s="146" t="str">
        <f>IFERROR(_xll.qlRateHelperQuoteName(N16,Trigger),"--")</f>
        <v>USDOIS9M_LCHQuote</v>
      </c>
      <c r="P16" s="98">
        <f>IFERROR(_xll.qlRateHelperQuoteValue($N16,Trigger),"--")</f>
        <v>3.9199999999999999E-3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42321</v>
      </c>
      <c r="U16" s="99">
        <f>IFERROR(_xll.qlRateHelperPillarDate(N16,Trigger),"--")</f>
        <v>42597</v>
      </c>
      <c r="W16" s="4" t="str">
        <f t="shared" si="0"/>
        <v>OIS</v>
      </c>
      <c r="X16" s="4" t="str">
        <v>obj_00560</v>
      </c>
      <c r="Y16" s="4" t="str">
        <f>IFERROR(_xll.qlRateHelperQuoteName(X16,Trigger),"")</f>
        <v>USDOIS9M_LCHQuote</v>
      </c>
      <c r="Z16" s="70">
        <f>IFERROR(_xll.qlRateHelperRate(X16,Trigger),"")</f>
        <v>3.9199999999999999E-3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42321</v>
      </c>
      <c r="AC16" s="5">
        <f>IFERROR(_xll.qlRateHelperPillarDate(X16,Trigger),"")</f>
        <v>42597</v>
      </c>
      <c r="AD16" s="70">
        <v>3.9585181119468141E-3</v>
      </c>
      <c r="AE16" s="77">
        <v>0.99697874702514377</v>
      </c>
      <c r="AF16" s="169">
        <v>42584</v>
      </c>
      <c r="AG16" s="170">
        <v>3.2051493923592501E-3</v>
      </c>
      <c r="AH16" s="172">
        <f t="shared" si="2"/>
        <v>7.5336871958756393E-4</v>
      </c>
      <c r="AI16" s="174">
        <v>0.99756179498536202</v>
      </c>
      <c r="AJ16" s="173">
        <f t="shared" si="3"/>
        <v>-5.8304796021824146E-4</v>
      </c>
      <c r="AK16" s="170"/>
    </row>
    <row r="17" spans="1:37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USDOIS8M_LCHQuote</v>
      </c>
      <c r="J17" s="123"/>
      <c r="K17" s="64" t="str">
        <f>_xll.qlOISRateHelper(,C17,B17,I17,$H17,,Permanent,Trigger,ObjectOverwrite)</f>
        <v>obj_00562#0004</v>
      </c>
      <c r="L17" s="48"/>
      <c r="M17" s="10" t="str">
        <f t="shared" si="4"/>
        <v>OIS</v>
      </c>
      <c r="N17" s="94" t="str">
        <f t="shared" si="5"/>
        <v>obj_0054e#0004</v>
      </c>
      <c r="O17" s="146" t="str">
        <f>IFERROR(_xll.qlRateHelperQuoteName(N17,Trigger),"--")</f>
        <v>USDOIS10M_LCHQuote</v>
      </c>
      <c r="P17" s="98">
        <f>IFERROR(_xll.qlRateHelperQuoteValue($N17,Trigger),"--")</f>
        <v>4.1400000000000005E-3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42321</v>
      </c>
      <c r="U17" s="99">
        <f>IFERROR(_xll.qlRateHelperPillarDate(N17,Trigger),"--")</f>
        <v>42626</v>
      </c>
      <c r="W17" s="4" t="str">
        <f t="shared" si="0"/>
        <v>OIS</v>
      </c>
      <c r="X17" s="4" t="str">
        <v>obj_0054e</v>
      </c>
      <c r="Y17" s="4" t="str">
        <f>IFERROR(_xll.qlRateHelperQuoteName(X17,Trigger),"")</f>
        <v>USDOIS10M_LCHQuote</v>
      </c>
      <c r="Z17" s="70">
        <f>IFERROR(_xll.qlRateHelperRate(X17,Trigger),"")</f>
        <v>4.1400000000000005E-3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42321</v>
      </c>
      <c r="AC17" s="5">
        <f>IFERROR(_xll.qlRateHelperPillarDate(X17,Trigger),"")</f>
        <v>42626</v>
      </c>
      <c r="AD17" s="70">
        <v>4.1789690143158378E-3</v>
      </c>
      <c r="AE17" s="77">
        <v>0.99647984742136952</v>
      </c>
      <c r="AF17" s="169">
        <v>42615</v>
      </c>
      <c r="AG17" s="170">
        <v>3.44838197657365E-3</v>
      </c>
      <c r="AH17" s="172">
        <f t="shared" si="2"/>
        <v>7.3058703774218784E-4</v>
      </c>
      <c r="AI17" s="174">
        <v>0.99708494190413899</v>
      </c>
      <c r="AJ17" s="173">
        <f t="shared" si="3"/>
        <v>-6.0509448276946376E-4</v>
      </c>
      <c r="AK17" s="170"/>
    </row>
    <row r="18" spans="1:37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USDOIS9M_LCHQuote</v>
      </c>
      <c r="J18" s="123"/>
      <c r="K18" s="64" t="str">
        <f>_xll.qlOISRateHelper(,C18,B18,I18,$H18,,Permanent,Trigger,ObjectOverwrite)</f>
        <v>obj_00560#0004</v>
      </c>
      <c r="L18" s="48"/>
      <c r="M18" s="10" t="str">
        <f t="shared" si="4"/>
        <v>OIS</v>
      </c>
      <c r="N18" s="94" t="str">
        <f t="shared" si="5"/>
        <v>obj_0054f#0004</v>
      </c>
      <c r="O18" s="146" t="str">
        <f>IFERROR(_xll.qlRateHelperQuoteName(N18,Trigger),"--")</f>
        <v>USDOIS11M_LCHQuote</v>
      </c>
      <c r="P18" s="98">
        <f>IFERROR(_xll.qlRateHelperQuoteValue($N18,Trigger),"--")</f>
        <v>4.3800000000000002E-3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42321</v>
      </c>
      <c r="U18" s="99">
        <f>IFERROR(_xll.qlRateHelperPillarDate(N18,Trigger),"--")</f>
        <v>42656</v>
      </c>
      <c r="W18" s="4" t="str">
        <f t="shared" si="0"/>
        <v>OIS</v>
      </c>
      <c r="X18" s="4" t="str">
        <v>obj_0054f</v>
      </c>
      <c r="Y18" s="4" t="str">
        <f>IFERROR(_xll.qlRateHelperQuoteName(X18,Trigger),"")</f>
        <v>USDOIS11M_LCHQuote</v>
      </c>
      <c r="Z18" s="70">
        <f>IFERROR(_xll.qlRateHelperRate(X18,Trigger),"")</f>
        <v>4.3800000000000002E-3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42321</v>
      </c>
      <c r="AC18" s="5">
        <f>IFERROR(_xll.qlRateHelperPillarDate(X18,Trigger),"")</f>
        <v>42656</v>
      </c>
      <c r="AD18" s="70">
        <v>4.4194690828773435E-3</v>
      </c>
      <c r="AE18" s="77">
        <v>0.99591581361587322</v>
      </c>
      <c r="AF18" s="169">
        <v>42646</v>
      </c>
      <c r="AG18" s="170">
        <v>3.6402910169929998E-3</v>
      </c>
      <c r="AH18" s="172">
        <f t="shared" si="2"/>
        <v>7.7917806588434372E-4</v>
      </c>
      <c r="AI18" s="174">
        <v>0.99661478678249604</v>
      </c>
      <c r="AJ18" s="173">
        <f t="shared" si="3"/>
        <v>-6.9897316662281828E-4</v>
      </c>
      <c r="AK18" s="170"/>
    </row>
    <row r="19" spans="1:37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USDOIS10M_LCHQuote</v>
      </c>
      <c r="J19" s="123"/>
      <c r="K19" s="64" t="str">
        <f>_xll.qlOISRateHelper(,C19,B19,I19,$H19,,Permanent,Trigger,ObjectOverwrite)</f>
        <v>obj_0054e#0004</v>
      </c>
      <c r="L19" s="48"/>
      <c r="M19" s="10" t="str">
        <f t="shared" si="4"/>
        <v>OIS</v>
      </c>
      <c r="N19" s="94" t="str">
        <f t="shared" si="5"/>
        <v>obj_0055e#0004</v>
      </c>
      <c r="O19" s="146" t="str">
        <f>IFERROR(_xll.qlRateHelperQuoteName(N19,Trigger),"--")</f>
        <v>USDOIS1Y_LCHQuote</v>
      </c>
      <c r="P19" s="98">
        <f>IFERROR(_xll.qlRateHelperQuoteValue($N19,Trigger),"--")</f>
        <v>4.6300000000000004E-3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42321</v>
      </c>
      <c r="U19" s="99">
        <f>IFERROR(_xll.qlRateHelperPillarDate(N19,Trigger),"--")</f>
        <v>42688</v>
      </c>
      <c r="W19" s="4" t="str">
        <f t="shared" si="0"/>
        <v>OIS</v>
      </c>
      <c r="X19" s="4" t="str">
        <v>obj_0055e</v>
      </c>
      <c r="Y19" s="4" t="str">
        <f>IFERROR(_xll.qlRateHelperQuoteName(X19,Trigger),"")</f>
        <v>USDOIS1Y_LCHQuote</v>
      </c>
      <c r="Z19" s="70">
        <f>IFERROR(_xll.qlRateHelperRate(X19,Trigger),"")</f>
        <v>4.6300000000000004E-3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42321</v>
      </c>
      <c r="AC19" s="5">
        <f>IFERROR(_xll.qlRateHelperPillarDate(X19,Trigger),"")</f>
        <v>42688</v>
      </c>
      <c r="AD19" s="70">
        <v>4.6699512662530078E-3</v>
      </c>
      <c r="AE19" s="77">
        <v>0.9952772641528147</v>
      </c>
      <c r="AF19" s="169">
        <v>42676</v>
      </c>
      <c r="AG19" s="170">
        <v>3.8444102979590098E-3</v>
      </c>
      <c r="AH19" s="172">
        <f t="shared" si="2"/>
        <v>8.2554096829399798E-4</v>
      </c>
      <c r="AI19" s="174">
        <v>0.99611051028336495</v>
      </c>
      <c r="AJ19" s="173">
        <f t="shared" si="3"/>
        <v>-8.3324613055024699E-4</v>
      </c>
      <c r="AK19" s="170"/>
    </row>
    <row r="20" spans="1:37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USDOIS11M_LCHQuote</v>
      </c>
      <c r="J20" s="123"/>
      <c r="K20" s="64" t="str">
        <f>_xll.qlOISRateHelper(,C20,B20,I20,$H20,,Permanent,Trigger,ObjectOverwrite)</f>
        <v>obj_0054f#0004</v>
      </c>
      <c r="L20" s="48"/>
      <c r="M20" s="10" t="str">
        <f t="shared" si="4"/>
        <v>OIS</v>
      </c>
      <c r="N20" s="94" t="str">
        <f t="shared" si="5"/>
        <v>obj_00552#0004</v>
      </c>
      <c r="O20" s="146" t="str">
        <f>IFERROR(_xll.qlRateHelperQuoteName(N20,Trigger),"--")</f>
        <v>USDOIS15M_LCHQuote</v>
      </c>
      <c r="P20" s="98">
        <f>IFERROR(_xll.qlRateHelperQuoteValue($N20,Trigger),"--")</f>
        <v>5.3800000000000002E-3</v>
      </c>
      <c r="Q20" s="97" t="b">
        <v>0</v>
      </c>
      <c r="R20" s="94">
        <v>50</v>
      </c>
      <c r="S20" s="94">
        <v>1</v>
      </c>
      <c r="T20" s="99">
        <f>IFERROR(_xll.qlRateHelperEarliestDate(N20,Trigger),"--")</f>
        <v>42321</v>
      </c>
      <c r="U20" s="99">
        <f>IFERROR(_xll.qlRateHelperPillarDate(N20,Trigger),"--")</f>
        <v>42779</v>
      </c>
      <c r="W20" s="4" t="str">
        <f t="shared" si="0"/>
        <v>OIS</v>
      </c>
      <c r="X20" s="4" t="str">
        <v>obj_00564</v>
      </c>
      <c r="Y20" s="4" t="str">
        <f>IFERROR(_xll.qlRateHelperQuoteName(X20,Trigger),"")</f>
        <v>USDOIS18M_LCHQuote</v>
      </c>
      <c r="Z20" s="70">
        <f>IFERROR(_xll.qlRateHelperRate(X20,Trigger),"")</f>
        <v>6.1399999999999996E-3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42321</v>
      </c>
      <c r="AC20" s="5">
        <f>IFERROR(_xll.qlRateHelperPillarDate(X20,Trigger),"")</f>
        <v>42870</v>
      </c>
      <c r="AD20" s="70">
        <v>6.1950047279034906E-3</v>
      </c>
      <c r="AE20" s="77">
        <v>0.99067486738995847</v>
      </c>
      <c r="AF20" s="169">
        <v>42857</v>
      </c>
      <c r="AG20" s="170">
        <v>5.1725482333115896E-3</v>
      </c>
      <c r="AH20" s="172">
        <f t="shared" si="2"/>
        <v>1.022456494591901E-3</v>
      </c>
      <c r="AI20" s="174">
        <v>0.99222198440669096</v>
      </c>
      <c r="AJ20" s="173">
        <f t="shared" si="3"/>
        <v>-1.547117016732491E-3</v>
      </c>
      <c r="AK20" s="170"/>
    </row>
    <row r="21" spans="1:37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USDOIS1Y_LCHQuote</v>
      </c>
      <c r="J21" s="123"/>
      <c r="K21" s="64" t="str">
        <f>_xll.qlOISRateHelper(,C21,B21,I21,$H21,,Permanent,Trigger,ObjectOverwrite)</f>
        <v>obj_0055e#0004</v>
      </c>
      <c r="L21" s="48"/>
      <c r="M21" s="10" t="str">
        <f t="shared" si="4"/>
        <v>OIS</v>
      </c>
      <c r="N21" s="94" t="str">
        <f t="shared" si="5"/>
        <v>obj_00564#0004</v>
      </c>
      <c r="O21" s="146" t="str">
        <f>IFERROR(_xll.qlRateHelperQuoteName(N21,Trigger),"--")</f>
        <v>USDOIS18M_LCHQuote</v>
      </c>
      <c r="P21" s="98">
        <f>IFERROR(_xll.qlRateHelperQuoteValue($N21,Trigger),"--")</f>
        <v>6.1399999999999996E-3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42321</v>
      </c>
      <c r="U21" s="99">
        <f>IFERROR(_xll.qlRateHelperPillarDate(N21,Trigger),"--")</f>
        <v>42870</v>
      </c>
      <c r="W21" s="4" t="str">
        <f t="shared" si="0"/>
        <v>OIS</v>
      </c>
      <c r="X21" s="4" t="str">
        <v>obj_00545</v>
      </c>
      <c r="Y21" s="4" t="str">
        <f>IFERROR(_xll.qlRateHelperQuoteName(X21,Trigger),"")</f>
        <v>USDOIS2Y_LCHQuote</v>
      </c>
      <c r="Z21" s="70">
        <f>IFERROR(_xll.qlRateHelperRate(X21,Trigger),"")</f>
        <v>7.6400000000000001E-3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42321</v>
      </c>
      <c r="AC21" s="5">
        <f>IFERROR(_xll.qlRateHelperPillarDate(X21,Trigger),"")</f>
        <v>43052</v>
      </c>
      <c r="AD21" s="70">
        <v>7.7089458366378693E-3</v>
      </c>
      <c r="AE21" s="77">
        <v>0.98461716998493565</v>
      </c>
      <c r="AF21" s="169">
        <v>43041</v>
      </c>
      <c r="AG21" s="170">
        <v>6.4707605352006996E-3</v>
      </c>
      <c r="AH21" s="172">
        <f t="shared" si="2"/>
        <v>1.2381853014371696E-3</v>
      </c>
      <c r="AI21" s="174">
        <v>0.98705436340707697</v>
      </c>
      <c r="AJ21" s="173">
        <f t="shared" si="3"/>
        <v>-2.4371934221413261E-3</v>
      </c>
      <c r="AK21" s="170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USDOIS15M_LCHQuote</v>
      </c>
      <c r="J22" s="123"/>
      <c r="K22" s="64" t="str">
        <f>_xll.qlOISRateHelper(,C22,B22,I22,$H22,,Permanent,Trigger,ObjectOverwrite)</f>
        <v>obj_00552#0004</v>
      </c>
      <c r="M22" s="10" t="str">
        <f t="shared" si="4"/>
        <v>OIS</v>
      </c>
      <c r="N22" s="94" t="str">
        <f t="shared" si="5"/>
        <v>obj_00547#0004</v>
      </c>
      <c r="O22" s="146" t="str">
        <f>IFERROR(_xll.qlRateHelperQuoteName(N22,Trigger),"--")</f>
        <v>USDOIS21M_LCHQuote</v>
      </c>
      <c r="P22" s="98">
        <f>IFERROR(_xll.qlRateHelperQuoteValue($N22,Trigger),"--")</f>
        <v>6.8999999999999999E-3</v>
      </c>
      <c r="Q22" s="97" t="b">
        <v>0</v>
      </c>
      <c r="R22" s="94">
        <v>50</v>
      </c>
      <c r="S22" s="94">
        <v>1</v>
      </c>
      <c r="T22" s="99">
        <f>IFERROR(_xll.qlRateHelperEarliestDate(N22,Trigger),"--")</f>
        <v>42321</v>
      </c>
      <c r="U22" s="99">
        <f>IFERROR(_xll.qlRateHelperPillarDate(N22,Trigger),"--")</f>
        <v>42961</v>
      </c>
      <c r="W22" s="4" t="str">
        <f t="shared" si="0"/>
        <v>BasSw</v>
      </c>
      <c r="X22" s="4" t="str">
        <v>obj_0046c</v>
      </c>
      <c r="Y22" s="4" t="str">
        <f>IFERROR(_xll.qlRateHelperQuoteName(X22,Trigger),"")</f>
        <v>USDAM3L3Y_LCHQuote</v>
      </c>
      <c r="Z22" s="70">
        <f>IFERROR(_xll.qlRateHelperRate(X22,Trigger),"")</f>
        <v>1.23485E-2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42321</v>
      </c>
      <c r="AC22" s="5">
        <f>IFERROR(_xll.qlRateHelperPillarDate(X22,Trigger),"")</f>
        <v>43417</v>
      </c>
      <c r="AD22" s="70">
        <v>1.041821017441596E-2</v>
      </c>
      <c r="AE22" s="77">
        <v>0.96911809380165692</v>
      </c>
      <c r="AF22" s="169">
        <v>43406</v>
      </c>
      <c r="AG22" s="170">
        <v>8.8851050317717093E-3</v>
      </c>
      <c r="AH22" s="172">
        <f t="shared" si="2"/>
        <v>1.5331051426442505E-3</v>
      </c>
      <c r="AI22" s="174">
        <v>0.97357829718486899</v>
      </c>
      <c r="AJ22" s="173">
        <f t="shared" si="3"/>
        <v>-4.4602033832120691E-3</v>
      </c>
      <c r="AK22" s="170"/>
    </row>
    <row r="23" spans="1:37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USDOIS18M_LCHQuote</v>
      </c>
      <c r="J23" s="123"/>
      <c r="K23" s="64" t="str">
        <f>_xll.qlOISRateHelper(,C23,B23,I23,$H23,,Permanent,Trigger,ObjectOverwrite)</f>
        <v>obj_00564#0004</v>
      </c>
      <c r="M23" s="10" t="str">
        <f t="shared" si="4"/>
        <v>OIS</v>
      </c>
      <c r="N23" s="94" t="str">
        <f t="shared" si="5"/>
        <v>obj_00545#0004</v>
      </c>
      <c r="O23" s="146" t="str">
        <f>IFERROR(_xll.qlRateHelperQuoteName(N23,Trigger),"--")</f>
        <v>USDOIS2Y_LCHQuote</v>
      </c>
      <c r="P23" s="98">
        <f>IFERROR(_xll.qlRateHelperQuoteValue($N23,Trigger),"--")</f>
        <v>7.6400000000000001E-3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42321</v>
      </c>
      <c r="U23" s="99">
        <f>IFERROR(_xll.qlRateHelperPillarDate(N23,Trigger),"--")</f>
        <v>43052</v>
      </c>
      <c r="W23" s="4" t="str">
        <f t="shared" si="0"/>
        <v>BasSw</v>
      </c>
      <c r="X23" s="4" t="str">
        <v>obj_00474</v>
      </c>
      <c r="Y23" s="4" t="str">
        <f>IFERROR(_xll.qlRateHelperQuoteName(X23,Trigger),"")</f>
        <v>USDAM3L4Y_LCHQuote</v>
      </c>
      <c r="Z23" s="70">
        <f>IFERROR(_xll.qlRateHelperRate(X23,Trigger),"")</f>
        <v>1.4590000000000001E-2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42321</v>
      </c>
      <c r="AC23" s="5">
        <f>IFERROR(_xll.qlRateHelperPillarDate(X23,Trigger),"")</f>
        <v>43782</v>
      </c>
      <c r="AD23" s="70">
        <v>1.2577334498359486E-2</v>
      </c>
      <c r="AE23" s="77">
        <v>0.95080415662147266</v>
      </c>
      <c r="AF23" s="169">
        <v>43773</v>
      </c>
      <c r="AG23" s="170">
        <v>1.1006573670513499E-2</v>
      </c>
      <c r="AH23" s="172">
        <f t="shared" si="2"/>
        <v>1.5707608278459871E-3</v>
      </c>
      <c r="AI23" s="174">
        <v>0.95672682303089496</v>
      </c>
      <c r="AJ23" s="173">
        <f t="shared" si="3"/>
        <v>-5.9226664094222947E-3</v>
      </c>
      <c r="AK23" s="170"/>
    </row>
    <row r="24" spans="1:37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USDOIS21M_LCHQuote</v>
      </c>
      <c r="J24" s="123"/>
      <c r="K24" s="64" t="str">
        <f>_xll.qlOISRateHelper(,C24,B24,I24,$H24,,Permanent,Trigger,ObjectOverwrite)</f>
        <v>obj_00547#0004</v>
      </c>
      <c r="M24" s="10" t="str">
        <f t="shared" si="4"/>
        <v>OIS</v>
      </c>
      <c r="N24" s="94" t="str">
        <f t="shared" si="5"/>
        <v>obj_0055a#0004</v>
      </c>
      <c r="O24" s="146" t="str">
        <f>IFERROR(_xll.qlRateHelperQuoteName(N24,Trigger),"--")</f>
        <v>USDOIS3Y_LCHQuote</v>
      </c>
      <c r="P24" s="98">
        <f>IFERROR(_xll.qlRateHelperQuoteValue($N24,Trigger),"--")</f>
        <v>1.0329999999999999E-2</v>
      </c>
      <c r="Q24" s="97" t="b">
        <v>0</v>
      </c>
      <c r="R24" s="94">
        <v>50</v>
      </c>
      <c r="S24" s="94">
        <v>1</v>
      </c>
      <c r="T24" s="99">
        <f>IFERROR(_xll.qlRateHelperEarliestDate(N24,Trigger),"--")</f>
        <v>42321</v>
      </c>
      <c r="U24" s="99">
        <f>IFERROR(_xll.qlRateHelperPillarDate(N24,Trigger),"--")</f>
        <v>43417</v>
      </c>
      <c r="W24" s="4" t="str">
        <f t="shared" si="0"/>
        <v>BasSw</v>
      </c>
      <c r="X24" s="4" t="str">
        <v>obj_00482</v>
      </c>
      <c r="Y24" s="4" t="str">
        <f>IFERROR(_xll.qlRateHelperQuoteName(X24,Trigger),"")</f>
        <v>USDAM3L5Y_LCHQuote</v>
      </c>
      <c r="Z24" s="70">
        <f>IFERROR(_xll.qlRateHelperRate(X24,Trigger),"")</f>
        <v>1.6404000000000002E-2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42321</v>
      </c>
      <c r="AC24" s="5">
        <f>IFERROR(_xll.qlRateHelperPillarDate(X24,Trigger),"")</f>
        <v>44148</v>
      </c>
      <c r="AD24" s="70">
        <v>1.4362593386983027E-2</v>
      </c>
      <c r="AE24" s="77">
        <v>0.93052185594348646</v>
      </c>
      <c r="AF24" s="169">
        <v>44137</v>
      </c>
      <c r="AG24" s="170">
        <v>1.2848550570601001E-2</v>
      </c>
      <c r="AH24" s="172">
        <f t="shared" si="2"/>
        <v>1.5140428163820264E-3</v>
      </c>
      <c r="AI24" s="174">
        <v>0.93757927763374105</v>
      </c>
      <c r="AJ24" s="173">
        <f t="shared" si="3"/>
        <v>-7.0574216902545839E-3</v>
      </c>
      <c r="AK24" s="170"/>
    </row>
    <row r="25" spans="1:37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USDOIS2Y_LCHQuote</v>
      </c>
      <c r="J25" s="123"/>
      <c r="K25" s="64" t="str">
        <f>_xll.qlOISRateHelper(,C25,B25,I25,$H25,,Permanent,Trigger,ObjectOverwrite)</f>
        <v>obj_00545#0004</v>
      </c>
      <c r="M25" s="10" t="str">
        <f t="shared" si="4"/>
        <v>OIS</v>
      </c>
      <c r="N25" s="94" t="str">
        <f t="shared" si="5"/>
        <v>obj_0055b#0004</v>
      </c>
      <c r="O25" s="146" t="str">
        <f>IFERROR(_xll.qlRateHelperQuoteName(N25,Trigger),"--")</f>
        <v>USDOIS4Y_LCHQuote</v>
      </c>
      <c r="P25" s="98">
        <f>IFERROR(_xll.qlRateHelperQuoteValue($N25,Trigger),"--")</f>
        <v>1.2440000000000001E-2</v>
      </c>
      <c r="Q25" s="97" t="b">
        <v>0</v>
      </c>
      <c r="R25" s="94">
        <v>50</v>
      </c>
      <c r="S25" s="94">
        <v>1</v>
      </c>
      <c r="T25" s="99">
        <f>IFERROR(_xll.qlRateHelperEarliestDate(N25,Trigger),"--")</f>
        <v>42321</v>
      </c>
      <c r="U25" s="99">
        <f>IFERROR(_xll.qlRateHelperPillarDate(N25,Trigger),"--")</f>
        <v>43782</v>
      </c>
      <c r="W25" s="4" t="str">
        <f t="shared" si="0"/>
        <v>BasSw</v>
      </c>
      <c r="X25" s="4" t="str">
        <v>obj_0046d</v>
      </c>
      <c r="Y25" s="4" t="str">
        <f>IFERROR(_xll.qlRateHelperQuoteName(X25,Trigger),"")</f>
        <v>USDAM3L6Y_LCHQuote</v>
      </c>
      <c r="Z25" s="70">
        <f>IFERROR(_xll.qlRateHelperRate(X25,Trigger),"")</f>
        <v>1.79455E-2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42321</v>
      </c>
      <c r="AC25" s="5">
        <f>IFERROR(_xll.qlRateHelperPillarDate(X25,Trigger),"")</f>
        <v>44515</v>
      </c>
      <c r="AD25" s="70">
        <v>1.591866348335234E-2</v>
      </c>
      <c r="AE25" s="77">
        <v>0.9086300345603453</v>
      </c>
      <c r="AF25" s="169">
        <v>44502</v>
      </c>
      <c r="AG25" s="170">
        <v>1.4477754842474801E-2</v>
      </c>
      <c r="AH25" s="172">
        <f t="shared" si="2"/>
        <v>1.4409086408775397E-3</v>
      </c>
      <c r="AI25" s="174">
        <v>0.91658128996669797</v>
      </c>
      <c r="AJ25" s="173">
        <f t="shared" si="3"/>
        <v>-7.9512554063526641E-3</v>
      </c>
      <c r="AK25" s="170"/>
    </row>
    <row r="26" spans="1:37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USDOIS3Y_LCHQuote</v>
      </c>
      <c r="J26" s="123"/>
      <c r="K26" s="64" t="str">
        <f>_xll.qlOISRateHelper(,C26,B26,I26,$H26,,Permanent,Trigger,ObjectOverwrite)</f>
        <v>obj_0055a#0004</v>
      </c>
      <c r="M26" s="10" t="str">
        <f t="shared" si="4"/>
        <v>OIS</v>
      </c>
      <c r="N26" s="94" t="str">
        <f t="shared" si="5"/>
        <v>obj_0054d#0004</v>
      </c>
      <c r="O26" s="146" t="str">
        <f>IFERROR(_xll.qlRateHelperQuoteName(N26,Trigger),"--")</f>
        <v>USDOIS5Y_LCHQuote</v>
      </c>
      <c r="P26" s="98">
        <f>IFERROR(_xll.qlRateHelperQuoteValue($N26,Trigger),"--")</f>
        <v>1.4239999999999999E-2</v>
      </c>
      <c r="Q26" s="97" t="b">
        <v>0</v>
      </c>
      <c r="R26" s="94">
        <v>50</v>
      </c>
      <c r="S26" s="94">
        <v>1</v>
      </c>
      <c r="T26" s="99">
        <f>IFERROR(_xll.qlRateHelperEarliestDate(N26,Trigger),"--")</f>
        <v>42321</v>
      </c>
      <c r="U26" s="99">
        <f>IFERROR(_xll.qlRateHelperPillarDate(N26,Trigger),"--")</f>
        <v>44148</v>
      </c>
      <c r="W26" s="4" t="str">
        <f t="shared" si="0"/>
        <v>BasSw</v>
      </c>
      <c r="X26" s="4" t="str">
        <v>obj_0046e</v>
      </c>
      <c r="Y26" s="4" t="str">
        <f>IFERROR(_xll.qlRateHelperQuoteName(X26,Trigger),"")</f>
        <v>USDAM3L7Y_LCHQuote</v>
      </c>
      <c r="Z26" s="70">
        <f>IFERROR(_xll.qlRateHelperRate(X26,Trigger),"")</f>
        <v>1.9237500000000001E-2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42321</v>
      </c>
      <c r="AC26" s="5">
        <f>IFERROR(_xll.qlRateHelperPillarDate(X26,Trigger),"")</f>
        <v>44879</v>
      </c>
      <c r="AD26" s="70">
        <v>1.7199011659712899E-2</v>
      </c>
      <c r="AE26" s="77">
        <v>0.88632125385481808</v>
      </c>
      <c r="AF26" s="169">
        <v>44867</v>
      </c>
      <c r="AG26" s="170">
        <v>1.5863143967304399E-2</v>
      </c>
      <c r="AH26" s="172">
        <f t="shared" si="2"/>
        <v>1.3358676924084996E-3</v>
      </c>
      <c r="AI26" s="174">
        <v>0.89466782774535203</v>
      </c>
      <c r="AJ26" s="173">
        <f t="shared" si="3"/>
        <v>-8.3465738905339482E-3</v>
      </c>
      <c r="AK26" s="170"/>
    </row>
    <row r="27" spans="1:37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USDOIS4Y_LCHQuote</v>
      </c>
      <c r="J27" s="123"/>
      <c r="K27" s="64" t="str">
        <f>_xll.qlOISRateHelper(,C27,B27,I27,$H27,,Permanent,Trigger,ObjectOverwrite)</f>
        <v>obj_0055b#0004</v>
      </c>
      <c r="M27" s="10" t="str">
        <f t="shared" si="4"/>
        <v>OIS</v>
      </c>
      <c r="N27" s="94" t="str">
        <f t="shared" si="5"/>
        <v>obj_00566#0004</v>
      </c>
      <c r="O27" s="146" t="str">
        <f>IFERROR(_xll.qlRateHelperQuoteName(N27,Trigger),"--")</f>
        <v>USDOIS6Y_LCHQuote</v>
      </c>
      <c r="P27" s="98">
        <f>IFERROR(_xll.qlRateHelperQuoteValue($N27,Trigger),"--")</f>
        <v>1.576E-2</v>
      </c>
      <c r="Q27" s="97" t="b">
        <v>0</v>
      </c>
      <c r="R27" s="94">
        <v>50</v>
      </c>
      <c r="S27" s="94">
        <v>1</v>
      </c>
      <c r="T27" s="99">
        <f>IFERROR(_xll.qlRateHelperEarliestDate(N27,Trigger),"--")</f>
        <v>42321</v>
      </c>
      <c r="U27" s="99">
        <f>IFERROR(_xll.qlRateHelperPillarDate(N27,Trigger),"--")</f>
        <v>44515</v>
      </c>
      <c r="W27" s="4" t="str">
        <f t="shared" si="0"/>
        <v>BasSw</v>
      </c>
      <c r="X27" s="4" t="str">
        <v>obj_0047b</v>
      </c>
      <c r="Y27" s="4" t="str">
        <f>IFERROR(_xll.qlRateHelperQuoteName(X27,Trigger),"")</f>
        <v>USDAM3L8Y_LCHQuote</v>
      </c>
      <c r="Z27" s="70">
        <f>IFERROR(_xll.qlRateHelperRate(X27,Trigger),"")</f>
        <v>2.03155E-2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42321</v>
      </c>
      <c r="AC27" s="5">
        <f>IFERROR(_xll.qlRateHelperPillarDate(X27,Trigger),"")</f>
        <v>45243</v>
      </c>
      <c r="AD27" s="70">
        <v>1.8331505887080577E-2</v>
      </c>
      <c r="AE27" s="77">
        <v>0.86337757973234819</v>
      </c>
      <c r="AF27" s="169">
        <v>45232</v>
      </c>
      <c r="AG27" s="170">
        <v>1.7025258027233599E-2</v>
      </c>
      <c r="AH27" s="172">
        <f t="shared" si="2"/>
        <v>1.3062478598469783E-3</v>
      </c>
      <c r="AI27" s="174">
        <v>0.87242208349908701</v>
      </c>
      <c r="AJ27" s="173">
        <f t="shared" si="3"/>
        <v>-9.0445037667388206E-3</v>
      </c>
      <c r="AK27" s="170"/>
    </row>
    <row r="28" spans="1:37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USDOIS5Y_LCHQuote</v>
      </c>
      <c r="J28" s="123"/>
      <c r="K28" s="64" t="str">
        <f>_xll.qlOISRateHelper(,C28,B28,I28,$H28,,Permanent,Trigger,ObjectOverwrite)</f>
        <v>obj_0054d#0004</v>
      </c>
      <c r="M28" s="10" t="str">
        <f t="shared" si="4"/>
        <v>OIS</v>
      </c>
      <c r="N28" s="94" t="str">
        <f t="shared" si="5"/>
        <v>obj_00548#0004</v>
      </c>
      <c r="O28" s="146" t="str">
        <f>IFERROR(_xll.qlRateHelperQuoteName(N28,Trigger),"--")</f>
        <v>USDOIS7Y_LCHQuote</v>
      </c>
      <c r="P28" s="98">
        <f>IFERROR(_xll.qlRateHelperQuoteValue($N28,Trigger),"--")</f>
        <v>1.6969999999999999E-2</v>
      </c>
      <c r="Q28" s="97" t="b">
        <v>0</v>
      </c>
      <c r="R28" s="94">
        <v>50</v>
      </c>
      <c r="S28" s="94">
        <v>1</v>
      </c>
      <c r="T28" s="99">
        <f>IFERROR(_xll.qlRateHelperEarliestDate(N28,Trigger),"--")</f>
        <v>42321</v>
      </c>
      <c r="U28" s="99">
        <f>IFERROR(_xll.qlRateHelperPillarDate(N28,Trigger),"--")</f>
        <v>44879</v>
      </c>
      <c r="W28" s="4" t="str">
        <f t="shared" si="0"/>
        <v>BasSw</v>
      </c>
      <c r="X28" s="4" t="str">
        <v>obj_00470</v>
      </c>
      <c r="Y28" s="4" t="str">
        <f>IFERROR(_xll.qlRateHelperQuoteName(X28,Trigger),"")</f>
        <v>USDAM3L9Y_LCHQuote</v>
      </c>
      <c r="Z28" s="70">
        <f>IFERROR(_xll.qlRateHelperRate(X28,Trigger),"")</f>
        <v>2.1203000000000003E-2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42321</v>
      </c>
      <c r="AC28" s="5">
        <f>IFERROR(_xll.qlRateHelperPillarDate(X28,Trigger),"")</f>
        <v>45609</v>
      </c>
      <c r="AD28" s="70">
        <v>1.9242133414885895E-2</v>
      </c>
      <c r="AE28" s="77">
        <v>0.84072092617837157</v>
      </c>
      <c r="AF28" s="169">
        <v>45600</v>
      </c>
      <c r="AG28" s="170">
        <v>1.79933368972163E-2</v>
      </c>
      <c r="AH28" s="172">
        <f t="shared" si="2"/>
        <v>1.2487965176695946E-3</v>
      </c>
      <c r="AI28" s="174">
        <v>0.85011494995870596</v>
      </c>
      <c r="AJ28" s="173">
        <f t="shared" si="3"/>
        <v>-9.3940237803343818E-3</v>
      </c>
      <c r="AK28" s="170"/>
    </row>
    <row r="29" spans="1:37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USDOIS6Y_LCHQuote</v>
      </c>
      <c r="J29" s="123"/>
      <c r="K29" s="64" t="str">
        <f>_xll.qlOISRateHelper(,C29,B29,I29,$H29,,Permanent,Trigger,ObjectOverwrite)</f>
        <v>obj_00566#0004</v>
      </c>
      <c r="M29" s="10" t="str">
        <f t="shared" si="4"/>
        <v>OIS</v>
      </c>
      <c r="N29" s="94" t="str">
        <f t="shared" si="5"/>
        <v>obj_00543#0004</v>
      </c>
      <c r="O29" s="146" t="str">
        <f>IFERROR(_xll.qlRateHelperQuoteName(N29,Trigger),"--")</f>
        <v>USDOIS8Y_LCHQuote</v>
      </c>
      <c r="P29" s="98">
        <f>IFERROR(_xll.qlRateHelperQuoteValue($N29,Trigger),"--")</f>
        <v>1.805E-2</v>
      </c>
      <c r="Q29" s="97" t="b">
        <v>0</v>
      </c>
      <c r="R29" s="94">
        <v>50</v>
      </c>
      <c r="S29" s="94">
        <v>1</v>
      </c>
      <c r="T29" s="99">
        <f>IFERROR(_xll.qlRateHelperEarliestDate(N29,Trigger),"--")</f>
        <v>42321</v>
      </c>
      <c r="U29" s="99">
        <f>IFERROR(_xll.qlRateHelperPillarDate(N29,Trigger),"--")</f>
        <v>45243</v>
      </c>
      <c r="W29" s="4" t="str">
        <f t="shared" si="0"/>
        <v>BasSw</v>
      </c>
      <c r="X29" s="4" t="str">
        <v>obj_00468</v>
      </c>
      <c r="Y29" s="4" t="str">
        <f>IFERROR(_xll.qlRateHelperQuoteName(X29,Trigger),"")</f>
        <v>USDAM3L10Y_LCHQuote</v>
      </c>
      <c r="Z29" s="70">
        <f>IFERROR(_xll.qlRateHelperRate(X29,Trigger),"")</f>
        <v>2.1947499999999998E-2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42321</v>
      </c>
      <c r="AC29" s="5">
        <f>IFERROR(_xll.qlRateHelperPillarDate(X29,Trigger),"")</f>
        <v>45974</v>
      </c>
      <c r="AD29" s="70">
        <v>2.0020853828717374E-2</v>
      </c>
      <c r="AE29" s="77">
        <v>0.818290682261961</v>
      </c>
      <c r="AF29" s="169">
        <v>45964</v>
      </c>
      <c r="AG29" s="170">
        <v>1.883780420904E-2</v>
      </c>
      <c r="AH29" s="172">
        <f t="shared" si="2"/>
        <v>1.1830496196773739E-3</v>
      </c>
      <c r="AI29" s="174">
        <v>0.827959593862721</v>
      </c>
      <c r="AJ29" s="173">
        <f t="shared" si="3"/>
        <v>-9.6689116007599996E-3</v>
      </c>
      <c r="AK29" s="170"/>
    </row>
    <row r="30" spans="1:37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USDOIS7Y_LCHQuote</v>
      </c>
      <c r="J30" s="123"/>
      <c r="K30" s="64" t="str">
        <f>_xll.qlOISRateHelper(,C30,B30,I30,$H30,,Permanent,Trigger,ObjectOverwrite)</f>
        <v>obj_00548#0004</v>
      </c>
      <c r="M30" s="10" t="str">
        <f t="shared" si="4"/>
        <v>OIS</v>
      </c>
      <c r="N30" s="94" t="str">
        <f t="shared" si="5"/>
        <v>obj_00561#0004</v>
      </c>
      <c r="O30" s="146" t="str">
        <f>IFERROR(_xll.qlRateHelperQuoteName(N30,Trigger),"--")</f>
        <v>USDOIS9Y_LCHQuote</v>
      </c>
      <c r="P30" s="98">
        <f>IFERROR(_xll.qlRateHelperQuoteValue($N30,Trigger),"--")</f>
        <v>1.898E-2</v>
      </c>
      <c r="Q30" s="97" t="b">
        <v>0</v>
      </c>
      <c r="R30" s="94">
        <v>50</v>
      </c>
      <c r="S30" s="94">
        <v>1</v>
      </c>
      <c r="T30" s="99">
        <f>IFERROR(_xll.qlRateHelperEarliestDate(N30,Trigger),"--")</f>
        <v>42321</v>
      </c>
      <c r="U30" s="99">
        <f>IFERROR(_xll.qlRateHelperPillarDate(N30,Trigger),"--")</f>
        <v>45609</v>
      </c>
      <c r="W30" s="4" t="str">
        <f t="shared" si="0"/>
        <v>BasSw</v>
      </c>
      <c r="X30" s="4" t="str">
        <v>obj_0047e</v>
      </c>
      <c r="Y30" s="4" t="str">
        <f>IFERROR(_xll.qlRateHelperQuoteName(X30,Trigger),"")</f>
        <v>USDAM3L12Y_LCHQuote</v>
      </c>
      <c r="Z30" s="70">
        <f>IFERROR(_xll.qlRateHelperRate(X30,Trigger),"")</f>
        <v>2.3208000000000003E-2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42321</v>
      </c>
      <c r="AC30" s="5">
        <f>IFERROR(_xll.qlRateHelperPillarDate(X30,Trigger),"")</f>
        <v>46706</v>
      </c>
      <c r="AD30" s="70">
        <v>2.1364849676434951E-2</v>
      </c>
      <c r="AE30" s="77">
        <v>0.77349472624842541</v>
      </c>
      <c r="AF30" s="169">
        <v>46693</v>
      </c>
      <c r="AG30" s="170">
        <v>2.02109429560689E-2</v>
      </c>
      <c r="AH30" s="172">
        <f t="shared" si="2"/>
        <v>1.1539067203660512E-3</v>
      </c>
      <c r="AI30" s="174">
        <v>0.78434415174182803</v>
      </c>
      <c r="AJ30" s="173">
        <f t="shared" si="3"/>
        <v>-1.084942549340262E-2</v>
      </c>
      <c r="AK30" s="170"/>
    </row>
    <row r="31" spans="1:37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USDOIS8Y_LCHQuote</v>
      </c>
      <c r="J31" s="123"/>
      <c r="K31" s="64" t="str">
        <f>_xll.qlOISRateHelper(,C31,B31,I31,$H31,,Permanent,Trigger,ObjectOverwrite)</f>
        <v>obj_00543#0004</v>
      </c>
      <c r="M31" s="10" t="str">
        <f t="shared" si="4"/>
        <v>OIS</v>
      </c>
      <c r="N31" s="94" t="str">
        <f t="shared" si="5"/>
        <v>obj_00559#0004</v>
      </c>
      <c r="O31" s="146" t="str">
        <f>IFERROR(_xll.qlRateHelperQuoteName(N31,Trigger),"--")</f>
        <v>USDOIS10Y_LCHQuote</v>
      </c>
      <c r="P31" s="98">
        <f>IFERROR(_xll.qlRateHelperQuoteValue($N31,Trigger),"--")</f>
        <v>1.9710000000000002E-2</v>
      </c>
      <c r="Q31" s="97" t="b">
        <v>0</v>
      </c>
      <c r="R31" s="94">
        <v>50</v>
      </c>
      <c r="S31" s="94">
        <v>1</v>
      </c>
      <c r="T31" s="99">
        <f>IFERROR(_xll.qlRateHelperEarliestDate(N31,Trigger),"--")</f>
        <v>42321</v>
      </c>
      <c r="U31" s="99">
        <f>IFERROR(_xll.qlRateHelperPillarDate(N31,Trigger),"--")</f>
        <v>45974</v>
      </c>
      <c r="W31" s="4" t="str">
        <f t="shared" si="0"/>
        <v>BasSw</v>
      </c>
      <c r="X31" s="4" t="str">
        <v>obj_00477</v>
      </c>
      <c r="Y31" s="4" t="str">
        <f>IFERROR(_xll.qlRateHelperQuoteName(X31,Trigger),"")</f>
        <v>USDAM3L15Y_LCHQuote</v>
      </c>
      <c r="Z31" s="70">
        <f>IFERROR(_xll.qlRateHelperRate(X31,Trigger),"")</f>
        <v>2.4497499999999998E-2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42321</v>
      </c>
      <c r="AC31" s="5">
        <f>IFERROR(_xll.qlRateHelperPillarDate(X31,Trigger),"")</f>
        <v>47800</v>
      </c>
      <c r="AD31" s="70">
        <v>2.2715163570482286E-2</v>
      </c>
      <c r="AE31" s="77">
        <v>0.71098029971002019</v>
      </c>
      <c r="AF31" s="169">
        <v>47791</v>
      </c>
      <c r="AG31" s="170">
        <v>2.16069518699698E-2</v>
      </c>
      <c r="AH31" s="172">
        <f t="shared" si="2"/>
        <v>1.1082117005124861E-3</v>
      </c>
      <c r="AI31" s="174">
        <v>0.72278536163565099</v>
      </c>
      <c r="AJ31" s="173">
        <f t="shared" si="3"/>
        <v>-1.18050619256308E-2</v>
      </c>
      <c r="AK31" s="170"/>
    </row>
    <row r="32" spans="1:37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USDOIS9Y_LCHQuote</v>
      </c>
      <c r="J32" s="123"/>
      <c r="K32" s="64" t="str">
        <f>_xll.qlOISRateHelper(,C32,B32,I32,$H32,,Permanent,Trigger,ObjectOverwrite)</f>
        <v>obj_00561#0004</v>
      </c>
      <c r="M32" s="10" t="str">
        <f t="shared" si="4"/>
        <v>OIS</v>
      </c>
      <c r="N32" s="94" t="e">
        <f t="shared" si="5"/>
        <v>#NUM!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obj_0046a</v>
      </c>
      <c r="Y32" s="4" t="str">
        <f>IFERROR(_xll.qlRateHelperQuoteName(X32,Trigger),"")</f>
        <v>USDAM3L20Y_LCHQuote</v>
      </c>
      <c r="Z32" s="70">
        <f>IFERROR(_xll.qlRateHelperRate(X32,Trigger),"")</f>
        <v>2.5739499999999998E-2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42321</v>
      </c>
      <c r="AC32" s="5">
        <f>IFERROR(_xll.qlRateHelperPillarDate(X32,Trigger),"")</f>
        <v>49626</v>
      </c>
      <c r="AD32" s="70">
        <v>2.4060837262674179E-2</v>
      </c>
      <c r="AE32" s="77">
        <v>0.61783696778696939</v>
      </c>
      <c r="AF32" s="169">
        <v>49615</v>
      </c>
      <c r="AG32" s="170">
        <v>2.2945464058592199E-2</v>
      </c>
      <c r="AH32" s="172">
        <f t="shared" si="2"/>
        <v>1.1153732040819798E-3</v>
      </c>
      <c r="AI32" s="174">
        <v>0.63174499689433705</v>
      </c>
      <c r="AJ32" s="173">
        <f t="shared" si="3"/>
        <v>-1.3908029107367659E-2</v>
      </c>
      <c r="AK32" s="170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USDOIS10Y_LCHQuote</v>
      </c>
      <c r="J33" s="123"/>
      <c r="K33" s="64" t="str">
        <f>_xll.qlOISRateHelper(,C33,B33,I33,$H33,,Permanent,Trigger,ObjectOverwrite)</f>
        <v>obj_00559#0004</v>
      </c>
      <c r="M33" s="10" t="str">
        <f t="shared" si="4"/>
        <v>OIS</v>
      </c>
      <c r="N33" s="94" t="str">
        <f t="shared" si="5"/>
        <v>obj_00550#0004</v>
      </c>
      <c r="O33" s="146" t="str">
        <f>IFERROR(_xll.qlRateHelperQuoteName(N33,Trigger),"--")</f>
        <v>USDOIS12Y_LCHQuote</v>
      </c>
      <c r="P33" s="98">
        <f>IFERROR(_xll.qlRateHelperQuoteValue($N33,Trigger),"--")</f>
        <v>2.0959999999999999E-2</v>
      </c>
      <c r="Q33" s="97" t="b">
        <v>0</v>
      </c>
      <c r="R33" s="94">
        <v>50</v>
      </c>
      <c r="S33" s="94">
        <v>1</v>
      </c>
      <c r="T33" s="99">
        <f>IFERROR(_xll.qlRateHelperEarliestDate(N33,Trigger),"--")</f>
        <v>42321</v>
      </c>
      <c r="U33" s="99">
        <f>IFERROR(_xll.qlRateHelperPillarDate(N33,Trigger),"--")</f>
        <v>46706</v>
      </c>
      <c r="W33" s="4" t="str">
        <f t="shared" si="0"/>
        <v>BasSw</v>
      </c>
      <c r="X33" s="4" t="str">
        <v>obj_00476</v>
      </c>
      <c r="Y33" s="4" t="str">
        <f>IFERROR(_xll.qlRateHelperQuoteName(X33,Trigger),"")</f>
        <v>USDAM3L25Y_LCHQuote</v>
      </c>
      <c r="Z33" s="70">
        <f>IFERROR(_xll.qlRateHelperRate(X33,Trigger),"")</f>
        <v>2.6284499999999999E-2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42321</v>
      </c>
      <c r="AC33" s="5">
        <f>IFERROR(_xll.qlRateHelperPillarDate(X33,Trigger),"")</f>
        <v>51453</v>
      </c>
      <c r="AD33" s="70">
        <v>2.461938212559487E-2</v>
      </c>
      <c r="AE33" s="77">
        <v>0.54019241386794159</v>
      </c>
      <c r="AF33" s="169">
        <v>51442</v>
      </c>
      <c r="AG33" s="170">
        <v>2.3564613141880301E-2</v>
      </c>
      <c r="AH33" s="172">
        <f t="shared" si="2"/>
        <v>1.0547689837145692E-3</v>
      </c>
      <c r="AI33" s="174">
        <v>0.55459839347612006</v>
      </c>
      <c r="AJ33" s="173">
        <f t="shared" si="3"/>
        <v>-1.4405979608178465E-2</v>
      </c>
      <c r="AK33" s="170"/>
    </row>
    <row r="34" spans="1:37" ht="11.25" customHeight="1" x14ac:dyDescent="0.2">
      <c r="A34" s="59" t="s">
        <v>70</v>
      </c>
      <c r="B34" s="60" t="s">
        <v>97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USDOIS11Y_LCHQuote</v>
      </c>
      <c r="J34" s="123"/>
      <c r="K34" s="64" t="e">
        <f>_xll.qlOISRateHelper(,C34,B34,I34,$H34,,Permanent,Trigger,ObjectOverwrite)</f>
        <v>#NUM!</v>
      </c>
      <c r="M34" s="10" t="str">
        <f t="shared" si="4"/>
        <v>OIS</v>
      </c>
      <c r="N34" s="94" t="str">
        <f t="shared" si="5"/>
        <v>obj_00539#0004</v>
      </c>
      <c r="O34" s="146" t="str">
        <f>IFERROR(_xll.qlRateHelperQuoteName(N34,Trigger),"--")</f>
        <v>USDOIS15Y_LCHQuote</v>
      </c>
      <c r="P34" s="98">
        <f>IFERROR(_xll.qlRateHelperQuoteValue($N34,Trigger),"--")</f>
        <v>2.2210000000000001E-2</v>
      </c>
      <c r="Q34" s="97" t="b">
        <v>0</v>
      </c>
      <c r="R34" s="94">
        <v>50</v>
      </c>
      <c r="S34" s="94">
        <v>1</v>
      </c>
      <c r="T34" s="99">
        <f>IFERROR(_xll.qlRateHelperEarliestDate(N34,Trigger),"--")</f>
        <v>42321</v>
      </c>
      <c r="U34" s="99">
        <f>IFERROR(_xll.qlRateHelperPillarDate(N34,Trigger),"--")</f>
        <v>47800</v>
      </c>
      <c r="W34" s="4" t="str">
        <f t="shared" si="0"/>
        <v>BasSw</v>
      </c>
      <c r="X34" s="4" t="str">
        <v>obj_00473</v>
      </c>
      <c r="Y34" s="4" t="str">
        <f>IFERROR(_xll.qlRateHelperQuoteName(X34,Trigger),"")</f>
        <v>USDAM3L30Y_LCHQuote</v>
      </c>
      <c r="Z34" s="70">
        <f>IFERROR(_xll.qlRateHelperRate(X34,Trigger),"")</f>
        <v>2.6601E-2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42321</v>
      </c>
      <c r="AC34" s="5">
        <f>IFERROR(_xll.qlRateHelperPillarDate(X34,Trigger),"")</f>
        <v>53279</v>
      </c>
      <c r="AD34" s="70">
        <v>2.4942796715064712E-2</v>
      </c>
      <c r="AE34" s="77">
        <v>0.47298498659015359</v>
      </c>
      <c r="AF34" s="169">
        <v>53268</v>
      </c>
      <c r="AG34" s="170">
        <v>2.3863322870477498E-2</v>
      </c>
      <c r="AH34" s="172">
        <f t="shared" si="2"/>
        <v>1.0794738445872136E-3</v>
      </c>
      <c r="AI34" s="174">
        <v>0.48855054402232601</v>
      </c>
      <c r="AJ34" s="173">
        <f t="shared" si="3"/>
        <v>-1.5565557432172417E-2</v>
      </c>
      <c r="AK34" s="170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USDOIS12Y_LCHQuote</v>
      </c>
      <c r="J35" s="123"/>
      <c r="K35" s="64" t="str">
        <f>_xll.qlOISRateHelper(,C35,B35,I35,$H35,,Permanent,Trigger,ObjectOverwrite)</f>
        <v>obj_00550#0004</v>
      </c>
      <c r="M35" s="10" t="str">
        <f t="shared" si="4"/>
        <v>OIS</v>
      </c>
      <c r="N35" s="94" t="str">
        <f t="shared" si="5"/>
        <v>obj_0053f#0004</v>
      </c>
      <c r="O35" s="146" t="str">
        <f>IFERROR(_xll.qlRateHelperQuoteName(N35,Trigger),"--")</f>
        <v>USDOIS20Y_LCHQuote</v>
      </c>
      <c r="P35" s="98">
        <f>IFERROR(_xll.qlRateHelperQuoteValue($N35,Trigger),"--")</f>
        <v>2.3429999999999999E-2</v>
      </c>
      <c r="Q35" s="97" t="b">
        <v>0</v>
      </c>
      <c r="R35" s="94">
        <v>50</v>
      </c>
      <c r="S35" s="94">
        <v>1</v>
      </c>
      <c r="T35" s="99">
        <f>IFERROR(_xll.qlRateHelperEarliestDate(N35,Trigger),"--")</f>
        <v>42321</v>
      </c>
      <c r="U35" s="99">
        <f>IFERROR(_xll.qlRateHelperPillarDate(N35,Trigger),"--")</f>
        <v>49626</v>
      </c>
      <c r="W35" s="4" t="str">
        <f t="shared" si="0"/>
        <v>BasSw</v>
      </c>
      <c r="X35" s="4" t="str">
        <v>obj_00478</v>
      </c>
      <c r="Y35" s="4" t="str">
        <f>IFERROR(_xll.qlRateHelperQuoteName(X35,Trigger),"")</f>
        <v>USDAM3L40Y_LCHQuote</v>
      </c>
      <c r="Z35" s="70">
        <f>IFERROR(_xll.qlRateHelperRate(X35,Trigger),"")</f>
        <v>2.7233999999999998E-2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42321</v>
      </c>
      <c r="AC35" s="5">
        <f>IFERROR(_xll.qlRateHelperPillarDate(X35,Trigger),"")</f>
        <v>56933</v>
      </c>
      <c r="AD35" s="70">
        <v>2.5741382959324006E-2</v>
      </c>
      <c r="AE35" s="77">
        <v>0.3568277047975677</v>
      </c>
      <c r="AF35" s="169">
        <v>56920</v>
      </c>
      <c r="AG35" s="170">
        <v>2.3977112927681302E-2</v>
      </c>
      <c r="AH35" s="172">
        <f t="shared" si="2"/>
        <v>1.7642700316427042E-3</v>
      </c>
      <c r="AI35" s="174">
        <v>0.38322351184582198</v>
      </c>
      <c r="AJ35" s="173">
        <f t="shared" si="3"/>
        <v>-2.6395807048254283E-2</v>
      </c>
      <c r="AK35" s="170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USDOIS15Y_LCHQuote</v>
      </c>
      <c r="J36" s="123"/>
      <c r="K36" s="64" t="str">
        <f>_xll.qlOISRateHelper(,C36,B36,I36,$H36,,Permanent,Trigger,ObjectOverwrite)</f>
        <v>obj_00539#0004</v>
      </c>
      <c r="M36" s="10" t="str">
        <f t="shared" si="4"/>
        <v>OIS</v>
      </c>
      <c r="N36" s="94" t="str">
        <f t="shared" si="5"/>
        <v>obj_00553#0004</v>
      </c>
      <c r="O36" s="146" t="str">
        <f>IFERROR(_xll.qlRateHelperQuoteName(N36,Trigger),"--")</f>
        <v>USDOIS25Y_LCHQuote</v>
      </c>
      <c r="P36" s="98">
        <f>IFERROR(_xll.qlRateHelperQuoteValue($N36,Trigger),"--")</f>
        <v>2.3959999999999999E-2</v>
      </c>
      <c r="Q36" s="97" t="b">
        <v>0</v>
      </c>
      <c r="R36" s="94">
        <v>50</v>
      </c>
      <c r="S36" s="94">
        <v>1</v>
      </c>
      <c r="T36" s="99">
        <f>IFERROR(_xll.qlRateHelperEarliestDate(N36,Trigger),"--")</f>
        <v>42321</v>
      </c>
      <c r="U36" s="99">
        <f>IFERROR(_xll.qlRateHelperPillarDate(N36,Trigger),"--")</f>
        <v>51453</v>
      </c>
      <c r="W36" s="4" t="str">
        <f t="shared" si="0"/>
        <v>BasSw</v>
      </c>
      <c r="X36" s="4" t="str">
        <v>obj_00472</v>
      </c>
      <c r="Y36" s="4" t="str">
        <f>IFERROR(_xll.qlRateHelperQuoteName(X36,Trigger),"")</f>
        <v>USDAM3L50Y_LCHQuote</v>
      </c>
      <c r="Z36" s="70">
        <f>IFERROR(_xll.qlRateHelperRate(X36,Trigger),"")</f>
        <v>2.7866999999999996E-2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42321</v>
      </c>
      <c r="AC36" s="5">
        <f>IFERROR(_xll.qlRateHelperPillarDate(X36,Trigger),"")</f>
        <v>60584</v>
      </c>
      <c r="AD36" s="70">
        <v>2.6741817234532977E-2</v>
      </c>
      <c r="AE36" s="77">
        <v>0.26228175580994151</v>
      </c>
      <c r="AF36" s="169">
        <v>60573</v>
      </c>
      <c r="AG36" s="170">
        <v>2.35469299179571E-2</v>
      </c>
      <c r="AH36" s="172">
        <f t="shared" si="2"/>
        <v>3.194887316575877E-3</v>
      </c>
      <c r="AI36" s="174">
        <v>0.30802798972719803</v>
      </c>
      <c r="AJ36" s="173">
        <f t="shared" si="3"/>
        <v>-4.5746233917256518E-2</v>
      </c>
      <c r="AK36" s="170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USDOIS20Y_LCHQuote</v>
      </c>
      <c r="J37" s="123"/>
      <c r="K37" s="64" t="str">
        <f>_xll.qlOISRateHelper(,C37,B37,I37,$H37,,Permanent,Trigger,ObjectOverwrite)</f>
        <v>obj_0053f#0004</v>
      </c>
      <c r="M37" s="10" t="str">
        <f t="shared" si="4"/>
        <v>OIS</v>
      </c>
      <c r="N37" s="94" t="str">
        <f t="shared" si="5"/>
        <v>obj_0053b#0004</v>
      </c>
      <c r="O37" s="146" t="str">
        <f>IFERROR(_xll.qlRateHelperQuoteName(N37,Trigger),"--")</f>
        <v>USDOIS30Y_LCHQuote</v>
      </c>
      <c r="P37" s="98">
        <f>IFERROR(_xll.qlRateHelperQuoteValue($N37,Trigger),"--")</f>
        <v>2.4279999999999999E-2</v>
      </c>
      <c r="Q37" s="97" t="b">
        <v>0</v>
      </c>
      <c r="R37" s="94">
        <v>50</v>
      </c>
      <c r="S37" s="94">
        <v>1</v>
      </c>
      <c r="T37" s="99">
        <f>IFERROR(_xll.qlRateHelperEarliestDate(N37,Trigger),"--")</f>
        <v>42321</v>
      </c>
      <c r="U37" s="99">
        <f>IFERROR(_xll.qlRateHelperPillarDate(N37,Trigger),"--")</f>
        <v>53279</v>
      </c>
      <c r="W37" s="4" t="str">
        <f t="shared" si="0"/>
        <v>BasSw</v>
      </c>
      <c r="X37" s="4" t="str">
        <v>obj_00461</v>
      </c>
      <c r="Y37" s="4" t="str">
        <f>IFERROR(_xll.qlRateHelperQuoteName(X37,Trigger),"")</f>
        <v>USDAM3L60Y_LCHQuote</v>
      </c>
      <c r="Z37" s="70">
        <f>IFERROR(_xll.qlRateHelperRate(X37,Trigger),"")</f>
        <v>2.8499999999999998E-2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42321</v>
      </c>
      <c r="AC37" s="5">
        <f>IFERROR(_xll.qlRateHelperPillarDate(X37,Trigger),"")</f>
        <v>64236</v>
      </c>
      <c r="AD37" s="70">
        <v>2.799584299146677E-2</v>
      </c>
      <c r="AE37" s="77">
        <v>0.1861535095271489</v>
      </c>
      <c r="AF37" s="169">
        <v>64227</v>
      </c>
      <c r="AG37" s="170">
        <v>2.3369997405336702E-2</v>
      </c>
      <c r="AH37" s="172">
        <f t="shared" si="2"/>
        <v>4.625845586130068E-3</v>
      </c>
      <c r="AI37" s="174">
        <v>0.245874051520899</v>
      </c>
      <c r="AJ37" s="173">
        <f t="shared" si="3"/>
        <v>-5.9720541993750098E-2</v>
      </c>
      <c r="AK37" s="170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USDOIS25Y_LCHQuote</v>
      </c>
      <c r="J38" s="123"/>
      <c r="K38" s="64" t="str">
        <f>_xll.qlOISRateHelper(,C38,B38,I38,$H38,,Permanent,Trigger,ObjectOverwrite)</f>
        <v>obj_00553#0004</v>
      </c>
      <c r="M38" s="10" t="str">
        <f t="shared" si="4"/>
        <v>OIS</v>
      </c>
      <c r="N38" s="94" t="str">
        <f t="shared" si="5"/>
        <v>obj_00544#0004</v>
      </c>
      <c r="O38" s="146" t="str">
        <f>IFERROR(_xll.qlRateHelperQuoteName(N38,Trigger),"--")</f>
        <v>USDOIS40Y_LCHQuote</v>
      </c>
      <c r="P38" s="98">
        <f>IFERROR(_xll.qlRateHelperQuoteValue($N38,Trigger),"--")</f>
        <v>2.4459999999999996E-2</v>
      </c>
      <c r="Q38" s="97" t="b">
        <v>0</v>
      </c>
      <c r="R38" s="94">
        <v>50</v>
      </c>
      <c r="S38" s="94">
        <v>1</v>
      </c>
      <c r="T38" s="99">
        <f>IFERROR(_xll.qlRateHelperEarliestDate(N38,Trigger),"--")</f>
        <v>42321</v>
      </c>
      <c r="U38" s="99">
        <f>IFERROR(_xll.qlRateHelperPillarDate(N38,Trigger),"--")</f>
        <v>56933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9" t="e">
        <v>#N/A</v>
      </c>
      <c r="AG38" s="170" t="e">
        <v>#N/A</v>
      </c>
      <c r="AH38" s="172" t="e">
        <f t="shared" si="2"/>
        <v>#N/A</v>
      </c>
      <c r="AI38" s="174" t="e">
        <v>#N/A</v>
      </c>
      <c r="AJ38" s="173" t="e">
        <f t="shared" si="3"/>
        <v>#N/A</v>
      </c>
      <c r="AK38" s="170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USDOIS30Y_LCHQuote</v>
      </c>
      <c r="J39" s="123"/>
      <c r="K39" s="64" t="str">
        <f>_xll.qlOISRateHelper(,C39,B39,I39,$H39,,Permanent,Trigger,ObjectOverwrite)</f>
        <v>obj_0053b#0004</v>
      </c>
      <c r="M39" s="10" t="str">
        <f t="shared" si="4"/>
        <v>OIS</v>
      </c>
      <c r="N39" s="94" t="str">
        <f t="shared" si="5"/>
        <v>obj_00555#0004</v>
      </c>
      <c r="O39" s="146" t="str">
        <f>IFERROR(_xll.qlRateHelperQuoteName(N39,Trigger),"--")</f>
        <v>USDOIS50Y_LCHQuote</v>
      </c>
      <c r="P39" s="98">
        <f>IFERROR(_xll.qlRateHelperQuoteValue($N39,Trigger),"--")</f>
        <v>2.4279999999999999E-2</v>
      </c>
      <c r="Q39" s="97" t="b">
        <v>0</v>
      </c>
      <c r="R39" s="94">
        <v>50</v>
      </c>
      <c r="S39" s="94">
        <v>1</v>
      </c>
      <c r="T39" s="99">
        <f>IFERROR(_xll.qlRateHelperEarliestDate(N39,Trigger),"--")</f>
        <v>42321</v>
      </c>
      <c r="U39" s="99">
        <f>IFERROR(_xll.qlRateHelperPillarDate(N39,Trigger),"--")</f>
        <v>60584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9" t="e">
        <v>#N/A</v>
      </c>
      <c r="AG39" s="170" t="e">
        <v>#N/A</v>
      </c>
      <c r="AH39" s="172" t="e">
        <f t="shared" si="2"/>
        <v>#N/A</v>
      </c>
      <c r="AI39" s="174" t="e">
        <v>#N/A</v>
      </c>
      <c r="AJ39" s="173" t="e">
        <f t="shared" si="3"/>
        <v>#N/A</v>
      </c>
      <c r="AK39" s="170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USDOIS40Y_LCHQuote</v>
      </c>
      <c r="J40" s="123"/>
      <c r="K40" s="64" t="str">
        <f>_xll.qlOISRateHelper(,C40,B40,I40,$H40,,Permanent,Trigger,ObjectOverwrite)</f>
        <v>obj_00544#0004</v>
      </c>
      <c r="M40" s="11" t="str">
        <f t="shared" si="4"/>
        <v>OIS</v>
      </c>
      <c r="N40" s="95" t="e">
        <f t="shared" si="5"/>
        <v>#NUM!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9" t="e">
        <v>#N/A</v>
      </c>
      <c r="AG40" s="170" t="e">
        <v>#N/A</v>
      </c>
      <c r="AH40" s="172" t="e">
        <f t="shared" si="2"/>
        <v>#N/A</v>
      </c>
      <c r="AI40" s="174" t="e">
        <v>#N/A</v>
      </c>
      <c r="AJ40" s="173" t="e">
        <f t="shared" si="3"/>
        <v>#N/A</v>
      </c>
      <c r="AK40" s="170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USDOIS50Y_LCHQuote</v>
      </c>
      <c r="J41" s="123"/>
      <c r="K41" s="64" t="str">
        <f>_xll.qlOISRateHelper(,C41,B41,I41,$H41,,Permanent,Trigger,ObjectOverwrite)</f>
        <v>obj_00555#0004</v>
      </c>
      <c r="M41" s="10" t="str">
        <f>A45</f>
        <v>BasSw</v>
      </c>
      <c r="N41" s="94" t="str">
        <f>IF(ISBLANK(K45),"--",K45)</f>
        <v>obj_00484#0004</v>
      </c>
      <c r="O41" s="146" t="str">
        <f>IFERROR(_xll.qlRateHelperQuoteName(N41,Trigger),"--")</f>
        <v>USDAM3L1Y_LCHQuote</v>
      </c>
      <c r="P41" s="98">
        <f>IFERROR(_xll.qlRateHelperQuoteValue($N41,Trigger),"--")</f>
        <v>6.1999999999999998E-3</v>
      </c>
      <c r="Q41" s="97" t="b">
        <v>0</v>
      </c>
      <c r="R41" s="94">
        <v>50</v>
      </c>
      <c r="S41" s="94">
        <v>1</v>
      </c>
      <c r="T41" s="99">
        <f>IFERROR(_xll.qlRateHelperEarliestDate(N41,Trigger),"--")</f>
        <v>42321</v>
      </c>
      <c r="U41" s="99">
        <f>IFERROR(_xll.qlRateHelperPillarDate(N41,Trigger),"--")</f>
        <v>42688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9" t="e">
        <v>#N/A</v>
      </c>
      <c r="AG41" s="170" t="e">
        <v>#N/A</v>
      </c>
      <c r="AH41" s="172" t="e">
        <f t="shared" si="2"/>
        <v>#N/A</v>
      </c>
      <c r="AI41" s="174" t="e">
        <v>#N/A</v>
      </c>
      <c r="AJ41" s="173" t="e">
        <f t="shared" si="3"/>
        <v>#N/A</v>
      </c>
      <c r="AK41" s="170"/>
    </row>
    <row r="42" spans="1:37" ht="11.25" customHeight="1" x14ac:dyDescent="0.2">
      <c r="A42" s="1" t="s">
        <v>70</v>
      </c>
      <c r="B42" s="8" t="s">
        <v>111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USDOIS60Y_LCHQuote</v>
      </c>
      <c r="J42" s="124"/>
      <c r="K42" s="3" t="e">
        <f>_xll.qlOISRateHelper(,C42,B42,I42,$H42,,Permanent,Trigger,ObjectOverwrite)</f>
        <v>#NUM!</v>
      </c>
      <c r="M42" s="10" t="str">
        <f t="shared" ref="M42:M77" si="10">A46</f>
        <v>BasSw</v>
      </c>
      <c r="N42" s="94" t="str">
        <f t="shared" ref="N42:N77" si="11">IF(ISBLANK(K46),"--",K46)</f>
        <v>obj_00460#0004</v>
      </c>
      <c r="O42" s="146" t="str">
        <f>IFERROR(_xll.qlRateHelperQuoteName(N42,Trigger),"--")</f>
        <v>USDAM3L15M_LCHQuote</v>
      </c>
      <c r="P42" s="98">
        <f>IFERROR(_xll.qlRateHelperQuoteValue($N42,Trigger),"--")</f>
        <v>7.0150000000000004E-3</v>
      </c>
      <c r="Q42" s="97" t="b">
        <v>0</v>
      </c>
      <c r="R42" s="94">
        <v>50</v>
      </c>
      <c r="S42" s="94">
        <v>1</v>
      </c>
      <c r="T42" s="99">
        <f>IFERROR(_xll.qlRateHelperEarliestDate(N42,Trigger),"--")</f>
        <v>42321</v>
      </c>
      <c r="U42" s="99">
        <f>IFERROR(_xll.qlRateHelperPillarDate(N42,Trigger),"--")</f>
        <v>42779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9" t="e">
        <v>#N/A</v>
      </c>
      <c r="AG42" s="170" t="e">
        <v>#N/A</v>
      </c>
      <c r="AH42" s="172" t="e">
        <f t="shared" si="2"/>
        <v>#N/A</v>
      </c>
      <c r="AI42" s="174" t="e">
        <v>#N/A</v>
      </c>
      <c r="AJ42" s="173" t="e">
        <f t="shared" si="3"/>
        <v>#N/A</v>
      </c>
      <c r="AK42" s="170"/>
    </row>
    <row r="43" spans="1:37" ht="11.25" customHeight="1" x14ac:dyDescent="0.2">
      <c r="C43" s="50" t="s">
        <v>158</v>
      </c>
      <c r="H43" s="103" t="s">
        <v>159</v>
      </c>
      <c r="I43" s="103" t="s">
        <v>167</v>
      </c>
      <c r="M43" s="10" t="str">
        <f t="shared" si="10"/>
        <v>BasSw</v>
      </c>
      <c r="N43" s="94" t="str">
        <f t="shared" si="11"/>
        <v>obj_0047c#0004</v>
      </c>
      <c r="O43" s="146" t="str">
        <f>IFERROR(_xll.qlRateHelperQuoteName(N43,Trigger),"--")</f>
        <v>USDAM3L18M_LCHQuote</v>
      </c>
      <c r="P43" s="98">
        <f>IFERROR(_xll.qlRateHelperQuoteValue($N43,Trigger),"--")</f>
        <v>7.8299999999999984E-3</v>
      </c>
      <c r="Q43" s="97" t="b">
        <v>0</v>
      </c>
      <c r="R43" s="94">
        <v>50</v>
      </c>
      <c r="S43" s="94">
        <v>1</v>
      </c>
      <c r="T43" s="99">
        <f>IFERROR(_xll.qlRateHelperEarliestDate(N43,Trigger),"--")</f>
        <v>42321</v>
      </c>
      <c r="U43" s="99">
        <f>IFERROR(_xll.qlRateHelperPillarDate(N43,Trigger),"--")</f>
        <v>42870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9" t="e">
        <v>#N/A</v>
      </c>
      <c r="AG43" s="170" t="e">
        <v>#N/A</v>
      </c>
      <c r="AH43" s="172" t="e">
        <f t="shared" si="2"/>
        <v>#N/A</v>
      </c>
      <c r="AI43" s="174" t="e">
        <v>#N/A</v>
      </c>
      <c r="AJ43" s="173" t="e">
        <f t="shared" si="3"/>
        <v>#N/A</v>
      </c>
      <c r="AK43" s="170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168</v>
      </c>
      <c r="E44" s="65" t="s">
        <v>5</v>
      </c>
      <c r="F44" s="65" t="s">
        <v>34</v>
      </c>
      <c r="G44" s="65" t="s">
        <v>114</v>
      </c>
      <c r="H44" s="65" t="s">
        <v>4</v>
      </c>
      <c r="I44" s="65" t="s">
        <v>1</v>
      </c>
      <c r="J44" s="65" t="s">
        <v>132</v>
      </c>
      <c r="K44" s="65" t="s">
        <v>24</v>
      </c>
      <c r="M44" s="10" t="str">
        <f t="shared" si="10"/>
        <v>BasSw</v>
      </c>
      <c r="N44" s="94" t="str">
        <f t="shared" si="11"/>
        <v>obj_00471#0004</v>
      </c>
      <c r="O44" s="146" t="str">
        <f>IFERROR(_xll.qlRateHelperQuoteName(N44,Trigger),"--")</f>
        <v>USDAM3L21M_LCHQuote</v>
      </c>
      <c r="P44" s="98">
        <f>IFERROR(_xll.qlRateHelperQuoteValue($N44,Trigger),"--")</f>
        <v>8.6799999999999985E-3</v>
      </c>
      <c r="Q44" s="97" t="b">
        <v>0</v>
      </c>
      <c r="R44" s="94">
        <v>50</v>
      </c>
      <c r="S44" s="94">
        <v>1</v>
      </c>
      <c r="T44" s="99">
        <f>IFERROR(_xll.qlRateHelperEarliestDate(N44,Trigger),"--")</f>
        <v>42321</v>
      </c>
      <c r="U44" s="99">
        <f>IFERROR(_xll.qlRateHelperPillarDate(N44,Trigger),"--")</f>
        <v>42961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9" t="e">
        <v>#N/A</v>
      </c>
      <c r="AG44" s="170" t="e">
        <v>#N/A</v>
      </c>
      <c r="AH44" s="172" t="e">
        <f t="shared" si="2"/>
        <v>#N/A</v>
      </c>
      <c r="AI44" s="174" t="e">
        <v>#N/A</v>
      </c>
      <c r="AJ44" s="173" t="e">
        <f t="shared" si="3"/>
        <v>#N/A</v>
      </c>
      <c r="AK44" s="170"/>
    </row>
    <row r="45" spans="1:37" ht="11.25" customHeight="1" x14ac:dyDescent="0.2">
      <c r="A45" s="53" t="s">
        <v>117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 t="shared" ref="I45:I81" si="13">IF(LCHQuoteOverwrite,Currency&amp;"3FF3L"&amp;B45&amp;LCHQuoteSuffix,Currency&amp;$C$43&amp;$H$43&amp;IF($B45="1W","SW",$B45)&amp;QuoteSuffix)</f>
        <v>USDAM3L1Y_LCHQuote</v>
      </c>
      <c r="J45" s="175" t="str">
        <f t="shared" ref="J45:J81" si="14">IF(LCHQuoteOverwrite,0,Currency&amp;$H$43&amp;$I$43&amp;B45&amp;QuoteSuffix)</f>
        <v>USD3LFF1Y_LCHQuote</v>
      </c>
      <c r="K45" s="58" t="str">
        <f>_xll.qlOISRateHelper2(,C45,B45,I45,H45,,E45,J45,Permanent,Trigger,ObjectOverwrite)</f>
        <v>obj_00484#0004</v>
      </c>
      <c r="M45" s="10" t="str">
        <f t="shared" si="10"/>
        <v>BasSw</v>
      </c>
      <c r="N45" s="94" t="str">
        <f t="shared" si="11"/>
        <v>obj_00464#0004</v>
      </c>
      <c r="O45" s="146" t="str">
        <f>IFERROR(_xll.qlRateHelperQuoteName(N45,Trigger),"--")</f>
        <v>USDAM3L2Y_LCHQuote</v>
      </c>
      <c r="P45" s="98">
        <f>IFERROR(_xll.qlRateHelperQuoteValue($N45,Trigger),"--")</f>
        <v>9.4489999999999991E-3</v>
      </c>
      <c r="Q45" s="97" t="b">
        <v>0</v>
      </c>
      <c r="R45" s="94">
        <v>50</v>
      </c>
      <c r="S45" s="94">
        <v>1</v>
      </c>
      <c r="T45" s="99">
        <f>IFERROR(_xll.qlRateHelperEarliestDate(N45,Trigger),"--")</f>
        <v>42321</v>
      </c>
      <c r="U45" s="99">
        <f>IFERROR(_xll.qlRateHelperPillarDate(N45,Trigger),"--")</f>
        <v>43052</v>
      </c>
      <c r="W45" s="4" t="str">
        <f t="shared" ref="W45:W77" si="15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9" t="e">
        <v>#N/A</v>
      </c>
      <c r="AG45" s="170" t="e">
        <v>#N/A</v>
      </c>
      <c r="AH45" s="172" t="e">
        <f t="shared" si="2"/>
        <v>#N/A</v>
      </c>
      <c r="AI45" s="174" t="e">
        <v>#N/A</v>
      </c>
      <c r="AJ45" s="173" t="e">
        <f t="shared" si="3"/>
        <v>#N/A</v>
      </c>
      <c r="AK45" s="170"/>
    </row>
    <row r="46" spans="1:37" ht="11.25" customHeight="1" x14ac:dyDescent="0.2">
      <c r="A46" s="59" t="s">
        <v>117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 t="shared" si="13"/>
        <v>USDAM3L15M_LCHQuote</v>
      </c>
      <c r="J46" s="176" t="str">
        <f t="shared" si="14"/>
        <v>USD3LFF15M_LCHQuote</v>
      </c>
      <c r="K46" s="64" t="str">
        <f>_xll.qlOISRateHelper2(,C46,B46,I46,H46,,E46,J46,Permanent,Trigger,ObjectOverwrite)</f>
        <v>obj_00460#0004</v>
      </c>
      <c r="M46" s="10" t="str">
        <f t="shared" si="10"/>
        <v>BasSw</v>
      </c>
      <c r="N46" s="94" t="str">
        <f t="shared" si="11"/>
        <v>obj_0046c#0004</v>
      </c>
      <c r="O46" s="146" t="str">
        <f>IFERROR(_xll.qlRateHelperQuoteName(N46,Trigger),"--")</f>
        <v>USDAM3L3Y_LCHQuote</v>
      </c>
      <c r="P46" s="98">
        <f>IFERROR(_xll.qlRateHelperQuoteValue($N46,Trigger),"--")</f>
        <v>1.23485E-2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42321</v>
      </c>
      <c r="U46" s="99">
        <f>IFERROR(_xll.qlRateHelperPillarDate(N46,Trigger),"--")</f>
        <v>43417</v>
      </c>
      <c r="W46" s="4" t="str">
        <f t="shared" si="15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9" t="e">
        <v>#N/A</v>
      </c>
      <c r="AG46" s="170" t="e">
        <v>#N/A</v>
      </c>
      <c r="AH46" s="172" t="e">
        <f t="shared" si="2"/>
        <v>#N/A</v>
      </c>
      <c r="AI46" s="174" t="e">
        <v>#N/A</v>
      </c>
      <c r="AJ46" s="173" t="e">
        <f t="shared" si="3"/>
        <v>#N/A</v>
      </c>
      <c r="AK46" s="170"/>
    </row>
    <row r="47" spans="1:37" ht="11.25" customHeight="1" x14ac:dyDescent="0.2">
      <c r="A47" s="59" t="s">
        <v>117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 t="shared" si="13"/>
        <v>USDAM3L18M_LCHQuote</v>
      </c>
      <c r="J47" s="176" t="str">
        <f t="shared" si="14"/>
        <v>USD3LFF18M_LCHQuote</v>
      </c>
      <c r="K47" s="64" t="str">
        <f>_xll.qlOISRateHelper2(,C47,B47,I47,H47,,E47,J47,Permanent,Trigger,ObjectOverwrite)</f>
        <v>obj_0047c#0004</v>
      </c>
      <c r="M47" s="10" t="str">
        <f t="shared" si="10"/>
        <v>BasSw</v>
      </c>
      <c r="N47" s="94" t="str">
        <f t="shared" si="11"/>
        <v>obj_00474#0004</v>
      </c>
      <c r="O47" s="146" t="str">
        <f>IFERROR(_xll.qlRateHelperQuoteName(N47,Trigger),"--")</f>
        <v>USDAM3L4Y_LCHQuote</v>
      </c>
      <c r="P47" s="98">
        <f>IFERROR(_xll.qlRateHelperQuoteValue($N47,Trigger),"--")</f>
        <v>1.4590000000000001E-2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42321</v>
      </c>
      <c r="U47" s="99">
        <f>IFERROR(_xll.qlRateHelperPillarDate(N47,Trigger),"--")</f>
        <v>43782</v>
      </c>
      <c r="W47" s="4" t="str">
        <f t="shared" si="15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9" t="e">
        <v>#N/A</v>
      </c>
      <c r="AG47" s="170" t="e">
        <v>#N/A</v>
      </c>
      <c r="AH47" s="172" t="e">
        <f t="shared" si="2"/>
        <v>#N/A</v>
      </c>
      <c r="AI47" s="174" t="e">
        <v>#N/A</v>
      </c>
      <c r="AJ47" s="173" t="e">
        <f t="shared" si="3"/>
        <v>#N/A</v>
      </c>
      <c r="AK47" s="170"/>
    </row>
    <row r="48" spans="1:37" ht="11.25" customHeight="1" x14ac:dyDescent="0.2">
      <c r="A48" s="59" t="s">
        <v>117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 t="shared" si="13"/>
        <v>USDAM3L21M_LCHQuote</v>
      </c>
      <c r="J48" s="176" t="str">
        <f t="shared" si="14"/>
        <v>USD3LFF21M_LCHQuote</v>
      </c>
      <c r="K48" s="64" t="str">
        <f>_xll.qlOISRateHelper2(,C48,B48,I48,H48,,E48,J48,Permanent,Trigger,ObjectOverwrite)</f>
        <v>obj_00471#0004</v>
      </c>
      <c r="M48" s="10" t="str">
        <f t="shared" si="10"/>
        <v>BasSw</v>
      </c>
      <c r="N48" s="94" t="str">
        <f t="shared" si="11"/>
        <v>obj_00482#0004</v>
      </c>
      <c r="O48" s="146" t="str">
        <f>IFERROR(_xll.qlRateHelperQuoteName(N48,Trigger),"--")</f>
        <v>USDAM3L5Y_LCHQuote</v>
      </c>
      <c r="P48" s="98">
        <f>IFERROR(_xll.qlRateHelperQuoteValue($N48,Trigger),"--")</f>
        <v>1.6404000000000002E-2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42321</v>
      </c>
      <c r="U48" s="99">
        <f>IFERROR(_xll.qlRateHelperPillarDate(N48,Trigger),"--")</f>
        <v>44148</v>
      </c>
      <c r="W48" s="4" t="str">
        <f t="shared" si="15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9" t="e">
        <v>#N/A</v>
      </c>
      <c r="AG48" s="170" t="e">
        <v>#N/A</v>
      </c>
      <c r="AH48" s="172" t="e">
        <f t="shared" si="2"/>
        <v>#N/A</v>
      </c>
      <c r="AI48" s="174" t="e">
        <v>#N/A</v>
      </c>
      <c r="AJ48" s="173" t="e">
        <f t="shared" si="3"/>
        <v>#N/A</v>
      </c>
      <c r="AK48" s="170"/>
    </row>
    <row r="49" spans="1:37" ht="11.25" customHeight="1" x14ac:dyDescent="0.2">
      <c r="A49" s="59" t="s">
        <v>117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 t="shared" si="13"/>
        <v>USDAM3L2Y_LCHQuote</v>
      </c>
      <c r="J49" s="176" t="str">
        <f t="shared" si="14"/>
        <v>USD3LFF2Y_LCHQuote</v>
      </c>
      <c r="K49" s="64" t="str">
        <f>_xll.qlOISRateHelper2(,C49,B49,I49,H49,,E49,J49,Permanent,Trigger,ObjectOverwrite)</f>
        <v>obj_00464#0004</v>
      </c>
      <c r="M49" s="10" t="str">
        <f t="shared" si="10"/>
        <v>BasSw</v>
      </c>
      <c r="N49" s="94" t="str">
        <f t="shared" si="11"/>
        <v>obj_0046d#0004</v>
      </c>
      <c r="O49" s="146" t="str">
        <f>IFERROR(_xll.qlRateHelperQuoteName(N49,Trigger),"--")</f>
        <v>USDAM3L6Y_LCHQuote</v>
      </c>
      <c r="P49" s="98">
        <f>IFERROR(_xll.qlRateHelperQuoteValue($N49,Trigger),"--")</f>
        <v>1.79455E-2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42321</v>
      </c>
      <c r="U49" s="99">
        <f>IFERROR(_xll.qlRateHelperPillarDate(N49,Trigger),"--")</f>
        <v>44515</v>
      </c>
      <c r="W49" s="4" t="str">
        <f t="shared" si="15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9" t="e">
        <v>#N/A</v>
      </c>
      <c r="AG49" s="170" t="e">
        <v>#N/A</v>
      </c>
      <c r="AH49" s="172" t="e">
        <f t="shared" si="2"/>
        <v>#N/A</v>
      </c>
      <c r="AI49" s="174" t="e">
        <v>#N/A</v>
      </c>
      <c r="AJ49" s="173" t="e">
        <f t="shared" si="3"/>
        <v>#N/A</v>
      </c>
      <c r="AK49" s="170"/>
    </row>
    <row r="50" spans="1:37" ht="11.25" customHeight="1" x14ac:dyDescent="0.2">
      <c r="A50" s="59" t="s">
        <v>117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 t="shared" si="13"/>
        <v>USDAM3L3Y_LCHQuote</v>
      </c>
      <c r="J50" s="176" t="str">
        <f t="shared" si="14"/>
        <v>USD3LFF3Y_LCHQuote</v>
      </c>
      <c r="K50" s="64" t="str">
        <f>_xll.qlOISRateHelper2(,C50,B50,I50,H50,,E50,J50,Permanent,Trigger,ObjectOverwrite)</f>
        <v>obj_0046c#0004</v>
      </c>
      <c r="M50" s="10" t="str">
        <f t="shared" si="10"/>
        <v>BasSw</v>
      </c>
      <c r="N50" s="94" t="str">
        <f t="shared" si="11"/>
        <v>obj_0046e#0004</v>
      </c>
      <c r="O50" s="146" t="str">
        <f>IFERROR(_xll.qlRateHelperQuoteName(N50,Trigger),"--")</f>
        <v>USDAM3L7Y_LCHQuote</v>
      </c>
      <c r="P50" s="98">
        <f>IFERROR(_xll.qlRateHelperQuoteValue($N50,Trigger),"--")</f>
        <v>1.9237500000000001E-2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42321</v>
      </c>
      <c r="U50" s="99">
        <f>IFERROR(_xll.qlRateHelperPillarDate(N50,Trigger),"--")</f>
        <v>44879</v>
      </c>
      <c r="W50" s="4" t="str">
        <f t="shared" si="15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9" t="e">
        <v>#N/A</v>
      </c>
      <c r="AG50" s="170" t="e">
        <v>#N/A</v>
      </c>
      <c r="AH50" s="172" t="e">
        <f t="shared" si="2"/>
        <v>#N/A</v>
      </c>
      <c r="AI50" s="174" t="e">
        <v>#N/A</v>
      </c>
      <c r="AJ50" s="173" t="e">
        <f t="shared" si="3"/>
        <v>#N/A</v>
      </c>
      <c r="AK50" s="170"/>
    </row>
    <row r="51" spans="1:37" ht="11.25" customHeight="1" x14ac:dyDescent="0.2">
      <c r="A51" s="59" t="s">
        <v>117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 t="shared" si="13"/>
        <v>USDAM3L4Y_LCHQuote</v>
      </c>
      <c r="J51" s="176" t="str">
        <f t="shared" si="14"/>
        <v>USD3LFF4Y_LCHQuote</v>
      </c>
      <c r="K51" s="64" t="str">
        <f>_xll.qlOISRateHelper2(,C51,B51,I51,H51,,E51,J51,Permanent,Trigger,ObjectOverwrite)</f>
        <v>obj_00474#0004</v>
      </c>
      <c r="M51" s="10" t="str">
        <f t="shared" si="10"/>
        <v>BasSw</v>
      </c>
      <c r="N51" s="94" t="str">
        <f t="shared" si="11"/>
        <v>obj_0047b#0004</v>
      </c>
      <c r="O51" s="146" t="str">
        <f>IFERROR(_xll.qlRateHelperQuoteName(N51,Trigger),"--")</f>
        <v>USDAM3L8Y_LCHQuote</v>
      </c>
      <c r="P51" s="98">
        <f>IFERROR(_xll.qlRateHelperQuoteValue($N51,Trigger),"--")</f>
        <v>2.03155E-2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42321</v>
      </c>
      <c r="U51" s="99">
        <f>IFERROR(_xll.qlRateHelperPillarDate(N51,Trigger),"--")</f>
        <v>45243</v>
      </c>
      <c r="W51" s="4" t="str">
        <f t="shared" si="15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9" t="e">
        <v>#N/A</v>
      </c>
      <c r="AG51" s="170" t="e">
        <v>#N/A</v>
      </c>
      <c r="AH51" s="172" t="e">
        <f t="shared" si="2"/>
        <v>#N/A</v>
      </c>
      <c r="AI51" s="174" t="e">
        <v>#N/A</v>
      </c>
      <c r="AJ51" s="173" t="e">
        <f t="shared" si="3"/>
        <v>#N/A</v>
      </c>
      <c r="AK51" s="170"/>
    </row>
    <row r="52" spans="1:37" ht="11.25" customHeight="1" x14ac:dyDescent="0.2">
      <c r="A52" s="59" t="s">
        <v>117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 t="shared" si="13"/>
        <v>USDAM3L5Y_LCHQuote</v>
      </c>
      <c r="J52" s="176" t="str">
        <f t="shared" si="14"/>
        <v>USD3LFF5Y_LCHQuote</v>
      </c>
      <c r="K52" s="64" t="str">
        <f>_xll.qlOISRateHelper2(,C52,B52,I52,H52,,E52,J52,Permanent,Trigger,ObjectOverwrite)</f>
        <v>obj_00482#0004</v>
      </c>
      <c r="M52" s="10" t="str">
        <f t="shared" si="10"/>
        <v>BasSw</v>
      </c>
      <c r="N52" s="94" t="str">
        <f t="shared" si="11"/>
        <v>obj_00470#0004</v>
      </c>
      <c r="O52" s="146" t="str">
        <f>IFERROR(_xll.qlRateHelperQuoteName(N52,Trigger),"--")</f>
        <v>USDAM3L9Y_LCHQuote</v>
      </c>
      <c r="P52" s="98">
        <f>IFERROR(_xll.qlRateHelperQuoteValue($N52,Trigger),"--")</f>
        <v>2.1203000000000003E-2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42321</v>
      </c>
      <c r="U52" s="99">
        <f>IFERROR(_xll.qlRateHelperPillarDate(N52,Trigger),"--")</f>
        <v>45609</v>
      </c>
      <c r="W52" s="4" t="str">
        <f t="shared" si="15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9" t="e">
        <v>#N/A</v>
      </c>
      <c r="AG52" s="170" t="e">
        <v>#N/A</v>
      </c>
      <c r="AH52" s="172" t="e">
        <f t="shared" si="2"/>
        <v>#N/A</v>
      </c>
      <c r="AI52" s="174" t="e">
        <v>#N/A</v>
      </c>
      <c r="AJ52" s="173" t="e">
        <f t="shared" si="3"/>
        <v>#N/A</v>
      </c>
      <c r="AK52" s="170"/>
    </row>
    <row r="53" spans="1:37" ht="11.25" customHeight="1" x14ac:dyDescent="0.2">
      <c r="A53" s="59" t="s">
        <v>117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 t="shared" si="13"/>
        <v>USDAM3L6Y_LCHQuote</v>
      </c>
      <c r="J53" s="176" t="str">
        <f t="shared" si="14"/>
        <v>USD3LFF6Y_LCHQuote</v>
      </c>
      <c r="K53" s="64" t="str">
        <f>_xll.qlOISRateHelper2(,C53,B53,I53,H53,,E53,J53,Permanent,Trigger,ObjectOverwrite)</f>
        <v>obj_0046d#0004</v>
      </c>
      <c r="M53" s="10" t="str">
        <f t="shared" si="10"/>
        <v>BasSw</v>
      </c>
      <c r="N53" s="94" t="str">
        <f t="shared" si="11"/>
        <v>obj_00468#0004</v>
      </c>
      <c r="O53" s="146" t="str">
        <f>IFERROR(_xll.qlRateHelperQuoteName(N53,Trigger),"--")</f>
        <v>USDAM3L10Y_LCHQuote</v>
      </c>
      <c r="P53" s="98">
        <f>IFERROR(_xll.qlRateHelperQuoteValue($N53,Trigger),"--")</f>
        <v>2.1947499999999998E-2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42321</v>
      </c>
      <c r="U53" s="99">
        <f>IFERROR(_xll.qlRateHelperPillarDate(N53,Trigger),"--")</f>
        <v>45974</v>
      </c>
      <c r="W53" s="4" t="str">
        <f t="shared" si="15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9" t="e">
        <v>#N/A</v>
      </c>
      <c r="AG53" s="170" t="e">
        <v>#N/A</v>
      </c>
      <c r="AH53" s="172" t="e">
        <f t="shared" si="2"/>
        <v>#N/A</v>
      </c>
      <c r="AI53" s="174" t="e">
        <v>#N/A</v>
      </c>
      <c r="AJ53" s="173" t="e">
        <f t="shared" si="3"/>
        <v>#N/A</v>
      </c>
      <c r="AK53" s="170"/>
    </row>
    <row r="54" spans="1:37" ht="11.25" customHeight="1" x14ac:dyDescent="0.2">
      <c r="A54" s="59" t="s">
        <v>117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 t="shared" si="13"/>
        <v>USDAM3L7Y_LCHQuote</v>
      </c>
      <c r="J54" s="176" t="str">
        <f t="shared" si="14"/>
        <v>USD3LFF7Y_LCHQuote</v>
      </c>
      <c r="K54" s="64" t="str">
        <f>_xll.qlOISRateHelper2(,C54,B54,I54,H54,,E54,J54,Permanent,Trigger,ObjectOverwrite)</f>
        <v>obj_0046e#0004</v>
      </c>
      <c r="M54" s="10" t="str">
        <f t="shared" si="10"/>
        <v>BasSw</v>
      </c>
      <c r="N54" s="94" t="str">
        <f t="shared" si="11"/>
        <v>obj_00469#0004</v>
      </c>
      <c r="O54" s="146" t="str">
        <f>IFERROR(_xll.qlRateHelperQuoteName(N54,Trigger),"--")</f>
        <v>USDAM3L11Y_LCHQuote</v>
      </c>
      <c r="P54" s="98">
        <f>IFERROR(_xll.qlRateHelperQuoteValue($N54,Trigger),"--")</f>
        <v>2.2633500000000001E-2</v>
      </c>
      <c r="Q54" s="97" t="b">
        <v>0</v>
      </c>
      <c r="R54" s="94">
        <v>50</v>
      </c>
      <c r="S54" s="94">
        <v>1</v>
      </c>
      <c r="T54" s="99">
        <f>IFERROR(_xll.qlRateHelperEarliestDate(N54,Trigger),"--")</f>
        <v>42321</v>
      </c>
      <c r="U54" s="99">
        <f>IFERROR(_xll.qlRateHelperPillarDate(N54,Trigger),"--")</f>
        <v>46339</v>
      </c>
      <c r="W54" s="4" t="str">
        <f t="shared" si="15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9" t="e">
        <v>#N/A</v>
      </c>
      <c r="AG54" s="170" t="e">
        <v>#N/A</v>
      </c>
      <c r="AH54" s="172" t="e">
        <f t="shared" si="2"/>
        <v>#N/A</v>
      </c>
      <c r="AI54" s="174" t="e">
        <v>#N/A</v>
      </c>
      <c r="AJ54" s="173" t="e">
        <f t="shared" si="3"/>
        <v>#N/A</v>
      </c>
      <c r="AK54" s="170"/>
    </row>
    <row r="55" spans="1:37" ht="11.25" customHeight="1" x14ac:dyDescent="0.2">
      <c r="A55" s="59" t="s">
        <v>117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 t="shared" si="13"/>
        <v>USDAM3L8Y_LCHQuote</v>
      </c>
      <c r="J55" s="176" t="str">
        <f t="shared" si="14"/>
        <v>USD3LFF8Y_LCHQuote</v>
      </c>
      <c r="K55" s="64" t="str">
        <f>_xll.qlOISRateHelper2(,C55,B55,I55,H55,,E55,J55,Permanent,Trigger,ObjectOverwrite)</f>
        <v>obj_0047b#0004</v>
      </c>
      <c r="M55" s="10" t="str">
        <f t="shared" si="10"/>
        <v>BasSw</v>
      </c>
      <c r="N55" s="94" t="str">
        <f t="shared" si="11"/>
        <v>obj_0047e#0004</v>
      </c>
      <c r="O55" s="146" t="str">
        <f>IFERROR(_xll.qlRateHelperQuoteName(N55,Trigger),"--")</f>
        <v>USDAM3L12Y_LCHQuote</v>
      </c>
      <c r="P55" s="98">
        <f>IFERROR(_xll.qlRateHelperQuoteValue($N55,Trigger),"--")</f>
        <v>2.3208000000000003E-2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42321</v>
      </c>
      <c r="U55" s="99">
        <f>IFERROR(_xll.qlRateHelperPillarDate(N55,Trigger),"--")</f>
        <v>46706</v>
      </c>
      <c r="W55" s="4" t="str">
        <f t="shared" si="15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9" t="e">
        <v>#N/A</v>
      </c>
      <c r="AG55" s="170" t="e">
        <v>#N/A</v>
      </c>
      <c r="AH55" s="172" t="e">
        <f t="shared" si="2"/>
        <v>#N/A</v>
      </c>
      <c r="AI55" s="174" t="e">
        <v>#N/A</v>
      </c>
      <c r="AJ55" s="173" t="e">
        <f t="shared" si="3"/>
        <v>#N/A</v>
      </c>
      <c r="AK55" s="170"/>
    </row>
    <row r="56" spans="1:37" ht="11.25" customHeight="1" x14ac:dyDescent="0.2">
      <c r="A56" s="59" t="s">
        <v>117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 t="shared" si="13"/>
        <v>USDAM3L9Y_LCHQuote</v>
      </c>
      <c r="J56" s="176" t="str">
        <f t="shared" si="14"/>
        <v>USD3LFF9Y_LCHQuote</v>
      </c>
      <c r="K56" s="64" t="str">
        <f>_xll.qlOISRateHelper2(,C56,B56,I56,H56,,E56,J56,Permanent,Trigger,ObjectOverwrite)</f>
        <v>obj_00470#0004</v>
      </c>
      <c r="M56" s="10" t="str">
        <f t="shared" si="10"/>
        <v>BasSw</v>
      </c>
      <c r="N56" s="94" t="str">
        <f t="shared" si="11"/>
        <v>obj_00475#0004</v>
      </c>
      <c r="O56" s="146" t="str">
        <f>IFERROR(_xll.qlRateHelperQuoteName(N56,Trigger),"--")</f>
        <v>USDAM3L13Y_LCHQuote</v>
      </c>
      <c r="P56" s="98">
        <f>IFERROR(_xll.qlRateHelperQuoteValue($N56,Trigger),"--")</f>
        <v>2.3703000000000002E-2</v>
      </c>
      <c r="Q56" s="97" t="b">
        <v>0</v>
      </c>
      <c r="R56" s="94">
        <v>50</v>
      </c>
      <c r="S56" s="94">
        <v>1</v>
      </c>
      <c r="T56" s="99">
        <f>IFERROR(_xll.qlRateHelperEarliestDate(N56,Trigger),"--")</f>
        <v>42321</v>
      </c>
      <c r="U56" s="99">
        <f>IFERROR(_xll.qlRateHelperPillarDate(N56,Trigger),"--")</f>
        <v>47070</v>
      </c>
      <c r="W56" s="4" t="str">
        <f t="shared" si="15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9" t="e">
        <v>#N/A</v>
      </c>
      <c r="AG56" s="170" t="e">
        <v>#N/A</v>
      </c>
      <c r="AH56" s="172" t="e">
        <f t="shared" si="2"/>
        <v>#N/A</v>
      </c>
      <c r="AI56" s="174" t="e">
        <v>#N/A</v>
      </c>
      <c r="AJ56" s="173" t="e">
        <f t="shared" si="3"/>
        <v>#N/A</v>
      </c>
      <c r="AK56" s="170"/>
    </row>
    <row r="57" spans="1:37" ht="11.25" customHeight="1" x14ac:dyDescent="0.2">
      <c r="A57" s="59" t="s">
        <v>117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 t="shared" si="13"/>
        <v>USDAM3L10Y_LCHQuote</v>
      </c>
      <c r="J57" s="176" t="str">
        <f t="shared" si="14"/>
        <v>USD3LFF10Y_LCHQuote</v>
      </c>
      <c r="K57" s="64" t="str">
        <f>_xll.qlOISRateHelper2(,C57,B57,I57,H57,,E57,J57,Permanent,Trigger,ObjectOverwrite)</f>
        <v>obj_00468#0004</v>
      </c>
      <c r="M57" s="10" t="str">
        <f t="shared" si="10"/>
        <v>BasSw</v>
      </c>
      <c r="N57" s="94" t="str">
        <f t="shared" si="11"/>
        <v>obj_0047f#0004</v>
      </c>
      <c r="O57" s="146" t="str">
        <f>IFERROR(_xll.qlRateHelperQuoteName(N57,Trigger),"--")</f>
        <v>USDAM3L14Y_LCHQuote</v>
      </c>
      <c r="P57" s="98">
        <f>IFERROR(_xll.qlRateHelperQuoteValue($N57,Trigger),"--")</f>
        <v>2.41275E-2</v>
      </c>
      <c r="Q57" s="97" t="b">
        <v>0</v>
      </c>
      <c r="R57" s="94">
        <v>50</v>
      </c>
      <c r="S57" s="94">
        <v>1</v>
      </c>
      <c r="T57" s="99">
        <f>IFERROR(_xll.qlRateHelperEarliestDate(N57,Trigger),"--")</f>
        <v>42321</v>
      </c>
      <c r="U57" s="99">
        <f>IFERROR(_xll.qlRateHelperPillarDate(N57,Trigger),"--")</f>
        <v>47435</v>
      </c>
      <c r="W57" s="4" t="str">
        <f t="shared" si="15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9" t="e">
        <v>#N/A</v>
      </c>
      <c r="AG57" s="170" t="e">
        <v>#N/A</v>
      </c>
      <c r="AH57" s="172" t="e">
        <f t="shared" si="2"/>
        <v>#N/A</v>
      </c>
      <c r="AI57" s="174" t="e">
        <v>#N/A</v>
      </c>
      <c r="AJ57" s="173" t="e">
        <f t="shared" si="3"/>
        <v>#N/A</v>
      </c>
      <c r="AK57" s="170"/>
    </row>
    <row r="58" spans="1:37" ht="11.25" customHeight="1" x14ac:dyDescent="0.2">
      <c r="A58" s="59" t="s">
        <v>117</v>
      </c>
      <c r="B58" s="60" t="s">
        <v>97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 t="shared" si="13"/>
        <v>USDAM3L11Y_LCHQuote</v>
      </c>
      <c r="J58" s="176" t="str">
        <f t="shared" si="14"/>
        <v>USD3LFF11Y_LCHQuote</v>
      </c>
      <c r="K58" s="64" t="str">
        <f>_xll.qlOISRateHelper2(,C58,B58,I58,H58,,E58,J58,Permanent,Trigger,ObjectOverwrite)</f>
        <v>obj_00469#0004</v>
      </c>
      <c r="M58" s="10" t="str">
        <f t="shared" si="10"/>
        <v>BasSw</v>
      </c>
      <c r="N58" s="94" t="str">
        <f t="shared" si="11"/>
        <v>obj_00477#0004</v>
      </c>
      <c r="O58" s="146" t="str">
        <f>IFERROR(_xll.qlRateHelperQuoteName(N58,Trigger),"--")</f>
        <v>USDAM3L15Y_LCHQuote</v>
      </c>
      <c r="P58" s="98">
        <f>IFERROR(_xll.qlRateHelperQuoteValue($N58,Trigger),"--")</f>
        <v>2.4497499999999998E-2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42321</v>
      </c>
      <c r="U58" s="99">
        <f>IFERROR(_xll.qlRateHelperPillarDate(N58,Trigger),"--")</f>
        <v>47800</v>
      </c>
      <c r="W58" s="4" t="str">
        <f t="shared" si="15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9" t="e">
        <v>#N/A</v>
      </c>
      <c r="AG58" s="170" t="e">
        <v>#N/A</v>
      </c>
      <c r="AH58" s="172" t="e">
        <f t="shared" si="2"/>
        <v>#N/A</v>
      </c>
      <c r="AI58" s="174" t="e">
        <v>#N/A</v>
      </c>
      <c r="AJ58" s="173" t="e">
        <f t="shared" si="3"/>
        <v>#N/A</v>
      </c>
      <c r="AK58" s="170"/>
    </row>
    <row r="59" spans="1:37" ht="11.25" customHeight="1" x14ac:dyDescent="0.2">
      <c r="A59" s="59" t="s">
        <v>117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 t="shared" si="13"/>
        <v>USDAM3L12Y_LCHQuote</v>
      </c>
      <c r="J59" s="176" t="str">
        <f t="shared" si="14"/>
        <v>USD3LFF12Y_LCHQuote</v>
      </c>
      <c r="K59" s="64" t="str">
        <f>_xll.qlOISRateHelper2(,C59,B59,I59,H59,,E59,J59,Permanent,Trigger,ObjectOverwrite)</f>
        <v>obj_0047e#0004</v>
      </c>
      <c r="M59" s="10" t="str">
        <f t="shared" si="10"/>
        <v>BasSw</v>
      </c>
      <c r="N59" s="94" t="str">
        <f t="shared" si="11"/>
        <v>obj_0047a#0004</v>
      </c>
      <c r="O59" s="146" t="str">
        <f>IFERROR(_xll.qlRateHelperQuoteName(N59,Trigger),"--")</f>
        <v>USDAM3L16Y_LCHQuote</v>
      </c>
      <c r="P59" s="98">
        <f>IFERROR(_xll.qlRateHelperQuoteValue($N59,Trigger),"--")</f>
        <v>2.4808750000000001E-2</v>
      </c>
      <c r="Q59" s="97" t="b">
        <v>0</v>
      </c>
      <c r="R59" s="94">
        <v>50</v>
      </c>
      <c r="S59" s="94">
        <v>1</v>
      </c>
      <c r="T59" s="99">
        <f>IFERROR(_xll.qlRateHelperEarliestDate(N59,Trigger),"--")</f>
        <v>42321</v>
      </c>
      <c r="U59" s="99">
        <f>IFERROR(_xll.qlRateHelperPillarDate(N59,Trigger),"--")</f>
        <v>48165</v>
      </c>
      <c r="W59" s="4" t="str">
        <f t="shared" si="15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9" t="e">
        <v>#N/A</v>
      </c>
      <c r="AG59" s="170" t="e">
        <v>#N/A</v>
      </c>
      <c r="AH59" s="172" t="e">
        <f t="shared" si="2"/>
        <v>#N/A</v>
      </c>
      <c r="AI59" s="174" t="e">
        <v>#N/A</v>
      </c>
      <c r="AJ59" s="173" t="e">
        <f t="shared" si="3"/>
        <v>#N/A</v>
      </c>
      <c r="AK59" s="170"/>
    </row>
    <row r="60" spans="1:37" ht="11.25" customHeight="1" x14ac:dyDescent="0.2">
      <c r="A60" s="59" t="s">
        <v>117</v>
      </c>
      <c r="B60" s="60" t="s">
        <v>98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 t="shared" si="13"/>
        <v>USDAM3L13Y_LCHQuote</v>
      </c>
      <c r="J60" s="176" t="str">
        <f t="shared" si="14"/>
        <v>USD3LFF13Y_LCHQuote</v>
      </c>
      <c r="K60" s="64" t="str">
        <f>_xll.qlOISRateHelper2(,C60,B60,I60,H60,,E60,J60,Permanent,Trigger,ObjectOverwrite)</f>
        <v>obj_00475#0004</v>
      </c>
      <c r="M60" s="10" t="str">
        <f t="shared" si="10"/>
        <v>BasSw</v>
      </c>
      <c r="N60" s="94" t="str">
        <f t="shared" si="11"/>
        <v>obj_0046f#0004</v>
      </c>
      <c r="O60" s="146" t="str">
        <f>IFERROR(_xll.qlRateHelperQuoteName(N60,Trigger),"--")</f>
        <v>USDAM3L17Y_LCHQuote</v>
      </c>
      <c r="P60" s="98">
        <f>IFERROR(_xll.qlRateHelperQuoteValue($N60,Trigger),"--")</f>
        <v>2.512E-2</v>
      </c>
      <c r="Q60" s="97" t="b">
        <v>0</v>
      </c>
      <c r="R60" s="94">
        <v>50</v>
      </c>
      <c r="S60" s="94">
        <v>1</v>
      </c>
      <c r="T60" s="99">
        <f>IFERROR(_xll.qlRateHelperEarliestDate(N60,Trigger),"--")</f>
        <v>42321</v>
      </c>
      <c r="U60" s="99">
        <f>IFERROR(_xll.qlRateHelperPillarDate(N60,Trigger),"--")</f>
        <v>48533</v>
      </c>
      <c r="W60" s="4" t="str">
        <f t="shared" si="15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9" t="e">
        <v>#N/A</v>
      </c>
      <c r="AG60" s="170" t="e">
        <v>#N/A</v>
      </c>
      <c r="AH60" s="172" t="e">
        <f t="shared" si="2"/>
        <v>#N/A</v>
      </c>
      <c r="AI60" s="174" t="e">
        <v>#N/A</v>
      </c>
      <c r="AJ60" s="173" t="e">
        <f t="shared" si="3"/>
        <v>#N/A</v>
      </c>
      <c r="AK60" s="170"/>
    </row>
    <row r="61" spans="1:37" ht="11.25" customHeight="1" x14ac:dyDescent="0.2">
      <c r="A61" s="59" t="s">
        <v>117</v>
      </c>
      <c r="B61" s="60" t="s">
        <v>99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 t="shared" si="13"/>
        <v>USDAM3L14Y_LCHQuote</v>
      </c>
      <c r="J61" s="176" t="str">
        <f t="shared" si="14"/>
        <v>USD3LFF14Y_LCHQuote</v>
      </c>
      <c r="K61" s="64" t="str">
        <f>_xll.qlOISRateHelper2(,C61,B61,I61,H61,,E61,J61,Permanent,Trigger,ObjectOverwrite)</f>
        <v>obj_0047f#0004</v>
      </c>
      <c r="M61" s="10" t="str">
        <f t="shared" si="10"/>
        <v>BasSw</v>
      </c>
      <c r="N61" s="94" t="str">
        <f t="shared" si="11"/>
        <v>obj_00463#0004</v>
      </c>
      <c r="O61" s="146" t="str">
        <f>IFERROR(_xll.qlRateHelperQuoteName(N61,Trigger),"--")</f>
        <v>USDAM3L18Y_LCHQuote</v>
      </c>
      <c r="P61" s="98">
        <f>IFERROR(_xll.qlRateHelperQuoteValue($N61,Trigger),"--")</f>
        <v>2.5326499999999998E-2</v>
      </c>
      <c r="Q61" s="97" t="b">
        <v>0</v>
      </c>
      <c r="R61" s="94">
        <v>50</v>
      </c>
      <c r="S61" s="94">
        <v>1</v>
      </c>
      <c r="T61" s="99">
        <f>IFERROR(_xll.qlRateHelperEarliestDate(N61,Trigger),"--")</f>
        <v>42321</v>
      </c>
      <c r="U61" s="99">
        <f>IFERROR(_xll.qlRateHelperPillarDate(N61,Trigger),"--")</f>
        <v>48897</v>
      </c>
      <c r="W61" s="4" t="str">
        <f t="shared" si="15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9" t="e">
        <v>#N/A</v>
      </c>
      <c r="AG61" s="170" t="e">
        <v>#N/A</v>
      </c>
      <c r="AH61" s="172" t="e">
        <f t="shared" si="2"/>
        <v>#N/A</v>
      </c>
      <c r="AI61" s="174" t="e">
        <v>#N/A</v>
      </c>
      <c r="AJ61" s="173" t="e">
        <f t="shared" si="3"/>
        <v>#N/A</v>
      </c>
      <c r="AK61" s="170"/>
    </row>
    <row r="62" spans="1:37" ht="11.25" customHeight="1" x14ac:dyDescent="0.2">
      <c r="A62" s="59" t="s">
        <v>117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 t="shared" si="13"/>
        <v>USDAM3L15Y_LCHQuote</v>
      </c>
      <c r="J62" s="176" t="str">
        <f t="shared" si="14"/>
        <v>USD3LFF15Y_LCHQuote</v>
      </c>
      <c r="K62" s="64" t="str">
        <f>_xll.qlOISRateHelper2(,C62,B62,I62,H62,,E62,J62,Permanent,Trigger,ObjectOverwrite)</f>
        <v>obj_00477#0004</v>
      </c>
      <c r="M62" s="10" t="str">
        <f t="shared" si="10"/>
        <v>BasSw</v>
      </c>
      <c r="N62" s="94" t="str">
        <f t="shared" si="11"/>
        <v>obj_00483#0004</v>
      </c>
      <c r="O62" s="146" t="str">
        <f>IFERROR(_xll.qlRateHelperQuoteName(N62,Trigger),"--")</f>
        <v>USDAM3L19Y_LCHQuote</v>
      </c>
      <c r="P62" s="98">
        <f>IFERROR(_xll.qlRateHelperQuoteValue($N62,Trigger),"--")</f>
        <v>2.5533E-2</v>
      </c>
      <c r="Q62" s="97" t="b">
        <v>0</v>
      </c>
      <c r="R62" s="94">
        <v>50</v>
      </c>
      <c r="S62" s="94">
        <v>1</v>
      </c>
      <c r="T62" s="99">
        <f>IFERROR(_xll.qlRateHelperEarliestDate(N62,Trigger),"--")</f>
        <v>42321</v>
      </c>
      <c r="U62" s="99">
        <f>IFERROR(_xll.qlRateHelperPillarDate(N62,Trigger),"--")</f>
        <v>49261</v>
      </c>
      <c r="W62" s="4" t="str">
        <f t="shared" si="15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9" t="e">
        <v>#N/A</v>
      </c>
      <c r="AG62" s="170" t="e">
        <v>#N/A</v>
      </c>
      <c r="AH62" s="172" t="e">
        <f t="shared" si="2"/>
        <v>#N/A</v>
      </c>
      <c r="AI62" s="174" t="e">
        <v>#N/A</v>
      </c>
      <c r="AJ62" s="173" t="e">
        <f t="shared" si="3"/>
        <v>#N/A</v>
      </c>
      <c r="AK62" s="170"/>
    </row>
    <row r="63" spans="1:37" ht="11.25" customHeight="1" x14ac:dyDescent="0.2">
      <c r="A63" s="59" t="s">
        <v>117</v>
      </c>
      <c r="B63" s="60" t="s">
        <v>100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 t="shared" si="13"/>
        <v>USDAM3L16Y_LCHQuote</v>
      </c>
      <c r="J63" s="176" t="str">
        <f t="shared" si="14"/>
        <v>USD3LFF16Y_LCHQuote</v>
      </c>
      <c r="K63" s="64" t="str">
        <f>_xll.qlOISRateHelper2(,C63,B63,I63,H63,,E63,J63,Permanent,Trigger,ObjectOverwrite)</f>
        <v>obj_0047a#0004</v>
      </c>
      <c r="M63" s="10" t="str">
        <f t="shared" si="10"/>
        <v>BasSw</v>
      </c>
      <c r="N63" s="94" t="str">
        <f t="shared" si="11"/>
        <v>obj_0046a#0004</v>
      </c>
      <c r="O63" s="146" t="str">
        <f>IFERROR(_xll.qlRateHelperQuoteName(N63,Trigger),"--")</f>
        <v>USDAM3L20Y_LCHQuote</v>
      </c>
      <c r="P63" s="98">
        <f>IFERROR(_xll.qlRateHelperQuoteValue($N63,Trigger),"--")</f>
        <v>2.5739499999999998E-2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42321</v>
      </c>
      <c r="U63" s="99">
        <f>IFERROR(_xll.qlRateHelperPillarDate(N63,Trigger),"--")</f>
        <v>49626</v>
      </c>
      <c r="W63" s="4" t="str">
        <f t="shared" si="15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2" t="e">
        <f>AD63-AG63</f>
        <v>#N/A</v>
      </c>
      <c r="AI63" s="46" t="e">
        <v>#N/A</v>
      </c>
      <c r="AJ63" s="173" t="e">
        <f t="shared" si="3"/>
        <v>#N/A</v>
      </c>
    </row>
    <row r="64" spans="1:37" ht="11.25" customHeight="1" x14ac:dyDescent="0.2">
      <c r="A64" s="59" t="s">
        <v>117</v>
      </c>
      <c r="B64" s="60" t="s">
        <v>101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 t="shared" si="13"/>
        <v>USDAM3L17Y_LCHQuote</v>
      </c>
      <c r="J64" s="176" t="str">
        <f t="shared" si="14"/>
        <v>USD3LFF17Y_LCHQuote</v>
      </c>
      <c r="K64" s="64" t="str">
        <f>_xll.qlOISRateHelper2(,C64,B64,I64,H64,,E64,J64,Permanent,Trigger,ObjectOverwrite)</f>
        <v>obj_0046f#0004</v>
      </c>
      <c r="M64" s="10" t="str">
        <f t="shared" si="10"/>
        <v>BasSw</v>
      </c>
      <c r="N64" s="94" t="str">
        <f t="shared" si="11"/>
        <v>obj_00480#0004</v>
      </c>
      <c r="O64" s="146" t="str">
        <f>IFERROR(_xll.qlRateHelperQuoteName(N64,Trigger),"--")</f>
        <v>USDAM3L21Y_LCHQuote</v>
      </c>
      <c r="P64" s="98">
        <f>IFERROR(_xll.qlRateHelperQuoteValue($N64,Trigger),"--")</f>
        <v>2.58485E-2</v>
      </c>
      <c r="Q64" s="97" t="b">
        <v>0</v>
      </c>
      <c r="R64" s="94">
        <v>50</v>
      </c>
      <c r="S64" s="94">
        <v>1</v>
      </c>
      <c r="T64" s="99">
        <f>IFERROR(_xll.qlRateHelperEarliestDate(N64,Trigger),"--")</f>
        <v>42321</v>
      </c>
      <c r="U64" s="99">
        <f>IFERROR(_xll.qlRateHelperPillarDate(N64,Trigger),"--")</f>
        <v>49992</v>
      </c>
      <c r="W64" s="4" t="str">
        <f t="shared" si="15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2" t="e">
        <f t="shared" si="2"/>
        <v>#N/A</v>
      </c>
      <c r="AI64" s="46" t="e">
        <v>#N/A</v>
      </c>
      <c r="AJ64" s="173" t="e">
        <f t="shared" si="3"/>
        <v>#N/A</v>
      </c>
    </row>
    <row r="65" spans="1:36" ht="11.25" customHeight="1" x14ac:dyDescent="0.2">
      <c r="A65" s="59" t="s">
        <v>117</v>
      </c>
      <c r="B65" s="60" t="s">
        <v>102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 t="shared" si="13"/>
        <v>USDAM3L18Y_LCHQuote</v>
      </c>
      <c r="J65" s="176" t="str">
        <f t="shared" si="14"/>
        <v>USD3LFF18Y_LCHQuote</v>
      </c>
      <c r="K65" s="64" t="str">
        <f>_xll.qlOISRateHelper2(,C65,B65,I65,H65,,E65,J65,Permanent,Trigger,ObjectOverwrite)</f>
        <v>obj_00463#0004</v>
      </c>
      <c r="M65" s="10" t="str">
        <f t="shared" si="10"/>
        <v>BasSw</v>
      </c>
      <c r="N65" s="94" t="str">
        <f t="shared" si="11"/>
        <v>obj_00467#0004</v>
      </c>
      <c r="O65" s="146" t="str">
        <f>IFERROR(_xll.qlRateHelperQuoteName(N65,Trigger),"--")</f>
        <v>USDAM3L22Y_LCHQuote</v>
      </c>
      <c r="P65" s="98">
        <f>IFERROR(_xll.qlRateHelperQuoteValue($N65,Trigger),"--")</f>
        <v>2.5957499999999998E-2</v>
      </c>
      <c r="Q65" s="97" t="b">
        <v>0</v>
      </c>
      <c r="R65" s="94">
        <v>50</v>
      </c>
      <c r="S65" s="94">
        <v>1</v>
      </c>
      <c r="T65" s="99">
        <f>IFERROR(_xll.qlRateHelperEarliestDate(N65,Trigger),"--")</f>
        <v>42321</v>
      </c>
      <c r="U65" s="99">
        <f>IFERROR(_xll.qlRateHelperPillarDate(N65,Trigger),"--")</f>
        <v>50357</v>
      </c>
      <c r="W65" s="4" t="str">
        <f t="shared" si="15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2" t="e">
        <f t="shared" si="2"/>
        <v>#N/A</v>
      </c>
      <c r="AI65" s="46" t="e">
        <v>#N/A</v>
      </c>
      <c r="AJ65" s="173" t="e">
        <f t="shared" si="3"/>
        <v>#N/A</v>
      </c>
    </row>
    <row r="66" spans="1:36" ht="11.25" customHeight="1" x14ac:dyDescent="0.2">
      <c r="A66" s="59" t="s">
        <v>117</v>
      </c>
      <c r="B66" s="60" t="s">
        <v>103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6">$H$1</f>
        <v>USDFedFunds</v>
      </c>
      <c r="I66" s="63" t="str">
        <f t="shared" si="13"/>
        <v>USDAM3L19Y_LCHQuote</v>
      </c>
      <c r="J66" s="176" t="str">
        <f t="shared" si="14"/>
        <v>USD3LFF19Y_LCHQuote</v>
      </c>
      <c r="K66" s="64" t="str">
        <f>_xll.qlOISRateHelper2(,C66,B66,I66,H66,,E66,J66,Permanent,Trigger,ObjectOverwrite)</f>
        <v>obj_00483#0004</v>
      </c>
      <c r="M66" s="10" t="str">
        <f t="shared" si="10"/>
        <v>BasSw</v>
      </c>
      <c r="N66" s="94" t="str">
        <f t="shared" si="11"/>
        <v>obj_0047d#0004</v>
      </c>
      <c r="O66" s="146" t="str">
        <f>IFERROR(_xll.qlRateHelperQuoteName(N66,Trigger),"--")</f>
        <v>USDAM3L23Y_LCHQuote</v>
      </c>
      <c r="P66" s="98">
        <f>IFERROR(_xll.qlRateHelperQuoteValue($N66,Trigger),"--")</f>
        <v>2.6066500000000003E-2</v>
      </c>
      <c r="Q66" s="97" t="b">
        <v>0</v>
      </c>
      <c r="R66" s="94">
        <v>50</v>
      </c>
      <c r="S66" s="94">
        <v>1</v>
      </c>
      <c r="T66" s="99">
        <f>IFERROR(_xll.qlRateHelperEarliestDate(N66,Trigger),"--")</f>
        <v>42321</v>
      </c>
      <c r="U66" s="99">
        <f>IFERROR(_xll.qlRateHelperPillarDate(N66,Trigger),"--")</f>
        <v>50724</v>
      </c>
      <c r="W66" s="4" t="str">
        <f t="shared" si="15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2" t="e">
        <f t="shared" si="2"/>
        <v>#N/A</v>
      </c>
      <c r="AI66" s="46" t="e">
        <v>#N/A</v>
      </c>
      <c r="AJ66" s="173" t="e">
        <f t="shared" si="3"/>
        <v>#N/A</v>
      </c>
    </row>
    <row r="67" spans="1:36" ht="11.25" customHeight="1" x14ac:dyDescent="0.2">
      <c r="A67" s="59" t="s">
        <v>117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6"/>
        <v>USDFedFunds</v>
      </c>
      <c r="I67" s="63" t="str">
        <f t="shared" si="13"/>
        <v>USDAM3L20Y_LCHQuote</v>
      </c>
      <c r="J67" s="176" t="str">
        <f t="shared" si="14"/>
        <v>USD3LFF20Y_LCHQuote</v>
      </c>
      <c r="K67" s="64" t="str">
        <f>_xll.qlOISRateHelper2(,C67,B67,I67,H67,,E67,J67,Permanent,Trigger,ObjectOverwrite)</f>
        <v>obj_0046a#0004</v>
      </c>
      <c r="M67" s="10" t="str">
        <f t="shared" si="10"/>
        <v>BasSw</v>
      </c>
      <c r="N67" s="94" t="str">
        <f t="shared" si="11"/>
        <v>obj_00479#0004</v>
      </c>
      <c r="O67" s="146" t="str">
        <f>IFERROR(_xll.qlRateHelperQuoteName(N67,Trigger),"--")</f>
        <v>USDAM3L24Y_LCHQuote</v>
      </c>
      <c r="P67" s="98">
        <f>IFERROR(_xll.qlRateHelperQuoteValue($N67,Trigger),"--")</f>
        <v>2.6175500000000001E-2</v>
      </c>
      <c r="Q67" s="97" t="b">
        <v>0</v>
      </c>
      <c r="R67" s="94">
        <v>50</v>
      </c>
      <c r="S67" s="94">
        <v>1</v>
      </c>
      <c r="T67" s="99">
        <f>IFERROR(_xll.qlRateHelperEarliestDate(N67,Trigger),"--")</f>
        <v>42321</v>
      </c>
      <c r="U67" s="99">
        <f>IFERROR(_xll.qlRateHelperPillarDate(N67,Trigger),"--")</f>
        <v>51088</v>
      </c>
      <c r="W67" s="4" t="str">
        <f t="shared" si="15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2" t="e">
        <f t="shared" si="2"/>
        <v>#N/A</v>
      </c>
      <c r="AI67" s="46" t="e">
        <v>#N/A</v>
      </c>
      <c r="AJ67" s="173" t="e">
        <f t="shared" si="3"/>
        <v>#N/A</v>
      </c>
    </row>
    <row r="68" spans="1:36" ht="11.25" customHeight="1" x14ac:dyDescent="0.2">
      <c r="A68" s="59" t="s">
        <v>117</v>
      </c>
      <c r="B68" s="60" t="s">
        <v>104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6"/>
        <v>USDFedFunds</v>
      </c>
      <c r="I68" s="63" t="str">
        <f t="shared" si="13"/>
        <v>USDAM3L21Y_LCHQuote</v>
      </c>
      <c r="J68" s="176" t="str">
        <f t="shared" si="14"/>
        <v>USD3LFF21Y_LCHQuote</v>
      </c>
      <c r="K68" s="64" t="str">
        <f>_xll.qlOISRateHelper2(,C68,B68,I68,H68,,E68,J68,Permanent,Trigger,ObjectOverwrite)</f>
        <v>obj_00480#0004</v>
      </c>
      <c r="M68" s="10" t="str">
        <f t="shared" si="10"/>
        <v>BasSw</v>
      </c>
      <c r="N68" s="94" t="str">
        <f t="shared" si="11"/>
        <v>obj_00476#0004</v>
      </c>
      <c r="O68" s="146" t="str">
        <f>IFERROR(_xll.qlRateHelperQuoteName(N68,Trigger),"--")</f>
        <v>USDAM3L25Y_LCHQuote</v>
      </c>
      <c r="P68" s="98">
        <f>IFERROR(_xll.qlRateHelperQuoteValue($N68,Trigger),"--")</f>
        <v>2.6284499999999999E-2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42321</v>
      </c>
      <c r="U68" s="99">
        <f>IFERROR(_xll.qlRateHelperPillarDate(N68,Trigger),"--")</f>
        <v>51453</v>
      </c>
      <c r="W68" s="4" t="str">
        <f t="shared" si="15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2" t="e">
        <f t="shared" ref="AH68:AH77" si="17">AD68-AG68</f>
        <v>#N/A</v>
      </c>
      <c r="AI68" s="46" t="e">
        <v>#N/A</v>
      </c>
      <c r="AJ68" s="173" t="e">
        <f t="shared" ref="AJ68:AJ77" si="18">AE68-AI68</f>
        <v>#N/A</v>
      </c>
    </row>
    <row r="69" spans="1:36" ht="11.25" customHeight="1" x14ac:dyDescent="0.2">
      <c r="A69" s="59" t="s">
        <v>117</v>
      </c>
      <c r="B69" s="60" t="s">
        <v>105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6"/>
        <v>USDFedFunds</v>
      </c>
      <c r="I69" s="63" t="str">
        <f t="shared" si="13"/>
        <v>USDAM3L22Y_LCHQuote</v>
      </c>
      <c r="J69" s="176" t="str">
        <f t="shared" si="14"/>
        <v>USD3LFF22Y_LCHQuote</v>
      </c>
      <c r="K69" s="64" t="str">
        <f>_xll.qlOISRateHelper2(,C69,B69,I69,H69,,E69,J69,Permanent,Trigger,ObjectOverwrite)</f>
        <v>obj_00467#0004</v>
      </c>
      <c r="M69" s="10" t="str">
        <f t="shared" si="10"/>
        <v>BasSw</v>
      </c>
      <c r="N69" s="94" t="str">
        <f t="shared" si="11"/>
        <v>obj_00462#0004</v>
      </c>
      <c r="O69" s="146" t="str">
        <f>IFERROR(_xll.qlRateHelperQuoteName(N69,Trigger),"--")</f>
        <v>USDAM3L26Y_LCHQuote</v>
      </c>
      <c r="P69" s="98">
        <f>IFERROR(_xll.qlRateHelperQuoteValue($N69,Trigger),"--")</f>
        <v>2.6347800000000001E-2</v>
      </c>
      <c r="Q69" s="97" t="b">
        <v>0</v>
      </c>
      <c r="R69" s="94">
        <v>50</v>
      </c>
      <c r="S69" s="94">
        <v>1</v>
      </c>
      <c r="T69" s="99">
        <f>IFERROR(_xll.qlRateHelperEarliestDate(N69,Trigger),"--")</f>
        <v>42321</v>
      </c>
      <c r="U69" s="99">
        <f>IFERROR(_xll.qlRateHelperPillarDate(N69,Trigger),"--")</f>
        <v>51818</v>
      </c>
      <c r="W69" s="4" t="str">
        <f t="shared" si="15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2" t="e">
        <f t="shared" si="17"/>
        <v>#N/A</v>
      </c>
      <c r="AI69" s="46" t="e">
        <v>#N/A</v>
      </c>
      <c r="AJ69" s="173" t="e">
        <f t="shared" si="18"/>
        <v>#N/A</v>
      </c>
    </row>
    <row r="70" spans="1:36" ht="11.25" customHeight="1" x14ac:dyDescent="0.2">
      <c r="A70" s="59" t="s">
        <v>117</v>
      </c>
      <c r="B70" s="60" t="s">
        <v>106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6"/>
        <v>USDFedFunds</v>
      </c>
      <c r="I70" s="63" t="str">
        <f t="shared" si="13"/>
        <v>USDAM3L23Y_LCHQuote</v>
      </c>
      <c r="J70" s="176" t="str">
        <f t="shared" si="14"/>
        <v>USD3LFF23Y_LCHQuote</v>
      </c>
      <c r="K70" s="64" t="str">
        <f>_xll.qlOISRateHelper2(,C70,B70,I70,H70,,E70,J70,Permanent,Trigger,ObjectOverwrite)</f>
        <v>obj_0047d#0004</v>
      </c>
      <c r="M70" s="10" t="str">
        <f t="shared" si="10"/>
        <v>BasSw</v>
      </c>
      <c r="N70" s="94" t="str">
        <f t="shared" si="11"/>
        <v>obj_0046b#0004</v>
      </c>
      <c r="O70" s="146" t="str">
        <f>IFERROR(_xll.qlRateHelperQuoteName(N70,Trigger),"--")</f>
        <v>USDAM3L27Y_LCHQuote</v>
      </c>
      <c r="P70" s="98">
        <f>IFERROR(_xll.qlRateHelperQuoteValue($N70,Trigger),"--")</f>
        <v>2.64111E-2</v>
      </c>
      <c r="Q70" s="97" t="b">
        <v>0</v>
      </c>
      <c r="R70" s="94">
        <v>50</v>
      </c>
      <c r="S70" s="94">
        <v>1</v>
      </c>
      <c r="T70" s="99">
        <f>IFERROR(_xll.qlRateHelperEarliestDate(N70,Trigger),"--")</f>
        <v>42321</v>
      </c>
      <c r="U70" s="99">
        <f>IFERROR(_xll.qlRateHelperPillarDate(N70,Trigger),"--")</f>
        <v>52183</v>
      </c>
      <c r="W70" s="4" t="str">
        <f t="shared" si="15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2" t="e">
        <f t="shared" si="17"/>
        <v>#N/A</v>
      </c>
      <c r="AI70" s="46" t="e">
        <v>#N/A</v>
      </c>
      <c r="AJ70" s="173" t="e">
        <f t="shared" si="18"/>
        <v>#N/A</v>
      </c>
    </row>
    <row r="71" spans="1:36" ht="11.25" customHeight="1" x14ac:dyDescent="0.2">
      <c r="A71" s="59" t="s">
        <v>117</v>
      </c>
      <c r="B71" s="60" t="s">
        <v>107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6"/>
        <v>USDFedFunds</v>
      </c>
      <c r="I71" s="63" t="str">
        <f t="shared" si="13"/>
        <v>USDAM3L24Y_LCHQuote</v>
      </c>
      <c r="J71" s="176" t="str">
        <f t="shared" si="14"/>
        <v>USD3LFF24Y_LCHQuote</v>
      </c>
      <c r="K71" s="64" t="str">
        <f>_xll.qlOISRateHelper2(,C71,B71,I71,H71,,E71,J71,Permanent,Trigger,ObjectOverwrite)</f>
        <v>obj_00479#0004</v>
      </c>
      <c r="M71" s="10" t="str">
        <f t="shared" si="10"/>
        <v>BasSw</v>
      </c>
      <c r="N71" s="94" t="str">
        <f t="shared" si="11"/>
        <v>obj_00481#0004</v>
      </c>
      <c r="O71" s="146" t="str">
        <f>IFERROR(_xll.qlRateHelperQuoteName(N71,Trigger),"--")</f>
        <v>USDAM3L28Y_LCHQuote</v>
      </c>
      <c r="P71" s="98">
        <f>IFERROR(_xll.qlRateHelperQuoteValue($N71,Trigger),"--")</f>
        <v>2.6474399999999999E-2</v>
      </c>
      <c r="Q71" s="97" t="b">
        <v>0</v>
      </c>
      <c r="R71" s="94">
        <v>50</v>
      </c>
      <c r="S71" s="94">
        <v>1</v>
      </c>
      <c r="T71" s="99">
        <f>IFERROR(_xll.qlRateHelperEarliestDate(N71,Trigger),"--")</f>
        <v>42321</v>
      </c>
      <c r="U71" s="99">
        <f>IFERROR(_xll.qlRateHelperPillarDate(N71,Trigger),"--")</f>
        <v>52548</v>
      </c>
      <c r="W71" s="4" t="str">
        <f t="shared" si="15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2" t="e">
        <f t="shared" si="17"/>
        <v>#N/A</v>
      </c>
      <c r="AI71" s="46" t="e">
        <v>#N/A</v>
      </c>
      <c r="AJ71" s="173" t="e">
        <f t="shared" si="18"/>
        <v>#N/A</v>
      </c>
    </row>
    <row r="72" spans="1:36" ht="11.25" customHeight="1" x14ac:dyDescent="0.2">
      <c r="A72" s="59" t="s">
        <v>117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6"/>
        <v>USDFedFunds</v>
      </c>
      <c r="I72" s="63" t="str">
        <f t="shared" si="13"/>
        <v>USDAM3L25Y_LCHQuote</v>
      </c>
      <c r="J72" s="176" t="str">
        <f t="shared" si="14"/>
        <v>USD3LFF25Y_LCHQuote</v>
      </c>
      <c r="K72" s="64" t="str">
        <f>_xll.qlOISRateHelper2(,C72,B72,I72,H72,,E72,J72,Permanent,Trigger,ObjectOverwrite)</f>
        <v>obj_00476#0004</v>
      </c>
      <c r="M72" s="10" t="str">
        <f t="shared" si="10"/>
        <v>BasSw</v>
      </c>
      <c r="N72" s="94" t="str">
        <f t="shared" si="11"/>
        <v>obj_00466#0004</v>
      </c>
      <c r="O72" s="146" t="str">
        <f>IFERROR(_xll.qlRateHelperQuoteName(N72,Trigger),"--")</f>
        <v>USDAM3L29Y_LCHQuote</v>
      </c>
      <c r="P72" s="98">
        <f>IFERROR(_xll.qlRateHelperQuoteValue($N72,Trigger),"--")</f>
        <v>2.6537699999999997E-2</v>
      </c>
      <c r="Q72" s="97" t="b">
        <v>0</v>
      </c>
      <c r="R72" s="94">
        <v>50</v>
      </c>
      <c r="S72" s="94">
        <v>1</v>
      </c>
      <c r="T72" s="99">
        <f>IFERROR(_xll.qlRateHelperEarliestDate(N72,Trigger),"--")</f>
        <v>42321</v>
      </c>
      <c r="U72" s="99">
        <f>IFERROR(_xll.qlRateHelperPillarDate(N72,Trigger),"--")</f>
        <v>52915</v>
      </c>
      <c r="W72" s="4" t="str">
        <f t="shared" si="15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2" t="e">
        <f t="shared" si="17"/>
        <v>#N/A</v>
      </c>
      <c r="AI72" s="46" t="e">
        <v>#N/A</v>
      </c>
      <c r="AJ72" s="173" t="e">
        <f t="shared" si="18"/>
        <v>#N/A</v>
      </c>
    </row>
    <row r="73" spans="1:36" ht="11.25" customHeight="1" x14ac:dyDescent="0.2">
      <c r="A73" s="59" t="s">
        <v>117</v>
      </c>
      <c r="B73" s="60" t="s">
        <v>108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6"/>
        <v>USDFedFunds</v>
      </c>
      <c r="I73" s="63" t="str">
        <f t="shared" si="13"/>
        <v>USDAM3L26Y_LCHQuote</v>
      </c>
      <c r="J73" s="176" t="str">
        <f t="shared" si="14"/>
        <v>USD3LFF26Y_LCHQuote</v>
      </c>
      <c r="K73" s="64" t="str">
        <f>_xll.qlOISRateHelper2(,C73,B73,I73,H73,,E73,J73,Permanent,Trigger,ObjectOverwrite)</f>
        <v>obj_00462#0004</v>
      </c>
      <c r="M73" s="10" t="str">
        <f t="shared" si="10"/>
        <v>BasSw</v>
      </c>
      <c r="N73" s="94" t="str">
        <f t="shared" si="11"/>
        <v>obj_00473#0004</v>
      </c>
      <c r="O73" s="146" t="str">
        <f>IFERROR(_xll.qlRateHelperQuoteName(N73,Trigger),"--")</f>
        <v>USDAM3L30Y_LCHQuote</v>
      </c>
      <c r="P73" s="98">
        <f>IFERROR(_xll.qlRateHelperQuoteValue($N73,Trigger),"--")</f>
        <v>2.6601E-2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42321</v>
      </c>
      <c r="U73" s="99">
        <f>IFERROR(_xll.qlRateHelperPillarDate(N73,Trigger),"--")</f>
        <v>53279</v>
      </c>
      <c r="W73" s="4" t="str">
        <f t="shared" si="15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2" t="e">
        <f t="shared" si="17"/>
        <v>#N/A</v>
      </c>
      <c r="AI73" s="46" t="e">
        <v>#N/A</v>
      </c>
      <c r="AJ73" s="173" t="e">
        <f t="shared" si="18"/>
        <v>#N/A</v>
      </c>
    </row>
    <row r="74" spans="1:36" ht="11.25" customHeight="1" x14ac:dyDescent="0.2">
      <c r="A74" s="59" t="s">
        <v>117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6"/>
        <v>USDFedFunds</v>
      </c>
      <c r="I74" s="63" t="str">
        <f t="shared" si="13"/>
        <v>USDAM3L27Y_LCHQuote</v>
      </c>
      <c r="J74" s="176" t="str">
        <f t="shared" si="14"/>
        <v>USD3LFF27Y_LCHQuote</v>
      </c>
      <c r="K74" s="64" t="str">
        <f>_xll.qlOISRateHelper2(,C74,B74,I74,H74,,E74,J74,Permanent,Trigger,ObjectOverwrite)</f>
        <v>obj_0046b#0004</v>
      </c>
      <c r="M74" s="10" t="str">
        <f t="shared" si="10"/>
        <v>BasSw</v>
      </c>
      <c r="N74" s="94" t="str">
        <f t="shared" si="11"/>
        <v>obj_00465#0004</v>
      </c>
      <c r="O74" s="146" t="str">
        <f>IFERROR(_xll.qlRateHelperQuoteName(N74,Trigger),"--")</f>
        <v>USDAM3L35Y_LCHQuote</v>
      </c>
      <c r="P74" s="98">
        <f>IFERROR(_xll.qlRateHelperQuoteValue($N74,Trigger),"--")</f>
        <v>2.6917499999999997E-2</v>
      </c>
      <c r="Q74" s="97" t="b">
        <v>0</v>
      </c>
      <c r="R74" s="94">
        <v>50</v>
      </c>
      <c r="S74" s="94">
        <v>1</v>
      </c>
      <c r="T74" s="99">
        <f>IFERROR(_xll.qlRateHelperEarliestDate(N74,Trigger),"--")</f>
        <v>42321</v>
      </c>
      <c r="U74" s="99">
        <f>IFERROR(_xll.qlRateHelperPillarDate(N74,Trigger),"--")</f>
        <v>55106</v>
      </c>
      <c r="W74" s="4" t="str">
        <f t="shared" si="15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2" t="e">
        <f t="shared" si="17"/>
        <v>#N/A</v>
      </c>
      <c r="AI74" s="46" t="e">
        <v>#N/A</v>
      </c>
      <c r="AJ74" s="173" t="e">
        <f t="shared" si="18"/>
        <v>#N/A</v>
      </c>
    </row>
    <row r="75" spans="1:36" ht="11.25" customHeight="1" x14ac:dyDescent="0.2">
      <c r="A75" s="59" t="s">
        <v>117</v>
      </c>
      <c r="B75" s="60" t="s">
        <v>109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6"/>
        <v>USDFedFunds</v>
      </c>
      <c r="I75" s="63" t="str">
        <f t="shared" si="13"/>
        <v>USDAM3L28Y_LCHQuote</v>
      </c>
      <c r="J75" s="176" t="str">
        <f t="shared" si="14"/>
        <v>USD3LFF28Y_LCHQuote</v>
      </c>
      <c r="K75" s="64" t="str">
        <f>_xll.qlOISRateHelper2(,C75,B75,I75,H75,,E75,J75,Permanent,Trigger,ObjectOverwrite)</f>
        <v>obj_00481#0004</v>
      </c>
      <c r="M75" s="10" t="str">
        <f t="shared" si="10"/>
        <v>BasSw</v>
      </c>
      <c r="N75" s="94" t="str">
        <f t="shared" si="11"/>
        <v>obj_00478#0004</v>
      </c>
      <c r="O75" s="146" t="str">
        <f>IFERROR(_xll.qlRateHelperQuoteName(N75,Trigger),"--")</f>
        <v>USDAM3L40Y_LCHQuote</v>
      </c>
      <c r="P75" s="98">
        <f>IFERROR(_xll.qlRateHelperQuoteValue($N75,Trigger),"--")</f>
        <v>2.7233999999999998E-2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42321</v>
      </c>
      <c r="U75" s="99">
        <f>IFERROR(_xll.qlRateHelperPillarDate(N75,Trigger),"--")</f>
        <v>56933</v>
      </c>
      <c r="W75" s="4" t="str">
        <f t="shared" si="15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2" t="e">
        <f t="shared" si="17"/>
        <v>#N/A</v>
      </c>
      <c r="AI75" s="46" t="e">
        <v>#N/A</v>
      </c>
      <c r="AJ75" s="173" t="e">
        <f t="shared" si="18"/>
        <v>#N/A</v>
      </c>
    </row>
    <row r="76" spans="1:36" ht="11.25" customHeight="1" x14ac:dyDescent="0.2">
      <c r="A76" s="59" t="s">
        <v>117</v>
      </c>
      <c r="B76" s="60" t="s">
        <v>110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6"/>
        <v>USDFedFunds</v>
      </c>
      <c r="I76" s="63" t="str">
        <f t="shared" si="13"/>
        <v>USDAM3L29Y_LCHQuote</v>
      </c>
      <c r="J76" s="176" t="str">
        <f t="shared" si="14"/>
        <v>USD3LFF29Y_LCHQuote</v>
      </c>
      <c r="K76" s="64" t="str">
        <f>_xll.qlOISRateHelper2(,C76,B76,I76,H76,,E76,J76,Permanent,Trigger,ObjectOverwrite)</f>
        <v>obj_00466#0004</v>
      </c>
      <c r="M76" s="10" t="str">
        <f t="shared" si="10"/>
        <v>BasSw</v>
      </c>
      <c r="N76" s="94" t="str">
        <f t="shared" si="11"/>
        <v>obj_00472#0004</v>
      </c>
      <c r="O76" s="146" t="str">
        <f>IFERROR(_xll.qlRateHelperQuoteName(N76,Trigger),"--")</f>
        <v>USDAM3L50Y_LCHQuote</v>
      </c>
      <c r="P76" s="98">
        <f>IFERROR(_xll.qlRateHelperQuoteValue($N76,Trigger),"--")</f>
        <v>2.7866999999999996E-2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42321</v>
      </c>
      <c r="U76" s="99">
        <f>IFERROR(_xll.qlRateHelperPillarDate(N76,Trigger),"--")</f>
        <v>60584</v>
      </c>
      <c r="W76" s="4" t="str">
        <f t="shared" si="15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2" t="e">
        <f t="shared" si="17"/>
        <v>#N/A</v>
      </c>
      <c r="AI76" s="46" t="e">
        <v>#N/A</v>
      </c>
      <c r="AJ76" s="173" t="e">
        <f t="shared" si="18"/>
        <v>#N/A</v>
      </c>
    </row>
    <row r="77" spans="1:36" ht="11.25" customHeight="1" x14ac:dyDescent="0.2">
      <c r="A77" s="59" t="s">
        <v>117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6"/>
        <v>USDFedFunds</v>
      </c>
      <c r="I77" s="63" t="str">
        <f t="shared" si="13"/>
        <v>USDAM3L30Y_LCHQuote</v>
      </c>
      <c r="J77" s="176" t="str">
        <f t="shared" si="14"/>
        <v>USD3LFF30Y_LCHQuote</v>
      </c>
      <c r="K77" s="64" t="str">
        <f>_xll.qlOISRateHelper2(,C77,B77,I77,H77,,E77,J77,Permanent,Trigger,ObjectOverwrite)</f>
        <v>obj_00473#0004</v>
      </c>
      <c r="M77" s="11" t="str">
        <f t="shared" si="10"/>
        <v>BasSw</v>
      </c>
      <c r="N77" s="95" t="str">
        <f t="shared" si="11"/>
        <v>obj_00461#0004</v>
      </c>
      <c r="O77" s="147" t="str">
        <f>IFERROR(_xll.qlRateHelperQuoteName(N77,Trigger),"--")</f>
        <v>USDAM3L60Y_LCHQuote</v>
      </c>
      <c r="P77" s="101">
        <f>IFERROR(_xll.qlRateHelperQuoteValue($N77,Trigger),"--")</f>
        <v>2.8499999999999998E-2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42321</v>
      </c>
      <c r="U77" s="102">
        <f>IFERROR(_xll.qlRateHelperPillarDate(N77,Trigger),"--")</f>
        <v>64236</v>
      </c>
      <c r="W77" s="4" t="str">
        <f t="shared" si="15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2" t="e">
        <f t="shared" si="17"/>
        <v>#N/A</v>
      </c>
      <c r="AI77" s="46" t="e">
        <v>#N/A</v>
      </c>
      <c r="AJ77" s="173" t="e">
        <f t="shared" si="18"/>
        <v>#N/A</v>
      </c>
    </row>
    <row r="78" spans="1:36" ht="11.25" customHeight="1" x14ac:dyDescent="0.2">
      <c r="A78" s="59" t="s">
        <v>117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6"/>
        <v>USDFedFunds</v>
      </c>
      <c r="I78" s="63" t="str">
        <f t="shared" si="13"/>
        <v>USDAM3L35Y_LCHQuote</v>
      </c>
      <c r="J78" s="176" t="str">
        <f t="shared" si="14"/>
        <v>USD3LFF35Y_LCHQuote</v>
      </c>
      <c r="K78" s="64" t="str">
        <f>_xll.qlOISRateHelper2(,C78,B78,I78,H78,,E78,J78,Permanent,Trigger,ObjectOverwrite)</f>
        <v>obj_00465#0004</v>
      </c>
    </row>
    <row r="79" spans="1:36" ht="11.25" customHeight="1" x14ac:dyDescent="0.2">
      <c r="A79" s="59" t="s">
        <v>117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6"/>
        <v>USDFedFunds</v>
      </c>
      <c r="I79" s="63" t="str">
        <f t="shared" si="13"/>
        <v>USDAM3L40Y_LCHQuote</v>
      </c>
      <c r="J79" s="176" t="str">
        <f t="shared" si="14"/>
        <v>USD3LFF40Y_LCHQuote</v>
      </c>
      <c r="K79" s="64" t="str">
        <f>_xll.qlOISRateHelper2(,C79,B79,I79,H79,,E79,J79,Permanent,Trigger,ObjectOverwrite)</f>
        <v>obj_00478#0004</v>
      </c>
    </row>
    <row r="80" spans="1:36" ht="11.25" customHeight="1" x14ac:dyDescent="0.2">
      <c r="A80" s="59" t="s">
        <v>117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6"/>
        <v>USDFedFunds</v>
      </c>
      <c r="I80" s="63" t="str">
        <f t="shared" si="13"/>
        <v>USDAM3L50Y_LCHQuote</v>
      </c>
      <c r="J80" s="176" t="str">
        <f t="shared" si="14"/>
        <v>USD3LFF50Y_LCHQuote</v>
      </c>
      <c r="K80" s="64" t="str">
        <f>_xll.qlOISRateHelper2(,C80,B80,I80,H80,,E80,J80,Permanent,Trigger,ObjectOverwrite)</f>
        <v>obj_00472#0004</v>
      </c>
    </row>
    <row r="81" spans="1:11" x14ac:dyDescent="0.2">
      <c r="A81" s="1" t="s">
        <v>117</v>
      </c>
      <c r="B81" s="8" t="s">
        <v>111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6"/>
        <v>USDFedFunds</v>
      </c>
      <c r="I81" s="2" t="str">
        <f t="shared" si="13"/>
        <v>USDAM3L60Y_LCHQuote</v>
      </c>
      <c r="J81" s="177" t="str">
        <f t="shared" si="14"/>
        <v>USD3LFF60Y_LCHQuote</v>
      </c>
      <c r="K81" s="3" t="str">
        <f>_xll.qlOISRateHelper2(,C81,B81,I81,H81,,E81,J81,Permanent,Trigger,ObjectOverwrite)</f>
        <v>obj_00461#0004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138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135</v>
      </c>
      <c r="K2" s="65" t="s">
        <v>136</v>
      </c>
      <c r="M2" s="73" t="s">
        <v>9</v>
      </c>
      <c r="N2" s="73" t="s">
        <v>135</v>
      </c>
      <c r="O2" s="73" t="s">
        <v>136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135</v>
      </c>
      <c r="Z2" s="73" t="s">
        <v>136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3.6088165106161496E-3</v>
      </c>
      <c r="AG2" s="76">
        <f t="array" ref="AG2:AG65">_xll.qlPiecewiseYieldCurveData(yieldcurve2_3M,Trigger)</f>
        <v>1</v>
      </c>
      <c r="AJ2" s="46" t="s">
        <v>139</v>
      </c>
      <c r="AL2" s="46" t="s">
        <v>140</v>
      </c>
      <c r="AN2" s="217" t="s">
        <v>84</v>
      </c>
      <c r="AO2" s="218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obj_00577#0004</v>
      </c>
      <c r="K3" s="3" t="str">
        <f>J3</f>
        <v>obj_00577#0004</v>
      </c>
      <c r="L3" s="49"/>
      <c r="M3" s="11" t="str">
        <f>A3</f>
        <v>Dp</v>
      </c>
      <c r="N3" s="95" t="str">
        <f>IF(ISBLANK(J3),"--",J3)</f>
        <v>obj_00577#0004</v>
      </c>
      <c r="O3" s="95" t="str">
        <f>IF(ISBLANK(K3),"--",K3)</f>
        <v>obj_00577#0004</v>
      </c>
      <c r="P3" s="147" t="str">
        <f>IFERROR(_xll.qlRateHelperQuoteName(N3,Trigger),"--")</f>
        <v>USD3MD_LCHQuote</v>
      </c>
      <c r="Q3" s="101">
        <f>IFERROR(_xll.qlRateHelperQuoteValue($N3,Trigger),"--")</f>
        <v>3.5609999999999999E-3</v>
      </c>
      <c r="R3" s="100" t="b">
        <v>1</v>
      </c>
      <c r="S3" s="95"/>
      <c r="T3" s="95">
        <v>1</v>
      </c>
      <c r="U3" s="102">
        <f>IFERROR(_xll.qlRateHelperEarliestDate(N3,Trigger),"--")</f>
        <v>42320</v>
      </c>
      <c r="V3" s="102">
        <f>IFERROR(_xll.qlRateHelperPillarDate(N3,Trigger),"--")</f>
        <v>42412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obj_00577</v>
      </c>
      <c r="Z3" s="4" t="str">
        <f t="array" ref="Z3:Z65">_xll.qlRateHelperSelection(_xll.ohFilter(RateHelpers2,IncludeFlag),_xll.ohFilter(Priority,IncludeFlag),$AO$3,$AO$4,$AO$5,$AO$6,_xll.ohFilter(MinDistance,IncludeFlag),Trigger)</f>
        <v>obj_00577</v>
      </c>
      <c r="AA3" s="4" t="str">
        <f>IFERROR(_xll.qlRateHelperQuoteName(Y3,Trigger),"")</f>
        <v>USD3MD_LCHQuote</v>
      </c>
      <c r="AB3" s="70">
        <f>IFERROR(_xll.qlRateHelperRate(Y3,Trigger),"")</f>
        <v>3.5609999999999999E-3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42320</v>
      </c>
      <c r="AE3" s="5">
        <f>IFERROR(_xll.qlRateHelperPillarDate(Y3,Trigger),"")</f>
        <v>42412</v>
      </c>
      <c r="AF3" s="70">
        <v>3.6088165106161496E-3</v>
      </c>
      <c r="AG3" s="77">
        <v>0.9990710379115989</v>
      </c>
      <c r="AH3" s="169">
        <f t="array" ref="AH3:AH103">_xll.ohFilter([1]REP00100!$C$2:$C$2000,([1]REP00100!$A$2:$A$2000="USD_LIBOR_3M_EOD"))</f>
        <v>42402</v>
      </c>
      <c r="AI3" s="170">
        <f t="array" ref="AI3:AI103">_xll.ohFilter([1]REP00100!$E$2:$E$2000,([1]REP00100!$A$2:$A$2000="USD_LIBOR_3M_EOD"))</f>
        <v>3.33327990379824E-3</v>
      </c>
      <c r="AJ3" s="172">
        <f t="shared" ref="AJ3:AJ66" si="1">AF3-AI3</f>
        <v>2.7553660681790956E-4</v>
      </c>
      <c r="AK3" s="80">
        <f t="array" ref="AK3:AK103">_xll.ohFilter([1]REP00101!$F$2:$F$2000,([1]REP00101!$A$2:$A$2000="USD_LIBOR_3M_EOD"))</f>
        <v>0.99912368591158596</v>
      </c>
      <c r="AL3" s="161">
        <f t="shared" ref="AL3:AL66" si="2">AK3-AG3</f>
        <v>5.2647999987054384E-5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94</v>
      </c>
      <c r="L4" s="48"/>
      <c r="M4" s="10" t="str">
        <f t="shared" ref="M4:M14" si="3">A6</f>
        <v>FUT</v>
      </c>
      <c r="N4" s="94" t="str">
        <f t="shared" ref="N4:N14" si="4">IF(ISBLANK(J6),"--",J6)</f>
        <v>obj_004f3#0004</v>
      </c>
      <c r="O4" s="94" t="str">
        <f t="shared" ref="O4:O14" si="5">IF(ISBLANK(K6),"--",K6)</f>
        <v>obj_004f3#0004</v>
      </c>
      <c r="P4" s="146" t="str">
        <f>IFERROR(_xll.qlRateHelperQuoteName(N4,Trigger),"--")</f>
        <v>USDFUT3MZ5_LCHQuote</v>
      </c>
      <c r="Q4" s="150">
        <f>IFERROR(_xll.qlRateHelperQuoteValue($N4,Trigger),"--")</f>
        <v>99.5625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obj_004f3</v>
      </c>
      <c r="Z4" s="4" t="str">
        <v>obj_004f3</v>
      </c>
      <c r="AA4" s="4" t="str">
        <f>IFERROR(_xll.qlRateHelperQuoteName(Y4,Trigger),"")</f>
        <v>USDFUT3MZ5_LCHQuote</v>
      </c>
      <c r="AB4" s="70">
        <f>IFERROR(_xll.qlRateHelperRate(Y4,Trigger),"")</f>
        <v>4.3729039622861336E-3</v>
      </c>
      <c r="AC4" s="104">
        <f>IF(ISERROR(_xll.qlSwapRateHelperSpread($Y4)),IF(ISERROR(_xll.qlFuturesRateHelperConvexityAdjustment($Y4)),"",_xll.qlFuturesRateHelperConvexityAdjustment($Y4)),_xll.qlSwapRateHelperSpread($Y4))</f>
        <v>2.0960377138842946E-6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4.1980763492623771E-3</v>
      </c>
      <c r="AG4" s="77">
        <v>0.99854036576580907</v>
      </c>
      <c r="AH4" s="169">
        <v>42445</v>
      </c>
      <c r="AI4" s="170">
        <v>3.8684519273716402E-3</v>
      </c>
      <c r="AJ4" s="172">
        <f t="shared" si="1"/>
        <v>3.2962442189073691E-4</v>
      </c>
      <c r="AK4" s="80">
        <v>0.99852789333166603</v>
      </c>
      <c r="AL4" s="161">
        <f t="shared" si="2"/>
        <v>-1.2472434143040445E-5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96</v>
      </c>
      <c r="C5" s="65" t="s">
        <v>33</v>
      </c>
      <c r="D5" s="65"/>
      <c r="E5" s="65" t="s">
        <v>133</v>
      </c>
      <c r="F5" s="65" t="s">
        <v>134</v>
      </c>
      <c r="G5" s="65" t="s">
        <v>4</v>
      </c>
      <c r="H5" s="65" t="s">
        <v>1</v>
      </c>
      <c r="I5" s="65" t="s">
        <v>95</v>
      </c>
      <c r="J5" s="65" t="s">
        <v>135</v>
      </c>
      <c r="K5" s="65" t="s">
        <v>136</v>
      </c>
      <c r="L5" s="48"/>
      <c r="M5" s="10" t="str">
        <f t="shared" si="3"/>
        <v>FUT</v>
      </c>
      <c r="N5" s="94" t="str">
        <f t="shared" si="4"/>
        <v>obj_00595#0004</v>
      </c>
      <c r="O5" s="94" t="str">
        <f t="shared" si="5"/>
        <v>obj_00595#0004</v>
      </c>
      <c r="P5" s="146" t="str">
        <f>IFERROR(_xll.qlRateHelperQuoteName(N5,Trigger),"--")</f>
        <v>USDFUT3MH6_LCHQuote</v>
      </c>
      <c r="Q5" s="150">
        <f>IFERROR(_xll.qlRateHelperQuoteValue($N5,Trigger),"--")</f>
        <v>99.392499999999998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obj_00595</v>
      </c>
      <c r="Z5" s="4" t="str">
        <v>obj_00595</v>
      </c>
      <c r="AA5" s="4" t="str">
        <f>IFERROR(_xll.qlRateHelperQuoteName(Y5,Trigger),"")</f>
        <v>USDFUT3MH6_LCHQuote</v>
      </c>
      <c r="AB5" s="70">
        <f>IFERROR(_xll.qlRateHelperRate(Y5,Trigger),"")</f>
        <v>6.0645170931501995E-3</v>
      </c>
      <c r="AC5" s="104">
        <f>IF(ISERROR(_xll.qlSwapRateHelperSpread($Y5)),IF(ISERROR(_xll.qlFuturesRateHelperConvexityAdjustment($Y5)),"",_xll.qlFuturesRateHelperConvexityAdjustment($Y5)),_xll.qlSwapRateHelperSpread($Y5))</f>
        <v>1.0482906849852749E-5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5.0103600220060352E-3</v>
      </c>
      <c r="AG5" s="77">
        <v>0.997011984032804</v>
      </c>
      <c r="AH5" s="169">
        <v>42536</v>
      </c>
      <c r="AI5" s="170">
        <v>4.5170135246512802E-3</v>
      </c>
      <c r="AJ5" s="172">
        <f t="shared" si="1"/>
        <v>4.9334649735475501E-4</v>
      </c>
      <c r="AK5" s="80">
        <v>0.99715770968787798</v>
      </c>
      <c r="AL5" s="161">
        <f t="shared" si="2"/>
        <v>1.457256550739805E-4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USDFUT3MZ5_LCHQuote</v>
      </c>
      <c r="I6" s="125" t="str">
        <f t="shared" ref="I6:I29" si="8">IF(LCHQuoteOverwrite,0,Currency&amp;"FUT"&amp;$G$1&amp;$C6&amp;"ConvAdj"&amp;QuoteSuffix)</f>
        <v>USDFUT3MZ5ConvAdj_LCHQuote</v>
      </c>
      <c r="J6" s="64" t="str">
        <f>_xll.qlFuturesRateHelper(,$H6,$H$4,$E6,$G6,$I6,FALSE,"customdate",$F6,Permanent,Trigger,ObjectOverwrite)</f>
        <v>obj_004f3#0004</v>
      </c>
      <c r="K6" s="64" t="str">
        <f>J6</f>
        <v>obj_004f3#0004</v>
      </c>
      <c r="L6" s="48"/>
      <c r="M6" s="10" t="str">
        <f t="shared" si="3"/>
        <v>FUT</v>
      </c>
      <c r="N6" s="94" t="str">
        <f t="shared" si="4"/>
        <v>obj_005a8#0004</v>
      </c>
      <c r="O6" s="94" t="str">
        <f t="shared" si="5"/>
        <v>obj_005a8#0004</v>
      </c>
      <c r="P6" s="146" t="str">
        <f>IFERROR(_xll.qlRateHelperQuoteName(N6,Trigger),"--")</f>
        <v>USDFUT3MM6_LCHQuote</v>
      </c>
      <c r="Q6" s="150">
        <f>IFERROR(_xll.qlRateHelperQuoteValue($N6,Trigger),"--")</f>
        <v>99.232500000000002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obj_005a8</v>
      </c>
      <c r="Z6" s="4" t="str">
        <v>obj_005a8</v>
      </c>
      <c r="AA6" s="4" t="str">
        <f>IFERROR(_xll.qlRateHelperQuoteName(Y6,Trigger),"")</f>
        <v>USDFUT3MM6_LCHQuote</v>
      </c>
      <c r="AB6" s="70">
        <f>IFERROR(_xll.qlRateHelperRate(Y6,Trigger),"")</f>
        <v>7.6518944067019944E-3</v>
      </c>
      <c r="AC6" s="104">
        <f>IF(ISERROR(_xll.qlSwapRateHelperSpread($Y6)),IF(ISERROR(_xll.qlFuturesRateHelperConvexityAdjustment($Y6)),"",_xll.qlFuturesRateHelperConvexityAdjustment($Y6)),_xll.qlSwapRateHelperSpread($Y6))</f>
        <v>2.3105593297993203E-5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5.8601797621444553E-3</v>
      </c>
      <c r="AG6" s="77">
        <v>0.99493937761656615</v>
      </c>
      <c r="AH6" s="169">
        <v>42634</v>
      </c>
      <c r="AI6" s="170">
        <v>5.2312992550641001E-3</v>
      </c>
      <c r="AJ6" s="172">
        <f t="shared" si="1"/>
        <v>6.288805070803552E-4</v>
      </c>
      <c r="AK6" s="80">
        <v>0.99531002925460399</v>
      </c>
      <c r="AL6" s="161">
        <f t="shared" si="2"/>
        <v>3.706516380378444E-4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USDFUT3MH6_LCHQuote</v>
      </c>
      <c r="I7" s="125" t="str">
        <f t="shared" si="8"/>
        <v>USDFUT3MH6ConvAdj_LCHQuote</v>
      </c>
      <c r="J7" s="64" t="str">
        <f>_xll.qlFuturesRateHelper(,$H7,$H$4,$E7,$G7,$I7,FALSE,"customdate",$F7,Permanent,Trigger,ObjectOverwrite)</f>
        <v>obj_00595#0004</v>
      </c>
      <c r="K7" s="64" t="str">
        <f t="shared" ref="K7:K16" si="9">J7</f>
        <v>obj_00595#0004</v>
      </c>
      <c r="L7" s="48"/>
      <c r="M7" s="10" t="str">
        <f t="shared" si="3"/>
        <v>FUT</v>
      </c>
      <c r="N7" s="94" t="str">
        <f t="shared" si="4"/>
        <v>obj_005ae#0004</v>
      </c>
      <c r="O7" s="94" t="str">
        <f t="shared" si="5"/>
        <v>obj_005ae#0004</v>
      </c>
      <c r="P7" s="146" t="str">
        <f>IFERROR(_xll.qlRateHelperQuoteName(N7,Trigger),"--")</f>
        <v>USDFUT3MU6_LCHQuote</v>
      </c>
      <c r="Q7" s="150">
        <f>IFERROR(_xll.qlRateHelperQuoteValue($N7,Trigger),"--")</f>
        <v>99.0625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obj_005ae</v>
      </c>
      <c r="Z7" s="4" t="str">
        <v>obj_005ae</v>
      </c>
      <c r="AA7" s="4" t="str">
        <f>IFERROR(_xll.qlRateHelperQuoteName(Y7,Trigger),"")</f>
        <v>USDFUT3MU6_LCHQuote</v>
      </c>
      <c r="AB7" s="70">
        <f>IFERROR(_xll.qlRateHelperRate(Y7,Trigger),"")</f>
        <v>9.3338115728998586E-3</v>
      </c>
      <c r="AC7" s="104">
        <f>IF(ISERROR(_xll.qlSwapRateHelperSpread($Y7)),IF(ISERROR(_xll.qlFuturesRateHelperConvexityAdjustment($Y7)),"",_xll.qlFuturesRateHelperConvexityAdjustment($Y7)),_xll.qlSwapRateHelperSpread($Y7))</f>
        <v>4.1188427100163043E-5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6.6633322744862845E-3</v>
      </c>
      <c r="AG7" s="77">
        <v>0.99259746286812278</v>
      </c>
      <c r="AH7" s="169">
        <v>42725</v>
      </c>
      <c r="AI7" s="170">
        <v>5.9314405436877004E-3</v>
      </c>
      <c r="AJ7" s="172">
        <f t="shared" si="1"/>
        <v>7.3189173079858411E-4</v>
      </c>
      <c r="AK7" s="80">
        <v>0.99321415977036998</v>
      </c>
      <c r="AL7" s="161">
        <f t="shared" si="2"/>
        <v>6.1669690224719353E-4</v>
      </c>
      <c r="AN7" s="107" t="s">
        <v>147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USDFUT3MM6_LCHQuote</v>
      </c>
      <c r="I8" s="125" t="str">
        <f t="shared" si="8"/>
        <v>USDFUT3MM6ConvAdj_LCHQuote</v>
      </c>
      <c r="J8" s="64" t="str">
        <f>_xll.qlFuturesRateHelper(,$H8,$H$4,$E8,$G8,$I8,FALSE,"customdate",$F8,Permanent,Trigger,ObjectOverwrite)</f>
        <v>obj_005a8#0004</v>
      </c>
      <c r="K8" s="64" t="str">
        <f t="shared" si="9"/>
        <v>obj_005a8#0004</v>
      </c>
      <c r="L8" s="48"/>
      <c r="M8" s="10" t="str">
        <f t="shared" si="3"/>
        <v>FUT</v>
      </c>
      <c r="N8" s="94" t="str">
        <f t="shared" si="4"/>
        <v>obj_0059d#0004</v>
      </c>
      <c r="O8" s="94" t="str">
        <f t="shared" si="5"/>
        <v>obj_0059d#0004</v>
      </c>
      <c r="P8" s="146" t="str">
        <f>IFERROR(_xll.qlRateHelperQuoteName(N8,Trigger),"--")</f>
        <v>USDFUT3MZ6_LCHQuote</v>
      </c>
      <c r="Q8" s="150">
        <f>IFERROR(_xll.qlRateHelperQuoteValue($N8,Trigger),"--")</f>
        <v>98.882499999999993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obj_0059d</v>
      </c>
      <c r="Z8" s="4" t="str">
        <v>obj_0059d</v>
      </c>
      <c r="AA8" s="4" t="str">
        <f>IFERROR(_xll.qlRateHelperQuoteName(Y8,Trigger),"")</f>
        <v>USDFUT3MZ6_LCHQuote</v>
      </c>
      <c r="AB8" s="70">
        <f>IFERROR(_xll.qlRateHelperRate(Y8,Trigger),"")</f>
        <v>1.1112895812038458E-2</v>
      </c>
      <c r="AC8" s="104">
        <f>IF(ISERROR(_xll.qlSwapRateHelperSpread($Y8)),IF(ISERROR(_xll.qlFuturesRateHelperConvexityAdjustment($Y8)),"",_xll.qlFuturesRateHelperConvexityAdjustment($Y8)),_xll.qlSwapRateHelperSpread($Y8))</f>
        <v>6.2104187961587091E-5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7.4482937604431901E-3</v>
      </c>
      <c r="AG8" s="77">
        <v>0.99003054224273357</v>
      </c>
      <c r="AH8" s="169">
        <v>42809</v>
      </c>
      <c r="AI8" s="170">
        <v>6.6193004315778696E-3</v>
      </c>
      <c r="AJ8" s="172">
        <f t="shared" si="1"/>
        <v>8.2899332886532048E-4</v>
      </c>
      <c r="AK8" s="80">
        <v>0.99091953863048698</v>
      </c>
      <c r="AL8" s="161">
        <f t="shared" si="2"/>
        <v>8.8899638775341572E-4</v>
      </c>
      <c r="AN8" s="107" t="s">
        <v>148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USDFUT3MU6_LCHQuote</v>
      </c>
      <c r="I9" s="125" t="str">
        <f t="shared" si="8"/>
        <v>USDFUT3MU6ConvAdj_LCHQuote</v>
      </c>
      <c r="J9" s="64" t="str">
        <f>_xll.qlFuturesRateHelper(,$H9,$H$4,$E9,$G9,$I9,FALSE,"customdate",$F9,Permanent,Trigger,ObjectOverwrite)</f>
        <v>obj_005ae#0004</v>
      </c>
      <c r="K9" s="64" t="str">
        <f t="shared" si="9"/>
        <v>obj_005ae#0004</v>
      </c>
      <c r="L9" s="48"/>
      <c r="M9" s="10" t="str">
        <f t="shared" si="3"/>
        <v>FUT</v>
      </c>
      <c r="N9" s="94" t="str">
        <f t="shared" si="4"/>
        <v>obj_005ac#0004</v>
      </c>
      <c r="O9" s="94" t="str">
        <f t="shared" si="5"/>
        <v>obj_005ac#0004</v>
      </c>
      <c r="P9" s="146" t="str">
        <f>IFERROR(_xll.qlRateHelperQuoteName(N9,Trigger),"--")</f>
        <v>USDFUT3MH7_LCHQuote</v>
      </c>
      <c r="Q9" s="150">
        <f>IFERROR(_xll.qlRateHelperQuoteValue($N9,Trigger),"--")</f>
        <v>98.727499999999992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obj_005ac</v>
      </c>
      <c r="Z9" s="4" t="str">
        <v>obj_005ac</v>
      </c>
      <c r="AA9" s="4" t="str">
        <f>IFERROR(_xll.qlRateHelperQuoteName(Y9,Trigger),"")</f>
        <v>USDFUT3MH7_LCHQuote</v>
      </c>
      <c r="AB9" s="70">
        <f>IFERROR(_xll.qlRateHelperRate(Y9,Trigger),"")</f>
        <v>1.2639402180663731E-2</v>
      </c>
      <c r="AC9" s="104">
        <f>IF(ISERROR(_xll.qlSwapRateHelperSpread($Y9)),IF(ISERROR(_xll.qlFuturesRateHelperConvexityAdjustment($Y9)),"",_xll.qlFuturesRateHelperConvexityAdjustment($Y9)),_xll.qlSwapRateHelperSpread($Y9))</f>
        <v>8.5597819336366169E-5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8.3377816167175805E-3</v>
      </c>
      <c r="AG9" s="77">
        <v>0.98663544267212089</v>
      </c>
      <c r="AH9" s="169">
        <v>42907</v>
      </c>
      <c r="AI9" s="170">
        <v>7.4044488811882197E-3</v>
      </c>
      <c r="AJ9" s="172">
        <f t="shared" si="1"/>
        <v>9.3333273552936077E-4</v>
      </c>
      <c r="AK9" s="80">
        <v>0.98788203814513698</v>
      </c>
      <c r="AL9" s="161">
        <f t="shared" si="2"/>
        <v>1.2465954730160878E-3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USDFUT3MZ6_LCHQuote</v>
      </c>
      <c r="I10" s="125" t="str">
        <f t="shared" si="8"/>
        <v>USDFUT3MZ6ConvAdj_LCHQuote</v>
      </c>
      <c r="J10" s="64" t="str">
        <f>_xll.qlFuturesRateHelper(,$H10,$H$4,$E10,$G10,$I10,FALSE,"customdate",$F10,Permanent,Trigger,ObjectOverwrite)</f>
        <v>obj_0059d#0004</v>
      </c>
      <c r="K10" s="64" t="str">
        <f t="shared" si="9"/>
        <v>obj_0059d#0004</v>
      </c>
      <c r="L10" s="48"/>
      <c r="M10" s="10" t="str">
        <f t="shared" si="3"/>
        <v>FUT</v>
      </c>
      <c r="N10" s="94" t="str">
        <f t="shared" si="4"/>
        <v>obj_005a3#0004</v>
      </c>
      <c r="O10" s="94" t="str">
        <f t="shared" si="5"/>
        <v>obj_005a3#0004</v>
      </c>
      <c r="P10" s="146" t="str">
        <f>IFERROR(_xll.qlRateHelperQuoteName(N10,Trigger),"--")</f>
        <v>USDFUT3MM7_LCHQuote</v>
      </c>
      <c r="Q10" s="150">
        <f>IFERROR(_xll.qlRateHelperQuoteValue($N10,Trigger),"--")</f>
        <v>98.5625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obj_005a3</v>
      </c>
      <c r="Z10" s="4" t="str">
        <v>obj_005a3</v>
      </c>
      <c r="AA10" s="4" t="str">
        <f>IFERROR(_xll.qlRateHelperQuoteName(Y10,Trigger),"")</f>
        <v>USDFUT3MM7_LCHQuote</v>
      </c>
      <c r="AB10" s="70">
        <f>IFERROR(_xll.qlRateHelperRate(Y10,Trigger),"")</f>
        <v>1.4258293638566582E-2</v>
      </c>
      <c r="AC10" s="104">
        <f>IF(ISERROR(_xll.qlSwapRateHelperSpread($Y10)),IF(ISERROR(_xll.qlFuturesRateHelperConvexityAdjustment($Y10)),"",_xll.qlFuturesRateHelperConvexityAdjustment($Y10)),_xll.qlSwapRateHelperSpread($Y10))</f>
        <v>1.1670636143344489E-4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9.1530706640178521E-3</v>
      </c>
      <c r="AG10" s="77">
        <v>0.98309227146605427</v>
      </c>
      <c r="AH10" s="169">
        <v>42998</v>
      </c>
      <c r="AI10" s="170">
        <v>8.1159669948320107E-3</v>
      </c>
      <c r="AJ10" s="172">
        <f t="shared" si="1"/>
        <v>1.0371036691858414E-3</v>
      </c>
      <c r="AK10" s="80">
        <v>0.98473079079708503</v>
      </c>
      <c r="AL10" s="161">
        <f t="shared" si="2"/>
        <v>1.6385193310307633E-3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USDFUT3MH7_LCHQuote</v>
      </c>
      <c r="I11" s="125" t="str">
        <f t="shared" si="8"/>
        <v>USDFUT3MH7ConvAdj_LCHQuote</v>
      </c>
      <c r="J11" s="64" t="str">
        <f>_xll.qlFuturesRateHelper(,$H11,$H$4,$E11,$G11,$I11,FALSE,"customdate",$F11,Permanent,Trigger,ObjectOverwrite)</f>
        <v>obj_005ac#0004</v>
      </c>
      <c r="K11" s="64" t="str">
        <f t="shared" si="9"/>
        <v>obj_005ac#0004</v>
      </c>
      <c r="L11" s="48"/>
      <c r="M11" s="10" t="str">
        <f t="shared" si="3"/>
        <v>FUT</v>
      </c>
      <c r="N11" s="94" t="str">
        <f t="shared" si="4"/>
        <v>obj_005a1#0004</v>
      </c>
      <c r="O11" s="94" t="str">
        <f t="shared" si="5"/>
        <v>obj_005a1#0004</v>
      </c>
      <c r="P11" s="146" t="str">
        <f>IFERROR(_xll.qlRateHelperQuoteName(N11,Trigger),"--")</f>
        <v>USDFUT3MU7_LCHQuote</v>
      </c>
      <c r="Q11" s="150">
        <f>IFERROR(_xll.qlRateHelperQuoteValue($N11,Trigger),"--")</f>
        <v>98.412499999999994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obj_005a1</v>
      </c>
      <c r="Z11" s="4" t="str">
        <v>obj_005a1</v>
      </c>
      <c r="AA11" s="4" t="str">
        <f>IFERROR(_xll.qlRateHelperQuoteName(Y11,Trigger),"")</f>
        <v>USDFUT3MU7_LCHQuote</v>
      </c>
      <c r="AB11" s="70">
        <f>IFERROR(_xll.qlRateHelperRate(Y11,Trigger),"")</f>
        <v>1.5725800643820498E-2</v>
      </c>
      <c r="AC11" s="104">
        <f>IF(ISERROR(_xll.qlSwapRateHelperSpread($Y11)),IF(ISERROR(_xll.qlFuturesRateHelperConvexityAdjustment($Y11)),"",_xll.qlFuturesRateHelperConvexityAdjustment($Y11)),_xll.qlSwapRateHelperSpread($Y11))</f>
        <v>1.4919935617958355E-4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9.9508889591463385E-3</v>
      </c>
      <c r="AG11" s="77">
        <v>0.97919982199827627</v>
      </c>
      <c r="AH11" s="169">
        <v>43089</v>
      </c>
      <c r="AI11" s="170">
        <v>8.8103347709257603E-3</v>
      </c>
      <c r="AJ11" s="172">
        <f t="shared" si="1"/>
        <v>1.1405541882205782E-3</v>
      </c>
      <c r="AK11" s="80">
        <v>0.98127750625478205</v>
      </c>
      <c r="AL11" s="161">
        <f t="shared" si="2"/>
        <v>2.0776842565057851E-3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USDFUT3MM7_LCHQuote</v>
      </c>
      <c r="I12" s="125" t="str">
        <f t="shared" si="8"/>
        <v>USDFUT3MM7ConvAdj_LCHQuote</v>
      </c>
      <c r="J12" s="64" t="str">
        <f>_xll.qlFuturesRateHelper(,$H12,$H$4,$E12,$G12,$I12,FALSE,"customdate",$F12,Permanent,Trigger,ObjectOverwrite)</f>
        <v>obj_005a3#0004</v>
      </c>
      <c r="K12" s="64" t="str">
        <f t="shared" si="9"/>
        <v>obj_005a3#0004</v>
      </c>
      <c r="L12" s="48" t="s">
        <v>36</v>
      </c>
      <c r="M12" s="10" t="str">
        <f t="shared" si="3"/>
        <v>FUT</v>
      </c>
      <c r="N12" s="94" t="str">
        <f t="shared" si="4"/>
        <v>obj_005aa#0004</v>
      </c>
      <c r="O12" s="94" t="str">
        <f t="shared" si="5"/>
        <v>obj_005aa#0004</v>
      </c>
      <c r="P12" s="146" t="str">
        <f>IFERROR(_xll.qlRateHelperQuoteName(N12,Trigger),"--")</f>
        <v>USDFUT3MZ7_LCHQuote</v>
      </c>
      <c r="Q12" s="150">
        <f>IFERROR(_xll.qlRateHelperQuoteValue($N12,Trigger),"--")</f>
        <v>98.265000000000001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obj_005aa</v>
      </c>
      <c r="Z12" s="4" t="str">
        <v>obj_005aa</v>
      </c>
      <c r="AA12" s="4" t="str">
        <f>IFERROR(_xll.qlRateHelperQuoteName(Y12,Trigger),"")</f>
        <v>USDFUT3MZ7_LCHQuote</v>
      </c>
      <c r="AB12" s="70">
        <f>IFERROR(_xll.qlRateHelperRate(Y12,Trigger),"")</f>
        <v>1.7164678782323663E-2</v>
      </c>
      <c r="AC12" s="104">
        <f>IF(ISERROR(_xll.qlSwapRateHelperSpread($Y12)),IF(ISERROR(_xll.qlFuturesRateHelperConvexityAdjustment($Y12)),"",_xll.qlFuturesRateHelperConvexityAdjustment($Y12)),_xll.qlSwapRateHelperSpread($Y12))</f>
        <v>1.8532121767631359E-4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1.0733674214800112E-2</v>
      </c>
      <c r="AG12" s="77">
        <v>0.97496947560812197</v>
      </c>
      <c r="AH12" s="169">
        <v>43180</v>
      </c>
      <c r="AI12" s="170">
        <v>9.4976096958141604E-3</v>
      </c>
      <c r="AJ12" s="172">
        <f t="shared" si="1"/>
        <v>1.2360645189859517E-3</v>
      </c>
      <c r="AK12" s="80">
        <v>0.97751443343131805</v>
      </c>
      <c r="AL12" s="161">
        <f t="shared" si="2"/>
        <v>2.5449578231960812E-3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USDFUT3MU7_LCHQuote</v>
      </c>
      <c r="I13" s="125" t="str">
        <f t="shared" si="8"/>
        <v>USDFUT3MU7ConvAdj_LCHQuote</v>
      </c>
      <c r="J13" s="64" t="str">
        <f>_xll.qlFuturesRateHelper(,$H13,$H$4,$E13,$G13,$I13,FALSE,"customdate",$F13,Permanent,Trigger,ObjectOverwrite)</f>
        <v>obj_005a1#0004</v>
      </c>
      <c r="K13" s="64" t="str">
        <f t="shared" si="9"/>
        <v>obj_005a1#0004</v>
      </c>
      <c r="L13" s="48"/>
      <c r="M13" s="10" t="str">
        <f t="shared" si="3"/>
        <v>FUT</v>
      </c>
      <c r="N13" s="94" t="str">
        <f t="shared" si="4"/>
        <v>obj_005a5#0004</v>
      </c>
      <c r="O13" s="94" t="str">
        <f t="shared" si="5"/>
        <v>obj_005a5#0004</v>
      </c>
      <c r="P13" s="146" t="str">
        <f>IFERROR(_xll.qlRateHelperQuoteName(N13,Trigger),"--")</f>
        <v>USDFUT3MH8_LCHQuote</v>
      </c>
      <c r="Q13" s="150">
        <f>IFERROR(_xll.qlRateHelperQuoteValue($N13,Trigger),"--")</f>
        <v>98.147500000000008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obj_005a5</v>
      </c>
      <c r="Z13" s="4" t="str">
        <v>obj_005a5</v>
      </c>
      <c r="AA13" s="4" t="str">
        <f>IFERROR(_xll.qlRateHelperQuoteName(Y13,Trigger),"")</f>
        <v>USDFUT3MH8_LCHQuote</v>
      </c>
      <c r="AB13" s="70">
        <f>IFERROR(_xll.qlRateHelperRate(Y13,Trigger),"")</f>
        <v>1.8298730531509891E-2</v>
      </c>
      <c r="AC13" s="104">
        <f>IF(ISERROR(_xll.qlSwapRateHelperSpread($Y13)),IF(ISERROR(_xll.qlFuturesRateHelperConvexityAdjustment($Y13)),"",_xll.qlFuturesRateHelperConvexityAdjustment($Y13)),_xll.qlSwapRateHelperSpread($Y13))</f>
        <v>2.2626946849001013E-4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1.1476184590585482E-2</v>
      </c>
      <c r="AG13" s="77">
        <v>0.97048061933807883</v>
      </c>
      <c r="AH13" s="169">
        <v>43271</v>
      </c>
      <c r="AI13" s="170">
        <v>1.01603323724584E-2</v>
      </c>
      <c r="AJ13" s="172">
        <f t="shared" si="1"/>
        <v>1.3158522181270817E-3</v>
      </c>
      <c r="AK13" s="80">
        <v>0.973495332632343</v>
      </c>
      <c r="AL13" s="161">
        <f t="shared" si="2"/>
        <v>3.0147132942641708E-3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USDFUT3MZ7_LCHQuote</v>
      </c>
      <c r="I14" s="125" t="str">
        <f t="shared" si="8"/>
        <v>USDFUT3MZ7ConvAdj_LCHQuote</v>
      </c>
      <c r="J14" s="64" t="str">
        <f>_xll.qlFuturesRateHelper(,$H14,$H$4,$E14,$G14,$I14,FALSE,"customdate",$F14,Permanent,Trigger,ObjectOverwrite)</f>
        <v>obj_005aa#0004</v>
      </c>
      <c r="K14" s="64" t="str">
        <f t="shared" si="9"/>
        <v>obj_005aa#0004</v>
      </c>
      <c r="L14" s="48"/>
      <c r="M14" s="10" t="str">
        <f t="shared" si="3"/>
        <v>FUT</v>
      </c>
      <c r="N14" s="94" t="str">
        <f t="shared" si="4"/>
        <v>obj_005a7#0004</v>
      </c>
      <c r="O14" s="94" t="str">
        <f t="shared" si="5"/>
        <v>obj_005a7#0004</v>
      </c>
      <c r="P14" s="146" t="str">
        <f>IFERROR(_xll.qlRateHelperQuoteName(N14,Trigger),"--")</f>
        <v>USDFUT3MM8_LCHQuote</v>
      </c>
      <c r="Q14" s="150">
        <f>IFERROR(_xll.qlRateHelperQuoteValue($N14,Trigger),"--")</f>
        <v>98.037499999999994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obj_005a7</v>
      </c>
      <c r="Z14" s="4" t="str">
        <v>obj_005a7</v>
      </c>
      <c r="AA14" s="4" t="str">
        <f>IFERROR(_xll.qlRateHelperQuoteName(Y14,Trigger),"")</f>
        <v>USDFUT3MM8_LCHQuote</v>
      </c>
      <c r="AB14" s="70">
        <f>IFERROR(_xll.qlRateHelperRate(Y14,Trigger),"")</f>
        <v>1.9355017865355515E-2</v>
      </c>
      <c r="AC14" s="104">
        <f>IF(ISERROR(_xll.qlSwapRateHelperSpread($Y14)),IF(ISERROR(_xll.qlFuturesRateHelperConvexityAdjustment($Y14)),"",_xll.qlFuturesRateHelperConvexityAdjustment($Y14)),_xll.qlSwapRateHelperSpread($Y14))</f>
        <v>2.6998213464448707E-4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1.2182156305132448E-2</v>
      </c>
      <c r="AG14" s="77">
        <v>0.96575576827274889</v>
      </c>
      <c r="AH14" s="169">
        <v>43362</v>
      </c>
      <c r="AI14" s="170">
        <v>1.08000949503953E-2</v>
      </c>
      <c r="AJ14" s="172">
        <f t="shared" si="1"/>
        <v>1.382061354737148E-3</v>
      </c>
      <c r="AK14" s="80">
        <v>0.96923681860758204</v>
      </c>
      <c r="AL14" s="161">
        <f t="shared" si="2"/>
        <v>3.4810503348331467E-3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USDFUT3MH8_LCHQuote</v>
      </c>
      <c r="I15" s="125" t="str">
        <f t="shared" si="8"/>
        <v>USDFUT3MH8ConvAdj_LCHQuote</v>
      </c>
      <c r="J15" s="64" t="str">
        <f>_xll.qlFuturesRateHelper(,$H15,$H$4,$E15,$G15,$I15,FALSE,"customdate",$F15,Permanent,Trigger,ObjectOverwrite)</f>
        <v>obj_005a5#0004</v>
      </c>
      <c r="K15" s="64" t="str">
        <f t="shared" si="9"/>
        <v>obj_005a5#0004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obj_00599#0004</v>
      </c>
      <c r="O15" s="94" t="str">
        <f t="shared" ref="O15:O16" si="12">IF(ISBLANK(K17),"--",K17)</f>
        <v>obj_00599#0004</v>
      </c>
      <c r="P15" s="146" t="str">
        <f>IFERROR(_xll.qlRateHelperQuoteName(N15,Trigger),"--")</f>
        <v>USDFUT3MU8_LCHQuote</v>
      </c>
      <c r="Q15" s="150">
        <f>IFERROR(_xll.qlRateHelperQuoteValue($N15,Trigger),"--")</f>
        <v>97.942499999999995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obj_00599</v>
      </c>
      <c r="Z15" s="4" t="str">
        <v>obj_00599</v>
      </c>
      <c r="AA15" s="4" t="str">
        <f>IFERROR(_xll.qlRateHelperQuoteName(Y15,Trigger),"")</f>
        <v>USDFUT3MU8_LCHQuote</v>
      </c>
      <c r="AB15" s="70">
        <f>IFERROR(_xll.qlRateHelperRate(Y15,Trigger),"")</f>
        <v>2.025837193213343E-2</v>
      </c>
      <c r="AC15" s="104">
        <f>IF(ISERROR(_xll.qlSwapRateHelperSpread($Y15)),IF(ISERROR(_xll.qlFuturesRateHelperConvexityAdjustment($Y15)),"",_xll.qlFuturesRateHelperConvexityAdjustment($Y15)),_xll.qlSwapRateHelperSpread($Y15))</f>
        <v>3.1662806786657819E-4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1.2848033381844906E-2</v>
      </c>
      <c r="AG15" s="77">
        <v>0.96083545841310325</v>
      </c>
      <c r="AH15" s="169">
        <v>43453</v>
      </c>
      <c r="AI15" s="170">
        <v>1.14181339285236E-2</v>
      </c>
      <c r="AJ15" s="172">
        <f t="shared" si="1"/>
        <v>1.4298994533213059E-3</v>
      </c>
      <c r="AK15" s="80">
        <v>0.96475500101262801</v>
      </c>
      <c r="AL15" s="161">
        <f t="shared" si="2"/>
        <v>3.9195425995247613E-3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USDFUT3MM8_LCHQuote</v>
      </c>
      <c r="I16" s="125" t="str">
        <f t="shared" si="8"/>
        <v>USDFUT3MM8ConvAdj_LCHQuote</v>
      </c>
      <c r="J16" s="64" t="str">
        <f>_xll.qlFuturesRateHelper(,$H16,$H$4,$E16,$G16,$I16,FALSE,"customdate",$F16,Permanent,Trigger,ObjectOverwrite)</f>
        <v>obj_005a7#0004</v>
      </c>
      <c r="K16" s="64" t="str">
        <f t="shared" si="9"/>
        <v>obj_005a7#0004</v>
      </c>
      <c r="L16" s="48"/>
      <c r="M16" s="10" t="str">
        <f t="shared" si="10"/>
        <v>FUT</v>
      </c>
      <c r="N16" s="94" t="str">
        <f t="shared" si="11"/>
        <v>obj_00598#0004</v>
      </c>
      <c r="O16" s="94" t="str">
        <f t="shared" si="12"/>
        <v>obj_00598#0004</v>
      </c>
      <c r="P16" s="146" t="str">
        <f>IFERROR(_xll.qlRateHelperQuoteName(N16,Trigger),"--")</f>
        <v>USDFUT3MZ8_LCHQuote</v>
      </c>
      <c r="Q16" s="150">
        <f>IFERROR(_xll.qlRateHelperQuoteValue($N16,Trigger),"--")</f>
        <v>97.847499999999997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obj_00517</v>
      </c>
      <c r="Z16" s="4" t="str">
        <v>obj_00517</v>
      </c>
      <c r="AA16" s="4" t="str">
        <f>IFERROR(_xll.qlRateHelperQuoteName(Y16,Trigger),"")</f>
        <v>USDAM3L4Y_LCHQuote</v>
      </c>
      <c r="AB16" s="70">
        <f>IFERROR(_xll.qlRateHelperRate(Y16,Trigger),"")</f>
        <v>1.4590000000000001E-2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43782</v>
      </c>
      <c r="AF16" s="70">
        <v>1.4746682063434602E-2</v>
      </c>
      <c r="AG16" s="77">
        <v>0.94256779643703004</v>
      </c>
      <c r="AH16" s="169">
        <v>43773</v>
      </c>
      <c r="AI16" s="170">
        <v>1.32188945723533E-2</v>
      </c>
      <c r="AJ16" s="172">
        <f t="shared" si="1"/>
        <v>1.5277874910813016E-3</v>
      </c>
      <c r="AK16" s="80">
        <v>0.948253327341263</v>
      </c>
      <c r="AL16" s="161">
        <f t="shared" si="2"/>
        <v>5.6855309042329605E-3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USDFUT3MU8_LCHQuote</v>
      </c>
      <c r="I17" s="125" t="str">
        <f t="shared" si="8"/>
        <v>USDFUT3MU8ConvAdj_LCHQuote</v>
      </c>
      <c r="J17" s="64" t="str">
        <f>_xll.qlFuturesRateHelper(,$H17,$H$4,$E17,$G17,$I17,FALSE,"customdate",$F17,Permanent,Trigger,ObjectOverwrite)</f>
        <v>obj_00599#0004</v>
      </c>
      <c r="K17" s="64" t="str">
        <f t="shared" ref="K17:K25" si="13">J17</f>
        <v>obj_00599#0004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obj_0059b#0004</v>
      </c>
      <c r="O17" s="94" t="str">
        <f t="shared" ref="O17:O27" si="16">IF(ISBLANK(K19),"--",K19)</f>
        <v>obj_0059b#0004</v>
      </c>
      <c r="P17" s="146" t="str">
        <f>IFERROR(_xll.qlRateHelperQuoteName(N17,Trigger),"--")</f>
        <v>USDFUT3MH9_LCHQuote</v>
      </c>
      <c r="Q17" s="150">
        <f>IFERROR(_xll.qlRateHelperQuoteValue($N17,Trigger),"--")</f>
        <v>97.772500000000008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obj_004ea</v>
      </c>
      <c r="Z17" s="4" t="str">
        <v>obj_004ea</v>
      </c>
      <c r="AA17" s="4" t="str">
        <f>IFERROR(_xll.qlRateHelperQuoteName(Y17,Trigger),"")</f>
        <v>USDAM3L5Y_LCHQuote</v>
      </c>
      <c r="AB17" s="70">
        <f>IFERROR(_xll.qlRateHelperRate(Y17,Trigger),"")</f>
        <v>1.6404000000000002E-2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44148</v>
      </c>
      <c r="AF17" s="70">
        <v>1.6608305817659812E-2</v>
      </c>
      <c r="AG17" s="77">
        <v>0.9201057996855827</v>
      </c>
      <c r="AH17" s="169">
        <v>44137</v>
      </c>
      <c r="AI17" s="170">
        <v>1.51351441855308E-2</v>
      </c>
      <c r="AJ17" s="172">
        <f t="shared" si="1"/>
        <v>1.4731616321290112E-3</v>
      </c>
      <c r="AK17" s="80">
        <v>0.92688284981153801</v>
      </c>
      <c r="AL17" s="161">
        <f t="shared" si="2"/>
        <v>6.7770501259553084E-3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USDFUT3MZ8_LCHQuote</v>
      </c>
      <c r="I18" s="125" t="str">
        <f t="shared" si="8"/>
        <v>USDFUT3MZ8ConvAdj_LCHQuote</v>
      </c>
      <c r="J18" s="64" t="str">
        <f>_xll.qlFuturesRateHelper(,$H18,$H$4,$E18,$G18,$I18,FALSE,"customdate",$F18,Permanent,Trigger,ObjectOverwrite)</f>
        <v>obj_00598#0004</v>
      </c>
      <c r="K18" s="64" t="str">
        <f t="shared" si="13"/>
        <v>obj_00598#0004</v>
      </c>
      <c r="L18" s="48"/>
      <c r="M18" s="10" t="str">
        <f t="shared" si="14"/>
        <v>FUT</v>
      </c>
      <c r="N18" s="94" t="str">
        <f t="shared" si="15"/>
        <v>obj_005a6#0004</v>
      </c>
      <c r="O18" s="94" t="str">
        <f t="shared" si="16"/>
        <v>obj_005a6#0004</v>
      </c>
      <c r="P18" s="146" t="str">
        <f>IFERROR(_xll.qlRateHelperQuoteName(N18,Trigger),"--")</f>
        <v>USDFUT3MM9_LCHQuote</v>
      </c>
      <c r="Q18" s="150">
        <f>IFERROR(_xll.qlRateHelperQuoteValue($N18,Trigger),"--")</f>
        <v>97.697499999999991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obj_004f7</v>
      </c>
      <c r="Z18" s="4" t="str">
        <v>obj_004f7</v>
      </c>
      <c r="AA18" s="4" t="str">
        <f>IFERROR(_xll.qlRateHelperQuoteName(Y18,Trigger),"")</f>
        <v>USDAM3L6Y_LCHQuote</v>
      </c>
      <c r="AB18" s="70">
        <f>IFERROR(_xll.qlRateHelperRate(Y18,Trigger),"")</f>
        <v>1.79455E-2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44515</v>
      </c>
      <c r="AF18" s="70">
        <v>1.820049293771063E-2</v>
      </c>
      <c r="AG18" s="77">
        <v>0.89623850166253016</v>
      </c>
      <c r="AH18" s="169">
        <v>44502</v>
      </c>
      <c r="AI18" s="170">
        <v>1.6807275275277801E-2</v>
      </c>
      <c r="AJ18" s="172">
        <f t="shared" si="1"/>
        <v>1.3932176624328295E-3</v>
      </c>
      <c r="AK18" s="80">
        <v>0.90381961359752505</v>
      </c>
      <c r="AL18" s="161">
        <f t="shared" si="2"/>
        <v>7.5811119349948886E-3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USDFUT3MH9_LCHQuote</v>
      </c>
      <c r="I19" s="125" t="str">
        <f t="shared" si="8"/>
        <v>USDFUT3MH9ConvAdj_LCHQuote</v>
      </c>
      <c r="J19" s="64" t="str">
        <f>_xll.qlFuturesRateHelper(,$H19,$H$4,$E19,$G19,$I19,FALSE,"customdate",$F19,Permanent,Trigger,ObjectOverwrite)</f>
        <v>obj_0059b#0004</v>
      </c>
      <c r="K19" s="64" t="str">
        <f t="shared" si="13"/>
        <v>obj_0059b#0004</v>
      </c>
      <c r="L19" s="48"/>
      <c r="M19" s="10" t="str">
        <f t="shared" si="14"/>
        <v>FUT</v>
      </c>
      <c r="N19" s="94" t="str">
        <f t="shared" si="15"/>
        <v>obj_00597#0004</v>
      </c>
      <c r="O19" s="94" t="str">
        <f t="shared" si="16"/>
        <v>obj_00597#0004</v>
      </c>
      <c r="P19" s="146" t="str">
        <f>IFERROR(_xll.qlRateHelperQuoteName(N19,Trigger),"--")</f>
        <v>USDFUT3MU9_LCHQuote</v>
      </c>
      <c r="Q19" s="150">
        <f>IFERROR(_xll.qlRateHelperQuoteValue($N19,Trigger),"--")</f>
        <v>97.627499999999998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obj_0051e</v>
      </c>
      <c r="Z19" s="4" t="str">
        <v>obj_0051e</v>
      </c>
      <c r="AA19" s="4" t="str">
        <f>IFERROR(_xll.qlRateHelperQuoteName(Y19,Trigger),"")</f>
        <v>USDAM3L7Y_LCHQuote</v>
      </c>
      <c r="AB19" s="70">
        <f>IFERROR(_xll.qlRateHelperRate(Y19,Trigger),"")</f>
        <v>1.9237500000000001E-2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44879</v>
      </c>
      <c r="AF19" s="70">
        <v>1.9545955619678382E-2</v>
      </c>
      <c r="AG19" s="77">
        <v>0.87185229012798504</v>
      </c>
      <c r="AH19" s="169">
        <v>44867</v>
      </c>
      <c r="AI19" s="170">
        <v>1.82367574513446E-2</v>
      </c>
      <c r="AJ19" s="172">
        <f t="shared" si="1"/>
        <v>1.3091981683337819E-3</v>
      </c>
      <c r="AK19" s="80">
        <v>0.87988461035593402</v>
      </c>
      <c r="AL19" s="161">
        <f t="shared" si="2"/>
        <v>8.0323202279489747E-3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USDFUT3MM9_LCHQuote</v>
      </c>
      <c r="I20" s="125" t="str">
        <f t="shared" si="8"/>
        <v>USDFUT3MM9ConvAdj_LCHQuote</v>
      </c>
      <c r="J20" s="64" t="str">
        <f>_xll.qlFuturesRateHelper(,$H20,$H$4,$E20,$G20,$I20,FALSE,"customdate",$F20,Permanent,Trigger,ObjectOverwrite)</f>
        <v>obj_005a6#0004</v>
      </c>
      <c r="K20" s="64" t="str">
        <f t="shared" si="13"/>
        <v>obj_005a6#0004</v>
      </c>
      <c r="L20" s="48"/>
      <c r="M20" s="10" t="str">
        <f t="shared" si="14"/>
        <v>FUT</v>
      </c>
      <c r="N20" s="94" t="str">
        <f t="shared" si="15"/>
        <v>obj_0059f#0004</v>
      </c>
      <c r="O20" s="94" t="str">
        <f t="shared" si="16"/>
        <v>obj_0059f#0004</v>
      </c>
      <c r="P20" s="146" t="str">
        <f>IFERROR(_xll.qlRateHelperQuoteName(N20,Trigger),"--")</f>
        <v>USDFUT3MZ9_LCHQuote</v>
      </c>
      <c r="Q20" s="150">
        <f>IFERROR(_xll.qlRateHelperQuoteValue($N20,Trigger),"--")</f>
        <v>97.557500000000005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obj_004f4</v>
      </c>
      <c r="Z20" s="4" t="str">
        <v>obj_004f4</v>
      </c>
      <c r="AA20" s="4" t="str">
        <f>IFERROR(_xll.qlRateHelperQuoteName(Y20,Trigger),"")</f>
        <v>USDAM3L8Y_LCHQuote</v>
      </c>
      <c r="AB20" s="70">
        <f>IFERROR(_xll.qlRateHelperRate(Y20,Trigger),"")</f>
        <v>2.03155E-2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45243</v>
      </c>
      <c r="AF20" s="70">
        <v>2.0676579477936913E-2</v>
      </c>
      <c r="AG20" s="77">
        <v>0.8473153966033623</v>
      </c>
      <c r="AH20" s="169">
        <v>45232</v>
      </c>
      <c r="AI20" s="170">
        <v>1.9414738365476501E-2</v>
      </c>
      <c r="AJ20" s="172">
        <f t="shared" si="1"/>
        <v>1.2618411124604122E-3</v>
      </c>
      <c r="AK20" s="80">
        <v>0.85586336528086504</v>
      </c>
      <c r="AL20" s="161">
        <f t="shared" si="2"/>
        <v>8.5479686775027375E-3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USDFUT3MU9_LCHQuote</v>
      </c>
      <c r="I21" s="125" t="str">
        <f t="shared" si="8"/>
        <v>USDFUT3MU9ConvAdj_LCHQuote</v>
      </c>
      <c r="J21" s="64" t="str">
        <f>_xll.qlFuturesRateHelper(,$H21,$H$4,$E21,$G21,$I21,FALSE,"customdate",$F21,Permanent,Trigger,ObjectOverwrite)</f>
        <v>obj_00597#0004</v>
      </c>
      <c r="K21" s="64" t="str">
        <f t="shared" si="13"/>
        <v>obj_00597#0004</v>
      </c>
      <c r="L21" s="48"/>
      <c r="M21" s="10" t="str">
        <f t="shared" si="14"/>
        <v>FUT</v>
      </c>
      <c r="N21" s="94" t="str">
        <f t="shared" si="15"/>
        <v>obj_0059c#0004</v>
      </c>
      <c r="O21" s="94" t="str">
        <f t="shared" si="16"/>
        <v>obj_0059c#0004</v>
      </c>
      <c r="P21" s="146" t="str">
        <f>IFERROR(_xll.qlRateHelperQuoteName(N21,Trigger),"--")</f>
        <v>USDFUT3MH0_LCHQuote</v>
      </c>
      <c r="Q21" s="150">
        <f>IFERROR(_xll.qlRateHelperQuoteValue($N21,Trigger),"--")</f>
        <v>97.492500000000007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obj_0050b</v>
      </c>
      <c r="Z21" s="4" t="str">
        <v>obj_0050b</v>
      </c>
      <c r="AA21" s="4" t="str">
        <f>IFERROR(_xll.qlRateHelperQuoteName(Y21,Trigger),"")</f>
        <v>USDAM3L9Y_LCHQuote</v>
      </c>
      <c r="AB21" s="70">
        <f>IFERROR(_xll.qlRateHelperRate(Y21,Trigger),"")</f>
        <v>2.1203000000000003E-2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45609</v>
      </c>
      <c r="AF21" s="70">
        <v>2.161297531897299E-2</v>
      </c>
      <c r="AG21" s="77">
        <v>0.82295372282133505</v>
      </c>
      <c r="AH21" s="169">
        <v>45600</v>
      </c>
      <c r="AI21" s="170">
        <v>2.0399180727803199E-2</v>
      </c>
      <c r="AJ21" s="172">
        <f t="shared" si="1"/>
        <v>1.2137945911697909E-3</v>
      </c>
      <c r="AK21" s="80">
        <v>0.83184972589904005</v>
      </c>
      <c r="AL21" s="161">
        <f t="shared" si="2"/>
        <v>8.8960030777049948E-3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USDFUT3MZ9_LCHQuote</v>
      </c>
      <c r="I22" s="125" t="str">
        <f t="shared" si="8"/>
        <v>USDFUT3MZ9ConvAdj_LCHQuote</v>
      </c>
      <c r="J22" s="64" t="str">
        <f>_xll.qlFuturesRateHelper(,$H22,$H$4,$E22,$G22,$I22,FALSE,"customdate",$F22,Permanent,Trigger,ObjectOverwrite)</f>
        <v>obj_0059f#0004</v>
      </c>
      <c r="K22" s="64" t="str">
        <f t="shared" si="13"/>
        <v>obj_0059f#0004</v>
      </c>
      <c r="L22" s="48"/>
      <c r="M22" s="10" t="str">
        <f t="shared" si="14"/>
        <v>FUT</v>
      </c>
      <c r="N22" s="94" t="str">
        <f t="shared" si="15"/>
        <v>obj_005ab#0004</v>
      </c>
      <c r="O22" s="94" t="str">
        <f t="shared" si="16"/>
        <v>obj_005ab#0004</v>
      </c>
      <c r="P22" s="146" t="str">
        <f>IFERROR(_xll.qlRateHelperQuoteName(N22,Trigger),"--")</f>
        <v>USDFUT3MM0_LCHQuote</v>
      </c>
      <c r="Q22" s="150">
        <f>IFERROR(_xll.qlRateHelperQuoteValue($N22,Trigger),"--")</f>
        <v>97.43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obj_004cb</v>
      </c>
      <c r="Z22" s="4" t="str">
        <v>obj_004cb</v>
      </c>
      <c r="AA22" s="4" t="str">
        <f>IFERROR(_xll.qlRateHelperQuoteName(Y22,Trigger),"")</f>
        <v>USDAM3L10Y_LCHQuote</v>
      </c>
      <c r="AB22" s="70">
        <f>IFERROR(_xll.qlRateHelperRate(Y22,Trigger),"")</f>
        <v>2.1947499999999998E-2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45974</v>
      </c>
      <c r="AF22" s="70">
        <v>2.2403433532070447E-2</v>
      </c>
      <c r="AG22" s="77">
        <v>0.79900835565931316</v>
      </c>
      <c r="AH22" s="169">
        <v>45964</v>
      </c>
      <c r="AI22" s="170">
        <v>2.1260344679939602E-2</v>
      </c>
      <c r="AJ22" s="172">
        <f t="shared" si="1"/>
        <v>1.1430888521308455E-3</v>
      </c>
      <c r="AK22" s="80">
        <v>0.80809574765261605</v>
      </c>
      <c r="AL22" s="161">
        <f t="shared" si="2"/>
        <v>9.0873919933028846E-3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USDFUT3MH0_LCHQuote</v>
      </c>
      <c r="I23" s="125" t="str">
        <f t="shared" si="8"/>
        <v>USDFUT3MH0ConvAdj_LCHQuote</v>
      </c>
      <c r="J23" s="64" t="str">
        <f>_xll.qlFuturesRateHelper(,$H23,$H$4,$E23,$G23,$I23,FALSE,"customdate",$F23,Permanent,Trigger,ObjectOverwrite)</f>
        <v>obj_0059c#0004</v>
      </c>
      <c r="K23" s="64" t="str">
        <f t="shared" si="13"/>
        <v>obj_0059c#0004</v>
      </c>
      <c r="L23" s="48"/>
      <c r="M23" s="10" t="str">
        <f t="shared" si="14"/>
        <v>FUT</v>
      </c>
      <c r="N23" s="94" t="str">
        <f t="shared" si="15"/>
        <v>obj_005b0#0004</v>
      </c>
      <c r="O23" s="94" t="str">
        <f t="shared" si="16"/>
        <v>obj_005b0#0004</v>
      </c>
      <c r="P23" s="146" t="str">
        <f>IFERROR(_xll.qlRateHelperQuoteName(N23,Trigger),"--")</f>
        <v>USDFUT3MU0_LCHQuote</v>
      </c>
      <c r="Q23" s="150">
        <f>IFERROR(_xll.qlRateHelperQuoteValue($N23,Trigger),"--")</f>
        <v>97.367500000000007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obj_004ca</v>
      </c>
      <c r="Z23" s="4" t="str">
        <v>obj_004ca</v>
      </c>
      <c r="AA23" s="4" t="str">
        <f>IFERROR(_xll.qlRateHelperQuoteName(Y23,Trigger),"")</f>
        <v>USDAM3L12Y_LCHQuote</v>
      </c>
      <c r="AB23" s="70">
        <f>IFERROR(_xll.qlRateHelperRate(Y23,Trigger),"")</f>
        <v>2.3208000000000003E-2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42321</v>
      </c>
      <c r="AE23" s="5">
        <f>IFERROR(_xll.qlRateHelperPillarDate(Y23,Trigger),"")</f>
        <v>46706</v>
      </c>
      <c r="AF23" s="70">
        <v>2.3758979969275357E-2</v>
      </c>
      <c r="AG23" s="77">
        <v>0.75156728765519343</v>
      </c>
      <c r="AH23" s="169">
        <v>46693</v>
      </c>
      <c r="AI23" s="170">
        <v>2.2643469444836702E-2</v>
      </c>
      <c r="AJ23" s="172">
        <f t="shared" si="1"/>
        <v>1.1155105244386558E-3</v>
      </c>
      <c r="AK23" s="80">
        <v>0.76173744689058198</v>
      </c>
      <c r="AL23" s="161">
        <f t="shared" si="2"/>
        <v>1.0170159235388554E-2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USDFUT3MM0_LCHQuote</v>
      </c>
      <c r="I24" s="125" t="str">
        <f t="shared" si="8"/>
        <v>USDFUT3MM0ConvAdj_LCHQuote</v>
      </c>
      <c r="J24" s="64" t="str">
        <f>_xll.qlFuturesRateHelper(,$H24,$H$4,$E24,$G24,$I24,FALSE,"customdate",$F24,Permanent,Trigger,ObjectOverwrite)</f>
        <v>obj_005ab#0004</v>
      </c>
      <c r="K24" s="64" t="str">
        <f t="shared" si="13"/>
        <v>obj_005ab#0004</v>
      </c>
      <c r="L24" s="48"/>
      <c r="M24" s="10" t="str">
        <f t="shared" si="14"/>
        <v>FUT</v>
      </c>
      <c r="N24" s="94" t="str">
        <f t="shared" si="15"/>
        <v>obj_005a0#0004</v>
      </c>
      <c r="O24" s="94" t="str">
        <f t="shared" si="16"/>
        <v>obj_005a0#0004</v>
      </c>
      <c r="P24" s="146" t="str">
        <f>IFERROR(_xll.qlRateHelperQuoteName(N24,Trigger),"--")</f>
        <v>USDFUT3MZ0_LCHQuote</v>
      </c>
      <c r="Q24" s="150">
        <f>IFERROR(_xll.qlRateHelperQuoteValue($N24,Trigger),"--")</f>
        <v>97.302500000000009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obj_004e9</v>
      </c>
      <c r="Z24" s="4" t="str">
        <v>obj_004e9</v>
      </c>
      <c r="AA24" s="4" t="str">
        <f>IFERROR(_xll.qlRateHelperQuoteName(Y24,Trigger),"")</f>
        <v>USDAM3L15Y_LCHQuote</v>
      </c>
      <c r="AB24" s="70">
        <f>IFERROR(_xll.qlRateHelperRate(Y24,Trigger),"")</f>
        <v>2.4497499999999998E-2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42321</v>
      </c>
      <c r="AE24" s="5">
        <f>IFERROR(_xll.qlRateHelperPillarDate(Y24,Trigger),"")</f>
        <v>47800</v>
      </c>
      <c r="AF24" s="70">
        <v>2.5164595340920182E-2</v>
      </c>
      <c r="AG24" s="77">
        <v>0.68532618857358718</v>
      </c>
      <c r="AH24" s="169">
        <v>47791</v>
      </c>
      <c r="AI24" s="170">
        <v>2.4051166247500401E-2</v>
      </c>
      <c r="AJ24" s="172">
        <f t="shared" si="1"/>
        <v>1.1134290934197814E-3</v>
      </c>
      <c r="AK24" s="80">
        <v>0.69671061265502898</v>
      </c>
      <c r="AL24" s="161">
        <f t="shared" si="2"/>
        <v>1.1384424081441802E-2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USDFUT3MU0_LCHQuote</v>
      </c>
      <c r="I25" s="125" t="str">
        <f t="shared" si="8"/>
        <v>USDFUT3MU0ConvAdj_LCHQuote</v>
      </c>
      <c r="J25" s="64" t="str">
        <f>_xll.qlFuturesRateHelper(,$H25,$H$4,$E25,$G25,$I25,FALSE,"customdate",$F25,Permanent,Trigger,ObjectOverwrite)</f>
        <v>obj_005b0#0004</v>
      </c>
      <c r="K25" s="64" t="str">
        <f t="shared" si="13"/>
        <v>obj_005b0#0004</v>
      </c>
      <c r="L25" s="48"/>
      <c r="M25" s="10" t="str">
        <f t="shared" si="14"/>
        <v>FUT</v>
      </c>
      <c r="N25" s="94" t="str">
        <f t="shared" si="15"/>
        <v>obj_005a4#0004</v>
      </c>
      <c r="O25" s="94" t="str">
        <f t="shared" si="16"/>
        <v>obj_005a4#0004</v>
      </c>
      <c r="P25" s="146" t="str">
        <f>IFERROR(_xll.qlRateHelperQuoteName(N25,Trigger),"--")</f>
        <v>USDFUT3MH1_LCHQuote</v>
      </c>
      <c r="Q25" s="150">
        <f>IFERROR(_xll.qlRateHelperQuoteValue($N25,Trigger),"--")</f>
        <v>97.247500000000002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obj_0052b</v>
      </c>
      <c r="Z25" s="4" t="str">
        <v>obj_0052b</v>
      </c>
      <c r="AA25" s="4" t="str">
        <f>IFERROR(_xll.qlRateHelperQuoteName(Y25,Trigger),"")</f>
        <v>USDAM3L20Y_LCHQuote</v>
      </c>
      <c r="AB25" s="70">
        <f>IFERROR(_xll.qlRateHelperRate(Y25,Trigger),"")</f>
        <v>2.5739499999999998E-2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42321</v>
      </c>
      <c r="AE25" s="5">
        <f>IFERROR(_xll.qlRateHelperPillarDate(Y25,Trigger),"")</f>
        <v>49626</v>
      </c>
      <c r="AF25" s="70">
        <v>2.653557639517817E-2</v>
      </c>
      <c r="AG25" s="77">
        <v>0.58801738004005155</v>
      </c>
      <c r="AH25" s="169">
        <v>49615</v>
      </c>
      <c r="AI25" s="170">
        <v>2.5416445885947599E-2</v>
      </c>
      <c r="AJ25" s="172">
        <f t="shared" si="1"/>
        <v>1.1191305092305703E-3</v>
      </c>
      <c r="AK25" s="80">
        <v>0.60123829933113604</v>
      </c>
      <c r="AL25" s="161">
        <f t="shared" si="2"/>
        <v>1.3220919291084487E-2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USDFUT3MZ0_LCHQuote</v>
      </c>
      <c r="I26" s="125" t="str">
        <f t="shared" si="8"/>
        <v>USDFUT3MZ0ConvAdj_LCHQuote</v>
      </c>
      <c r="J26" s="64" t="str">
        <f>_xll.qlFuturesRateHelper(,$H26,$H$4,$E26,$G26,$I26,FALSE,"customdate",$F26,Permanent,Trigger,ObjectOverwrite)</f>
        <v>obj_005a0#0004</v>
      </c>
      <c r="K26" s="64" t="str">
        <f t="shared" ref="K26:K29" si="17">J26</f>
        <v>obj_005a0#0004</v>
      </c>
      <c r="L26" s="48"/>
      <c r="M26" s="10" t="str">
        <f t="shared" si="14"/>
        <v>FUT</v>
      </c>
      <c r="N26" s="94" t="str">
        <f t="shared" si="15"/>
        <v>obj_0059e#0004</v>
      </c>
      <c r="O26" s="94" t="str">
        <f t="shared" si="16"/>
        <v>obj_0059e#0004</v>
      </c>
      <c r="P26" s="146" t="str">
        <f>IFERROR(_xll.qlRateHelperQuoteName(N26,Trigger),"--")</f>
        <v>USDFUT3MM1_LCHQuote</v>
      </c>
      <c r="Q26" s="150">
        <f>IFERROR(_xll.qlRateHelperQuoteValue($N26,Trigger),"--")</f>
        <v>97.194999999999993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obj_00515</v>
      </c>
      <c r="Z26" s="4" t="str">
        <v>obj_00515</v>
      </c>
      <c r="AA26" s="4" t="str">
        <f>IFERROR(_xll.qlRateHelperQuoteName(Y26,Trigger),"")</f>
        <v>USDAM3L25Y_LCHQuote</v>
      </c>
      <c r="AB26" s="70">
        <f>IFERROR(_xll.qlRateHelperRate(Y26,Trigger),"")</f>
        <v>2.6284499999999999E-2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42321</v>
      </c>
      <c r="AE26" s="5">
        <f>IFERROR(_xll.qlRateHelperPillarDate(Y26,Trigger),"")</f>
        <v>51453</v>
      </c>
      <c r="AF26" s="70">
        <v>2.7105973377042167E-2</v>
      </c>
      <c r="AG26" s="77">
        <v>0.50764498725988638</v>
      </c>
      <c r="AH26" s="169">
        <v>51442</v>
      </c>
      <c r="AI26" s="170">
        <v>2.6048240529934302E-2</v>
      </c>
      <c r="AJ26" s="172">
        <f t="shared" si="1"/>
        <v>1.0577328471078652E-3</v>
      </c>
      <c r="AK26" s="80">
        <v>0.52116259213460603</v>
      </c>
      <c r="AL26" s="161">
        <f t="shared" si="2"/>
        <v>1.3517604874719646E-2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USDFUT3MH1_LCHQuote</v>
      </c>
      <c r="I27" s="125" t="str">
        <f t="shared" si="8"/>
        <v>USDFUT3MH1ConvAdj_LCHQuote</v>
      </c>
      <c r="J27" s="64" t="str">
        <f>_xll.qlFuturesRateHelper(,$H27,$H$4,$E27,$G27,$I27,FALSE,"customdate",$F27,Permanent,Trigger,ObjectOverwrite)</f>
        <v>obj_005a4#0004</v>
      </c>
      <c r="K27" s="64" t="str">
        <f t="shared" si="17"/>
        <v>obj_005a4#0004</v>
      </c>
      <c r="L27" s="48"/>
      <c r="M27" s="10" t="str">
        <f t="shared" si="14"/>
        <v>FUT</v>
      </c>
      <c r="N27" s="94" t="str">
        <f t="shared" si="15"/>
        <v>obj_00596#0004</v>
      </c>
      <c r="O27" s="94" t="str">
        <f t="shared" si="16"/>
        <v>obj_00596#0004</v>
      </c>
      <c r="P27" s="146" t="str">
        <f>IFERROR(_xll.qlRateHelperQuoteName(N27,Trigger),"--")</f>
        <v>USDFUT3MU1_LCHQuote</v>
      </c>
      <c r="Q27" s="150">
        <f>IFERROR(_xll.qlRateHelperQuoteValue($N27,Trigger),"--")</f>
        <v>97.152500000000003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obj_004fe</v>
      </c>
      <c r="Z27" s="4" t="str">
        <v>obj_004fe</v>
      </c>
      <c r="AA27" s="4" t="str">
        <f>IFERROR(_xll.qlRateHelperQuoteName(Y27,Trigger),"")</f>
        <v>USDAM3L30Y_LCHQuote</v>
      </c>
      <c r="AB27" s="70">
        <f>IFERROR(_xll.qlRateHelperRate(Y27,Trigger),"")</f>
        <v>2.6601E-2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42321</v>
      </c>
      <c r="AE27" s="5">
        <f>IFERROR(_xll.qlRateHelperPillarDate(Y27,Trigger),"")</f>
        <v>53279</v>
      </c>
      <c r="AF27" s="70">
        <v>2.7426031503800304E-2</v>
      </c>
      <c r="AG27" s="77">
        <v>0.43903340389593171</v>
      </c>
      <c r="AH27" s="169">
        <v>53268</v>
      </c>
      <c r="AI27" s="170">
        <v>2.6362779999986201E-2</v>
      </c>
      <c r="AJ27" s="172">
        <f t="shared" si="1"/>
        <v>1.0632515038141027E-3</v>
      </c>
      <c r="AK27" s="80">
        <v>0.45321236319534303</v>
      </c>
      <c r="AL27" s="161">
        <f t="shared" si="2"/>
        <v>1.417895929941132E-2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USDFUT3MM1_LCHQuote</v>
      </c>
      <c r="I28" s="125" t="str">
        <f t="shared" si="8"/>
        <v>USDFUT3MM1ConvAdj_LCHQuote</v>
      </c>
      <c r="J28" s="64" t="str">
        <f>_xll.qlFuturesRateHelper(,$H28,$H$4,$E28,$G28,$I28,FALSE,"customdate",$F28,Permanent,Trigger,ObjectOverwrite)</f>
        <v>obj_0059e#0004</v>
      </c>
      <c r="K28" s="64" t="str">
        <f t="shared" si="17"/>
        <v>obj_0059e#0004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obj_00537#0004</v>
      </c>
      <c r="O28" s="136" t="str">
        <f t="shared" ref="O28:O65" si="20">IF(ISBLANK(K32),"--",K32)</f>
        <v>obj_00537#0004</v>
      </c>
      <c r="P28" s="148" t="str">
        <f>IFERROR(_xll.qlRateHelperQuoteName(N28,Trigger),"--")</f>
        <v>USDAM3L6M_LCHQuote</v>
      </c>
      <c r="Q28" s="138">
        <f>IFERROR(_xll.qlRateHelperQuoteValue($N28,Trigger),"--")</f>
        <v>4.5000000000000005E-3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42321</v>
      </c>
      <c r="V28" s="139">
        <f>IFERROR(_xll.qlRateHelperPillarDate(N28,Trigger),"--")</f>
        <v>42503</v>
      </c>
      <c r="X28" s="4" t="str">
        <f t="shared" si="0"/>
        <v>Sw</v>
      </c>
      <c r="Y28" s="4" t="str">
        <v>obj_0050c</v>
      </c>
      <c r="Z28" s="4" t="str">
        <v>obj_0050c</v>
      </c>
      <c r="AA28" s="4" t="str">
        <f>IFERROR(_xll.qlRateHelperQuoteName(Y28,Trigger),"")</f>
        <v>USDAM3L40Y_LCHQuote</v>
      </c>
      <c r="AB28" s="70">
        <f>IFERROR(_xll.qlRateHelperRate(Y28,Trigger),"")</f>
        <v>2.7233999999999998E-2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42321</v>
      </c>
      <c r="AE28" s="5">
        <f>IFERROR(_xll.qlRateHelperPillarDate(Y28,Trigger),"")</f>
        <v>56933</v>
      </c>
      <c r="AF28" s="70">
        <v>2.8219792931841799E-2</v>
      </c>
      <c r="AG28" s="77">
        <v>0.32312876171333005</v>
      </c>
      <c r="AH28" s="169">
        <v>56920</v>
      </c>
      <c r="AI28" s="170">
        <v>2.64724292953008E-2</v>
      </c>
      <c r="AJ28" s="172">
        <f t="shared" si="1"/>
        <v>1.7473636365409988E-3</v>
      </c>
      <c r="AK28" s="80">
        <v>0.34678579897804002</v>
      </c>
      <c r="AL28" s="161">
        <f t="shared" si="2"/>
        <v>2.3657037264709968E-2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USDFUT3MU1_LCHQuote</v>
      </c>
      <c r="I29" s="128" t="str">
        <f t="shared" si="8"/>
        <v>USDFUT3MU1ConvAdj_LCHQuote</v>
      </c>
      <c r="J29" s="3" t="str">
        <f>_xll.qlFuturesRateHelper(,$H29,$H$4,$E29,$G29,$I29,FALSE,"customdate",$F29,Permanent,Trigger,ObjectOverwrite)</f>
        <v>obj_00596#0004</v>
      </c>
      <c r="K29" s="3" t="str">
        <f t="shared" si="17"/>
        <v>obj_00596#0004</v>
      </c>
      <c r="L29" s="48"/>
      <c r="M29" s="71" t="str">
        <f t="shared" si="18"/>
        <v>Sw</v>
      </c>
      <c r="N29" s="140" t="str">
        <f t="shared" si="19"/>
        <v>obj_00504#0004</v>
      </c>
      <c r="O29" s="140" t="str">
        <f t="shared" si="20"/>
        <v>obj_00504#0004</v>
      </c>
      <c r="P29" s="149" t="str">
        <f>IFERROR(_xll.qlRateHelperQuoteName(N29,Trigger),"--")</f>
        <v>USDAM3L1Y_LCHQuote</v>
      </c>
      <c r="Q29" s="142">
        <f>IFERROR(_xll.qlRateHelperQuoteValue($N29,Trigger),"--")</f>
        <v>6.1999999999999998E-3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42321</v>
      </c>
      <c r="V29" s="143">
        <f>IFERROR(_xll.qlRateHelperPillarDate(N29,Trigger),"--")</f>
        <v>42688</v>
      </c>
      <c r="X29" s="4" t="str">
        <f t="shared" si="0"/>
        <v>Sw</v>
      </c>
      <c r="Y29" s="4" t="str">
        <v>obj_004f0</v>
      </c>
      <c r="Z29" s="4" t="str">
        <v>obj_004f0</v>
      </c>
      <c r="AA29" s="4" t="str">
        <f>IFERROR(_xll.qlRateHelperQuoteName(Y29,Trigger),"")</f>
        <v>USDAM3L50Y_LCHQuote</v>
      </c>
      <c r="AB29" s="70">
        <f>IFERROR(_xll.qlRateHelperRate(Y29,Trigger),"")</f>
        <v>2.7866999999999996E-2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42321</v>
      </c>
      <c r="AE29" s="5">
        <f>IFERROR(_xll.qlRateHelperPillarDate(Y29,Trigger),"")</f>
        <v>60584</v>
      </c>
      <c r="AF29" s="70">
        <v>2.9216552808551143E-2</v>
      </c>
      <c r="AG29" s="77">
        <v>0.23172202503978184</v>
      </c>
      <c r="AH29" s="169">
        <v>60573</v>
      </c>
      <c r="AI29" s="170">
        <v>2.60405365239035E-2</v>
      </c>
      <c r="AJ29" s="172">
        <f t="shared" si="1"/>
        <v>3.1760162846476425E-3</v>
      </c>
      <c r="AK29" s="80">
        <v>0.271885957670779</v>
      </c>
      <c r="AL29" s="161">
        <f t="shared" si="2"/>
        <v>4.0163932630997157E-2</v>
      </c>
    </row>
    <row r="30" spans="1:38" ht="11.25" customHeight="1" x14ac:dyDescent="0.2">
      <c r="G30" s="50" t="s">
        <v>158</v>
      </c>
      <c r="H30" s="50" t="s">
        <v>159</v>
      </c>
      <c r="L30" s="48"/>
      <c r="M30" s="71" t="str">
        <f t="shared" si="18"/>
        <v>Sw</v>
      </c>
      <c r="N30" s="140" t="str">
        <f t="shared" si="19"/>
        <v>obj_004f2#0004</v>
      </c>
      <c r="O30" s="140" t="str">
        <f t="shared" si="20"/>
        <v>obj_004f2#0004</v>
      </c>
      <c r="P30" s="149" t="str">
        <f>IFERROR(_xll.qlRateHelperQuoteName(N30,Trigger),"--")</f>
        <v>USDAM3L15M_LCHQuote</v>
      </c>
      <c r="Q30" s="142">
        <f>IFERROR(_xll.qlRateHelperQuoteValue($N30,Trigger),"--")</f>
        <v>7.0150000000000004E-3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42321</v>
      </c>
      <c r="V30" s="143">
        <f>IFERROR(_xll.qlRateHelperPillarDate(N30,Trigger),"--")</f>
        <v>42779</v>
      </c>
      <c r="X30" s="4" t="str">
        <f t="shared" si="0"/>
        <v>Sw</v>
      </c>
      <c r="Y30" s="4" t="str">
        <v>obj_00502</v>
      </c>
      <c r="Z30" s="4" t="str">
        <v>obj_00502</v>
      </c>
      <c r="AA30" s="4" t="str">
        <f>IFERROR(_xll.qlRateHelperQuoteName(Y30,Trigger),"")</f>
        <v>USDAM3L60Y_LCHQuote</v>
      </c>
      <c r="AB30" s="70">
        <f>IFERROR(_xll.qlRateHelperRate(Y30,Trigger),"")</f>
        <v>2.8499999999999998E-2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42321</v>
      </c>
      <c r="AE30" s="5">
        <f>IFERROR(_xll.qlRateHelperPillarDate(Y30,Trigger),"")</f>
        <v>64236</v>
      </c>
      <c r="AF30" s="70">
        <v>3.0467145182234933E-2</v>
      </c>
      <c r="AG30" s="77">
        <v>0.16047769366567516</v>
      </c>
      <c r="AH30" s="169">
        <v>64227</v>
      </c>
      <c r="AI30" s="170">
        <v>2.5862332951702399E-2</v>
      </c>
      <c r="AJ30" s="172">
        <f t="shared" si="1"/>
        <v>4.6048122305325338E-3</v>
      </c>
      <c r="AK30" s="80">
        <v>0.211691070228884</v>
      </c>
      <c r="AL30" s="161">
        <f t="shared" si="2"/>
        <v>5.1213376563208846E-2</v>
      </c>
    </row>
    <row r="31" spans="1:38" ht="11.25" customHeight="1" x14ac:dyDescent="0.2">
      <c r="A31" s="65" t="s">
        <v>9</v>
      </c>
      <c r="B31" s="65" t="s">
        <v>29</v>
      </c>
      <c r="C31" s="65" t="s">
        <v>113</v>
      </c>
      <c r="D31" s="65" t="s">
        <v>5</v>
      </c>
      <c r="E31" s="65" t="s">
        <v>34</v>
      </c>
      <c r="F31" s="65" t="s">
        <v>114</v>
      </c>
      <c r="G31" s="65" t="s">
        <v>4</v>
      </c>
      <c r="H31" s="65" t="s">
        <v>1</v>
      </c>
      <c r="I31" s="65" t="s">
        <v>112</v>
      </c>
      <c r="J31" s="65" t="s">
        <v>135</v>
      </c>
      <c r="K31" s="65" t="s">
        <v>136</v>
      </c>
      <c r="L31" s="48"/>
      <c r="M31" s="71" t="str">
        <f t="shared" si="18"/>
        <v>Sw</v>
      </c>
      <c r="N31" s="140" t="str">
        <f t="shared" si="19"/>
        <v>obj_00516#0004</v>
      </c>
      <c r="O31" s="140" t="str">
        <f t="shared" si="20"/>
        <v>obj_00516#0004</v>
      </c>
      <c r="P31" s="149" t="str">
        <f>IFERROR(_xll.qlRateHelperQuoteName(N31,Trigger),"--")</f>
        <v>USDAM3L18M_LCHQuote</v>
      </c>
      <c r="Q31" s="142">
        <f>IFERROR(_xll.qlRateHelperQuoteValue($N31,Trigger),"--")</f>
        <v>7.8299999999999984E-3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42321</v>
      </c>
      <c r="V31" s="143">
        <f>IFERROR(_xll.qlRateHelperPillarDate(N31,Trigger),"--")</f>
        <v>42870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obj_00537#0004</v>
      </c>
      <c r="K32" s="58" t="str">
        <f>J32</f>
        <v>obj_00537#0004</v>
      </c>
      <c r="L32" s="48"/>
      <c r="M32" s="71" t="str">
        <f t="shared" si="18"/>
        <v>Sw</v>
      </c>
      <c r="N32" s="140" t="str">
        <f t="shared" si="19"/>
        <v>obj_00532#0004</v>
      </c>
      <c r="O32" s="140" t="str">
        <f t="shared" si="20"/>
        <v>obj_00532#0004</v>
      </c>
      <c r="P32" s="149" t="str">
        <f>IFERROR(_xll.qlRateHelperQuoteName(N32,Trigger),"--")</f>
        <v>USDAM3L21M_LCHQuote</v>
      </c>
      <c r="Q32" s="142">
        <f>IFERROR(_xll.qlRateHelperQuoteValue($N32,Trigger),"--")</f>
        <v>8.6799999999999985E-3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42321</v>
      </c>
      <c r="V32" s="143">
        <f>IFERROR(_xll.qlRateHelperPillarDate(N32,Trigger),"--")</f>
        <v>42961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obj_00504#0004</v>
      </c>
      <c r="K33" s="64" t="str">
        <f t="shared" ref="K33:K69" si="23">J33</f>
        <v>obj_00504#0004</v>
      </c>
      <c r="L33" s="48"/>
      <c r="M33" s="71" t="str">
        <f t="shared" si="18"/>
        <v>Sw</v>
      </c>
      <c r="N33" s="140" t="str">
        <f t="shared" si="19"/>
        <v>obj_004f6#0004</v>
      </c>
      <c r="O33" s="140" t="str">
        <f t="shared" si="20"/>
        <v>obj_004f6#0004</v>
      </c>
      <c r="P33" s="149" t="str">
        <f>IFERROR(_xll.qlRateHelperQuoteName(N33,Trigger),"--")</f>
        <v>USDAM3L2Y_LCHQuote</v>
      </c>
      <c r="Q33" s="142">
        <f>IFERROR(_xll.qlRateHelperQuoteValue($N33,Trigger),"--")</f>
        <v>9.4489999999999991E-3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42321</v>
      </c>
      <c r="V33" s="143">
        <f>IFERROR(_xll.qlRateHelperPillarDate(N33,Trigger),"--")</f>
        <v>43052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obj_004f2#0004</v>
      </c>
      <c r="K34" s="64" t="str">
        <f t="shared" si="23"/>
        <v>obj_004f2#0004</v>
      </c>
      <c r="L34" s="48"/>
      <c r="M34" s="71" t="str">
        <f t="shared" si="18"/>
        <v>Sw</v>
      </c>
      <c r="N34" s="140" t="str">
        <f t="shared" si="19"/>
        <v>obj_004d3#0004</v>
      </c>
      <c r="O34" s="140" t="str">
        <f t="shared" si="20"/>
        <v>obj_004d3#0004</v>
      </c>
      <c r="P34" s="149" t="str">
        <f>IFERROR(_xll.qlRateHelperQuoteName(N34,Trigger),"--")</f>
        <v>USDAM3L3Y_LCHQuote</v>
      </c>
      <c r="Q34" s="142">
        <f>IFERROR(_xll.qlRateHelperQuoteValue($N34,Trigger),"--")</f>
        <v>1.23485E-2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42321</v>
      </c>
      <c r="V34" s="143">
        <f>IFERROR(_xll.qlRateHelperPillarDate(N34,Trigger),"--")</f>
        <v>43417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obj_00516#0004</v>
      </c>
      <c r="K35" s="64" t="str">
        <f t="shared" si="23"/>
        <v>obj_00516#0004</v>
      </c>
      <c r="L35" s="48"/>
      <c r="M35" s="71" t="str">
        <f t="shared" si="18"/>
        <v>Sw</v>
      </c>
      <c r="N35" s="140" t="str">
        <f t="shared" si="19"/>
        <v>obj_00517#0004</v>
      </c>
      <c r="O35" s="140" t="str">
        <f t="shared" si="20"/>
        <v>obj_00517#0004</v>
      </c>
      <c r="P35" s="149" t="str">
        <f>IFERROR(_xll.qlRateHelperQuoteName(N35,Trigger),"--")</f>
        <v>USDAM3L4Y_LCHQuote</v>
      </c>
      <c r="Q35" s="142">
        <f>IFERROR(_xll.qlRateHelperQuoteValue($N35,Trigger),"--")</f>
        <v>1.4590000000000001E-2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42321</v>
      </c>
      <c r="V35" s="143">
        <f>IFERROR(_xll.qlRateHelperPillarDate(N35,Trigger),"--")</f>
        <v>43782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obj_00532#0004</v>
      </c>
      <c r="K36" s="64" t="str">
        <f t="shared" si="23"/>
        <v>obj_00532#0004</v>
      </c>
      <c r="L36" s="48"/>
      <c r="M36" s="71" t="str">
        <f t="shared" si="18"/>
        <v>Sw</v>
      </c>
      <c r="N36" s="140" t="str">
        <f t="shared" si="19"/>
        <v>obj_004ea#0004</v>
      </c>
      <c r="O36" s="140" t="str">
        <f t="shared" si="20"/>
        <v>obj_004ea#0004</v>
      </c>
      <c r="P36" s="149" t="str">
        <f>IFERROR(_xll.qlRateHelperQuoteName(N36,Trigger),"--")</f>
        <v>USDAM3L5Y_LCHQuote</v>
      </c>
      <c r="Q36" s="142">
        <f>IFERROR(_xll.qlRateHelperQuoteValue($N36,Trigger),"--")</f>
        <v>1.6404000000000002E-2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42321</v>
      </c>
      <c r="V36" s="143">
        <f>IFERROR(_xll.qlRateHelperPillarDate(N36,Trigger),"--")</f>
        <v>44148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obj_004f6#0004</v>
      </c>
      <c r="K37" s="64" t="str">
        <f t="shared" si="23"/>
        <v>obj_004f6#0004</v>
      </c>
      <c r="L37" s="48"/>
      <c r="M37" s="71" t="str">
        <f t="shared" si="18"/>
        <v>Sw</v>
      </c>
      <c r="N37" s="140" t="str">
        <f t="shared" si="19"/>
        <v>obj_004f7#0004</v>
      </c>
      <c r="O37" s="140" t="str">
        <f t="shared" si="20"/>
        <v>obj_004f7#0004</v>
      </c>
      <c r="P37" s="149" t="str">
        <f>IFERROR(_xll.qlRateHelperQuoteName(N37,Trigger),"--")</f>
        <v>USDAM3L6Y_LCHQuote</v>
      </c>
      <c r="Q37" s="142">
        <f>IFERROR(_xll.qlRateHelperQuoteValue($N37,Trigger),"--")</f>
        <v>1.79455E-2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42321</v>
      </c>
      <c r="V37" s="143">
        <f>IFERROR(_xll.qlRateHelperPillarDate(N37,Trigger),"--")</f>
        <v>44515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obj_004d3#0004</v>
      </c>
      <c r="K38" s="64" t="str">
        <f t="shared" si="23"/>
        <v>obj_004d3#0004</v>
      </c>
      <c r="L38" s="48"/>
      <c r="M38" s="71" t="str">
        <f t="shared" si="18"/>
        <v>Sw</v>
      </c>
      <c r="N38" s="140" t="str">
        <f t="shared" si="19"/>
        <v>obj_0051e#0004</v>
      </c>
      <c r="O38" s="140" t="str">
        <f t="shared" si="20"/>
        <v>obj_0051e#0004</v>
      </c>
      <c r="P38" s="149" t="str">
        <f>IFERROR(_xll.qlRateHelperQuoteName(N38,Trigger),"--")</f>
        <v>USDAM3L7Y_LCHQuote</v>
      </c>
      <c r="Q38" s="142">
        <f>IFERROR(_xll.qlRateHelperQuoteValue($N38,Trigger),"--")</f>
        <v>1.9237500000000001E-2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42321</v>
      </c>
      <c r="V38" s="143">
        <f>IFERROR(_xll.qlRateHelperPillarDate(N38,Trigger),"--")</f>
        <v>44879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obj_00517#0004</v>
      </c>
      <c r="K39" s="64" t="str">
        <f t="shared" si="23"/>
        <v>obj_00517#0004</v>
      </c>
      <c r="L39" s="48"/>
      <c r="M39" s="71" t="str">
        <f t="shared" si="18"/>
        <v>Sw</v>
      </c>
      <c r="N39" s="140" t="str">
        <f t="shared" si="19"/>
        <v>obj_004f4#0004</v>
      </c>
      <c r="O39" s="140" t="str">
        <f t="shared" si="20"/>
        <v>obj_004f4#0004</v>
      </c>
      <c r="P39" s="149" t="str">
        <f>IFERROR(_xll.qlRateHelperQuoteName(N39,Trigger),"--")</f>
        <v>USDAM3L8Y_LCHQuote</v>
      </c>
      <c r="Q39" s="142">
        <f>IFERROR(_xll.qlRateHelperQuoteValue($N39,Trigger),"--")</f>
        <v>2.03155E-2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42321</v>
      </c>
      <c r="V39" s="143">
        <f>IFERROR(_xll.qlRateHelperPillarDate(N39,Trigger),"--")</f>
        <v>45243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obj_004ea#0004</v>
      </c>
      <c r="K40" s="64" t="str">
        <f t="shared" si="23"/>
        <v>obj_004ea#0004</v>
      </c>
      <c r="L40" s="48"/>
      <c r="M40" s="71" t="str">
        <f t="shared" si="18"/>
        <v>Sw</v>
      </c>
      <c r="N40" s="140" t="str">
        <f t="shared" si="19"/>
        <v>obj_0050b#0004</v>
      </c>
      <c r="O40" s="140" t="str">
        <f t="shared" si="20"/>
        <v>obj_0050b#0004</v>
      </c>
      <c r="P40" s="149" t="str">
        <f>IFERROR(_xll.qlRateHelperQuoteName(N40,Trigger),"--")</f>
        <v>USDAM3L9Y_LCHQuote</v>
      </c>
      <c r="Q40" s="142">
        <f>IFERROR(_xll.qlRateHelperQuoteValue($N40,Trigger),"--")</f>
        <v>2.1203000000000003E-2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42321</v>
      </c>
      <c r="V40" s="143">
        <f>IFERROR(_xll.qlRateHelperPillarDate(N40,Trigger),"--")</f>
        <v>45609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obj_004f7#0004</v>
      </c>
      <c r="K41" s="64" t="str">
        <f t="shared" si="23"/>
        <v>obj_004f7#0004</v>
      </c>
      <c r="M41" s="71" t="str">
        <f t="shared" si="18"/>
        <v>Sw</v>
      </c>
      <c r="N41" s="141" t="str">
        <f t="shared" si="19"/>
        <v>obj_004cb#0004</v>
      </c>
      <c r="O41" s="141" t="str">
        <f t="shared" si="20"/>
        <v>obj_004cb#0004</v>
      </c>
      <c r="P41" s="149" t="str">
        <f>IFERROR(_xll.qlRateHelperQuoteName(N41,Trigger),"--")</f>
        <v>USDAM3L10Y_LCHQuote</v>
      </c>
      <c r="Q41" s="142">
        <f>IFERROR(_xll.qlRateHelperQuoteValue($N41,Trigger),"--")</f>
        <v>2.1947499999999998E-2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42321</v>
      </c>
      <c r="V41" s="143">
        <f>IFERROR(_xll.qlRateHelperPillarDate(N41,Trigger),"--")</f>
        <v>45974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obj_0051e#0004</v>
      </c>
      <c r="K42" s="64" t="str">
        <f t="shared" si="23"/>
        <v>obj_0051e#0004</v>
      </c>
      <c r="M42" s="71" t="str">
        <f t="shared" si="18"/>
        <v>Sw</v>
      </c>
      <c r="N42" s="141" t="str">
        <f t="shared" si="19"/>
        <v>obj_004cf#0004</v>
      </c>
      <c r="O42" s="141" t="str">
        <f t="shared" si="20"/>
        <v>obj_004cf#0004</v>
      </c>
      <c r="P42" s="149" t="str">
        <f>IFERROR(_xll.qlRateHelperQuoteName(N42,Trigger),"--")</f>
        <v>USDAM3L11Y_LCHQuote</v>
      </c>
      <c r="Q42" s="142">
        <f>IFERROR(_xll.qlRateHelperQuoteValue($N42,Trigger),"--")</f>
        <v>2.2633500000000001E-2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42321</v>
      </c>
      <c r="V42" s="143">
        <f>IFERROR(_xll.qlRateHelperPillarDate(N42,Trigger),"--")</f>
        <v>46339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obj_004f4#0004</v>
      </c>
      <c r="K43" s="64" t="str">
        <f t="shared" si="23"/>
        <v>obj_004f4#0004</v>
      </c>
      <c r="M43" s="71" t="str">
        <f t="shared" si="18"/>
        <v>Sw</v>
      </c>
      <c r="N43" s="141" t="str">
        <f t="shared" si="19"/>
        <v>obj_004ca#0004</v>
      </c>
      <c r="O43" s="141" t="str">
        <f t="shared" si="20"/>
        <v>obj_004ca#0004</v>
      </c>
      <c r="P43" s="149" t="str">
        <f>IFERROR(_xll.qlRateHelperQuoteName(N43,Trigger),"--")</f>
        <v>USDAM3L12Y_LCHQuote</v>
      </c>
      <c r="Q43" s="142">
        <f>IFERROR(_xll.qlRateHelperQuoteValue($N43,Trigger),"--")</f>
        <v>2.3208000000000003E-2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42321</v>
      </c>
      <c r="V43" s="143">
        <f>IFERROR(_xll.qlRateHelperPillarDate(N43,Trigger),"--")</f>
        <v>46706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obj_0050b#0004</v>
      </c>
      <c r="K44" s="64" t="str">
        <f t="shared" si="23"/>
        <v>obj_0050b#0004</v>
      </c>
      <c r="M44" s="71" t="str">
        <f t="shared" si="18"/>
        <v>Sw</v>
      </c>
      <c r="N44" s="141" t="str">
        <f t="shared" si="19"/>
        <v>obj_004db#0004</v>
      </c>
      <c r="O44" s="141" t="str">
        <f t="shared" si="20"/>
        <v>obj_004db#0004</v>
      </c>
      <c r="P44" s="149" t="str">
        <f>IFERROR(_xll.qlRateHelperQuoteName(N44,Trigger),"--")</f>
        <v>USDAM3L13Y_LCHQuote</v>
      </c>
      <c r="Q44" s="142">
        <f>IFERROR(_xll.qlRateHelperQuoteValue($N44,Trigger),"--")</f>
        <v>2.3703000000000002E-2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42321</v>
      </c>
      <c r="V44" s="143">
        <f>IFERROR(_xll.qlRateHelperPillarDate(N44,Trigger),"--")</f>
        <v>47070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obj_004cb#0004</v>
      </c>
      <c r="K45" s="64" t="str">
        <f t="shared" si="23"/>
        <v>obj_004cb#0004</v>
      </c>
      <c r="M45" s="71" t="str">
        <f t="shared" si="18"/>
        <v>Sw</v>
      </c>
      <c r="N45" s="141" t="str">
        <f t="shared" si="19"/>
        <v>obj_00522#0004</v>
      </c>
      <c r="O45" s="141" t="str">
        <f t="shared" si="20"/>
        <v>obj_00522#0004</v>
      </c>
      <c r="P45" s="149" t="str">
        <f>IFERROR(_xll.qlRateHelperQuoteName(N45,Trigger),"--")</f>
        <v>USDAM3L14Y_LCHQuote</v>
      </c>
      <c r="Q45" s="142">
        <f>IFERROR(_xll.qlRateHelperQuoteValue($N45,Trigger),"--")</f>
        <v>2.41275E-2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42321</v>
      </c>
      <c r="V45" s="143">
        <f>IFERROR(_xll.qlRateHelperPillarDate(N45,Trigger),"--")</f>
        <v>47435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obj_004cf#0004</v>
      </c>
      <c r="K46" s="64" t="str">
        <f t="shared" si="23"/>
        <v>obj_004cf#0004</v>
      </c>
      <c r="M46" s="71" t="str">
        <f t="shared" si="18"/>
        <v>Sw</v>
      </c>
      <c r="N46" s="141" t="str">
        <f t="shared" si="19"/>
        <v>obj_004e9#0004</v>
      </c>
      <c r="O46" s="141" t="str">
        <f t="shared" si="20"/>
        <v>obj_004e9#0004</v>
      </c>
      <c r="P46" s="149" t="str">
        <f>IFERROR(_xll.qlRateHelperQuoteName(N46,Trigger),"--")</f>
        <v>USDAM3L15Y_LCHQuote</v>
      </c>
      <c r="Q46" s="142">
        <f>IFERROR(_xll.qlRateHelperQuoteValue($N46,Trigger),"--")</f>
        <v>2.4497499999999998E-2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42321</v>
      </c>
      <c r="V46" s="143">
        <f>IFERROR(_xll.qlRateHelperPillarDate(N46,Trigger),"--")</f>
        <v>47800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obj_004ca#0004</v>
      </c>
      <c r="K47" s="64" t="str">
        <f t="shared" si="23"/>
        <v>obj_004ca#0004</v>
      </c>
      <c r="M47" s="71" t="str">
        <f t="shared" si="18"/>
        <v>Sw</v>
      </c>
      <c r="N47" s="141" t="str">
        <f t="shared" si="19"/>
        <v>obj_004ee#0004</v>
      </c>
      <c r="O47" s="141" t="str">
        <f t="shared" si="20"/>
        <v>obj_004ee#0004</v>
      </c>
      <c r="P47" s="149" t="str">
        <f>IFERROR(_xll.qlRateHelperQuoteName(N47,Trigger),"--")</f>
        <v>USDAM3L16Y_LCHQuote</v>
      </c>
      <c r="Q47" s="142">
        <f>IFERROR(_xll.qlRateHelperQuoteValue($N47,Trigger),"--")</f>
        <v>2.4808750000000001E-2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42321</v>
      </c>
      <c r="V47" s="143">
        <f>IFERROR(_xll.qlRateHelperPillarDate(N47,Trigger),"--")</f>
        <v>48165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98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obj_004db#0004</v>
      </c>
      <c r="K48" s="64" t="str">
        <f t="shared" si="23"/>
        <v>obj_004db#0004</v>
      </c>
      <c r="M48" s="71" t="str">
        <f t="shared" si="18"/>
        <v>Sw</v>
      </c>
      <c r="N48" s="141" t="str">
        <f t="shared" si="19"/>
        <v>obj_004fb#0004</v>
      </c>
      <c r="O48" s="141" t="str">
        <f t="shared" si="20"/>
        <v>obj_004fb#0004</v>
      </c>
      <c r="P48" s="149" t="str">
        <f>IFERROR(_xll.qlRateHelperQuoteName(N48,Trigger),"--")</f>
        <v>USDAM3L17Y_LCHQuote</v>
      </c>
      <c r="Q48" s="142">
        <f>IFERROR(_xll.qlRateHelperQuoteValue($N48,Trigger),"--")</f>
        <v>2.512E-2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42321</v>
      </c>
      <c r="V48" s="143">
        <f>IFERROR(_xll.qlRateHelperPillarDate(N48,Trigger),"--")</f>
        <v>48533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obj_00522#0004</v>
      </c>
      <c r="K49" s="64" t="str">
        <f t="shared" si="23"/>
        <v>obj_00522#0004</v>
      </c>
      <c r="M49" s="71" t="str">
        <f t="shared" si="18"/>
        <v>Sw</v>
      </c>
      <c r="N49" s="141" t="str">
        <f t="shared" si="19"/>
        <v>obj_004e3#0004</v>
      </c>
      <c r="O49" s="141" t="str">
        <f t="shared" si="20"/>
        <v>obj_004e3#0004</v>
      </c>
      <c r="P49" s="149" t="str">
        <f>IFERROR(_xll.qlRateHelperQuoteName(N49,Trigger),"--")</f>
        <v>USDAM3L18Y_LCHQuote</v>
      </c>
      <c r="Q49" s="142">
        <f>IFERROR(_xll.qlRateHelperQuoteValue($N49,Trigger),"--")</f>
        <v>2.5326499999999998E-2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42321</v>
      </c>
      <c r="V49" s="143">
        <f>IFERROR(_xll.qlRateHelperPillarDate(N49,Trigger),"--")</f>
        <v>48897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obj_004e9#0004</v>
      </c>
      <c r="K50" s="64" t="str">
        <f t="shared" si="23"/>
        <v>obj_004e9#0004</v>
      </c>
      <c r="M50" s="71" t="str">
        <f t="shared" si="18"/>
        <v>Sw</v>
      </c>
      <c r="N50" s="141" t="str">
        <f t="shared" si="19"/>
        <v>obj_004cd#0004</v>
      </c>
      <c r="O50" s="141" t="str">
        <f t="shared" si="20"/>
        <v>obj_004cd#0004</v>
      </c>
      <c r="P50" s="149" t="str">
        <f>IFERROR(_xll.qlRateHelperQuoteName(N50,Trigger),"--")</f>
        <v>USDAM3L19Y_LCHQuote</v>
      </c>
      <c r="Q50" s="142">
        <f>IFERROR(_xll.qlRateHelperQuoteValue($N50,Trigger),"--")</f>
        <v>2.5533E-2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42321</v>
      </c>
      <c r="V50" s="143">
        <f>IFERROR(_xll.qlRateHelperPillarDate(N50,Trigger),"--")</f>
        <v>49261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obj_004ee#0004</v>
      </c>
      <c r="K51" s="64" t="str">
        <f t="shared" si="23"/>
        <v>obj_004ee#0004</v>
      </c>
      <c r="M51" s="71" t="str">
        <f t="shared" si="18"/>
        <v>Sw</v>
      </c>
      <c r="N51" s="141" t="str">
        <f t="shared" si="19"/>
        <v>obj_0052b#0004</v>
      </c>
      <c r="O51" s="141" t="str">
        <f t="shared" si="20"/>
        <v>obj_0052b#0004</v>
      </c>
      <c r="P51" s="149" t="str">
        <f>IFERROR(_xll.qlRateHelperQuoteName(N51,Trigger),"--")</f>
        <v>USDAM3L20Y_LCHQuote</v>
      </c>
      <c r="Q51" s="142">
        <f>IFERROR(_xll.qlRateHelperQuoteValue($N51,Trigger),"--")</f>
        <v>2.5739499999999998E-2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42321</v>
      </c>
      <c r="V51" s="143">
        <f>IFERROR(_xll.qlRateHelperPillarDate(N51,Trigger),"--")</f>
        <v>49626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obj_004fb#0004</v>
      </c>
      <c r="K52" s="64" t="str">
        <f t="shared" si="23"/>
        <v>obj_004fb#0004</v>
      </c>
      <c r="M52" s="71" t="str">
        <f t="shared" si="18"/>
        <v>Sw</v>
      </c>
      <c r="N52" s="141" t="str">
        <f t="shared" si="19"/>
        <v>obj_004e1#0004</v>
      </c>
      <c r="O52" s="141" t="str">
        <f t="shared" si="20"/>
        <v>obj_004e1#0004</v>
      </c>
      <c r="P52" s="149" t="str">
        <f>IFERROR(_xll.qlRateHelperQuoteName(N52,Trigger),"--")</f>
        <v>USDAM3L21Y_LCHQuote</v>
      </c>
      <c r="Q52" s="142">
        <f>IFERROR(_xll.qlRateHelperQuoteValue($N52,Trigger),"--")</f>
        <v>2.58485E-2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42321</v>
      </c>
      <c r="V52" s="143">
        <f>IFERROR(_xll.qlRateHelperPillarDate(N52,Trigger),"--")</f>
        <v>49992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102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obj_004e3#0004</v>
      </c>
      <c r="K53" s="64" t="str">
        <f t="shared" si="23"/>
        <v>obj_004e3#0004</v>
      </c>
      <c r="M53" s="71" t="str">
        <f t="shared" si="18"/>
        <v>Sw</v>
      </c>
      <c r="N53" s="141" t="str">
        <f t="shared" si="19"/>
        <v>obj_004e7#0004</v>
      </c>
      <c r="O53" s="141" t="str">
        <f t="shared" si="20"/>
        <v>obj_004e7#0004</v>
      </c>
      <c r="P53" s="149" t="str">
        <f>IFERROR(_xll.qlRateHelperQuoteName(N53,Trigger),"--")</f>
        <v>USDAM3L22Y_LCHQuote</v>
      </c>
      <c r="Q53" s="142">
        <f>IFERROR(_xll.qlRateHelperQuoteValue($N53,Trigger),"--")</f>
        <v>2.5957499999999998E-2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42321</v>
      </c>
      <c r="V53" s="143">
        <f>IFERROR(_xll.qlRateHelperPillarDate(N53,Trigger),"--")</f>
        <v>50357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103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obj_004cd#0004</v>
      </c>
      <c r="K54" s="64" t="str">
        <f t="shared" si="23"/>
        <v>obj_004cd#0004</v>
      </c>
      <c r="M54" s="71" t="str">
        <f t="shared" si="18"/>
        <v>Sw</v>
      </c>
      <c r="N54" s="141" t="str">
        <f t="shared" si="19"/>
        <v>obj_004f1#0004</v>
      </c>
      <c r="O54" s="141" t="str">
        <f t="shared" si="20"/>
        <v>obj_004f1#0004</v>
      </c>
      <c r="P54" s="149" t="str">
        <f>IFERROR(_xll.qlRateHelperQuoteName(N54,Trigger),"--")</f>
        <v>USDAM3L23Y_LCHQuote</v>
      </c>
      <c r="Q54" s="142">
        <f>IFERROR(_xll.qlRateHelperQuoteValue($N54,Trigger),"--")</f>
        <v>2.6066500000000003E-2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42321</v>
      </c>
      <c r="V54" s="143">
        <f>IFERROR(_xll.qlRateHelperPillarDate(N54,Trigger),"--")</f>
        <v>50724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obj_0052b#0004</v>
      </c>
      <c r="K55" s="64" t="str">
        <f t="shared" si="23"/>
        <v>obj_0052b#0004</v>
      </c>
      <c r="M55" s="71" t="str">
        <f t="shared" si="18"/>
        <v>Sw</v>
      </c>
      <c r="N55" s="141" t="str">
        <f t="shared" si="19"/>
        <v>obj_00514#0004</v>
      </c>
      <c r="O55" s="141" t="str">
        <f t="shared" si="20"/>
        <v>obj_00514#0004</v>
      </c>
      <c r="P55" s="149" t="str">
        <f>IFERROR(_xll.qlRateHelperQuoteName(N55,Trigger),"--")</f>
        <v>USDAM3L24Y_LCHQuote</v>
      </c>
      <c r="Q55" s="142">
        <f>IFERROR(_xll.qlRateHelperQuoteValue($N55,Trigger),"--")</f>
        <v>2.6175500000000001E-2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42321</v>
      </c>
      <c r="V55" s="143">
        <f>IFERROR(_xll.qlRateHelperPillarDate(N55,Trigger),"--")</f>
        <v>51088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104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obj_004e1#0004</v>
      </c>
      <c r="K56" s="64" t="str">
        <f t="shared" si="23"/>
        <v>obj_004e1#0004</v>
      </c>
      <c r="M56" s="71" t="str">
        <f t="shared" si="18"/>
        <v>Sw</v>
      </c>
      <c r="N56" s="141" t="str">
        <f t="shared" si="19"/>
        <v>obj_00515#0004</v>
      </c>
      <c r="O56" s="141" t="str">
        <f t="shared" si="20"/>
        <v>obj_00515#0004</v>
      </c>
      <c r="P56" s="149" t="str">
        <f>IFERROR(_xll.qlRateHelperQuoteName(N56,Trigger),"--")</f>
        <v>USDAM3L25Y_LCHQuote</v>
      </c>
      <c r="Q56" s="142">
        <f>IFERROR(_xll.qlRateHelperQuoteValue($N56,Trigger),"--")</f>
        <v>2.6284499999999999E-2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42321</v>
      </c>
      <c r="V56" s="143">
        <f>IFERROR(_xll.qlRateHelperPillarDate(N56,Trigger),"--")</f>
        <v>51453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105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obj_004e7#0004</v>
      </c>
      <c r="K57" s="64" t="str">
        <f t="shared" si="23"/>
        <v>obj_004e7#0004</v>
      </c>
      <c r="M57" s="71" t="str">
        <f t="shared" si="18"/>
        <v>Sw</v>
      </c>
      <c r="N57" s="141" t="str">
        <f t="shared" si="19"/>
        <v>obj_0052a#0004</v>
      </c>
      <c r="O57" s="141" t="str">
        <f t="shared" si="20"/>
        <v>obj_0052a#0004</v>
      </c>
      <c r="P57" s="149" t="str">
        <f>IFERROR(_xll.qlRateHelperQuoteName(N57,Trigger),"--")</f>
        <v>USDAM3L26Y_LCHQuote</v>
      </c>
      <c r="Q57" s="142">
        <f>IFERROR(_xll.qlRateHelperQuoteValue($N57,Trigger),"--")</f>
        <v>2.6347800000000001E-2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42321</v>
      </c>
      <c r="V57" s="143">
        <f>IFERROR(_xll.qlRateHelperPillarDate(N57,Trigger),"--")</f>
        <v>51818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106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obj_004f1#0004</v>
      </c>
      <c r="K58" s="64" t="str">
        <f t="shared" si="23"/>
        <v>obj_004f1#0004</v>
      </c>
      <c r="M58" s="71" t="str">
        <f t="shared" si="18"/>
        <v>Sw</v>
      </c>
      <c r="N58" s="141" t="str">
        <f t="shared" si="19"/>
        <v>obj_0051c#0004</v>
      </c>
      <c r="O58" s="141" t="str">
        <f t="shared" si="20"/>
        <v>obj_0051c#0004</v>
      </c>
      <c r="P58" s="149" t="str">
        <f>IFERROR(_xll.qlRateHelperQuoteName(N58,Trigger),"--")</f>
        <v>USDAM3L27Y_LCHQuote</v>
      </c>
      <c r="Q58" s="142">
        <f>IFERROR(_xll.qlRateHelperQuoteValue($N58,Trigger),"--")</f>
        <v>2.64111E-2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42321</v>
      </c>
      <c r="V58" s="143">
        <f>IFERROR(_xll.qlRateHelperPillarDate(N58,Trigger),"--")</f>
        <v>52183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107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obj_00514#0004</v>
      </c>
      <c r="K59" s="64" t="str">
        <f t="shared" si="23"/>
        <v>obj_00514#0004</v>
      </c>
      <c r="M59" s="71" t="str">
        <f t="shared" si="18"/>
        <v>Sw</v>
      </c>
      <c r="N59" s="141" t="str">
        <f t="shared" si="19"/>
        <v>obj_00513#0004</v>
      </c>
      <c r="O59" s="141" t="str">
        <f t="shared" si="20"/>
        <v>obj_00513#0004</v>
      </c>
      <c r="P59" s="149" t="str">
        <f>IFERROR(_xll.qlRateHelperQuoteName(N59,Trigger),"--")</f>
        <v>USDAM3L28Y_LCHQuote</v>
      </c>
      <c r="Q59" s="142">
        <f>IFERROR(_xll.qlRateHelperQuoteValue($N59,Trigger),"--")</f>
        <v>2.6474399999999999E-2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42321</v>
      </c>
      <c r="V59" s="143">
        <f>IFERROR(_xll.qlRateHelperPillarDate(N59,Trigger),"--")</f>
        <v>52548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obj_00515#0004</v>
      </c>
      <c r="K60" s="64" t="str">
        <f t="shared" si="23"/>
        <v>obj_00515#0004</v>
      </c>
      <c r="M60" s="71" t="str">
        <f t="shared" si="18"/>
        <v>Sw</v>
      </c>
      <c r="N60" s="141" t="str">
        <f t="shared" si="19"/>
        <v>obj_004ce#0004</v>
      </c>
      <c r="O60" s="141" t="str">
        <f t="shared" si="20"/>
        <v>obj_004ce#0004</v>
      </c>
      <c r="P60" s="149" t="str">
        <f>IFERROR(_xll.qlRateHelperQuoteName(N60,Trigger),"--")</f>
        <v>USDAM3L29Y_LCHQuote</v>
      </c>
      <c r="Q60" s="142">
        <f>IFERROR(_xll.qlRateHelperQuoteValue($N60,Trigger),"--")</f>
        <v>2.6537699999999997E-2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42321</v>
      </c>
      <c r="V60" s="143">
        <f>IFERROR(_xll.qlRateHelperPillarDate(N60,Trigger),"--")</f>
        <v>52915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obj_0052a#0004</v>
      </c>
      <c r="K61" s="64" t="str">
        <f t="shared" si="23"/>
        <v>obj_0052a#0004</v>
      </c>
      <c r="M61" s="71" t="str">
        <f t="shared" si="18"/>
        <v>Sw</v>
      </c>
      <c r="N61" s="141" t="str">
        <f t="shared" si="19"/>
        <v>obj_004fe#0004</v>
      </c>
      <c r="O61" s="141" t="str">
        <f t="shared" si="20"/>
        <v>obj_004fe#0004</v>
      </c>
      <c r="P61" s="149" t="str">
        <f>IFERROR(_xll.qlRateHelperQuoteName(N61,Trigger),"--")</f>
        <v>USDAM3L30Y_LCHQuote</v>
      </c>
      <c r="Q61" s="142">
        <f>IFERROR(_xll.qlRateHelperQuoteValue($N61,Trigger),"--")</f>
        <v>2.6601E-2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42321</v>
      </c>
      <c r="V61" s="143">
        <f>IFERROR(_xll.qlRateHelperPillarDate(N61,Trigger),"--")</f>
        <v>53279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obj_0051c#0004</v>
      </c>
      <c r="K62" s="64" t="str">
        <f t="shared" si="23"/>
        <v>obj_0051c#0004</v>
      </c>
      <c r="M62" s="71" t="str">
        <f t="shared" si="18"/>
        <v>Sw</v>
      </c>
      <c r="N62" s="141" t="str">
        <f t="shared" si="19"/>
        <v>obj_0050f#0004</v>
      </c>
      <c r="O62" s="141" t="str">
        <f t="shared" si="20"/>
        <v>obj_0050f#0004</v>
      </c>
      <c r="P62" s="149" t="str">
        <f>IFERROR(_xll.qlRateHelperQuoteName(N62,Trigger),"--")</f>
        <v>USDAM3L35Y_LCHQuote</v>
      </c>
      <c r="Q62" s="142">
        <f>IFERROR(_xll.qlRateHelperQuoteValue($N62,Trigger),"--")</f>
        <v>2.6917499999999997E-2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42321</v>
      </c>
      <c r="V62" s="143">
        <f>IFERROR(_xll.qlRateHelperPillarDate(N62,Trigger),"--")</f>
        <v>55106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109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obj_00513#0004</v>
      </c>
      <c r="K63" s="64" t="str">
        <f t="shared" si="23"/>
        <v>obj_00513#0004</v>
      </c>
      <c r="M63" s="71" t="str">
        <f t="shared" si="18"/>
        <v>Sw</v>
      </c>
      <c r="N63" s="141" t="str">
        <f t="shared" si="19"/>
        <v>obj_0050c#0004</v>
      </c>
      <c r="O63" s="141" t="str">
        <f t="shared" si="20"/>
        <v>obj_0050c#0004</v>
      </c>
      <c r="P63" s="149" t="str">
        <f>IFERROR(_xll.qlRateHelperQuoteName(N63,Trigger),"--")</f>
        <v>USDAM3L40Y_LCHQuote</v>
      </c>
      <c r="Q63" s="142">
        <f>IFERROR(_xll.qlRateHelperQuoteValue($N63,Trigger),"--")</f>
        <v>2.7233999999999998E-2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42321</v>
      </c>
      <c r="V63" s="143">
        <f>IFERROR(_xll.qlRateHelperPillarDate(N63,Trigger),"--")</f>
        <v>56933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110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obj_004ce#0004</v>
      </c>
      <c r="K64" s="64" t="str">
        <f t="shared" si="23"/>
        <v>obj_004ce#0004</v>
      </c>
      <c r="M64" s="71" t="str">
        <f t="shared" si="18"/>
        <v>Sw</v>
      </c>
      <c r="N64" s="141" t="str">
        <f t="shared" si="19"/>
        <v>obj_004f0#0004</v>
      </c>
      <c r="O64" s="141" t="str">
        <f t="shared" si="20"/>
        <v>obj_004f0#0004</v>
      </c>
      <c r="P64" s="149" t="str">
        <f>IFERROR(_xll.qlRateHelperQuoteName(N64,Trigger),"--")</f>
        <v>USDAM3L50Y_LCHQuote</v>
      </c>
      <c r="Q64" s="142">
        <f>IFERROR(_xll.qlRateHelperQuoteValue($N64,Trigger),"--")</f>
        <v>2.7866999999999996E-2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42321</v>
      </c>
      <c r="V64" s="143">
        <f>IFERROR(_xll.qlRateHelperPillarDate(N64,Trigger),"--")</f>
        <v>60584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obj_004fe#0004</v>
      </c>
      <c r="K65" s="64" t="str">
        <f t="shared" si="23"/>
        <v>obj_004fe#0004</v>
      </c>
      <c r="M65" s="72" t="str">
        <f t="shared" si="18"/>
        <v>Sw</v>
      </c>
      <c r="N65" s="144" t="str">
        <f t="shared" si="19"/>
        <v>obj_00502#0004</v>
      </c>
      <c r="O65" s="144" t="str">
        <f t="shared" si="20"/>
        <v>obj_00502#0004</v>
      </c>
      <c r="P65" s="152" t="str">
        <f>IFERROR(_xll.qlRateHelperQuoteName(N65,Trigger),"--")</f>
        <v>USDAM3L60Y_LCHQuote</v>
      </c>
      <c r="Q65" s="153">
        <f>IFERROR(_xll.qlRateHelperQuoteValue($N65,Trigger),"--")</f>
        <v>2.8499999999999998E-2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42321</v>
      </c>
      <c r="V65" s="151">
        <f>IFERROR(_xll.qlRateHelperPillarDate(N65,Trigger),"--")</f>
        <v>64236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obj_0050f#0004</v>
      </c>
      <c r="K66" s="64" t="str">
        <f t="shared" si="23"/>
        <v>obj_0050f#0004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obj_0050c#0004</v>
      </c>
      <c r="K67" s="64" t="str">
        <f t="shared" si="23"/>
        <v>obj_0050c#0004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obj_004f0#0004</v>
      </c>
      <c r="K68" s="64" t="str">
        <f t="shared" si="23"/>
        <v>obj_004f0#0004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111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obj_00502#0004</v>
      </c>
      <c r="K69" s="3" t="str">
        <f t="shared" si="23"/>
        <v>obj_00502#0004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7" width="33.8554687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9" width="11.7109375" style="46" hidden="1" customWidth="1" outlineLevel="1"/>
    <col min="40" max="40" width="2.7109375" style="46" customWidth="1" collapsed="1"/>
    <col min="41" max="41" width="24.42578125" style="46" bestFit="1" customWidth="1"/>
    <col min="42" max="42" width="21.42578125" style="46" bestFit="1" customWidth="1"/>
    <col min="43" max="43" width="11" style="46" bestFit="1" customWidth="1"/>
    <col min="44" max="44" width="9.140625" style="46"/>
    <col min="45" max="45" width="21.42578125" style="46" bestFit="1" customWidth="1"/>
    <col min="46" max="16384" width="9.140625" style="46"/>
  </cols>
  <sheetData>
    <row r="1" spans="1:42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USD6M</v>
      </c>
      <c r="Z1" s="66"/>
      <c r="AA1" s="66"/>
      <c r="AB1" s="66"/>
      <c r="AC1" s="69"/>
      <c r="AD1" s="69"/>
      <c r="AE1" s="66"/>
      <c r="AF1" s="66"/>
      <c r="AG1" s="178" t="s">
        <v>131</v>
      </c>
      <c r="AH1" s="178" t="s">
        <v>138</v>
      </c>
      <c r="AO1" s="46" t="s">
        <v>119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135</v>
      </c>
      <c r="L2" s="65" t="s">
        <v>137</v>
      </c>
      <c r="N2" s="73" t="s">
        <v>9</v>
      </c>
      <c r="O2" s="73" t="s">
        <v>135</v>
      </c>
      <c r="P2" s="73" t="s">
        <v>136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135</v>
      </c>
      <c r="AA2" s="73" t="s">
        <v>136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71">
        <f t="array" ref="AG2:AG59">_xll.qlPiecewiseYieldCurveData(YieldCurve1_6M,Trigger)</f>
        <v>5.9907309509025768E-3</v>
      </c>
      <c r="AH2" s="77">
        <f t="array" ref="AH2:AH59">_xll.qlPiecewiseYieldCurveData(YieldCurve2_6M,Trigger)</f>
        <v>1</v>
      </c>
      <c r="AK2" s="46" t="s">
        <v>139</v>
      </c>
      <c r="AM2" s="46" t="s">
        <v>140</v>
      </c>
      <c r="AO2" s="217" t="s">
        <v>84</v>
      </c>
      <c r="AP2" s="218"/>
    </row>
    <row r="3" spans="1:42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124"/>
      <c r="K3" s="3" t="str">
        <f>_xll.qlDepositRateHelper(,H3,G3,Permanent,Trigger,ObjectOverwrite)</f>
        <v>obj_00575#0004</v>
      </c>
      <c r="L3" s="3" t="str">
        <f>K3</f>
        <v>obj_00575#0004</v>
      </c>
      <c r="M3" s="49"/>
      <c r="N3" s="11" t="str">
        <f>A3</f>
        <v>Dp</v>
      </c>
      <c r="O3" s="95" t="str">
        <f>IF(ISBLANK(K3),"--",K3)</f>
        <v>obj_00575#0004</v>
      </c>
      <c r="P3" s="95" t="str">
        <f>IF(ISBLANK(L3),"--",L3)</f>
        <v>obj_00575#0004</v>
      </c>
      <c r="Q3" s="147" t="str">
        <f>IFERROR(_xll.qlRateHelperQuoteName(O3,Trigger),"--")</f>
        <v>USD6MD_LCHQuote</v>
      </c>
      <c r="R3" s="101">
        <f>IFERROR(_xll.qlRateHelperQuoteValue($O3,Trigger),"--")</f>
        <v>5.9175E-3</v>
      </c>
      <c r="S3" s="144" t="b">
        <v>1</v>
      </c>
      <c r="T3" s="95">
        <v>30</v>
      </c>
      <c r="U3" s="95">
        <v>1</v>
      </c>
      <c r="V3" s="102">
        <f>IFERROR(_xll.qlRateHelperEarliestDate(O3,Trigger),"--")</f>
        <v>42320</v>
      </c>
      <c r="W3" s="102">
        <f>IFERROR(_xll.qlRateHelperPillarDate(O3,Trigger),"--")</f>
        <v>42502</v>
      </c>
      <c r="Y3" s="4" t="str">
        <f>IFERROR(INDEX($N$3:$N$59,MATCH(AB3,$Q$3:$Q$59,0),1),"")</f>
        <v>Dp</v>
      </c>
      <c r="Z3" s="4" t="str">
        <f t="array" ref="Z3:Z59">_xll.qlRateHelperSelection(_xll.ohFilter(RateHelpers1,IncludeFlag),_xll.ohFilter(Priority,IncludeFlag),$AP$3,$AP$4,$AP$5,$AP$6,_xll.ohFilter(MinDistance,IncludeFlag),Trigger)</f>
        <v>obj_00575</v>
      </c>
      <c r="AA3" s="4" t="str">
        <f t="array" ref="AA3:AA59">_xll.qlRateHelperSelection(_xll.ohFilter(RateHelpers1,IncludeFlag),_xll.ohFilter(Priority,IncludeFlag),$AP$3,$AP$4,$AP$5,$AP$6,_xll.ohFilter(MinDistance,IncludeFlag),Trigger)</f>
        <v>obj_00575</v>
      </c>
      <c r="AB3" s="4" t="str">
        <f>IFERROR(_xll.qlRateHelperQuoteName(Z3,Trigger),"")</f>
        <v>USD6MD_LCHQuote</v>
      </c>
      <c r="AC3" s="70">
        <f>IFERROR(_xll.qlRateHelperRate(Z3,Trigger),"")</f>
        <v>5.9175E-3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42320</v>
      </c>
      <c r="AF3" s="5">
        <f>IFERROR(_xll.qlRateHelperPillarDate(Z3,Trigger),"")</f>
        <v>42502</v>
      </c>
      <c r="AG3" s="70">
        <v>5.9907309509025768E-3</v>
      </c>
      <c r="AH3" s="77">
        <v>0.99698457064957713</v>
      </c>
      <c r="AI3" s="169">
        <f t="array" ref="AI3:AI59">_xll.ohFilter([1]REP00100!$C$2:$C$2000,([1]REP00100!$A$2:$A$2000="USD_LIBOR_6M_EOD"))</f>
        <v>42492</v>
      </c>
      <c r="AJ3" s="170">
        <f t="array" ref="AJ3:AJ59">_xll.ohFilter([1]REP00100!$E$2:$E$2000,([1]REP00100!$A$2:$A$2000="USD_LIBOR_6M_EOD"))</f>
        <v>5.5575286170089803E-3</v>
      </c>
      <c r="AK3" s="172">
        <f>AG3-AJ3</f>
        <v>4.3320233389359652E-4</v>
      </c>
      <c r="AL3" s="80">
        <f t="array" ref="AL3:AL59">_xll.ohFilter([1]REP00101!$F$2:$F$2000,([1]REP00101!$A$2:$A$2000="USD_LIBOR_6M_EOD"))</f>
        <v>0.99717195080778898</v>
      </c>
      <c r="AM3" s="161">
        <f>AH3-AL3</f>
        <v>-1.8738015821184728E-4</v>
      </c>
      <c r="AO3" s="107" t="s">
        <v>85</v>
      </c>
      <c r="AP3" s="108">
        <v>0</v>
      </c>
    </row>
    <row r="4" spans="1:42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obj_00572#0004</v>
      </c>
      <c r="P4" s="131" t="str">
        <f t="shared" si="1"/>
        <v>obj_00572#0004</v>
      </c>
      <c r="Q4" s="145" t="str">
        <f>IFERROR(_xll.qlRateHelperQuoteName(O4,Trigger),"--")</f>
        <v>USD1x7F_LCHQuote</v>
      </c>
      <c r="R4" s="133">
        <f>IFERROR(_xll.qlRateHelperQuoteValue($O4,Trigger),"--")</f>
        <v>6.5700000000000003E-3</v>
      </c>
      <c r="S4" s="137" t="b">
        <v>1</v>
      </c>
      <c r="T4" s="131">
        <v>20</v>
      </c>
      <c r="U4" s="131">
        <v>1</v>
      </c>
      <c r="V4" s="134">
        <f>IFERROR(_xll.qlRateHelperEarliestDate(O4,Trigger),"--")</f>
        <v>42352</v>
      </c>
      <c r="W4" s="134">
        <f>IFERROR(_xll.qlRateHelperPillarDate(O4,Trigger),"--")</f>
        <v>42534</v>
      </c>
      <c r="Y4" s="4" t="str">
        <f t="shared" ref="Y4:Y59" si="2">IFERROR(INDEX($N$3:$N$59,MATCH(AB4,$Q$3:$Q$59,0),1),"")</f>
        <v>FRA</v>
      </c>
      <c r="Z4" s="4" t="str">
        <v>obj_00572</v>
      </c>
      <c r="AA4" s="4" t="str">
        <v>obj_00572</v>
      </c>
      <c r="AB4" s="4" t="str">
        <f>IFERROR(_xll.qlRateHelperQuoteName(Z4,Trigger),"")</f>
        <v>USD1x7F_LCHQuote</v>
      </c>
      <c r="AC4" s="70">
        <f>IFERROR(_xll.qlRateHelperRate(Z4,Trigger),"")</f>
        <v>6.5700000000000003E-3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42352</v>
      </c>
      <c r="AF4" s="5">
        <f>IFERROR(_xll.qlRateHelperPillarDate(Z4,Trigger),"")</f>
        <v>42534</v>
      </c>
      <c r="AG4" s="70">
        <v>6.5331126651385621E-3</v>
      </c>
      <c r="AH4" s="77">
        <v>0.99614244260971374</v>
      </c>
      <c r="AI4" s="169">
        <v>42523</v>
      </c>
      <c r="AJ4" s="170">
        <v>5.9874586401774503E-3</v>
      </c>
      <c r="AK4" s="172">
        <f t="shared" ref="AK4:AK59" si="3">AG4-AJ4</f>
        <v>5.4565402496111175E-4</v>
      </c>
      <c r="AL4" s="80">
        <v>0.99644666091282397</v>
      </c>
      <c r="AM4" s="161">
        <f t="shared" ref="AM4:AM59" si="4">AH4-AL4</f>
        <v>-3.0421830311022635E-4</v>
      </c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135</v>
      </c>
      <c r="L5" s="65" t="s">
        <v>137</v>
      </c>
      <c r="M5" s="48"/>
      <c r="N5" s="10" t="str">
        <f t="shared" ref="N5:N21" si="5">A7</f>
        <v>FRA</v>
      </c>
      <c r="O5" s="94" t="str">
        <f t="shared" ref="O5:O21" si="6">IF(ISBLANK(K7),"--",K7)</f>
        <v>obj_00490#0004</v>
      </c>
      <c r="P5" s="94" t="str">
        <f t="shared" ref="P5:P21" si="7">IF(ISBLANK(L7),"--",L7)</f>
        <v>obj_00490#0004</v>
      </c>
      <c r="Q5" s="146" t="str">
        <f>IFERROR(_xll.qlRateHelperQuoteName(O5,Trigger),"--")</f>
        <v>USD2x8F_LCHQuote</v>
      </c>
      <c r="R5" s="98">
        <f>IFERROR(_xll.qlRateHelperQuoteValue($O5,Trigger),"--")</f>
        <v>7.1699999999999993E-3</v>
      </c>
      <c r="S5" s="141" t="b">
        <v>1</v>
      </c>
      <c r="T5" s="94">
        <v>20</v>
      </c>
      <c r="U5" s="94">
        <v>1</v>
      </c>
      <c r="V5" s="99">
        <f>IFERROR(_xll.qlRateHelperEarliestDate(O5,Trigger),"--")</f>
        <v>42381</v>
      </c>
      <c r="W5" s="99">
        <f>IFERROR(_xll.qlRateHelperPillarDate(O5,Trigger),"--")</f>
        <v>42563</v>
      </c>
      <c r="Y5" s="4" t="str">
        <f t="shared" si="2"/>
        <v>FRA</v>
      </c>
      <c r="Z5" s="4" t="str">
        <v>obj_00490</v>
      </c>
      <c r="AA5" s="4" t="str">
        <v>obj_00490</v>
      </c>
      <c r="AB5" s="4" t="str">
        <f>IFERROR(_xll.qlRateHelperQuoteName(Z5,Trigger),"")</f>
        <v>USD2x8F_LCHQuote</v>
      </c>
      <c r="AC5" s="70">
        <f>IFERROR(_xll.qlRateHelperRate(Z5,Trigger),"")</f>
        <v>7.1699999999999993E-3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42381</v>
      </c>
      <c r="AF5" s="5">
        <f>IFERROR(_xll.qlRateHelperPillarDate(Z5,Trigger),"")</f>
        <v>42563</v>
      </c>
      <c r="AG5" s="70">
        <v>6.9309716411525262E-3</v>
      </c>
      <c r="AH5" s="77">
        <v>0.99535850913328483</v>
      </c>
      <c r="AI5" s="169">
        <v>42556</v>
      </c>
      <c r="AJ5" s="170">
        <v>6.2352733984943403E-3</v>
      </c>
      <c r="AK5" s="172">
        <f t="shared" si="3"/>
        <v>6.9569824265818588E-4</v>
      </c>
      <c r="AL5" s="80">
        <v>0.99573837141654398</v>
      </c>
      <c r="AM5" s="161">
        <f t="shared" si="4"/>
        <v>-3.7986228325914695E-4</v>
      </c>
      <c r="AN5" s="80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129"/>
      <c r="K6" s="58" t="str">
        <f>_xll.qlFraRateHelper(,H6,B6&amp;"M",G6,PillarDate,,Permanent,Trigger,ObjectOverwrite)</f>
        <v>obj_00572#0004</v>
      </c>
      <c r="L6" s="58" t="str">
        <f>K6</f>
        <v>obj_00572#0004</v>
      </c>
      <c r="M6" s="48"/>
      <c r="N6" s="10" t="str">
        <f t="shared" si="5"/>
        <v>FRA</v>
      </c>
      <c r="O6" s="94" t="str">
        <f t="shared" si="6"/>
        <v>obj_0048e#0004</v>
      </c>
      <c r="P6" s="94" t="str">
        <f t="shared" si="7"/>
        <v>obj_0048e#0004</v>
      </c>
      <c r="Q6" s="146" t="str">
        <f>IFERROR(_xll.qlRateHelperQuoteName(O6,Trigger),"--")</f>
        <v>USD3x9F_LCHQuote</v>
      </c>
      <c r="R6" s="98">
        <f>IFERROR(_xll.qlRateHelperQuoteValue($O6,Trigger),"--")</f>
        <v>7.6800000000000002E-3</v>
      </c>
      <c r="S6" s="141" t="b">
        <v>1</v>
      </c>
      <c r="T6" s="94">
        <v>20</v>
      </c>
      <c r="U6" s="94">
        <v>1</v>
      </c>
      <c r="V6" s="99">
        <f>IFERROR(_xll.qlRateHelperEarliestDate(O6,Trigger),"--")</f>
        <v>42412</v>
      </c>
      <c r="W6" s="99">
        <f>IFERROR(_xll.qlRateHelperPillarDate(O6,Trigger),"--")</f>
        <v>42594</v>
      </c>
      <c r="Y6" s="4" t="str">
        <f t="shared" si="2"/>
        <v>FRA</v>
      </c>
      <c r="Z6" s="4" t="str">
        <v>obj_0048e</v>
      </c>
      <c r="AA6" s="4" t="str">
        <v>obj_0048e</v>
      </c>
      <c r="AB6" s="4" t="str">
        <f>IFERROR(_xll.qlRateHelperQuoteName(Z6,Trigger),"")</f>
        <v>USD3x9F_LCHQuote</v>
      </c>
      <c r="AC6" s="70">
        <f>IFERROR(_xll.qlRateHelperRate(Z6,Trigger),"")</f>
        <v>7.6800000000000002E-3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42412</v>
      </c>
      <c r="AF6" s="5">
        <f>IFERROR(_xll.qlRateHelperPillarDate(Z6,Trigger),"")</f>
        <v>42594</v>
      </c>
      <c r="AG6" s="70">
        <v>7.1650649911497695E-3</v>
      </c>
      <c r="AH6" s="77">
        <v>0.99459668375972332</v>
      </c>
      <c r="AI6" s="169">
        <v>42584</v>
      </c>
      <c r="AJ6" s="170">
        <v>6.4366110879775602E-3</v>
      </c>
      <c r="AK6" s="172">
        <f t="shared" si="3"/>
        <v>7.2845390317220933E-4</v>
      </c>
      <c r="AL6" s="80">
        <v>0.99510959201773397</v>
      </c>
      <c r="AM6" s="161">
        <f t="shared" si="4"/>
        <v>-5.1290825801064699E-4</v>
      </c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123"/>
      <c r="K7" s="64" t="str">
        <f>_xll.qlFraRateHelper(,H7,B7&amp;"M",G7,PillarDate,,Permanent,Trigger,ObjectOverwrite)</f>
        <v>obj_00490#0004</v>
      </c>
      <c r="L7" s="64" t="str">
        <f t="shared" ref="L7:L23" si="13">K7</f>
        <v>obj_00490#0004</v>
      </c>
      <c r="M7" s="48"/>
      <c r="N7" s="10" t="str">
        <f t="shared" si="5"/>
        <v>FRA</v>
      </c>
      <c r="O7" s="94" t="str">
        <f t="shared" si="6"/>
        <v>obj_00492#0004</v>
      </c>
      <c r="P7" s="94" t="str">
        <f t="shared" si="7"/>
        <v>obj_00492#0004</v>
      </c>
      <c r="Q7" s="146" t="str">
        <f>IFERROR(_xll.qlRateHelperQuoteName(O7,Trigger),"--")</f>
        <v>USD4x10F_LCHQuote</v>
      </c>
      <c r="R7" s="98">
        <f>IFERROR(_xll.qlRateHelperQuoteValue($O7,Trigger),"--")</f>
        <v>8.1600000000000006E-3</v>
      </c>
      <c r="S7" s="141" t="b">
        <v>1</v>
      </c>
      <c r="T7" s="94">
        <v>20</v>
      </c>
      <c r="U7" s="94">
        <v>1</v>
      </c>
      <c r="V7" s="99">
        <f>IFERROR(_xll.qlRateHelperEarliestDate(O7,Trigger),"--")</f>
        <v>42443</v>
      </c>
      <c r="W7" s="99">
        <f>IFERROR(_xll.qlRateHelperPillarDate(O7,Trigger),"--")</f>
        <v>42625</v>
      </c>
      <c r="Y7" s="4" t="str">
        <f t="shared" si="2"/>
        <v>FRA</v>
      </c>
      <c r="Z7" s="4" t="str">
        <v>obj_00492</v>
      </c>
      <c r="AA7" s="4" t="str">
        <v>obj_00492</v>
      </c>
      <c r="AB7" s="4" t="str">
        <f>IFERROR(_xll.qlRateHelperQuoteName(Z7,Trigger),"")</f>
        <v>USD4x10F_LCHQuote</v>
      </c>
      <c r="AC7" s="70">
        <f>IFERROR(_xll.qlRateHelperRate(Z7,Trigger),"")</f>
        <v>8.1600000000000006E-3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42443</v>
      </c>
      <c r="AF7" s="5">
        <f>IFERROR(_xll.qlRateHelperPillarDate(Z7,Trigger),"")</f>
        <v>42625</v>
      </c>
      <c r="AG7" s="70">
        <v>7.3336985872628898E-3</v>
      </c>
      <c r="AH7" s="77">
        <v>0.99385178213781578</v>
      </c>
      <c r="AI7" s="169">
        <v>42615</v>
      </c>
      <c r="AJ7" s="170">
        <v>6.5660843807756296E-3</v>
      </c>
      <c r="AK7" s="172">
        <f t="shared" si="3"/>
        <v>7.6761420648726025E-4</v>
      </c>
      <c r="AL7" s="80">
        <v>0.99445673577034499</v>
      </c>
      <c r="AM7" s="161">
        <f t="shared" si="4"/>
        <v>-6.0495363252921486E-4</v>
      </c>
    </row>
    <row r="8" spans="1:42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123"/>
      <c r="K8" s="64" t="str">
        <f>_xll.qlFraRateHelper(,H8,B8&amp;"M",G8,PillarDate,,Permanent,Trigger,ObjectOverwrite)</f>
        <v>obj_0048e#0004</v>
      </c>
      <c r="L8" s="64" t="str">
        <f t="shared" si="13"/>
        <v>obj_0048e#0004</v>
      </c>
      <c r="M8" s="48"/>
      <c r="N8" s="10" t="str">
        <f t="shared" si="5"/>
        <v>FRA</v>
      </c>
      <c r="O8" s="94" t="str">
        <f t="shared" si="6"/>
        <v>obj_0048f#0004</v>
      </c>
      <c r="P8" s="94" t="str">
        <f t="shared" si="7"/>
        <v>obj_0048f#0004</v>
      </c>
      <c r="Q8" s="146" t="str">
        <f>IFERROR(_xll.qlRateHelperQuoteName(O8,Trigger),"--")</f>
        <v>USD5x11F_LCHQuote</v>
      </c>
      <c r="R8" s="98">
        <f>IFERROR(_xll.qlRateHelperQuoteValue($O8,Trigger),"--")</f>
        <v>8.5299999999999994E-3</v>
      </c>
      <c r="S8" s="141" t="b">
        <v>1</v>
      </c>
      <c r="T8" s="94">
        <v>20</v>
      </c>
      <c r="U8" s="94">
        <v>1</v>
      </c>
      <c r="V8" s="99">
        <f>IFERROR(_xll.qlRateHelperEarliestDate(O8,Trigger),"--")</f>
        <v>42472</v>
      </c>
      <c r="W8" s="99">
        <f>IFERROR(_xll.qlRateHelperPillarDate(O8,Trigger),"--")</f>
        <v>42655</v>
      </c>
      <c r="Y8" s="4" t="str">
        <f t="shared" si="2"/>
        <v>FRA</v>
      </c>
      <c r="Z8" s="4" t="str">
        <v>obj_0048f</v>
      </c>
      <c r="AA8" s="4" t="str">
        <v>obj_0048f</v>
      </c>
      <c r="AB8" s="4" t="str">
        <f>IFERROR(_xll.qlRateHelperQuoteName(Z8,Trigger),"")</f>
        <v>USD5x11F_LCHQuote</v>
      </c>
      <c r="AC8" s="70">
        <f>IFERROR(_xll.qlRateHelperRate(Z8,Trigger),"")</f>
        <v>8.5299999999999994E-3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42472</v>
      </c>
      <c r="AF8" s="5">
        <f>IFERROR(_xll.qlRateHelperPillarDate(Z8,Trigger),"")</f>
        <v>42655</v>
      </c>
      <c r="AG8" s="70">
        <v>7.4238028916145341E-3</v>
      </c>
      <c r="AH8" s="77">
        <v>0.99316913149054431</v>
      </c>
      <c r="AI8" s="169">
        <v>42646</v>
      </c>
      <c r="AJ8" s="170">
        <v>6.67217411354181E-3</v>
      </c>
      <c r="AK8" s="172">
        <f t="shared" si="3"/>
        <v>7.5162877807272415E-4</v>
      </c>
      <c r="AL8" s="80">
        <v>0.99380359897873904</v>
      </c>
      <c r="AM8" s="161">
        <f t="shared" si="4"/>
        <v>-6.3446748819473431E-4</v>
      </c>
    </row>
    <row r="9" spans="1:42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123"/>
      <c r="K9" s="64" t="str">
        <f>_xll.qlFraRateHelper(,H9,B9&amp;"M",G9,PillarDate,,Permanent,Trigger,ObjectOverwrite)</f>
        <v>obj_00492#0004</v>
      </c>
      <c r="L9" s="64" t="str">
        <f t="shared" si="13"/>
        <v>obj_00492#0004</v>
      </c>
      <c r="M9" s="48"/>
      <c r="N9" s="10" t="str">
        <f t="shared" si="5"/>
        <v>FRA</v>
      </c>
      <c r="O9" s="94" t="str">
        <f t="shared" si="6"/>
        <v>obj_00496#0004</v>
      </c>
      <c r="P9" s="94" t="str">
        <f t="shared" si="7"/>
        <v>obj_00496#0004</v>
      </c>
      <c r="Q9" s="146" t="str">
        <f>IFERROR(_xll.qlRateHelperQuoteName(O9,Trigger),"--")</f>
        <v>USD6x12F_LCHQuote</v>
      </c>
      <c r="R9" s="98">
        <f>IFERROR(_xll.qlRateHelperQuoteValue($O9,Trigger),"--")</f>
        <v>9.0699999999999999E-3</v>
      </c>
      <c r="S9" s="141" t="b">
        <v>1</v>
      </c>
      <c r="T9" s="94">
        <v>20</v>
      </c>
      <c r="U9" s="94">
        <v>1</v>
      </c>
      <c r="V9" s="99">
        <f>IFERROR(_xll.qlRateHelperEarliestDate(O9,Trigger),"--")</f>
        <v>42502</v>
      </c>
      <c r="W9" s="99">
        <f>IFERROR(_xll.qlRateHelperPillarDate(O9,Trigger),"--")</f>
        <v>42688</v>
      </c>
      <c r="Y9" s="4" t="str">
        <f t="shared" si="2"/>
        <v>FRA</v>
      </c>
      <c r="Z9" s="4" t="str">
        <v>obj_00496</v>
      </c>
      <c r="AA9" s="4" t="str">
        <v>obj_00496</v>
      </c>
      <c r="AB9" s="4" t="str">
        <f>IFERROR(_xll.qlRateHelperQuoteName(Z9,Trigger),"")</f>
        <v>USD6x12F_LCHQuote</v>
      </c>
      <c r="AC9" s="70">
        <f>IFERROR(_xll.qlRateHelperRate(Z9,Trigger),"")</f>
        <v>9.0699999999999999E-3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42502</v>
      </c>
      <c r="AF9" s="5">
        <f>IFERROR(_xll.qlRateHelperPillarDate(Z9,Trigger),"")</f>
        <v>42688</v>
      </c>
      <c r="AG9" s="70">
        <v>7.5912164221796303E-3</v>
      </c>
      <c r="AH9" s="77">
        <v>0.99233432660604692</v>
      </c>
      <c r="AI9" s="169">
        <v>42676</v>
      </c>
      <c r="AJ9" s="170">
        <v>6.8040085380111498E-3</v>
      </c>
      <c r="AK9" s="172">
        <f t="shared" si="3"/>
        <v>7.8720788416848046E-4</v>
      </c>
      <c r="AL9" s="80">
        <v>0.99312254158409896</v>
      </c>
      <c r="AM9" s="161">
        <f t="shared" si="4"/>
        <v>-7.8821497805203755E-4</v>
      </c>
    </row>
    <row r="10" spans="1:42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123"/>
      <c r="K10" s="64" t="str">
        <f>_xll.qlFraRateHelper(,H10,B10&amp;"M",G10,PillarDate,,Permanent,Trigger,ObjectOverwrite)</f>
        <v>obj_0048f#0004</v>
      </c>
      <c r="L10" s="64" t="str">
        <f t="shared" si="13"/>
        <v>obj_0048f#0004</v>
      </c>
      <c r="M10" s="48"/>
      <c r="N10" s="10" t="str">
        <f t="shared" si="5"/>
        <v>FRA</v>
      </c>
      <c r="O10" s="94" t="str">
        <f t="shared" si="6"/>
        <v>obj_00494#0004</v>
      </c>
      <c r="P10" s="94" t="str">
        <f t="shared" si="7"/>
        <v>obj_00494#0004</v>
      </c>
      <c r="Q10" s="146" t="str">
        <f>IFERROR(_xll.qlRateHelperQuoteName(O10,Trigger),"--")</f>
        <v>USD7x13F_LCHQuote</v>
      </c>
      <c r="R10" s="98">
        <f>IFERROR(_xll.qlRateHelperQuoteValue($O10,Trigger),"--")</f>
        <v>9.5599999999999991E-3</v>
      </c>
      <c r="S10" s="141" t="b">
        <v>0</v>
      </c>
      <c r="T10" s="94">
        <v>20</v>
      </c>
      <c r="U10" s="94">
        <v>1</v>
      </c>
      <c r="V10" s="99">
        <f>IFERROR(_xll.qlRateHelperEarliestDate(O10,Trigger),"--")</f>
        <v>42534</v>
      </c>
      <c r="W10" s="99">
        <f>IFERROR(_xll.qlRateHelperPillarDate(O10,Trigger),"--")</f>
        <v>42716</v>
      </c>
      <c r="Y10" s="4" t="str">
        <f t="shared" si="2"/>
        <v>FRA</v>
      </c>
      <c r="Z10" s="4" t="str">
        <v>obj_00495</v>
      </c>
      <c r="AA10" s="4" t="str">
        <v>obj_00495</v>
      </c>
      <c r="AB10" s="4" t="str">
        <f>IFERROR(_xll.qlRateHelperQuoteName(Z10,Trigger),"")</f>
        <v>USD12x18F_LCHQuote</v>
      </c>
      <c r="AC10" s="70">
        <f>IFERROR(_xll.qlRateHelperRate(Z10,Trigger),"")</f>
        <v>1.222E-2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42688</v>
      </c>
      <c r="AF10" s="5">
        <f>IFERROR(_xll.qlRateHelperPillarDate(Z10,Trigger),"")</f>
        <v>42867</v>
      </c>
      <c r="AG10" s="70">
        <v>9.1339884851304436E-3</v>
      </c>
      <c r="AH10" s="77">
        <v>0.9863570112150003</v>
      </c>
      <c r="AI10" s="169">
        <v>42857</v>
      </c>
      <c r="AJ10" s="170">
        <v>8.1628348504096098E-3</v>
      </c>
      <c r="AK10" s="172">
        <f t="shared" si="3"/>
        <v>9.7115363472083382E-4</v>
      </c>
      <c r="AL10" s="80">
        <v>0.987749131434146</v>
      </c>
      <c r="AM10" s="161">
        <f t="shared" si="4"/>
        <v>-1.3921202191456983E-3</v>
      </c>
    </row>
    <row r="11" spans="1:42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123"/>
      <c r="K11" s="64" t="str">
        <f>_xll.qlFraRateHelper(,H11,B11&amp;"M",G11,PillarDate,,Permanent,Trigger,ObjectOverwrite)</f>
        <v>obj_00496#0004</v>
      </c>
      <c r="L11" s="64" t="str">
        <f t="shared" si="13"/>
        <v>obj_00496#0004</v>
      </c>
      <c r="M11" s="48"/>
      <c r="N11" s="10" t="str">
        <f t="shared" si="5"/>
        <v>FRA</v>
      </c>
      <c r="O11" s="94" t="str">
        <f t="shared" si="6"/>
        <v>obj_0048d#0004</v>
      </c>
      <c r="P11" s="94" t="str">
        <f t="shared" si="7"/>
        <v>obj_0048d#0004</v>
      </c>
      <c r="Q11" s="146" t="str">
        <f>IFERROR(_xll.qlRateHelperQuoteName(O11,Trigger),"--")</f>
        <v>USD8x14F_LCHQuote</v>
      </c>
      <c r="R11" s="98">
        <f>IFERROR(_xll.qlRateHelperQuoteValue($O11,Trigger),"--")</f>
        <v>1.0089999999999998E-2</v>
      </c>
      <c r="S11" s="141" t="b">
        <v>0</v>
      </c>
      <c r="T11" s="94">
        <v>20</v>
      </c>
      <c r="U11" s="94">
        <v>1</v>
      </c>
      <c r="V11" s="99">
        <f>IFERROR(_xll.qlRateHelperEarliestDate(O11,Trigger),"--")</f>
        <v>42563</v>
      </c>
      <c r="W11" s="99">
        <f>IFERROR(_xll.qlRateHelperPillarDate(O11,Trigger),"--")</f>
        <v>42747</v>
      </c>
      <c r="Y11" s="4" t="str">
        <f t="shared" si="2"/>
        <v>BasSw</v>
      </c>
      <c r="Z11" s="4" t="str">
        <v>obj_00446</v>
      </c>
      <c r="AA11" s="4" t="str">
        <v>obj_00446</v>
      </c>
      <c r="AB11" s="4" t="str">
        <f>IFERROR(_xll.qlRateHelperQuoteName(Z11,Trigger),"")</f>
        <v>USDAM3L2Y_S6L3L_linear_LCHQuote</v>
      </c>
      <c r="AC11" s="70">
        <f>IFERROR(_xll.qlRateHelperRate(Z11,Trigger),"")</f>
        <v>1.0697357388688556E-2</v>
      </c>
      <c r="AD11" s="104">
        <f>IF(ISERROR(_xll.qlSwapRateHelperSpread($Z11)),IF(ISERROR(_xll.qlFuturesRateHelperConvexityAdjustment($Z11)),"",_xll.qlFuturesRateHelperConvexityAdjustment($Z11)),_xll.qlSwapRateHelperSpread($Z11))</f>
        <v>0</v>
      </c>
      <c r="AE11" s="5">
        <f>IFERROR(_xll.qlRateHelperEarliestDate(Z11,Trigger),"")</f>
        <v>42321</v>
      </c>
      <c r="AF11" s="5">
        <f>IFERROR(_xll.qlRateHelperPillarDate(Z11,Trigger),"")</f>
        <v>43052</v>
      </c>
      <c r="AG11" s="70">
        <v>1.078525655287552E-2</v>
      </c>
      <c r="AH11" s="77">
        <v>0.97854819481781441</v>
      </c>
      <c r="AI11" s="169">
        <v>43041</v>
      </c>
      <c r="AJ11" s="170">
        <v>9.5522137133527002E-3</v>
      </c>
      <c r="AK11" s="172">
        <f t="shared" si="3"/>
        <v>1.2330428395228195E-3</v>
      </c>
      <c r="AL11" s="80">
        <v>0.98094632515709901</v>
      </c>
      <c r="AM11" s="161">
        <f t="shared" si="4"/>
        <v>-2.3981303392845987E-3</v>
      </c>
    </row>
    <row r="12" spans="1:42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123"/>
      <c r="K12" s="64" t="str">
        <f>_xll.qlFraRateHelper(,H12,B12&amp;"M",G12,PillarDate,,Permanent,Trigger,ObjectOverwrite)</f>
        <v>obj_00494#0004</v>
      </c>
      <c r="L12" s="64" t="str">
        <f t="shared" si="13"/>
        <v>obj_00494#0004</v>
      </c>
      <c r="M12" s="48" t="s">
        <v>36</v>
      </c>
      <c r="N12" s="10" t="str">
        <f t="shared" si="5"/>
        <v>FRA</v>
      </c>
      <c r="O12" s="94" t="str">
        <f t="shared" si="6"/>
        <v>obj_0048a#0004</v>
      </c>
      <c r="P12" s="94" t="str">
        <f t="shared" si="7"/>
        <v>obj_0048a#0004</v>
      </c>
      <c r="Q12" s="146" t="str">
        <f>IFERROR(_xll.qlRateHelperQuoteName(O12,Trigger),"--")</f>
        <v>USD9x15F_LCHQuote</v>
      </c>
      <c r="R12" s="98">
        <f>IFERROR(_xll.qlRateHelperQuoteValue($O12,Trigger),"--")</f>
        <v>1.061E-2</v>
      </c>
      <c r="S12" s="141" t="b">
        <v>0</v>
      </c>
      <c r="T12" s="94">
        <v>20</v>
      </c>
      <c r="U12" s="94">
        <v>1</v>
      </c>
      <c r="V12" s="99">
        <f>IFERROR(_xll.qlRateHelperEarliestDate(O12,Trigger),"--")</f>
        <v>42594</v>
      </c>
      <c r="W12" s="99">
        <f>IFERROR(_xll.qlRateHelperPillarDate(O12,Trigger),"--")</f>
        <v>42779</v>
      </c>
      <c r="Y12" s="4" t="str">
        <f t="shared" si="2"/>
        <v>BasSw</v>
      </c>
      <c r="Z12" s="4" t="str">
        <v>obj_00458</v>
      </c>
      <c r="AA12" s="4" t="str">
        <v>obj_00458</v>
      </c>
      <c r="AB12" s="4" t="str">
        <f>IFERROR(_xll.qlRateHelperQuoteName(Z12,Trigger),"")</f>
        <v>USDAM3L3Y_S6L3L_linear_LCHQuote</v>
      </c>
      <c r="AC12" s="70">
        <f>IFERROR(_xll.qlRateHelperRate(Z12,Trigger),"")</f>
        <v>1.3495992161050832E-2</v>
      </c>
      <c r="AD12" s="104">
        <f>IF(ISERROR(_xll.qlSwapRateHelperSpread($Z12)),IF(ISERROR(_xll.qlFuturesRateHelperConvexityAdjustment($Z12)),"",_xll.qlFuturesRateHelperConvexityAdjustment($Z12)),_xll.qlSwapRateHelperSpread($Z12))</f>
        <v>0</v>
      </c>
      <c r="AE12" s="5">
        <f>IFERROR(_xll.qlRateHelperEarliestDate(Z12,Trigger),"")</f>
        <v>42321</v>
      </c>
      <c r="AF12" s="5">
        <f>IFERROR(_xll.qlRateHelperPillarDate(Z12,Trigger),"")</f>
        <v>43417</v>
      </c>
      <c r="AG12" s="70">
        <v>1.3619284538241263E-2</v>
      </c>
      <c r="AH12" s="77">
        <v>0.95983093962972332</v>
      </c>
      <c r="AI12" s="169">
        <v>43406</v>
      </c>
      <c r="AJ12" s="170">
        <v>1.20103937546659E-2</v>
      </c>
      <c r="AK12" s="172">
        <f t="shared" si="3"/>
        <v>1.6088907835753626E-3</v>
      </c>
      <c r="AL12" s="80">
        <v>0.96444928551045395</v>
      </c>
      <c r="AM12" s="161">
        <f t="shared" si="4"/>
        <v>-4.6183458807306232E-3</v>
      </c>
    </row>
    <row r="13" spans="1:42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123"/>
      <c r="K13" s="64" t="str">
        <f>_xll.qlFraRateHelper(,H13,B13&amp;"M",G13,PillarDate,,Permanent,Trigger,ObjectOverwrite)</f>
        <v>obj_0048d#0004</v>
      </c>
      <c r="L13" s="64" t="str">
        <f t="shared" si="13"/>
        <v>obj_0048d#0004</v>
      </c>
      <c r="M13" s="48"/>
      <c r="N13" s="10" t="str">
        <f t="shared" si="5"/>
        <v>FRA</v>
      </c>
      <c r="O13" s="94" t="str">
        <f t="shared" si="6"/>
        <v>obj_0048c#0004</v>
      </c>
      <c r="P13" s="94" t="str">
        <f t="shared" si="7"/>
        <v>obj_0048c#0004</v>
      </c>
      <c r="Q13" s="146" t="str">
        <f>IFERROR(_xll.qlRateHelperQuoteName(O13,Trigger),"--")</f>
        <v>USD10x16F_LCHQuote</v>
      </c>
      <c r="R13" s="98">
        <f>IFERROR(_xll.qlRateHelperQuoteValue($O13,Trigger),"--")</f>
        <v>1.1120000000000001E-2</v>
      </c>
      <c r="S13" s="141" t="b">
        <v>0</v>
      </c>
      <c r="T13" s="94">
        <v>20</v>
      </c>
      <c r="U13" s="94">
        <v>1</v>
      </c>
      <c r="V13" s="99">
        <f>IFERROR(_xll.qlRateHelperEarliestDate(O13,Trigger),"--")</f>
        <v>42625</v>
      </c>
      <c r="W13" s="99">
        <f>IFERROR(_xll.qlRateHelperPillarDate(O13,Trigger),"--")</f>
        <v>42807</v>
      </c>
      <c r="Y13" s="4" t="str">
        <f t="shared" si="2"/>
        <v>BasSw</v>
      </c>
      <c r="Z13" s="4" t="str">
        <v>obj_0045b</v>
      </c>
      <c r="AA13" s="4" t="str">
        <v>obj_0045b</v>
      </c>
      <c r="AB13" s="4" t="str">
        <f>IFERROR(_xll.qlRateHelperQuoteName(Z13,Trigger),"")</f>
        <v>USDAM3L4Y_S6L3L_linear_LCHQuote</v>
      </c>
      <c r="AC13" s="70">
        <f>IFERROR(_xll.qlRateHelperRate(Z13,Trigger),"")</f>
        <v>1.5569849870773089E-2</v>
      </c>
      <c r="AD13" s="104">
        <f>IF(ISERROR(_xll.qlSwapRateHelperSpread($Z13)),IF(ISERROR(_xll.qlFuturesRateHelperConvexityAdjustment($Z13)),"",_xll.qlFuturesRateHelperConvexityAdjustment($Z13)),_xll.qlSwapRateHelperSpread($Z13))</f>
        <v>0</v>
      </c>
      <c r="AE13" s="5">
        <f>IFERROR(_xll.qlRateHelperEarliestDate(Z13,Trigger),"")</f>
        <v>42321</v>
      </c>
      <c r="AF13" s="5">
        <f>IFERROR(_xll.qlRateHelperPillarDate(Z13,Trigger),"")</f>
        <v>43782</v>
      </c>
      <c r="AG13" s="70">
        <v>1.5729698170336381E-2</v>
      </c>
      <c r="AH13" s="77">
        <v>0.93886807723759225</v>
      </c>
      <c r="AI13" s="169">
        <v>43773</v>
      </c>
      <c r="AJ13" s="170">
        <v>1.41927442769221E-2</v>
      </c>
      <c r="AK13" s="172">
        <f t="shared" si="3"/>
        <v>1.5369538934142807E-3</v>
      </c>
      <c r="AL13" s="80">
        <v>0.94455089035907003</v>
      </c>
      <c r="AM13" s="161">
        <f t="shared" si="4"/>
        <v>-5.6828131214777811E-3</v>
      </c>
    </row>
    <row r="14" spans="1:42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123"/>
      <c r="K14" s="64" t="str">
        <f>_xll.qlFraRateHelper(,H14,B14&amp;"M",G14,PillarDate,,Permanent,Trigger,ObjectOverwrite)</f>
        <v>obj_0048a#0004</v>
      </c>
      <c r="L14" s="64" t="str">
        <f t="shared" si="13"/>
        <v>obj_0048a#0004</v>
      </c>
      <c r="M14" s="48"/>
      <c r="N14" s="10" t="str">
        <f t="shared" si="5"/>
        <v>FRA</v>
      </c>
      <c r="O14" s="94" t="str">
        <f t="shared" si="6"/>
        <v>obj_00497#0004</v>
      </c>
      <c r="P14" s="94" t="str">
        <f t="shared" si="7"/>
        <v>obj_00497#0004</v>
      </c>
      <c r="Q14" s="146" t="str">
        <f>IFERROR(_xll.qlRateHelperQuoteName(O14,Trigger),"--")</f>
        <v>USD11x17F_LCHQuote</v>
      </c>
      <c r="R14" s="98">
        <f>IFERROR(_xll.qlRateHelperQuoteValue($O14,Trigger),"--")</f>
        <v>1.1650000000000001E-2</v>
      </c>
      <c r="S14" s="141" t="b">
        <v>0</v>
      </c>
      <c r="T14" s="94">
        <v>20</v>
      </c>
      <c r="U14" s="94">
        <v>1</v>
      </c>
      <c r="V14" s="99">
        <f>IFERROR(_xll.qlRateHelperEarliestDate(O14,Trigger),"--")</f>
        <v>42655</v>
      </c>
      <c r="W14" s="99">
        <f>IFERROR(_xll.qlRateHelperPillarDate(O14,Trigger),"--")</f>
        <v>42837</v>
      </c>
      <c r="Y14" s="4" t="str">
        <f t="shared" si="2"/>
        <v>BasSw</v>
      </c>
      <c r="Z14" s="4" t="str">
        <v>obj_00427</v>
      </c>
      <c r="AA14" s="4" t="str">
        <v>obj_00427</v>
      </c>
      <c r="AB14" s="4" t="str">
        <f>IFERROR(_xll.qlRateHelperQuoteName(Z14,Trigger),"")</f>
        <v>USDAM3L5Y_S6L3L_linear_LCHQuote</v>
      </c>
      <c r="AC14" s="70">
        <f>IFERROR(_xll.qlRateHelperRate(Z14,Trigger),"")</f>
        <v>1.734779261338237E-2</v>
      </c>
      <c r="AD14" s="104">
        <f>IF(ISERROR(_xll.qlSwapRateHelperSpread($Z14)),IF(ISERROR(_xll.qlFuturesRateHelperConvexityAdjustment($Z14)),"",_xll.qlFuturesRateHelperConvexityAdjustment($Z14)),_xll.qlSwapRateHelperSpread($Z14))</f>
        <v>0</v>
      </c>
      <c r="AE14" s="5">
        <f>IFERROR(_xll.qlRateHelperEarliestDate(Z14,Trigger),"")</f>
        <v>42321</v>
      </c>
      <c r="AF14" s="5">
        <f>IFERROR(_xll.qlRateHelperPillarDate(Z14,Trigger),"")</f>
        <v>44148</v>
      </c>
      <c r="AG14" s="70">
        <v>1.7551131416083509E-2</v>
      </c>
      <c r="AH14" s="77">
        <v>0.91577580251071511</v>
      </c>
      <c r="AI14" s="169">
        <v>44137</v>
      </c>
      <c r="AJ14" s="170">
        <v>1.60684974918157E-2</v>
      </c>
      <c r="AK14" s="172">
        <f t="shared" si="3"/>
        <v>1.4826339242678087E-3</v>
      </c>
      <c r="AL14" s="80">
        <v>0.92255879014119102</v>
      </c>
      <c r="AM14" s="161">
        <f t="shared" si="4"/>
        <v>-6.7829876304759118E-3</v>
      </c>
    </row>
    <row r="15" spans="1:42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123"/>
      <c r="K15" s="64" t="str">
        <f>_xll.qlFraRateHelper(,H15,B15&amp;"M",G15,PillarDate,,Permanent,Trigger,ObjectOverwrite)</f>
        <v>obj_0048c#0004</v>
      </c>
      <c r="L15" s="64" t="str">
        <f t="shared" si="13"/>
        <v>obj_0048c#0004</v>
      </c>
      <c r="M15" s="48"/>
      <c r="N15" s="10" t="str">
        <f t="shared" si="5"/>
        <v>FRA</v>
      </c>
      <c r="O15" s="94" t="str">
        <f t="shared" si="6"/>
        <v>obj_00495#0004</v>
      </c>
      <c r="P15" s="94" t="str">
        <f t="shared" si="7"/>
        <v>obj_00495#0004</v>
      </c>
      <c r="Q15" s="146" t="str">
        <f>IFERROR(_xll.qlRateHelperQuoteName(O15,Trigger),"--")</f>
        <v>USD12x18F_LCHQuote</v>
      </c>
      <c r="R15" s="98">
        <f>IFERROR(_xll.qlRateHelperQuoteValue($O15,Trigger),"--")</f>
        <v>1.222E-2</v>
      </c>
      <c r="S15" s="141" t="b">
        <v>1</v>
      </c>
      <c r="T15" s="94">
        <v>20</v>
      </c>
      <c r="U15" s="94">
        <v>1</v>
      </c>
      <c r="V15" s="99">
        <f>IFERROR(_xll.qlRateHelperEarliestDate(O15,Trigger),"--")</f>
        <v>42688</v>
      </c>
      <c r="W15" s="99">
        <f>IFERROR(_xll.qlRateHelperPillarDate(O15,Trigger),"--")</f>
        <v>42867</v>
      </c>
      <c r="Y15" s="4" t="str">
        <f t="shared" si="2"/>
        <v>BasSw</v>
      </c>
      <c r="Z15" s="4" t="str">
        <v>obj_0045e</v>
      </c>
      <c r="AA15" s="4" t="str">
        <v>obj_0045e</v>
      </c>
      <c r="AB15" s="4" t="str">
        <f>IFERROR(_xll.qlRateHelperQuoteName(Z15,Trigger),"")</f>
        <v>USDAM3L6Y_S6L3L_linear_LCHQuote</v>
      </c>
      <c r="AC15" s="70">
        <f>IFERROR(_xll.qlRateHelperRate(Z15,Trigger),"")</f>
        <v>1.8856392719648715E-2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42321</v>
      </c>
      <c r="AF15" s="5">
        <f>IFERROR(_xll.qlRateHelperPillarDate(Z15,Trigger),"")</f>
        <v>44515</v>
      </c>
      <c r="AG15" s="70">
        <v>1.9107669864210912E-2</v>
      </c>
      <c r="AH15" s="77">
        <v>0.89136767510270731</v>
      </c>
      <c r="AI15" s="169">
        <v>44502</v>
      </c>
      <c r="AJ15" s="170">
        <v>1.77250640503821E-2</v>
      </c>
      <c r="AK15" s="172">
        <f t="shared" si="3"/>
        <v>1.3826058138288119E-3</v>
      </c>
      <c r="AL15" s="80">
        <v>0.89885291076763096</v>
      </c>
      <c r="AM15" s="161">
        <f t="shared" si="4"/>
        <v>-7.4852356649236507E-3</v>
      </c>
    </row>
    <row r="16" spans="1:42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123"/>
      <c r="K16" s="64" t="str">
        <f>_xll.qlFraRateHelper(,H16,B16&amp;"M",G16,PillarDate,,Permanent,Trigger,ObjectOverwrite)</f>
        <v>obj_00497#0004</v>
      </c>
      <c r="L16" s="64" t="str">
        <f t="shared" si="13"/>
        <v>obj_00497#0004</v>
      </c>
      <c r="M16" s="48"/>
      <c r="N16" s="10" t="str">
        <f t="shared" si="5"/>
        <v>FRA</v>
      </c>
      <c r="O16" s="94" t="str">
        <f t="shared" si="6"/>
        <v>obj_00489#0004</v>
      </c>
      <c r="P16" s="94" t="str">
        <f t="shared" si="7"/>
        <v>obj_00489#0004</v>
      </c>
      <c r="Q16" s="146" t="str">
        <f>IFERROR(_xll.qlRateHelperQuoteName(O16,Trigger),"--")</f>
        <v>USD13x19F_LCHQuote</v>
      </c>
      <c r="R16" s="98">
        <f>IFERROR(_xll.qlRateHelperQuoteValue($O16,Trigger),"--")</f>
        <v>1.2749999999999999E-2</v>
      </c>
      <c r="S16" s="141" t="b">
        <v>0</v>
      </c>
      <c r="T16" s="94">
        <v>20</v>
      </c>
      <c r="U16" s="94">
        <v>1</v>
      </c>
      <c r="V16" s="99">
        <f>IFERROR(_xll.qlRateHelperEarliestDate(O16,Trigger),"--")</f>
        <v>42716</v>
      </c>
      <c r="W16" s="99">
        <f>IFERROR(_xll.qlRateHelperPillarDate(O16,Trigger),"--")</f>
        <v>42898</v>
      </c>
      <c r="Y16" s="4" t="str">
        <f t="shared" si="2"/>
        <v>BasSw</v>
      </c>
      <c r="Z16" s="4" t="str">
        <v>obj_003fb</v>
      </c>
      <c r="AA16" s="4" t="str">
        <v>obj_003fb</v>
      </c>
      <c r="AB16" s="4" t="str">
        <f>IFERROR(_xll.qlRateHelperQuoteName(Z16,Trigger),"")</f>
        <v>USDAM3L7Y_S6L3L_linear_LCHQuote</v>
      </c>
      <c r="AC16" s="70">
        <f>IFERROR(_xll.qlRateHelperRate(Z16,Trigger),"")</f>
        <v>2.0162421976605803E-2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42321</v>
      </c>
      <c r="AF16" s="5">
        <f>IFERROR(_xll.qlRateHelperPillarDate(Z16,Trigger),"")</f>
        <v>44879</v>
      </c>
      <c r="AG16" s="70">
        <v>2.0465575397556744E-2</v>
      </c>
      <c r="AH16" s="77">
        <v>0.86625011825402232</v>
      </c>
      <c r="AI16" s="169">
        <v>44867</v>
      </c>
      <c r="AJ16" s="170">
        <v>1.9153015096239599E-2</v>
      </c>
      <c r="AK16" s="172">
        <f t="shared" si="3"/>
        <v>1.3125603013171457E-3</v>
      </c>
      <c r="AL16" s="80">
        <v>0.87425851502336105</v>
      </c>
      <c r="AM16" s="161">
        <f t="shared" si="4"/>
        <v>-8.0083967693387326E-3</v>
      </c>
    </row>
    <row r="17" spans="1:39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123"/>
      <c r="K17" s="64" t="str">
        <f>_xll.qlFraRateHelper(,H17,B17&amp;"M",G17,PillarDate,,Permanent,Trigger,ObjectOverwrite)</f>
        <v>obj_00495#0004</v>
      </c>
      <c r="L17" s="64" t="str">
        <f t="shared" si="13"/>
        <v>obj_00495#0004</v>
      </c>
      <c r="M17" s="48"/>
      <c r="N17" s="10" t="str">
        <f t="shared" si="5"/>
        <v>FRA</v>
      </c>
      <c r="O17" s="94" t="str">
        <f t="shared" si="6"/>
        <v>obj_00493#0004</v>
      </c>
      <c r="P17" s="94" t="str">
        <f t="shared" si="7"/>
        <v>obj_00493#0004</v>
      </c>
      <c r="Q17" s="146" t="str">
        <f>IFERROR(_xll.qlRateHelperQuoteName(O17,Trigger),"--")</f>
        <v>USD14x20F_LCHQuote</v>
      </c>
      <c r="R17" s="98">
        <f>IFERROR(_xll.qlRateHelperQuoteValue($O17,Trigger),"--")</f>
        <v>1.3260000000000001E-2</v>
      </c>
      <c r="S17" s="141" t="b">
        <v>0</v>
      </c>
      <c r="T17" s="94">
        <v>20</v>
      </c>
      <c r="U17" s="94">
        <v>1</v>
      </c>
      <c r="V17" s="99">
        <f>IFERROR(_xll.qlRateHelperEarliestDate(O17,Trigger),"--")</f>
        <v>42747</v>
      </c>
      <c r="W17" s="99">
        <f>IFERROR(_xll.qlRateHelperPillarDate(O17,Trigger),"--")</f>
        <v>42928</v>
      </c>
      <c r="Y17" s="4" t="str">
        <f t="shared" si="2"/>
        <v>BasSw</v>
      </c>
      <c r="Z17" s="4" t="str">
        <v>obj_0040e</v>
      </c>
      <c r="AA17" s="4" t="str">
        <v>obj_0040e</v>
      </c>
      <c r="AB17" s="4" t="str">
        <f>IFERROR(_xll.qlRateHelperQuoteName(Z17,Trigger),"")</f>
        <v>USDAM3L8Y_S6L3L_linear_LCHQuote</v>
      </c>
      <c r="AC17" s="70">
        <f>IFERROR(_xll.qlRateHelperRate(Z17,Trigger),"")</f>
        <v>2.1266519633780841E-2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42321</v>
      </c>
      <c r="AF17" s="5">
        <f>IFERROR(_xll.qlRateHelperPillarDate(Z17,Trigger),"")</f>
        <v>45243</v>
      </c>
      <c r="AG17" s="70">
        <v>2.1623526614012276E-2</v>
      </c>
      <c r="AH17" s="77">
        <v>0.84091782560705763</v>
      </c>
      <c r="AI17" s="169">
        <v>45232</v>
      </c>
      <c r="AJ17" s="170">
        <v>2.0340337075845E-2</v>
      </c>
      <c r="AK17" s="172">
        <f t="shared" si="3"/>
        <v>1.2831895381672752E-3</v>
      </c>
      <c r="AL17" s="80">
        <v>0.84954822836525901</v>
      </c>
      <c r="AM17" s="161">
        <f t="shared" si="4"/>
        <v>-8.630402758201372E-3</v>
      </c>
    </row>
    <row r="18" spans="1:39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123"/>
      <c r="K18" s="64" t="str">
        <f>_xll.qlFraRateHelper(,H18,B18&amp;"M",G18,PillarDate,,Permanent,Trigger,ObjectOverwrite)</f>
        <v>obj_00489#0004</v>
      </c>
      <c r="L18" s="64" t="str">
        <f t="shared" si="13"/>
        <v>obj_00489#0004</v>
      </c>
      <c r="M18" s="48"/>
      <c r="N18" s="10" t="str">
        <f t="shared" si="5"/>
        <v>FRA</v>
      </c>
      <c r="O18" s="94" t="str">
        <f t="shared" si="6"/>
        <v>obj_00488#0004</v>
      </c>
      <c r="P18" s="94" t="str">
        <f t="shared" si="7"/>
        <v>obj_00488#0004</v>
      </c>
      <c r="Q18" s="146" t="str">
        <f>IFERROR(_xll.qlRateHelperQuoteName(O18,Trigger),"--")</f>
        <v>USD15x21F_LCHQuote</v>
      </c>
      <c r="R18" s="98">
        <f>IFERROR(_xll.qlRateHelperQuoteValue($O18,Trigger),"--")</f>
        <v>1.3809999999999999E-2</v>
      </c>
      <c r="S18" s="141" t="b">
        <v>0</v>
      </c>
      <c r="T18" s="94">
        <v>20</v>
      </c>
      <c r="U18" s="94">
        <v>1</v>
      </c>
      <c r="V18" s="99">
        <f>IFERROR(_xll.qlRateHelperEarliestDate(O18,Trigger),"--")</f>
        <v>42779</v>
      </c>
      <c r="W18" s="99">
        <f>IFERROR(_xll.qlRateHelperPillarDate(O18,Trigger),"--")</f>
        <v>42961</v>
      </c>
      <c r="Y18" s="4" t="str">
        <f t="shared" si="2"/>
        <v>BasSw</v>
      </c>
      <c r="Z18" s="4" t="str">
        <v>obj_003d8</v>
      </c>
      <c r="AA18" s="4" t="str">
        <v>obj_003d8</v>
      </c>
      <c r="AB18" s="4" t="str">
        <f>IFERROR(_xll.qlRateHelperQuoteName(Z18,Trigger),"")</f>
        <v>USDAM3L9Y_S6L3L_linear_LCHQuote</v>
      </c>
      <c r="AC18" s="70">
        <f>IFERROR(_xll.qlRateHelperRate(Z18,Trigger),"")</f>
        <v>2.2164888977571309E-2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42321</v>
      </c>
      <c r="AF18" s="5">
        <f>IFERROR(_xll.qlRateHelperPillarDate(Z18,Trigger),"")</f>
        <v>45609</v>
      </c>
      <c r="AG18" s="70">
        <v>2.2570379468389162E-2</v>
      </c>
      <c r="AH18" s="77">
        <v>0.81588715138131374</v>
      </c>
      <c r="AI18" s="169">
        <v>45600</v>
      </c>
      <c r="AJ18" s="170">
        <v>2.1345253008070799E-2</v>
      </c>
      <c r="AK18" s="172">
        <f t="shared" si="3"/>
        <v>1.2251264603183633E-3</v>
      </c>
      <c r="AL18" s="80">
        <v>0.82478900921545395</v>
      </c>
      <c r="AM18" s="161">
        <f t="shared" si="4"/>
        <v>-8.9018578341402144E-3</v>
      </c>
    </row>
    <row r="19" spans="1:39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123"/>
      <c r="K19" s="64" t="str">
        <f>_xll.qlFraRateHelper(,H19,B19&amp;"M",G19,PillarDate,,Permanent,Trigger,ObjectOverwrite)</f>
        <v>obj_00493#0004</v>
      </c>
      <c r="L19" s="64" t="str">
        <f t="shared" si="13"/>
        <v>obj_00493#0004</v>
      </c>
      <c r="M19" s="48"/>
      <c r="N19" s="10" t="str">
        <f t="shared" si="5"/>
        <v>FRA</v>
      </c>
      <c r="O19" s="94" t="str">
        <f t="shared" si="6"/>
        <v>obj_00498#0004</v>
      </c>
      <c r="P19" s="94" t="str">
        <f t="shared" si="7"/>
        <v>obj_00498#0004</v>
      </c>
      <c r="Q19" s="146" t="str">
        <f>IFERROR(_xll.qlRateHelperQuoteName(O19,Trigger),"--")</f>
        <v>USD16x22F_LCHQuote</v>
      </c>
      <c r="R19" s="98">
        <f>IFERROR(_xll.qlRateHelperQuoteValue($O19,Trigger),"--")</f>
        <v>1.4290000000000001E-2</v>
      </c>
      <c r="S19" s="141" t="b">
        <v>0</v>
      </c>
      <c r="T19" s="94">
        <v>20</v>
      </c>
      <c r="U19" s="94">
        <v>1</v>
      </c>
      <c r="V19" s="99">
        <f>IFERROR(_xll.qlRateHelperEarliestDate(O19,Trigger),"--")</f>
        <v>42807</v>
      </c>
      <c r="W19" s="99">
        <f>IFERROR(_xll.qlRateHelperPillarDate(O19,Trigger),"--")</f>
        <v>42990</v>
      </c>
      <c r="Y19" s="4" t="str">
        <f t="shared" si="2"/>
        <v>BasSw</v>
      </c>
      <c r="Z19" s="4" t="str">
        <v>obj_003f9</v>
      </c>
      <c r="AA19" s="4" t="str">
        <v>obj_003f9</v>
      </c>
      <c r="AB19" s="4" t="str">
        <f>IFERROR(_xll.qlRateHelperQuoteName(Z19,Trigger),"")</f>
        <v>USDAM3L10Y_S6L3L_linear_LCHQuote</v>
      </c>
      <c r="AC19" s="70">
        <f>IFERROR(_xll.qlRateHelperRate(Z19,Trigger),"")</f>
        <v>2.2961162144487623E-2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42321</v>
      </c>
      <c r="AF19" s="5">
        <f>IFERROR(_xll.qlRateHelperPillarDate(Z19,Trigger),"")</f>
        <v>45974</v>
      </c>
      <c r="AG19" s="70">
        <v>2.3416965868340078E-2</v>
      </c>
      <c r="AH19" s="77">
        <v>0.79094406908773163</v>
      </c>
      <c r="AI19" s="169">
        <v>45964</v>
      </c>
      <c r="AJ19" s="170">
        <v>2.2237589534245698E-2</v>
      </c>
      <c r="AK19" s="172">
        <f t="shared" si="3"/>
        <v>1.17937633409438E-3</v>
      </c>
      <c r="AL19" s="80">
        <v>0.80022705413162598</v>
      </c>
      <c r="AM19" s="161">
        <f t="shared" si="4"/>
        <v>-9.282985043894354E-3</v>
      </c>
    </row>
    <row r="20" spans="1:39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123"/>
      <c r="K20" s="64" t="str">
        <f>_xll.qlFraRateHelper(,H20,B20&amp;"M",G20,PillarDate,,Permanent,Trigger,ObjectOverwrite)</f>
        <v>obj_00488#0004</v>
      </c>
      <c r="L20" s="64" t="str">
        <f t="shared" si="13"/>
        <v>obj_00488#0004</v>
      </c>
      <c r="M20" s="48"/>
      <c r="N20" s="10" t="str">
        <f t="shared" si="5"/>
        <v>FRA</v>
      </c>
      <c r="O20" s="94" t="str">
        <f t="shared" si="6"/>
        <v>obj_00491#0004</v>
      </c>
      <c r="P20" s="94" t="str">
        <f t="shared" si="7"/>
        <v>obj_00491#0004</v>
      </c>
      <c r="Q20" s="146" t="str">
        <f>IFERROR(_xll.qlRateHelperQuoteName(O20,Trigger),"--")</f>
        <v>USD17x23F_LCHQuote</v>
      </c>
      <c r="R20" s="98">
        <f>IFERROR(_xll.qlRateHelperQuoteValue($O20,Trigger),"--")</f>
        <v>1.478E-2</v>
      </c>
      <c r="S20" s="141" t="b">
        <v>0</v>
      </c>
      <c r="T20" s="94">
        <v>20</v>
      </c>
      <c r="U20" s="94">
        <v>1</v>
      </c>
      <c r="V20" s="99">
        <f>IFERROR(_xll.qlRateHelperEarliestDate(O20,Trigger),"--")</f>
        <v>42837</v>
      </c>
      <c r="W20" s="99">
        <f>IFERROR(_xll.qlRateHelperPillarDate(O20,Trigger),"--")</f>
        <v>43020</v>
      </c>
      <c r="Y20" s="4" t="str">
        <f t="shared" si="2"/>
        <v>BasSw</v>
      </c>
      <c r="Z20" s="4" t="str">
        <v>obj_003f5</v>
      </c>
      <c r="AA20" s="4" t="str">
        <v>obj_003f5</v>
      </c>
      <c r="AB20" s="4" t="str">
        <f>IFERROR(_xll.qlRateHelperQuoteName(Z20,Trigger),"")</f>
        <v>USDAM3L12Y_S6L3L_linear_LCHQuote</v>
      </c>
      <c r="AC20" s="70">
        <f>IFERROR(_xll.qlRateHelperRate(Z20,Trigger),"")</f>
        <v>2.4256409759785935E-2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42321</v>
      </c>
      <c r="AF20" s="5">
        <f>IFERROR(_xll.qlRateHelperPillarDate(Z20,Trigger),"")</f>
        <v>46706</v>
      </c>
      <c r="AG20" s="70">
        <v>2.4808935897638818E-2</v>
      </c>
      <c r="AH20" s="77">
        <v>0.74214943078993545</v>
      </c>
      <c r="AI20" s="169">
        <v>46693</v>
      </c>
      <c r="AJ20" s="170">
        <v>2.3675304267175699E-2</v>
      </c>
      <c r="AK20" s="172">
        <f t="shared" si="3"/>
        <v>1.1336316304631187E-3</v>
      </c>
      <c r="AL20" s="80">
        <v>0.75236459670446498</v>
      </c>
      <c r="AM20" s="161">
        <f t="shared" si="4"/>
        <v>-1.0215165914529534E-2</v>
      </c>
    </row>
    <row r="21" spans="1:39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123"/>
      <c r="K21" s="64" t="str">
        <f>_xll.qlFraRateHelper(,H21,B21&amp;"M",G21,PillarDate,,Permanent,Trigger,ObjectOverwrite)</f>
        <v>obj_00498#0004</v>
      </c>
      <c r="L21" s="64" t="str">
        <f t="shared" si="13"/>
        <v>obj_00498#0004</v>
      </c>
      <c r="M21" s="48"/>
      <c r="N21" s="10" t="str">
        <f t="shared" si="5"/>
        <v>FRA</v>
      </c>
      <c r="O21" s="94" t="str">
        <f t="shared" si="6"/>
        <v>obj_0048b#0004</v>
      </c>
      <c r="P21" s="94" t="str">
        <f t="shared" si="7"/>
        <v>obj_0048b#0004</v>
      </c>
      <c r="Q21" s="146" t="str">
        <f>IFERROR(_xll.qlRateHelperQuoteName(O21,Trigger),"--")</f>
        <v>USD18x24F_LCHQuote</v>
      </c>
      <c r="R21" s="98">
        <f>IFERROR(_xll.qlRateHelperQuoteValue($O21,Trigger),"--")</f>
        <v>1.528E-2</v>
      </c>
      <c r="S21" s="141" t="b">
        <v>0</v>
      </c>
      <c r="T21" s="94">
        <v>20</v>
      </c>
      <c r="U21" s="94">
        <v>1</v>
      </c>
      <c r="V21" s="99">
        <f>IFERROR(_xll.qlRateHelperEarliestDate(O21,Trigger),"--")</f>
        <v>42867</v>
      </c>
      <c r="W21" s="99">
        <f>IFERROR(_xll.qlRateHelperPillarDate(O21,Trigger),"--")</f>
        <v>43052</v>
      </c>
      <c r="Y21" s="4" t="str">
        <f t="shared" si="2"/>
        <v>BasSw</v>
      </c>
      <c r="Z21" s="4" t="str">
        <v>obj_0044d</v>
      </c>
      <c r="AA21" s="4" t="str">
        <v>obj_0044d</v>
      </c>
      <c r="AB21" s="4" t="str">
        <f>IFERROR(_xll.qlRateHelperQuoteName(Z21,Trigger),"")</f>
        <v>USDAM3L15Y_S6L3L_linear_LCHQuote</v>
      </c>
      <c r="AC21" s="70">
        <f>IFERROR(_xll.qlRateHelperRate(Z21,Trigger),"")</f>
        <v>2.5576336944949686E-2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42321</v>
      </c>
      <c r="AF21" s="5">
        <f>IFERROR(_xll.qlRateHelperPillarDate(Z21,Trigger),"")</f>
        <v>47800</v>
      </c>
      <c r="AG21" s="70">
        <v>2.6245771781804112E-2</v>
      </c>
      <c r="AH21" s="77">
        <v>0.67429487318891168</v>
      </c>
      <c r="AI21" s="169">
        <v>47791</v>
      </c>
      <c r="AJ21" s="170">
        <v>2.5125738506213999E-2</v>
      </c>
      <c r="AK21" s="172">
        <f t="shared" si="3"/>
        <v>1.1200332755901127E-3</v>
      </c>
      <c r="AL21" s="80">
        <v>0.68556805687590205</v>
      </c>
      <c r="AM21" s="161">
        <f t="shared" si="4"/>
        <v>-1.1273183686990373E-2</v>
      </c>
    </row>
    <row r="22" spans="1:39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123"/>
      <c r="K22" s="64" t="str">
        <f>_xll.qlFraRateHelper(,H22,B22&amp;"M",G22,PillarDate,,Permanent,Trigger,ObjectOverwrite)</f>
        <v>obj_00491#0004</v>
      </c>
      <c r="L22" s="64" t="str">
        <f t="shared" si="13"/>
        <v>obj_00491#0004</v>
      </c>
      <c r="M22" s="48"/>
      <c r="N22" s="68" t="str">
        <f>A26</f>
        <v>BasSw</v>
      </c>
      <c r="O22" s="131" t="e">
        <f>IF(ISBLANK(K26),"--",K26)</f>
        <v>#NUM!</v>
      </c>
      <c r="P22" s="131" t="e">
        <f>IF(ISBLANK(L26),"--",L26)</f>
        <v>#NUM!</v>
      </c>
      <c r="Q22" s="145" t="str">
        <f>IFERROR(_xll.qlRateHelperQuoteName(O22,Trigger),"--")</f>
        <v>--</v>
      </c>
      <c r="R22" s="133" t="str">
        <f>IFERROR(_xll.qlRateHelperQuoteValue($O22,Trigger),"--")</f>
        <v>--</v>
      </c>
      <c r="S22" s="137" t="b">
        <v>0</v>
      </c>
      <c r="T22" s="131">
        <v>10</v>
      </c>
      <c r="U22" s="131">
        <v>1</v>
      </c>
      <c r="V22" s="134" t="str">
        <f>IFERROR(_xll.qlRateHelperEarliestDate(O22,Trigger),"--")</f>
        <v>--</v>
      </c>
      <c r="W22" s="134" t="str">
        <f>IFERROR(_xll.qlRateHelperPillarDate(O22,Trigger),"--")</f>
        <v>--</v>
      </c>
      <c r="Y22" s="4" t="str">
        <f t="shared" si="2"/>
        <v>BasSw</v>
      </c>
      <c r="Z22" s="4" t="str">
        <v>obj_00447</v>
      </c>
      <c r="AA22" s="4" t="str">
        <v>obj_00447</v>
      </c>
      <c r="AB22" s="4" t="str">
        <f>IFERROR(_xll.qlRateHelperQuoteName(Z22,Trigger),"")</f>
        <v>USDAM3L20Y_S6L3L_linear_LCHQuote</v>
      </c>
      <c r="AC22" s="70">
        <f>IFERROR(_xll.qlRateHelperRate(Z22,Trigger),"")</f>
        <v>2.6819986006522616E-2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42321</v>
      </c>
      <c r="AF22" s="5">
        <f>IFERROR(_xll.qlRateHelperPillarDate(Z22,Trigger),"")</f>
        <v>49626</v>
      </c>
      <c r="AG22" s="70">
        <v>2.7613682468661131E-2</v>
      </c>
      <c r="AH22" s="77">
        <v>0.57547430161099289</v>
      </c>
      <c r="AI22" s="169">
        <v>49615</v>
      </c>
      <c r="AJ22" s="170">
        <v>2.6497453221671002E-2</v>
      </c>
      <c r="AK22" s="172">
        <f t="shared" si="3"/>
        <v>1.1162292469901296E-3</v>
      </c>
      <c r="AL22" s="80">
        <v>0.58838303021690697</v>
      </c>
      <c r="AM22" s="161">
        <f t="shared" si="4"/>
        <v>-1.2908728605914077E-2</v>
      </c>
    </row>
    <row r="23" spans="1:39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124"/>
      <c r="K23" s="3" t="str">
        <f>_xll.qlFraRateHelper(,H23,B23&amp;"M",G23,PillarDate,,Permanent,Trigger,ObjectOverwrite)</f>
        <v>obj_0048b#0004</v>
      </c>
      <c r="L23" s="3" t="str">
        <f t="shared" si="13"/>
        <v>obj_0048b#0004</v>
      </c>
      <c r="M23" s="48"/>
      <c r="N23" s="10" t="str">
        <f t="shared" ref="N23:N59" si="14">A27</f>
        <v>BasSw</v>
      </c>
      <c r="O23" s="94" t="str">
        <f t="shared" ref="O23:P23" si="15">IF(ISBLANK(K27),"--",K27)</f>
        <v>obj_003f4#0004</v>
      </c>
      <c r="P23" s="94" t="str">
        <f t="shared" si="15"/>
        <v>obj_0042f#0004</v>
      </c>
      <c r="Q23" s="146" t="str">
        <f>IFERROR(_xll.qlRateHelperQuoteName(O23,Trigger),"--")</f>
        <v>USDAM3L1Y_S6L3L_linear_LCHQuote</v>
      </c>
      <c r="R23" s="98">
        <f>IFERROR(_xll.qlRateHelperQuoteValue($O23,Trigger),"--")</f>
        <v>7.5716836229472199E-3</v>
      </c>
      <c r="S23" s="141" t="b">
        <v>0</v>
      </c>
      <c r="T23" s="94">
        <v>10</v>
      </c>
      <c r="U23" s="94">
        <v>1</v>
      </c>
      <c r="V23" s="99">
        <f>IFERROR(_xll.qlRateHelperEarliestDate(O23,Trigger),"--")</f>
        <v>42321</v>
      </c>
      <c r="W23" s="99">
        <f>IFERROR(_xll.qlRateHelperPillarDate(O23,Trigger),"--")</f>
        <v>42688</v>
      </c>
      <c r="Y23" s="4" t="str">
        <f t="shared" si="2"/>
        <v>BasSw</v>
      </c>
      <c r="Z23" s="4" t="str">
        <v>obj_00411</v>
      </c>
      <c r="AA23" s="4" t="str">
        <v>obj_00411</v>
      </c>
      <c r="AB23" s="4" t="str">
        <f>IFERROR(_xll.qlRateHelperQuoteName(Z23,Trigger),"")</f>
        <v>USDAM3L25Y_S6L3L_linear_LCHQuote</v>
      </c>
      <c r="AC23" s="70">
        <f>IFERROR(_xll.qlRateHelperRate(Z23,Trigger),"")</f>
        <v>2.7365947038497415E-2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42321</v>
      </c>
      <c r="AF23" s="5">
        <f>IFERROR(_xll.qlRateHelperPillarDate(Z23,Trigger),"")</f>
        <v>51453</v>
      </c>
      <c r="AG23" s="70">
        <v>2.8182431068163392E-2</v>
      </c>
      <c r="AH23" s="77">
        <v>0.49416523968355569</v>
      </c>
      <c r="AI23" s="169">
        <v>51442</v>
      </c>
      <c r="AJ23" s="170">
        <v>2.7112473821634099E-2</v>
      </c>
      <c r="AK23" s="172">
        <f t="shared" si="3"/>
        <v>1.0699572465292934E-3</v>
      </c>
      <c r="AL23" s="80">
        <v>0.50747904418984602</v>
      </c>
      <c r="AM23" s="161">
        <f t="shared" si="4"/>
        <v>-1.3313804506290328E-2</v>
      </c>
    </row>
    <row r="24" spans="1:39" ht="11.25" customHeight="1" x14ac:dyDescent="0.2">
      <c r="B24" s="46"/>
      <c r="C24" s="46"/>
      <c r="D24" s="46"/>
      <c r="E24" s="46"/>
      <c r="F24" s="46" t="s">
        <v>158</v>
      </c>
      <c r="G24" s="46" t="s">
        <v>160</v>
      </c>
      <c r="H24" s="46" t="s">
        <v>159</v>
      </c>
      <c r="I24" s="46"/>
      <c r="M24" s="48"/>
      <c r="N24" s="10" t="str">
        <f t="shared" si="14"/>
        <v>BasSw</v>
      </c>
      <c r="O24" s="94" t="str">
        <f t="shared" ref="O24:P24" si="16">IF(ISBLANK(K28),"--",K28)</f>
        <v>obj_00431#0004</v>
      </c>
      <c r="P24" s="94" t="str">
        <f t="shared" si="16"/>
        <v>obj_003ff#0004</v>
      </c>
      <c r="Q24" s="146" t="str">
        <f>IFERROR(_xll.qlRateHelperQuoteName(O24,Trigger),"--")</f>
        <v>USDAM3L15M_S6L3L_linear_LCHQuote</v>
      </c>
      <c r="R24" s="98">
        <f>IFERROR(_xll.qlRateHelperQuoteValue($O24,Trigger),"--")</f>
        <v>8.345582493220741E-3</v>
      </c>
      <c r="S24" s="141" t="b">
        <v>0</v>
      </c>
      <c r="T24" s="94">
        <v>10</v>
      </c>
      <c r="U24" s="94">
        <v>1</v>
      </c>
      <c r="V24" s="99">
        <f>IFERROR(_xll.qlRateHelperEarliestDate(O24,Trigger),"--")</f>
        <v>42321</v>
      </c>
      <c r="W24" s="99">
        <f>IFERROR(_xll.qlRateHelperPillarDate(O24,Trigger),"--")</f>
        <v>42779</v>
      </c>
      <c r="Y24" s="4" t="str">
        <f t="shared" si="2"/>
        <v>BasSw</v>
      </c>
      <c r="Z24" s="4" t="str">
        <v>obj_0040c</v>
      </c>
      <c r="AA24" s="4" t="str">
        <v>obj_0040c</v>
      </c>
      <c r="AB24" s="4" t="str">
        <f>IFERROR(_xll.qlRateHelperQuoteName(Z24,Trigger),"")</f>
        <v>USDAM3L30Y_S6L3L_linear_LCHQuote</v>
      </c>
      <c r="AC24" s="70">
        <f>IFERROR(_xll.qlRateHelperRate(Z24,Trigger),"")</f>
        <v>2.7670559842355381E-2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42321</v>
      </c>
      <c r="AF24" s="5">
        <f>IFERROR(_xll.qlRateHelperPillarDate(Z24,Trigger),"")</f>
        <v>53279</v>
      </c>
      <c r="AG24" s="70">
        <v>2.8483405695213234E-2</v>
      </c>
      <c r="AH24" s="77">
        <v>0.42532335265245197</v>
      </c>
      <c r="AI24" s="169">
        <v>53268</v>
      </c>
      <c r="AJ24" s="170">
        <v>2.74252463250396E-2</v>
      </c>
      <c r="AK24" s="172">
        <f t="shared" si="3"/>
        <v>1.0581593701736343E-3</v>
      </c>
      <c r="AL24" s="80">
        <v>0.43899149201370802</v>
      </c>
      <c r="AM24" s="161">
        <f t="shared" si="4"/>
        <v>-1.3668139361256049E-2</v>
      </c>
    </row>
    <row r="25" spans="1:39" ht="11.25" customHeight="1" x14ac:dyDescent="0.2">
      <c r="A25" s="65" t="s">
        <v>9</v>
      </c>
      <c r="B25" s="65" t="s">
        <v>29</v>
      </c>
      <c r="C25" s="65" t="s">
        <v>113</v>
      </c>
      <c r="D25" s="65" t="s">
        <v>5</v>
      </c>
      <c r="E25" s="65" t="s">
        <v>34</v>
      </c>
      <c r="F25" s="65" t="s">
        <v>114</v>
      </c>
      <c r="G25" s="65" t="s">
        <v>4</v>
      </c>
      <c r="H25" s="65" t="s">
        <v>1</v>
      </c>
      <c r="I25" s="65" t="s">
        <v>1</v>
      </c>
      <c r="J25" s="65" t="s">
        <v>112</v>
      </c>
      <c r="K25" s="65" t="s">
        <v>135</v>
      </c>
      <c r="L25" s="65" t="s">
        <v>137</v>
      </c>
      <c r="M25" s="48"/>
      <c r="N25" s="10" t="str">
        <f t="shared" si="14"/>
        <v>BasSw</v>
      </c>
      <c r="O25" s="94" t="str">
        <f t="shared" ref="O25:P25" si="17">IF(ISBLANK(K29),"--",K29)</f>
        <v>obj_003e1#0004</v>
      </c>
      <c r="P25" s="94" t="str">
        <f t="shared" si="17"/>
        <v>obj_0044b#0004</v>
      </c>
      <c r="Q25" s="146" t="str">
        <f>IFERROR(_xll.qlRateHelperQuoteName(O25,Trigger),"--")</f>
        <v>USDAM3L18M_S6L3L_linear_LCHQuote</v>
      </c>
      <c r="R25" s="98">
        <f>IFERROR(_xll.qlRateHelperQuoteValue($O25,Trigger),"--")</f>
        <v>9.1095664702950177E-3</v>
      </c>
      <c r="S25" s="141" t="b">
        <v>0</v>
      </c>
      <c r="T25" s="94">
        <v>10</v>
      </c>
      <c r="U25" s="94">
        <v>1</v>
      </c>
      <c r="V25" s="99">
        <f>IFERROR(_xll.qlRateHelperEarliestDate(O25,Trigger),"--")</f>
        <v>42321</v>
      </c>
      <c r="W25" s="99">
        <f>IFERROR(_xll.qlRateHelperPillarDate(O25,Trigger),"--")</f>
        <v>42870</v>
      </c>
      <c r="Y25" s="4" t="str">
        <f t="shared" si="2"/>
        <v>BasSw</v>
      </c>
      <c r="Z25" s="4" t="str">
        <v>obj_003e8</v>
      </c>
      <c r="AA25" s="4" t="str">
        <v>obj_003e8</v>
      </c>
      <c r="AB25" s="4" t="str">
        <f>IFERROR(_xll.qlRateHelperQuoteName(Z25,Trigger),"")</f>
        <v>USDAM3L40Y_S6L3L_linear_LCHQuote</v>
      </c>
      <c r="AC25" s="70">
        <f>IFERROR(_xll.qlRateHelperRate(Z25,Trigger),"")</f>
        <v>2.8303634228998859E-2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42321</v>
      </c>
      <c r="AF25" s="5">
        <f>IFERROR(_xll.qlRateHelperPillarDate(Z25,Trigger),"")</f>
        <v>56933</v>
      </c>
      <c r="AG25" s="70">
        <v>2.9275648706163542E-2</v>
      </c>
      <c r="AH25" s="77">
        <v>0.30975297921130951</v>
      </c>
      <c r="AI25" s="169">
        <v>56920</v>
      </c>
      <c r="AJ25" s="170">
        <v>2.7533307360369901E-2</v>
      </c>
      <c r="AK25" s="172">
        <f t="shared" si="3"/>
        <v>1.7423413457936417E-3</v>
      </c>
      <c r="AL25" s="80">
        <v>0.332377162261069</v>
      </c>
      <c r="AM25" s="161">
        <f t="shared" si="4"/>
        <v>-2.2624183049759494E-2</v>
      </c>
    </row>
    <row r="26" spans="1:39" ht="11.25" customHeight="1" x14ac:dyDescent="0.2">
      <c r="A26" s="53" t="s">
        <v>117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IF(LCHQuoteOverwrite,Currency&amp;$G$24&amp;$H$24&amp;$B26&amp;LCHQuoteSuffix,Currency&amp;$F$24&amp;$H$24&amp;$B26&amp;"_S"&amp;$G$24&amp;$H$24&amp;"_linear"&amp;QuoteSuffix)</f>
        <v>USDAM3L6M_S6L3L_linear_LCHQuote</v>
      </c>
      <c r="I26" s="53" t="str">
        <f t="shared" ref="I26:I63" si="20">IF(LCHQuoteOverwrite,Currency&amp;$G$24&amp;$H$24&amp;$B26&amp;LCHQuoteSuffix,Currency&amp;$F$24&amp;$H$24&amp;$B26&amp;"_S"&amp;$G$24&amp;$H$24&amp;"_cubic"&amp;QuoteSuffix)</f>
        <v>USDAM3L6M_S6L3L_cubic_LCHQuote</v>
      </c>
      <c r="J26" s="126">
        <v>0</v>
      </c>
      <c r="K26" s="64" t="e">
        <f>_xll.qlSwapRateHelper2(,$H26,2,$B26,Calendar,$D26,$E26,$F26,$G26,$J26,$C26,Discounting1,PillarDate,,Permanent,Trigger,ObjectOverwrite)</f>
        <v>#NUM!</v>
      </c>
      <c r="L26" s="64" t="e">
        <f>_xll.qlSwapRateHelper2(,$I26,2,$B26,Calendar,$D26,$E26,$F26,$G26,$J26,$C26,Discounting2,PillarDate,,Permanent,Trigger,ObjectOverwrite)</f>
        <v>#NUM!</v>
      </c>
      <c r="M26" s="48"/>
      <c r="N26" s="10" t="str">
        <f t="shared" si="14"/>
        <v>BasSw</v>
      </c>
      <c r="O26" s="94" t="str">
        <f t="shared" ref="O26:P26" si="21">IF(ISBLANK(K30),"--",K30)</f>
        <v>obj_0042c#0004</v>
      </c>
      <c r="P26" s="94" t="str">
        <f t="shared" si="21"/>
        <v>obj_00452#0004</v>
      </c>
      <c r="Q26" s="146" t="str">
        <f>IFERROR(_xll.qlRateHelperQuoteName(O26,Trigger),"--")</f>
        <v>USDAM3L21M_S6L3L_linear_LCHQuote</v>
      </c>
      <c r="R26" s="98">
        <f>IFERROR(_xll.qlRateHelperQuoteValue($O26,Trigger),"--")</f>
        <v>9.9212469112291233E-3</v>
      </c>
      <c r="S26" s="141" t="b">
        <v>0</v>
      </c>
      <c r="T26" s="94">
        <v>10</v>
      </c>
      <c r="U26" s="94">
        <v>1</v>
      </c>
      <c r="V26" s="99">
        <f>IFERROR(_xll.qlRateHelperEarliestDate(O26,Trigger),"--")</f>
        <v>42321</v>
      </c>
      <c r="W26" s="99">
        <f>IFERROR(_xll.qlRateHelperPillarDate(O26,Trigger),"--")</f>
        <v>42961</v>
      </c>
      <c r="Y26" s="4" t="str">
        <f t="shared" si="2"/>
        <v>BasSw</v>
      </c>
      <c r="Z26" s="4" t="str">
        <v>obj_00457</v>
      </c>
      <c r="AA26" s="4" t="str">
        <v>obj_00457</v>
      </c>
      <c r="AB26" s="4" t="str">
        <f>IFERROR(_xll.qlRateHelperQuoteName(Z26,Trigger),"")</f>
        <v>USDAM3L50Y_S6L3L_linear_LCHQuote</v>
      </c>
      <c r="AC26" s="70">
        <f>IFERROR(_xll.qlRateHelperRate(Z26,Trigger),"")</f>
        <v>2.8937452478980746E-2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42321</v>
      </c>
      <c r="AF26" s="5">
        <f>IFERROR(_xll.qlRateHelperPillarDate(Z26,Trigger),"")</f>
        <v>60584</v>
      </c>
      <c r="AG26" s="70">
        <v>3.0272320459118117E-2</v>
      </c>
      <c r="AH26" s="77">
        <v>0.21979932213030728</v>
      </c>
      <c r="AI26" s="169">
        <v>60573</v>
      </c>
      <c r="AJ26" s="170">
        <v>2.71007299301163E-2</v>
      </c>
      <c r="AK26" s="172">
        <f t="shared" si="3"/>
        <v>3.1715905290018165E-3</v>
      </c>
      <c r="AL26" s="80">
        <v>0.257844131880473</v>
      </c>
      <c r="AM26" s="161">
        <f t="shared" si="4"/>
        <v>-3.804480975016572E-2</v>
      </c>
    </row>
    <row r="27" spans="1:39" ht="11.25" customHeight="1" x14ac:dyDescent="0.2">
      <c r="A27" s="59" t="s">
        <v>117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USDAM3L1Y_S6L3L_linear_LCHQuote</v>
      </c>
      <c r="I27" s="59" t="str">
        <f t="shared" si="20"/>
        <v>USDAM3L1Y_S6L3L_cubic_LCHQuote</v>
      </c>
      <c r="J27" s="127">
        <v>0</v>
      </c>
      <c r="K27" s="64" t="str">
        <f>_xll.qlSwapRateHelper2(,$H27,2,$B27,Calendar,$D27,$E27,$F27,$G27,$J27,$C27,Discounting1,PillarDate,,Permanent,Trigger,ObjectOverwrite)</f>
        <v>obj_003f4#0004</v>
      </c>
      <c r="L27" s="64" t="str">
        <f>_xll.qlSwapRateHelper2(,$I27,2,$B27,Calendar,$D27,$E27,$F27,$G27,$J27,$C27,Discounting2,PillarDate,,Permanent,Trigger,ObjectOverwrite)</f>
        <v>obj_0042f#0004</v>
      </c>
      <c r="M27" s="48"/>
      <c r="N27" s="10" t="str">
        <f t="shared" si="14"/>
        <v>BasSw</v>
      </c>
      <c r="O27" s="94" t="str">
        <f t="shared" ref="O27:P27" si="22">IF(ISBLANK(K31),"--",K31)</f>
        <v>obj_00446#0004</v>
      </c>
      <c r="P27" s="94" t="str">
        <f t="shared" si="22"/>
        <v>obj_0045a#0004</v>
      </c>
      <c r="Q27" s="146" t="str">
        <f>IFERROR(_xll.qlRateHelperQuoteName(O27,Trigger),"--")</f>
        <v>USDAM3L2Y_S6L3L_linear_LCHQuote</v>
      </c>
      <c r="R27" s="98">
        <f>IFERROR(_xll.qlRateHelperQuoteValue($O27,Trigger),"--")</f>
        <v>1.0697357388688556E-2</v>
      </c>
      <c r="S27" s="141" t="b">
        <v>1</v>
      </c>
      <c r="T27" s="94">
        <v>10</v>
      </c>
      <c r="U27" s="94">
        <v>1</v>
      </c>
      <c r="V27" s="99">
        <f>IFERROR(_xll.qlRateHelperEarliestDate(O27,Trigger),"--")</f>
        <v>42321</v>
      </c>
      <c r="W27" s="99">
        <f>IFERROR(_xll.qlRateHelperPillarDate(O27,Trigger),"--")</f>
        <v>43052</v>
      </c>
      <c r="Y27" s="4" t="str">
        <f t="shared" si="2"/>
        <v>BasSw</v>
      </c>
      <c r="Z27" s="4" t="str">
        <v>obj_003d7</v>
      </c>
      <c r="AA27" s="4" t="str">
        <v>obj_003d7</v>
      </c>
      <c r="AB27" s="4" t="str">
        <f>IFERROR(_xll.qlRateHelperQuoteName(Z27,Trigger),"")</f>
        <v>USDAM3L60Y_S6L3L_linear_LCHQuote</v>
      </c>
      <c r="AC27" s="70">
        <f>IFERROR(_xll.qlRateHelperRate(Z27,Trigger),"")</f>
        <v>2.9570791414888598E-2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42321</v>
      </c>
      <c r="AF27" s="5">
        <f>IFERROR(_xll.qlRateHelperPillarDate(Z27,Trigger),"")</f>
        <v>64236</v>
      </c>
      <c r="AG27" s="70">
        <v>3.1521934736245587E-2</v>
      </c>
      <c r="AH27" s="77">
        <v>0.15062965047975921</v>
      </c>
      <c r="AI27" s="169">
        <v>64227</v>
      </c>
      <c r="AJ27" s="170">
        <v>2.6922043688260601E-2</v>
      </c>
      <c r="AK27" s="172">
        <f t="shared" si="3"/>
        <v>4.5998910479849858E-3</v>
      </c>
      <c r="AL27" s="80">
        <v>0.19864452669039601</v>
      </c>
      <c r="AM27" s="161">
        <f t="shared" si="4"/>
        <v>-4.8014876210636798E-2</v>
      </c>
    </row>
    <row r="28" spans="1:39" ht="11.25" customHeight="1" x14ac:dyDescent="0.2">
      <c r="A28" s="59" t="s">
        <v>117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USDAM3L15M_S6L3L_linear_LCHQuote</v>
      </c>
      <c r="I28" s="59" t="str">
        <f t="shared" si="20"/>
        <v>USDAM3L15M_S6L3L_cubic_LCHQuote</v>
      </c>
      <c r="J28" s="127">
        <v>0</v>
      </c>
      <c r="K28" s="64" t="str">
        <f>_xll.qlSwapRateHelper2(,$H28,2,$B28,Calendar,$D28,$E28,$F28,$G28,$J28,$C28,Discounting1,PillarDate,,Permanent,Trigger,ObjectOverwrite)</f>
        <v>obj_00431#0004</v>
      </c>
      <c r="L28" s="64" t="str">
        <f>_xll.qlSwapRateHelper2(,$I28,2,$B28,Calendar,$D28,$E28,$F28,$G28,$J28,$C28,Discounting2,PillarDate,,Permanent,Trigger,ObjectOverwrite)</f>
        <v>obj_003ff#0004</v>
      </c>
      <c r="M28" s="48"/>
      <c r="N28" s="10" t="str">
        <f t="shared" si="14"/>
        <v>BasSw</v>
      </c>
      <c r="O28" s="94" t="str">
        <f t="shared" ref="O28:P28" si="23">IF(ISBLANK(K32),"--",K32)</f>
        <v>obj_00458#0004</v>
      </c>
      <c r="P28" s="94" t="str">
        <f t="shared" si="23"/>
        <v>obj_0043b#0004</v>
      </c>
      <c r="Q28" s="146" t="str">
        <f>IFERROR(_xll.qlRateHelperQuoteName(O28,Trigger),"--")</f>
        <v>USDAM3L3Y_S6L3L_linear_LCHQuote</v>
      </c>
      <c r="R28" s="98">
        <f>IFERROR(_xll.qlRateHelperQuoteValue($O28,Trigger),"--")</f>
        <v>1.3495992161050832E-2</v>
      </c>
      <c r="S28" s="141" t="b">
        <v>1</v>
      </c>
      <c r="T28" s="94">
        <v>10</v>
      </c>
      <c r="U28" s="94">
        <v>1</v>
      </c>
      <c r="V28" s="99">
        <f>IFERROR(_xll.qlRateHelperEarliestDate(O28,Trigger),"--")</f>
        <v>42321</v>
      </c>
      <c r="W28" s="99">
        <f>IFERROR(_xll.qlRateHelperPillarDate(O28,Trigger),"--")</f>
        <v>43417</v>
      </c>
      <c r="Y28" s="4" t="str">
        <f t="shared" si="2"/>
        <v/>
      </c>
      <c r="Z28" s="4" t="e">
        <v>#N/A</v>
      </c>
      <c r="AA28" s="4" t="e">
        <v>#N/A</v>
      </c>
      <c r="AB28" s="4" t="str">
        <f>IFERROR(_xll.qlRateHelperQuoteName(Z28,Trigger),"")</f>
        <v/>
      </c>
      <c r="AC28" s="70" t="str">
        <f>IFERROR(_xll.qlRateHelperRate(Z28,Trigger),"")</f>
        <v/>
      </c>
      <c r="AD28" s="104" t="str">
        <f>IF(ISERROR(_xll.qlSwapRateHelperSpread($Z28)),IF(ISERROR(_xll.qlFuturesRateHelperConvexityAdjustment($Z28)),"",_xll.qlFuturesRateHelperConvexityAdjustment($Z28)),_xll.qlSwapRateHelperSpread($Z28))</f>
        <v/>
      </c>
      <c r="AE28" s="5" t="str">
        <f>IFERROR(_xll.qlRateHelperEarliestDate(Z28,Trigger),"")</f>
        <v/>
      </c>
      <c r="AF28" s="5" t="str">
        <f>IFERROR(_xll.qlRateHelperPillarDate(Z28,Trigger),"")</f>
        <v/>
      </c>
      <c r="AG28" s="70" t="e">
        <v>#N/A</v>
      </c>
      <c r="AH28" s="77" t="e">
        <v>#N/A</v>
      </c>
      <c r="AI28" s="169" t="e">
        <v>#N/A</v>
      </c>
      <c r="AJ28" s="170" t="e">
        <v>#N/A</v>
      </c>
      <c r="AK28" s="172" t="e">
        <f t="shared" si="3"/>
        <v>#N/A</v>
      </c>
      <c r="AL28" s="80" t="e">
        <v>#N/A</v>
      </c>
      <c r="AM28" s="161" t="e">
        <f t="shared" si="4"/>
        <v>#N/A</v>
      </c>
    </row>
    <row r="29" spans="1:39" ht="11.25" customHeight="1" x14ac:dyDescent="0.2">
      <c r="A29" s="59" t="s">
        <v>117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USDAM3L18M_S6L3L_linear_LCHQuote</v>
      </c>
      <c r="I29" s="59" t="str">
        <f t="shared" si="20"/>
        <v>USDAM3L18M_S6L3L_cubic_LCHQuote</v>
      </c>
      <c r="J29" s="127">
        <v>0</v>
      </c>
      <c r="K29" s="64" t="str">
        <f>_xll.qlSwapRateHelper2(,$H29,2,$B29,Calendar,$D29,$E29,$F29,$G29,$J29,$C29,Discounting1,PillarDate,,Permanent,Trigger,ObjectOverwrite)</f>
        <v>obj_003e1#0004</v>
      </c>
      <c r="L29" s="64" t="str">
        <f>_xll.qlSwapRateHelper2(,$I29,2,$B29,Calendar,$D29,$E29,$F29,$G29,$J29,$C29,Discounting2,PillarDate,,Permanent,Trigger,ObjectOverwrite)</f>
        <v>obj_0044b#0004</v>
      </c>
      <c r="M29" s="48"/>
      <c r="N29" s="10" t="str">
        <f t="shared" si="14"/>
        <v>BasSw</v>
      </c>
      <c r="O29" s="94" t="str">
        <f t="shared" ref="O29:P29" si="24">IF(ISBLANK(K33),"--",K33)</f>
        <v>obj_0045b#0004</v>
      </c>
      <c r="P29" s="94" t="str">
        <f t="shared" si="24"/>
        <v>obj_00417#0004</v>
      </c>
      <c r="Q29" s="146" t="str">
        <f>IFERROR(_xll.qlRateHelperQuoteName(O29,Trigger),"--")</f>
        <v>USDAM3L4Y_S6L3L_linear_LCHQuote</v>
      </c>
      <c r="R29" s="98">
        <f>IFERROR(_xll.qlRateHelperQuoteValue($O29,Trigger),"--")</f>
        <v>1.5569849870773089E-2</v>
      </c>
      <c r="S29" s="141" t="b">
        <v>1</v>
      </c>
      <c r="T29" s="94">
        <v>10</v>
      </c>
      <c r="U29" s="94">
        <v>1</v>
      </c>
      <c r="V29" s="99">
        <f>IFERROR(_xll.qlRateHelperEarliestDate(O29,Trigger),"--")</f>
        <v>42321</v>
      </c>
      <c r="W29" s="99">
        <f>IFERROR(_xll.qlRateHelperPillarDate(O29,Trigger),"--")</f>
        <v>43782</v>
      </c>
      <c r="Y29" s="4" t="str">
        <f t="shared" si="2"/>
        <v/>
      </c>
      <c r="Z29" s="4" t="e">
        <v>#N/A</v>
      </c>
      <c r="AA29" s="4" t="e">
        <v>#N/A</v>
      </c>
      <c r="AB29" s="4" t="str">
        <f>IFERROR(_xll.qlRateHelperQuoteName(Z29,Trigger),"")</f>
        <v/>
      </c>
      <c r="AC29" s="70" t="str">
        <f>IFERROR(_xll.qlRateHelperRate(Z29,Trigger),"")</f>
        <v/>
      </c>
      <c r="AD29" s="104" t="str">
        <f>IF(ISERROR(_xll.qlSwapRateHelperSpread($Z29)),IF(ISERROR(_xll.qlFuturesRateHelperConvexityAdjustment($Z29)),"",_xll.qlFuturesRateHelperConvexityAdjustment($Z29)),_xll.qlSwapRateHelperSpread($Z29))</f>
        <v/>
      </c>
      <c r="AE29" s="5" t="str">
        <f>IFERROR(_xll.qlRateHelperEarliestDate(Z29,Trigger),"")</f>
        <v/>
      </c>
      <c r="AF29" s="5" t="str">
        <f>IFERROR(_xll.qlRateHelperPillarDate(Z29,Trigger),"")</f>
        <v/>
      </c>
      <c r="AG29" s="70" t="e">
        <v>#N/A</v>
      </c>
      <c r="AH29" s="77" t="e">
        <v>#N/A</v>
      </c>
      <c r="AI29" s="169" t="e">
        <v>#N/A</v>
      </c>
      <c r="AJ29" s="170" t="e">
        <v>#N/A</v>
      </c>
      <c r="AK29" s="172" t="e">
        <f t="shared" si="3"/>
        <v>#N/A</v>
      </c>
      <c r="AL29" s="80" t="e">
        <v>#N/A</v>
      </c>
      <c r="AM29" s="161" t="e">
        <f t="shared" si="4"/>
        <v>#N/A</v>
      </c>
    </row>
    <row r="30" spans="1:39" ht="11.25" customHeight="1" x14ac:dyDescent="0.2">
      <c r="A30" s="59" t="s">
        <v>117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USDAM3L21M_S6L3L_linear_LCHQuote</v>
      </c>
      <c r="I30" s="59" t="str">
        <f t="shared" si="20"/>
        <v>USDAM3L21M_S6L3L_cubic_LCHQuote</v>
      </c>
      <c r="J30" s="127">
        <v>0</v>
      </c>
      <c r="K30" s="64" t="str">
        <f>_xll.qlSwapRateHelper2(,$H30,2,$B30,Calendar,$D30,$E30,$F30,$G30,$J30,$C30,Discounting1,PillarDate,,Permanent,Trigger,ObjectOverwrite)</f>
        <v>obj_0042c#0004</v>
      </c>
      <c r="L30" s="64" t="str">
        <f>_xll.qlSwapRateHelper2(,$I30,2,$B30,Calendar,$D30,$E30,$F30,$G30,$J30,$C30,Discounting2,PillarDate,,Permanent,Trigger,ObjectOverwrite)</f>
        <v>obj_00452#0004</v>
      </c>
      <c r="M30" s="48"/>
      <c r="N30" s="10" t="str">
        <f t="shared" si="14"/>
        <v>BasSw</v>
      </c>
      <c r="O30" s="94" t="str">
        <f t="shared" ref="O30:P30" si="25">IF(ISBLANK(K34),"--",K34)</f>
        <v>obj_00427#0004</v>
      </c>
      <c r="P30" s="94" t="str">
        <f t="shared" si="25"/>
        <v>obj_0044c#0004</v>
      </c>
      <c r="Q30" s="146" t="str">
        <f>IFERROR(_xll.qlRateHelperQuoteName(O30,Trigger),"--")</f>
        <v>USDAM3L5Y_S6L3L_linear_LCHQuote</v>
      </c>
      <c r="R30" s="98">
        <f>IFERROR(_xll.qlRateHelperQuoteValue($O30,Trigger),"--")</f>
        <v>1.734779261338237E-2</v>
      </c>
      <c r="S30" s="141" t="b">
        <v>1</v>
      </c>
      <c r="T30" s="94">
        <v>10</v>
      </c>
      <c r="U30" s="94">
        <v>1</v>
      </c>
      <c r="V30" s="99">
        <f>IFERROR(_xll.qlRateHelperEarliestDate(O30,Trigger),"--")</f>
        <v>42321</v>
      </c>
      <c r="W30" s="99">
        <f>IFERROR(_xll.qlRateHelperPillarDate(O30,Trigger),"--")</f>
        <v>44148</v>
      </c>
      <c r="Y30" s="4" t="str">
        <f t="shared" si="2"/>
        <v/>
      </c>
      <c r="Z30" s="4" t="e">
        <v>#N/A</v>
      </c>
      <c r="AA30" s="4" t="e">
        <v>#N/A</v>
      </c>
      <c r="AB30" s="4" t="str">
        <f>IFERROR(_xll.qlRateHelperQuoteName(Z30,Trigger),"")</f>
        <v/>
      </c>
      <c r="AC30" s="70" t="str">
        <f>IFERROR(_xll.qlRateHelperRate(Z30,Trigger),"")</f>
        <v/>
      </c>
      <c r="AD30" s="104" t="str">
        <f>IF(ISERROR(_xll.qlSwapRateHelperSpread($Z30)),IF(ISERROR(_xll.qlFuturesRateHelperConvexityAdjustment($Z30)),"",_xll.qlFuturesRateHelperConvexityAdjustment($Z30)),_xll.qlSwapRateHelperSpread($Z30))</f>
        <v/>
      </c>
      <c r="AE30" s="5" t="str">
        <f>IFERROR(_xll.qlRateHelperEarliestDate(Z30,Trigger),"")</f>
        <v/>
      </c>
      <c r="AF30" s="5" t="str">
        <f>IFERROR(_xll.qlRateHelperPillarDate(Z30,Trigger),"")</f>
        <v/>
      </c>
      <c r="AG30" s="70" t="e">
        <v>#N/A</v>
      </c>
      <c r="AH30" s="77" t="e">
        <v>#N/A</v>
      </c>
      <c r="AI30" s="169" t="e">
        <v>#N/A</v>
      </c>
      <c r="AJ30" s="170" t="e">
        <v>#N/A</v>
      </c>
      <c r="AK30" s="172" t="e">
        <f t="shared" si="3"/>
        <v>#N/A</v>
      </c>
      <c r="AL30" s="80" t="e">
        <v>#N/A</v>
      </c>
      <c r="AM30" s="161" t="e">
        <f t="shared" si="4"/>
        <v>#N/A</v>
      </c>
    </row>
    <row r="31" spans="1:39" ht="11.25" customHeight="1" x14ac:dyDescent="0.2">
      <c r="A31" s="59" t="s">
        <v>117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USDAM3L2Y_S6L3L_linear_LCHQuote</v>
      </c>
      <c r="I31" s="59" t="str">
        <f t="shared" si="20"/>
        <v>USDAM3L2Y_S6L3L_cubic_LCHQuote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obj_00446#0004</v>
      </c>
      <c r="L31" s="64" t="str">
        <f>_xll.qlSwapRateHelper2(,$I31,2,$B31,Calendar,$D31,$E31,$F31,$G31,$J31,$C31,Discounting2,PillarDate,,Permanent,Trigger,ObjectOverwrite)</f>
        <v>obj_0045a#0004</v>
      </c>
      <c r="M31" s="48"/>
      <c r="N31" s="10" t="str">
        <f t="shared" si="14"/>
        <v>BasSw</v>
      </c>
      <c r="O31" s="94" t="str">
        <f t="shared" ref="O31:P31" si="26">IF(ISBLANK(K35),"--",K35)</f>
        <v>obj_0045e#0004</v>
      </c>
      <c r="P31" s="94" t="str">
        <f t="shared" si="26"/>
        <v>obj_00425#0004</v>
      </c>
      <c r="Q31" s="146" t="str">
        <f>IFERROR(_xll.qlRateHelperQuoteName(O31,Trigger),"--")</f>
        <v>USDAM3L6Y_S6L3L_linear_LCHQuote</v>
      </c>
      <c r="R31" s="98">
        <f>IFERROR(_xll.qlRateHelperQuoteValue($O31,Trigger),"--")</f>
        <v>1.8856392719648715E-2</v>
      </c>
      <c r="S31" s="141" t="b">
        <v>1</v>
      </c>
      <c r="T31" s="94">
        <v>10</v>
      </c>
      <c r="U31" s="94">
        <v>1</v>
      </c>
      <c r="V31" s="99">
        <f>IFERROR(_xll.qlRateHelperEarliestDate(O31,Trigger),"--")</f>
        <v>42321</v>
      </c>
      <c r="W31" s="99">
        <f>IFERROR(_xll.qlRateHelperPillarDate(O31,Trigger),"--")</f>
        <v>44515</v>
      </c>
      <c r="Y31" s="4" t="str">
        <f t="shared" si="2"/>
        <v/>
      </c>
      <c r="Z31" s="4" t="e">
        <v>#N/A</v>
      </c>
      <c r="AA31" s="4" t="e">
        <v>#N/A</v>
      </c>
      <c r="AB31" s="4" t="str">
        <f>IFERROR(_xll.qlRateHelperQuoteName(Z31,Trigger),"")</f>
        <v/>
      </c>
      <c r="AC31" s="70" t="str">
        <f>IFERROR(_xll.qlRateHelperRate(Z31,Trigger),"")</f>
        <v/>
      </c>
      <c r="AD31" s="104" t="str">
        <f>IF(ISERROR(_xll.qlSwapRateHelperSpread($Z31)),IF(ISERROR(_xll.qlFuturesRateHelperConvexityAdjustment($Z31)),"",_xll.qlFuturesRateHelperConvexityAdjustment($Z31)),_xll.qlSwapRateHelperSpread($Z31))</f>
        <v/>
      </c>
      <c r="AE31" s="5" t="str">
        <f>IFERROR(_xll.qlRateHelperEarliestDate(Z31,Trigger),"")</f>
        <v/>
      </c>
      <c r="AF31" s="5" t="str">
        <f>IFERROR(_xll.qlRateHelperPillarDate(Z31,Trigger),"")</f>
        <v/>
      </c>
      <c r="AG31" s="70" t="e">
        <v>#N/A</v>
      </c>
      <c r="AH31" s="77" t="e">
        <v>#N/A</v>
      </c>
      <c r="AI31" s="169" t="e">
        <v>#N/A</v>
      </c>
      <c r="AJ31" s="170" t="e">
        <v>#N/A</v>
      </c>
      <c r="AK31" s="172" t="e">
        <f t="shared" si="3"/>
        <v>#N/A</v>
      </c>
      <c r="AL31" s="80" t="e">
        <v>#N/A</v>
      </c>
      <c r="AM31" s="161" t="e">
        <f t="shared" si="4"/>
        <v>#N/A</v>
      </c>
    </row>
    <row r="32" spans="1:39" ht="11.25" customHeight="1" x14ac:dyDescent="0.2">
      <c r="A32" s="59" t="s">
        <v>117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USDAM3L3Y_S6L3L_linear_LCHQuote</v>
      </c>
      <c r="I32" s="59" t="str">
        <f t="shared" si="20"/>
        <v>USDAM3L3Y_S6L3L_cubic_LCHQuote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obj_00458#0004</v>
      </c>
      <c r="L32" s="64" t="str">
        <f>_xll.qlSwapRateHelper2(,$I32,2,$B32,Calendar,$D32,$E32,$F32,$G32,$J32,$C32,Discounting2,PillarDate,,Permanent,Trigger,ObjectOverwrite)</f>
        <v>obj_0043b#0004</v>
      </c>
      <c r="M32" s="48"/>
      <c r="N32" s="10" t="str">
        <f t="shared" si="14"/>
        <v>BasSw</v>
      </c>
      <c r="O32" s="94" t="str">
        <f t="shared" ref="O32:P32" si="27">IF(ISBLANK(K36),"--",K36)</f>
        <v>obj_003fb#0004</v>
      </c>
      <c r="P32" s="94" t="str">
        <f t="shared" si="27"/>
        <v>obj_0042b#0004</v>
      </c>
      <c r="Q32" s="146" t="str">
        <f>IFERROR(_xll.qlRateHelperQuoteName(O32,Trigger),"--")</f>
        <v>USDAM3L7Y_S6L3L_linear_LCHQuote</v>
      </c>
      <c r="R32" s="98">
        <f>IFERROR(_xll.qlRateHelperQuoteValue($O32,Trigger),"--")</f>
        <v>2.0162421976605803E-2</v>
      </c>
      <c r="S32" s="141" t="b">
        <v>1</v>
      </c>
      <c r="T32" s="94">
        <v>10</v>
      </c>
      <c r="U32" s="94">
        <v>1</v>
      </c>
      <c r="V32" s="99">
        <f>IFERROR(_xll.qlRateHelperEarliestDate(O32,Trigger),"--")</f>
        <v>42321</v>
      </c>
      <c r="W32" s="99">
        <f>IFERROR(_xll.qlRateHelperPillarDate(O32,Trigger),"--")</f>
        <v>44879</v>
      </c>
      <c r="Y32" s="4" t="str">
        <f t="shared" si="2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3"/>
        <v>#N/A</v>
      </c>
      <c r="AL32" s="80" t="e">
        <v>#N/A</v>
      </c>
      <c r="AM32" s="161" t="e">
        <f t="shared" si="4"/>
        <v>#N/A</v>
      </c>
    </row>
    <row r="33" spans="1:39" ht="11.25" customHeight="1" x14ac:dyDescent="0.2">
      <c r="A33" s="59" t="s">
        <v>117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USDAM3L4Y_S6L3L_linear_LCHQuote</v>
      </c>
      <c r="I33" s="59" t="str">
        <f t="shared" si="20"/>
        <v>USDAM3L4Y_S6L3L_cubic_LCHQuote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obj_0045b#0004</v>
      </c>
      <c r="L33" s="64" t="str">
        <f>_xll.qlSwapRateHelper2(,$I33,2,$B33,Calendar,$D33,$E33,$F33,$G33,$J33,$C33,Discounting2,PillarDate,,Permanent,Trigger,ObjectOverwrite)</f>
        <v>obj_00417#0004</v>
      </c>
      <c r="M33" s="48"/>
      <c r="N33" s="10" t="str">
        <f t="shared" si="14"/>
        <v>BasSw</v>
      </c>
      <c r="O33" s="94" t="str">
        <f t="shared" ref="O33:P33" si="28">IF(ISBLANK(K37),"--",K37)</f>
        <v>obj_0040e#0004</v>
      </c>
      <c r="P33" s="94" t="str">
        <f t="shared" si="28"/>
        <v>obj_00420#0004</v>
      </c>
      <c r="Q33" s="146" t="str">
        <f>IFERROR(_xll.qlRateHelperQuoteName(O33,Trigger),"--")</f>
        <v>USDAM3L8Y_S6L3L_linear_LCHQuote</v>
      </c>
      <c r="R33" s="98">
        <f>IFERROR(_xll.qlRateHelperQuoteValue($O33,Trigger),"--")</f>
        <v>2.1266519633780841E-2</v>
      </c>
      <c r="S33" s="141" t="b">
        <v>1</v>
      </c>
      <c r="T33" s="94">
        <v>10</v>
      </c>
      <c r="U33" s="94">
        <v>1</v>
      </c>
      <c r="V33" s="99">
        <f>IFERROR(_xll.qlRateHelperEarliestDate(O33,Trigger),"--")</f>
        <v>42321</v>
      </c>
      <c r="W33" s="99">
        <f>IFERROR(_xll.qlRateHelperPillarDate(O33,Trigger),"--")</f>
        <v>45243</v>
      </c>
      <c r="Y33" s="4" t="str">
        <f t="shared" si="2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3"/>
        <v>#N/A</v>
      </c>
      <c r="AL33" s="80" t="e">
        <v>#N/A</v>
      </c>
      <c r="AM33" s="161" t="e">
        <f t="shared" si="4"/>
        <v>#N/A</v>
      </c>
    </row>
    <row r="34" spans="1:39" ht="11.25" customHeight="1" x14ac:dyDescent="0.2">
      <c r="A34" s="59" t="s">
        <v>117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USDAM3L5Y_S6L3L_linear_LCHQuote</v>
      </c>
      <c r="I34" s="59" t="str">
        <f t="shared" si="20"/>
        <v>USDAM3L5Y_S6L3L_cubic_LCHQuote</v>
      </c>
      <c r="J34" s="127">
        <v>0</v>
      </c>
      <c r="K34" s="64" t="str">
        <f>_xll.qlSwapRateHelper2(,$H34,2,$B34,Calendar,$D34,$E34,$F34,$G34,$J34,$C34,Discounting1,PillarDate,,Permanent,Trigger,ObjectOverwrite)</f>
        <v>obj_00427#0004</v>
      </c>
      <c r="L34" s="64" t="str">
        <f>_xll.qlSwapRateHelper2(,$I34,2,$B34,Calendar,$D34,$E34,$F34,$G34,$J34,$C34,Discounting2,PillarDate,,Permanent,Trigger,ObjectOverwrite)</f>
        <v>obj_0044c#0004</v>
      </c>
      <c r="M34" s="48"/>
      <c r="N34" s="10" t="str">
        <f t="shared" si="14"/>
        <v>BasSw</v>
      </c>
      <c r="O34" s="94" t="str">
        <f t="shared" ref="O34:P34" si="29">IF(ISBLANK(K38),"--",K38)</f>
        <v>obj_003d8#0004</v>
      </c>
      <c r="P34" s="94" t="str">
        <f t="shared" si="29"/>
        <v>obj_00421#0004</v>
      </c>
      <c r="Q34" s="146" t="str">
        <f>IFERROR(_xll.qlRateHelperQuoteName(O34,Trigger),"--")</f>
        <v>USDAM3L9Y_S6L3L_linear_LCHQuote</v>
      </c>
      <c r="R34" s="98">
        <f>IFERROR(_xll.qlRateHelperQuoteValue($O34,Trigger),"--")</f>
        <v>2.2164888977571309E-2</v>
      </c>
      <c r="S34" s="141" t="b">
        <v>1</v>
      </c>
      <c r="T34" s="94">
        <v>10</v>
      </c>
      <c r="U34" s="94">
        <v>1</v>
      </c>
      <c r="V34" s="99">
        <f>IFERROR(_xll.qlRateHelperEarliestDate(O34,Trigger),"--")</f>
        <v>42321</v>
      </c>
      <c r="W34" s="99">
        <f>IFERROR(_xll.qlRateHelperPillarDate(O34,Trigger),"--")</f>
        <v>45609</v>
      </c>
      <c r="Y34" s="4" t="str">
        <f t="shared" si="2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3"/>
        <v>#N/A</v>
      </c>
      <c r="AL34" s="80" t="e">
        <v>#N/A</v>
      </c>
      <c r="AM34" s="161" t="e">
        <f t="shared" si="4"/>
        <v>#N/A</v>
      </c>
    </row>
    <row r="35" spans="1:39" ht="11.25" customHeight="1" x14ac:dyDescent="0.2">
      <c r="A35" s="59" t="s">
        <v>117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USDAM3L6Y_S6L3L_linear_LCHQuote</v>
      </c>
      <c r="I35" s="59" t="str">
        <f t="shared" si="20"/>
        <v>USDAM3L6Y_S6L3L_cubic_LCHQuote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obj_0045e#0004</v>
      </c>
      <c r="L35" s="64" t="str">
        <f>_xll.qlSwapRateHelper2(,$I35,2,$B35,Calendar,$D35,$E35,$F35,$G35,$J35,$C35,Discounting2,PillarDate,,Permanent,Trigger,ObjectOverwrite)</f>
        <v>obj_00425#0004</v>
      </c>
      <c r="M35" s="48"/>
      <c r="N35" s="10" t="str">
        <f t="shared" si="14"/>
        <v>BasSw</v>
      </c>
      <c r="O35" s="94" t="str">
        <f t="shared" ref="O35:P35" si="30">IF(ISBLANK(K39),"--",K39)</f>
        <v>obj_003f9#0004</v>
      </c>
      <c r="P35" s="94" t="str">
        <f t="shared" si="30"/>
        <v>obj_003ec#0004</v>
      </c>
      <c r="Q35" s="146" t="str">
        <f>IFERROR(_xll.qlRateHelperQuoteName(O35,Trigger),"--")</f>
        <v>USDAM3L10Y_S6L3L_linear_LCHQuote</v>
      </c>
      <c r="R35" s="98">
        <f>IFERROR(_xll.qlRateHelperQuoteValue($O35,Trigger),"--")</f>
        <v>2.2961162144487623E-2</v>
      </c>
      <c r="S35" s="141" t="b">
        <v>1</v>
      </c>
      <c r="T35" s="94">
        <v>10</v>
      </c>
      <c r="U35" s="94">
        <v>1</v>
      </c>
      <c r="V35" s="99">
        <f>IFERROR(_xll.qlRateHelperEarliestDate(O35,Trigger),"--")</f>
        <v>42321</v>
      </c>
      <c r="W35" s="99">
        <f>IFERROR(_xll.qlRateHelperPillarDate(O35,Trigger),"--")</f>
        <v>45974</v>
      </c>
      <c r="Y35" s="4" t="str">
        <f t="shared" si="2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3"/>
        <v>#N/A</v>
      </c>
      <c r="AL35" s="80" t="e">
        <v>#N/A</v>
      </c>
      <c r="AM35" s="161" t="e">
        <f t="shared" si="4"/>
        <v>#N/A</v>
      </c>
    </row>
    <row r="36" spans="1:39" ht="11.25" customHeight="1" x14ac:dyDescent="0.2">
      <c r="A36" s="59" t="s">
        <v>117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USDAM3L7Y_S6L3L_linear_LCHQuote</v>
      </c>
      <c r="I36" s="59" t="str">
        <f t="shared" si="20"/>
        <v>USDAM3L7Y_S6L3L_cubic_LCHQuote</v>
      </c>
      <c r="J36" s="127">
        <v>0</v>
      </c>
      <c r="K36" s="64" t="str">
        <f>_xll.qlSwapRateHelper2(,$H36,2,$B36,Calendar,$D36,$E36,$F36,$G36,$J36,$C36,Discounting1,PillarDate,,Permanent,Trigger,ObjectOverwrite)</f>
        <v>obj_003fb#0004</v>
      </c>
      <c r="L36" s="64" t="str">
        <f>_xll.qlSwapRateHelper2(,$I36,2,$B36,Calendar,$D36,$E36,$F36,$G36,$J36,$C36,Discounting2,PillarDate,,Permanent,Trigger,ObjectOverwrite)</f>
        <v>obj_0042b#0004</v>
      </c>
      <c r="M36" s="48"/>
      <c r="N36" s="10" t="str">
        <f t="shared" si="14"/>
        <v>BasSw</v>
      </c>
      <c r="O36" s="94" t="str">
        <f t="shared" ref="O36:P36" si="31">IF(ISBLANK(K40),"--",K40)</f>
        <v>obj_00416#0004</v>
      </c>
      <c r="P36" s="94" t="str">
        <f t="shared" si="31"/>
        <v>obj_00426#0004</v>
      </c>
      <c r="Q36" s="146" t="str">
        <f>IFERROR(_xll.qlRateHelperQuoteName(O36,Trigger),"--")</f>
        <v>USDAM3L11Y_S6L3L_linear_LCHQuote</v>
      </c>
      <c r="R36" s="98">
        <f>IFERROR(_xll.qlRateHelperQuoteValue($O36,Trigger),"--")</f>
        <v>2.3624077310392629E-2</v>
      </c>
      <c r="S36" s="141" t="b">
        <v>0</v>
      </c>
      <c r="T36" s="94">
        <v>10</v>
      </c>
      <c r="U36" s="94">
        <v>1</v>
      </c>
      <c r="V36" s="99">
        <f>IFERROR(_xll.qlRateHelperEarliestDate(O36,Trigger),"--")</f>
        <v>42321</v>
      </c>
      <c r="W36" s="99">
        <f>IFERROR(_xll.qlRateHelperPillarDate(O36,Trigger),"--")</f>
        <v>46339</v>
      </c>
      <c r="Y36" s="4" t="str">
        <f t="shared" si="2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3"/>
        <v>#N/A</v>
      </c>
      <c r="AL36" s="80" t="e">
        <v>#N/A</v>
      </c>
      <c r="AM36" s="161" t="e">
        <f t="shared" si="4"/>
        <v>#N/A</v>
      </c>
    </row>
    <row r="37" spans="1:39" ht="11.25" customHeight="1" x14ac:dyDescent="0.2">
      <c r="A37" s="59" t="s">
        <v>117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USDAM3L8Y_S6L3L_linear_LCHQuote</v>
      </c>
      <c r="I37" s="59" t="str">
        <f t="shared" si="20"/>
        <v>USDAM3L8Y_S6L3L_cubic_LCHQuote</v>
      </c>
      <c r="J37" s="127">
        <v>0</v>
      </c>
      <c r="K37" s="64" t="str">
        <f>_xll.qlSwapRateHelper2(,$H37,2,$B37,Calendar,$D37,$E37,$F37,$G37,$J37,$C37,Discounting1,PillarDate,,Permanent,Trigger,ObjectOverwrite)</f>
        <v>obj_0040e#0004</v>
      </c>
      <c r="L37" s="64" t="str">
        <f>_xll.qlSwapRateHelper2(,$I37,2,$B37,Calendar,$D37,$E37,$F37,$G37,$J37,$C37,Discounting2,PillarDate,,Permanent,Trigger,ObjectOverwrite)</f>
        <v>obj_00420#0004</v>
      </c>
      <c r="M37" s="48"/>
      <c r="N37" s="10" t="str">
        <f t="shared" si="14"/>
        <v>BasSw</v>
      </c>
      <c r="O37" s="94" t="str">
        <f t="shared" ref="O37:P37" si="32">IF(ISBLANK(K41),"--",K41)</f>
        <v>obj_003f5#0004</v>
      </c>
      <c r="P37" s="94" t="str">
        <f t="shared" si="32"/>
        <v>obj_00412#0004</v>
      </c>
      <c r="Q37" s="146" t="str">
        <f>IFERROR(_xll.qlRateHelperQuoteName(O37,Trigger),"--")</f>
        <v>USDAM3L12Y_S6L3L_linear_LCHQuote</v>
      </c>
      <c r="R37" s="98">
        <f>IFERROR(_xll.qlRateHelperQuoteValue($O37,Trigger),"--")</f>
        <v>2.4256409759785935E-2</v>
      </c>
      <c r="S37" s="141" t="b">
        <v>1</v>
      </c>
      <c r="T37" s="94">
        <v>10</v>
      </c>
      <c r="U37" s="94">
        <v>1</v>
      </c>
      <c r="V37" s="99">
        <f>IFERROR(_xll.qlRateHelperEarliestDate(O37,Trigger),"--")</f>
        <v>42321</v>
      </c>
      <c r="W37" s="99">
        <f>IFERROR(_xll.qlRateHelperPillarDate(O37,Trigger),"--")</f>
        <v>46706</v>
      </c>
      <c r="Y37" s="4" t="str">
        <f t="shared" si="2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3"/>
        <v>#N/A</v>
      </c>
      <c r="AL37" s="80" t="e">
        <v>#N/A</v>
      </c>
      <c r="AM37" s="161" t="e">
        <f t="shared" si="4"/>
        <v>#N/A</v>
      </c>
    </row>
    <row r="38" spans="1:39" ht="11.25" customHeight="1" x14ac:dyDescent="0.2">
      <c r="A38" s="59" t="s">
        <v>117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USDAM3L9Y_S6L3L_linear_LCHQuote</v>
      </c>
      <c r="I38" s="59" t="str">
        <f t="shared" si="20"/>
        <v>USDAM3L9Y_S6L3L_cubic_LCHQuote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obj_003d8#0004</v>
      </c>
      <c r="L38" s="64" t="str">
        <f>_xll.qlSwapRateHelper2(,$I38,2,$B38,Calendar,$D38,$E38,$F38,$G38,$J38,$C38,Discounting2,PillarDate,,Permanent,Trigger,ObjectOverwrite)</f>
        <v>obj_00421#0004</v>
      </c>
      <c r="M38" s="48"/>
      <c r="N38" s="10" t="str">
        <f t="shared" si="14"/>
        <v>BasSw</v>
      </c>
      <c r="O38" s="94" t="str">
        <f t="shared" ref="O38:P38" si="33">IF(ISBLANK(K42),"--",K42)</f>
        <v>obj_003ee#0004</v>
      </c>
      <c r="P38" s="94" t="str">
        <f t="shared" si="33"/>
        <v>obj_0041c#0004</v>
      </c>
      <c r="Q38" s="146" t="str">
        <f>IFERROR(_xll.qlRateHelperQuoteName(O38,Trigger),"--")</f>
        <v>USDAM3L13Y_S6L3L_linear_LCHQuote</v>
      </c>
      <c r="R38" s="98">
        <f>IFERROR(_xll.qlRateHelperQuoteValue($O38,Trigger),"--")</f>
        <v>2.4706958688462431E-2</v>
      </c>
      <c r="S38" s="141" t="b">
        <v>0</v>
      </c>
      <c r="T38" s="94">
        <v>10</v>
      </c>
      <c r="U38" s="94">
        <v>1</v>
      </c>
      <c r="V38" s="99">
        <f>IFERROR(_xll.qlRateHelperEarliestDate(O38,Trigger),"--")</f>
        <v>42321</v>
      </c>
      <c r="W38" s="99">
        <f>IFERROR(_xll.qlRateHelperPillarDate(O38,Trigger),"--")</f>
        <v>47070</v>
      </c>
      <c r="Y38" s="4" t="str">
        <f t="shared" si="2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3"/>
        <v>#N/A</v>
      </c>
      <c r="AL38" s="80" t="e">
        <v>#N/A</v>
      </c>
      <c r="AM38" s="161" t="e">
        <f t="shared" si="4"/>
        <v>#N/A</v>
      </c>
    </row>
    <row r="39" spans="1:39" ht="11.25" customHeight="1" x14ac:dyDescent="0.2">
      <c r="A39" s="59" t="s">
        <v>117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USDAM3L10Y_S6L3L_linear_LCHQuote</v>
      </c>
      <c r="I39" s="59" t="str">
        <f t="shared" si="20"/>
        <v>USDAM3L10Y_S6L3L_cubic_LCHQuote</v>
      </c>
      <c r="J39" s="127">
        <v>0</v>
      </c>
      <c r="K39" s="64" t="str">
        <f>_xll.qlSwapRateHelper2(,$H39,2,$B39,Calendar,$D39,$E39,$F39,$G39,$J39,$C39,Discounting1,PillarDate,,Permanent,Trigger,ObjectOverwrite)</f>
        <v>obj_003f9#0004</v>
      </c>
      <c r="L39" s="64" t="str">
        <f>_xll.qlSwapRateHelper2(,$I39,2,$B39,Calendar,$D39,$E39,$F39,$G39,$J39,$C39,Discounting2,PillarDate,,Permanent,Trigger,ObjectOverwrite)</f>
        <v>obj_003ec#0004</v>
      </c>
      <c r="M39" s="48"/>
      <c r="N39" s="10" t="str">
        <f t="shared" si="14"/>
        <v>BasSw</v>
      </c>
      <c r="O39" s="94" t="str">
        <f t="shared" ref="O39:P39" si="34">IF(ISBLANK(K43),"--",K43)</f>
        <v>obj_003f3#0004</v>
      </c>
      <c r="P39" s="94" t="str">
        <f t="shared" si="34"/>
        <v>obj_003e6#0004</v>
      </c>
      <c r="Q39" s="146" t="str">
        <f>IFERROR(_xll.qlRateHelperQuoteName(O39,Trigger),"--")</f>
        <v>USDAM3L14Y_S6L3L_linear_LCHQuote</v>
      </c>
      <c r="R39" s="98">
        <f>IFERROR(_xll.qlRateHelperQuoteValue($O39,Trigger),"--")</f>
        <v>2.5147142912046092E-2</v>
      </c>
      <c r="S39" s="141" t="b">
        <v>0</v>
      </c>
      <c r="T39" s="94">
        <v>10</v>
      </c>
      <c r="U39" s="94">
        <v>1</v>
      </c>
      <c r="V39" s="99">
        <f>IFERROR(_xll.qlRateHelperEarliestDate(O39,Trigger),"--")</f>
        <v>42321</v>
      </c>
      <c r="W39" s="99">
        <f>IFERROR(_xll.qlRateHelperPillarDate(O39,Trigger),"--")</f>
        <v>47435</v>
      </c>
      <c r="Y39" s="4" t="str">
        <f t="shared" si="2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3"/>
        <v>#N/A</v>
      </c>
      <c r="AL39" s="80" t="e">
        <v>#N/A</v>
      </c>
      <c r="AM39" s="161" t="e">
        <f t="shared" si="4"/>
        <v>#N/A</v>
      </c>
    </row>
    <row r="40" spans="1:39" ht="11.25" customHeight="1" x14ac:dyDescent="0.2">
      <c r="A40" s="59" t="s">
        <v>117</v>
      </c>
      <c r="B40" s="60" t="s">
        <v>97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USDAM3L11Y_S6L3L_linear_LCHQuote</v>
      </c>
      <c r="I40" s="59" t="str">
        <f t="shared" si="20"/>
        <v>USDAM3L11Y_S6L3L_cubic_LCHQuote</v>
      </c>
      <c r="J40" s="127">
        <v>0</v>
      </c>
      <c r="K40" s="64" t="str">
        <f>_xll.qlSwapRateHelper2(,$H40,2,$B40,Calendar,$D40,$E40,$F40,$G40,$J40,$C40,Discounting1,PillarDate,,Permanent,Trigger,ObjectOverwrite)</f>
        <v>obj_00416#0004</v>
      </c>
      <c r="L40" s="64" t="str">
        <f>_xll.qlSwapRateHelper2(,$I40,2,$B40,Calendar,$D40,$E40,$F40,$G40,$J40,$C40,Discounting2,PillarDate,,Permanent,Trigger,ObjectOverwrite)</f>
        <v>obj_00426#0004</v>
      </c>
      <c r="M40" s="48"/>
      <c r="N40" s="10" t="str">
        <f t="shared" si="14"/>
        <v>BasSw</v>
      </c>
      <c r="O40" s="94" t="str">
        <f t="shared" ref="O40:P40" si="35">IF(ISBLANK(K44),"--",K44)</f>
        <v>obj_0044d#0004</v>
      </c>
      <c r="P40" s="94" t="str">
        <f t="shared" si="35"/>
        <v>obj_00413#0004</v>
      </c>
      <c r="Q40" s="146" t="str">
        <f>IFERROR(_xll.qlRateHelperQuoteName(O40,Trigger),"--")</f>
        <v>USDAM3L15Y_S6L3L_linear_LCHQuote</v>
      </c>
      <c r="R40" s="98">
        <f>IFERROR(_xll.qlRateHelperQuoteValue($O40,Trigger),"--")</f>
        <v>2.5576336944949686E-2</v>
      </c>
      <c r="S40" s="141" t="b">
        <v>1</v>
      </c>
      <c r="T40" s="94">
        <v>10</v>
      </c>
      <c r="U40" s="94">
        <v>1</v>
      </c>
      <c r="V40" s="99">
        <f>IFERROR(_xll.qlRateHelperEarliestDate(O40,Trigger),"--")</f>
        <v>42321</v>
      </c>
      <c r="W40" s="99">
        <f>IFERROR(_xll.qlRateHelperPillarDate(O40,Trigger),"--")</f>
        <v>47800</v>
      </c>
      <c r="Y40" s="4" t="str">
        <f t="shared" si="2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3"/>
        <v>#N/A</v>
      </c>
      <c r="AL40" s="80" t="e">
        <v>#N/A</v>
      </c>
      <c r="AM40" s="161" t="e">
        <f t="shared" si="4"/>
        <v>#N/A</v>
      </c>
    </row>
    <row r="41" spans="1:39" ht="11.25" customHeight="1" x14ac:dyDescent="0.2">
      <c r="A41" s="59" t="s">
        <v>117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USDAM3L12Y_S6L3L_linear_LCHQuote</v>
      </c>
      <c r="I41" s="59" t="str">
        <f t="shared" si="20"/>
        <v>USDAM3L12Y_S6L3L_cubic_LCHQuote</v>
      </c>
      <c r="J41" s="127">
        <v>0</v>
      </c>
      <c r="K41" s="64" t="str">
        <f>_xll.qlSwapRateHelper2(,$H41,2,$B41,Calendar,$D41,$E41,$F41,$G41,$J41,$C41,Discounting1,PillarDate,,Permanent,Trigger,ObjectOverwrite)</f>
        <v>obj_003f5#0004</v>
      </c>
      <c r="L41" s="64" t="str">
        <f>_xll.qlSwapRateHelper2(,$I41,2,$B41,Calendar,$D41,$E41,$F41,$G41,$J41,$C41,Discounting2,PillarDate,,Permanent,Trigger,ObjectOverwrite)</f>
        <v>obj_00412#0004</v>
      </c>
      <c r="N41" s="10" t="str">
        <f t="shared" si="14"/>
        <v>BasSw</v>
      </c>
      <c r="O41" s="94" t="str">
        <f t="shared" ref="O41:P41" si="36">IF(ISBLANK(K45),"--",K45)</f>
        <v>obj_003d9#0004</v>
      </c>
      <c r="P41" s="94" t="str">
        <f t="shared" si="36"/>
        <v>obj_0043f#0004</v>
      </c>
      <c r="Q41" s="146" t="str">
        <f>IFERROR(_xll.qlRateHelperQuoteName(O41,Trigger),"--")</f>
        <v>USDAM3L16Y_S6L3L_linear_LCHQuote</v>
      </c>
      <c r="R41" s="98">
        <f>IFERROR(_xll.qlRateHelperQuoteValue($O41,Trigger),"--")</f>
        <v>2.5834174044933579E-2</v>
      </c>
      <c r="S41" s="141" t="b">
        <v>0</v>
      </c>
      <c r="T41" s="94">
        <v>10</v>
      </c>
      <c r="U41" s="94">
        <v>1</v>
      </c>
      <c r="V41" s="99">
        <f>IFERROR(_xll.qlRateHelperEarliestDate(O41,Trigger),"--")</f>
        <v>42321</v>
      </c>
      <c r="W41" s="99">
        <f>IFERROR(_xll.qlRateHelperPillarDate(O41,Trigger),"--")</f>
        <v>48165</v>
      </c>
      <c r="Y41" s="4" t="str">
        <f t="shared" si="2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3"/>
        <v>#N/A</v>
      </c>
      <c r="AL41" s="80" t="e">
        <v>#N/A</v>
      </c>
      <c r="AM41" s="161" t="e">
        <f t="shared" si="4"/>
        <v>#N/A</v>
      </c>
    </row>
    <row r="42" spans="1:39" ht="11.25" customHeight="1" x14ac:dyDescent="0.2">
      <c r="A42" s="59" t="s">
        <v>117</v>
      </c>
      <c r="B42" s="60" t="s">
        <v>98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USDAM3L13Y_S6L3L_linear_LCHQuote</v>
      </c>
      <c r="I42" s="59" t="str">
        <f t="shared" si="20"/>
        <v>USDAM3L13Y_S6L3L_cubic_LCHQuote</v>
      </c>
      <c r="J42" s="127">
        <v>0</v>
      </c>
      <c r="K42" s="64" t="str">
        <f>_xll.qlSwapRateHelper2(,$H42,2,$B42,Calendar,$D42,$E42,$F42,$G42,$J42,$C42,Discounting1,PillarDate,,Permanent,Trigger,ObjectOverwrite)</f>
        <v>obj_003ee#0004</v>
      </c>
      <c r="L42" s="64" t="str">
        <f>_xll.qlSwapRateHelper2(,$I42,2,$B42,Calendar,$D42,$E42,$F42,$G42,$J42,$C42,Discounting2,PillarDate,,Permanent,Trigger,ObjectOverwrite)</f>
        <v>obj_0041c#0004</v>
      </c>
      <c r="N42" s="10" t="str">
        <f t="shared" si="14"/>
        <v>BasSw</v>
      </c>
      <c r="O42" s="94" t="str">
        <f t="shared" ref="O42:P42" si="37">IF(ISBLANK(K46),"--",K46)</f>
        <v>obj_00440#0004</v>
      </c>
      <c r="P42" s="94" t="str">
        <f t="shared" si="37"/>
        <v>obj_0043a#0004</v>
      </c>
      <c r="Q42" s="146" t="str">
        <f>IFERROR(_xll.qlRateHelperQuoteName(O42,Trigger),"--")</f>
        <v>USDAM3L17Y_S6L3L_linear_LCHQuote</v>
      </c>
      <c r="R42" s="98">
        <f>IFERROR(_xll.qlRateHelperQuoteValue($O42,Trigger),"--")</f>
        <v>2.6087607584113822E-2</v>
      </c>
      <c r="S42" s="141" t="b">
        <v>0</v>
      </c>
      <c r="T42" s="94">
        <v>10</v>
      </c>
      <c r="U42" s="94">
        <v>1</v>
      </c>
      <c r="V42" s="99">
        <f>IFERROR(_xll.qlRateHelperEarliestDate(O42,Trigger),"--")</f>
        <v>42321</v>
      </c>
      <c r="W42" s="99">
        <f>IFERROR(_xll.qlRateHelperPillarDate(O42,Trigger),"--")</f>
        <v>48533</v>
      </c>
      <c r="Y42" s="4" t="str">
        <f t="shared" si="2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3"/>
        <v>#N/A</v>
      </c>
      <c r="AL42" s="80" t="e">
        <v>#N/A</v>
      </c>
      <c r="AM42" s="161" t="e">
        <f t="shared" si="4"/>
        <v>#N/A</v>
      </c>
    </row>
    <row r="43" spans="1:39" ht="11.25" customHeight="1" x14ac:dyDescent="0.2">
      <c r="A43" s="59" t="s">
        <v>117</v>
      </c>
      <c r="B43" s="60" t="s">
        <v>99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USDAM3L14Y_S6L3L_linear_LCHQuote</v>
      </c>
      <c r="I43" s="59" t="str">
        <f t="shared" si="20"/>
        <v>USDAM3L14Y_S6L3L_cubic_LCHQuote</v>
      </c>
      <c r="J43" s="127">
        <v>0</v>
      </c>
      <c r="K43" s="64" t="str">
        <f>_xll.qlSwapRateHelper2(,$H43,2,$B43,Calendar,$D43,$E43,$F43,$G43,$J43,$C43,Discounting1,PillarDate,,Permanent,Trigger,ObjectOverwrite)</f>
        <v>obj_003f3#0004</v>
      </c>
      <c r="L43" s="64" t="str">
        <f>_xll.qlSwapRateHelper2(,$I43,2,$B43,Calendar,$D43,$E43,$F43,$G43,$J43,$C43,Discounting2,PillarDate,,Permanent,Trigger,ObjectOverwrite)</f>
        <v>obj_003e6#0004</v>
      </c>
      <c r="N43" s="10" t="str">
        <f t="shared" si="14"/>
        <v>BasSw</v>
      </c>
      <c r="O43" s="94" t="str">
        <f t="shared" ref="O43:P43" si="38">IF(ISBLANK(K47),"--",K47)</f>
        <v>obj_00445#0004</v>
      </c>
      <c r="P43" s="94" t="str">
        <f t="shared" si="38"/>
        <v>obj_003e0#0004</v>
      </c>
      <c r="Q43" s="146" t="str">
        <f>IFERROR(_xll.qlRateHelperQuoteName(O43,Trigger),"--")</f>
        <v>USDAM3L18Y_S6L3L_linear_LCHQuote</v>
      </c>
      <c r="R43" s="98">
        <f>IFERROR(_xll.qlRateHelperQuoteValue($O43,Trigger),"--")</f>
        <v>2.6337376854700747E-2</v>
      </c>
      <c r="S43" s="141" t="b">
        <v>0</v>
      </c>
      <c r="T43" s="94">
        <v>10</v>
      </c>
      <c r="U43" s="94">
        <v>1</v>
      </c>
      <c r="V43" s="99">
        <f>IFERROR(_xll.qlRateHelperEarliestDate(O43,Trigger),"--")</f>
        <v>42321</v>
      </c>
      <c r="W43" s="99">
        <f>IFERROR(_xll.qlRateHelperPillarDate(O43,Trigger),"--")</f>
        <v>48897</v>
      </c>
      <c r="Y43" s="4" t="str">
        <f t="shared" si="2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3"/>
        <v>#N/A</v>
      </c>
      <c r="AL43" s="80" t="e">
        <v>#N/A</v>
      </c>
      <c r="AM43" s="161" t="e">
        <f t="shared" si="4"/>
        <v>#N/A</v>
      </c>
    </row>
    <row r="44" spans="1:39" ht="11.25" customHeight="1" x14ac:dyDescent="0.2">
      <c r="A44" s="59" t="s">
        <v>117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USDAM3L15Y_S6L3L_linear_LCHQuote</v>
      </c>
      <c r="I44" s="59" t="str">
        <f t="shared" si="20"/>
        <v>USDAM3L15Y_S6L3L_cubic_LCHQuote</v>
      </c>
      <c r="J44" s="127">
        <v>0</v>
      </c>
      <c r="K44" s="64" t="str">
        <f>_xll.qlSwapRateHelper2(,$H44,2,$B44,Calendar,$D44,$E44,$F44,$G44,$J44,$C44,Discounting1,PillarDate,,Permanent,Trigger,ObjectOverwrite)</f>
        <v>obj_0044d#0004</v>
      </c>
      <c r="L44" s="64" t="str">
        <f>_xll.qlSwapRateHelper2(,$I44,2,$B44,Calendar,$D44,$E44,$F44,$G44,$J44,$C44,Discounting2,PillarDate,,Permanent,Trigger,ObjectOverwrite)</f>
        <v>obj_00413#0004</v>
      </c>
      <c r="N44" s="10" t="str">
        <f t="shared" si="14"/>
        <v>BasSw</v>
      </c>
      <c r="O44" s="94" t="str">
        <f t="shared" ref="O44:P44" si="39">IF(ISBLANK(K48),"--",K48)</f>
        <v>obj_0040f#0004</v>
      </c>
      <c r="P44" s="94" t="str">
        <f t="shared" si="39"/>
        <v>obj_003ed#0004</v>
      </c>
      <c r="Q44" s="146" t="str">
        <f>IFERROR(_xll.qlRateHelperQuoteName(O44,Trigger),"--")</f>
        <v>USDAM3L19Y_S6L3L_linear_LCHQuote</v>
      </c>
      <c r="R44" s="98">
        <f>IFERROR(_xll.qlRateHelperQuoteValue($O44,Trigger),"--")</f>
        <v>2.6580742228682213E-2</v>
      </c>
      <c r="S44" s="141" t="b">
        <v>0</v>
      </c>
      <c r="T44" s="94">
        <v>10</v>
      </c>
      <c r="U44" s="94">
        <v>1</v>
      </c>
      <c r="V44" s="99">
        <f>IFERROR(_xll.qlRateHelperEarliestDate(O44,Trigger),"--")</f>
        <v>42321</v>
      </c>
      <c r="W44" s="99">
        <f>IFERROR(_xll.qlRateHelperPillarDate(O44,Trigger),"--")</f>
        <v>49261</v>
      </c>
      <c r="Y44" s="4" t="str">
        <f t="shared" si="2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3"/>
        <v>#N/A</v>
      </c>
      <c r="AL44" s="80" t="e">
        <v>#N/A</v>
      </c>
      <c r="AM44" s="161" t="e">
        <f t="shared" si="4"/>
        <v>#N/A</v>
      </c>
    </row>
    <row r="45" spans="1:39" ht="11.25" customHeight="1" x14ac:dyDescent="0.2">
      <c r="A45" s="59" t="s">
        <v>117</v>
      </c>
      <c r="B45" s="60" t="s">
        <v>100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USDAM3L16Y_S6L3L_linear_LCHQuote</v>
      </c>
      <c r="I45" s="59" t="str">
        <f t="shared" si="20"/>
        <v>USDAM3L16Y_S6L3L_cubic_LCHQuote</v>
      </c>
      <c r="J45" s="127">
        <v>0</v>
      </c>
      <c r="K45" s="64" t="str">
        <f>_xll.qlSwapRateHelper2(,$H45,2,$B45,Calendar,$D45,$E45,$F45,$G45,$J45,$C45,Discounting1,PillarDate,,Permanent,Trigger,ObjectOverwrite)</f>
        <v>obj_003d9#0004</v>
      </c>
      <c r="L45" s="64" t="str">
        <f>_xll.qlSwapRateHelper2(,$I45,2,$B45,Calendar,$D45,$E45,$F45,$G45,$J45,$C45,Discounting2,PillarDate,,Permanent,Trigger,ObjectOverwrite)</f>
        <v>obj_0043f#0004</v>
      </c>
      <c r="N45" s="10" t="str">
        <f t="shared" si="14"/>
        <v>BasSw</v>
      </c>
      <c r="O45" s="94" t="str">
        <f t="shared" ref="O45:P45" si="40">IF(ISBLANK(K49),"--",K49)</f>
        <v>obj_00447#0004</v>
      </c>
      <c r="P45" s="94" t="str">
        <f t="shared" si="40"/>
        <v>obj_003dd#0004</v>
      </c>
      <c r="Q45" s="146" t="str">
        <f>IFERROR(_xll.qlRateHelperQuoteName(O45,Trigger),"--")</f>
        <v>USDAM3L20Y_S6L3L_linear_LCHQuote</v>
      </c>
      <c r="R45" s="98">
        <f>IFERROR(_xll.qlRateHelperQuoteValue($O45,Trigger),"--")</f>
        <v>2.6819986006522616E-2</v>
      </c>
      <c r="S45" s="141" t="b">
        <v>1</v>
      </c>
      <c r="T45" s="94">
        <v>10</v>
      </c>
      <c r="U45" s="94">
        <v>1</v>
      </c>
      <c r="V45" s="99">
        <f>IFERROR(_xll.qlRateHelperEarliestDate(O45,Trigger),"--")</f>
        <v>42321</v>
      </c>
      <c r="W45" s="99">
        <f>IFERROR(_xll.qlRateHelperPillarDate(O45,Trigger),"--")</f>
        <v>49626</v>
      </c>
      <c r="Y45" s="4" t="str">
        <f t="shared" si="2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3"/>
        <v>#N/A</v>
      </c>
      <c r="AL45" s="80" t="e">
        <v>#N/A</v>
      </c>
      <c r="AM45" s="161" t="e">
        <f t="shared" si="4"/>
        <v>#N/A</v>
      </c>
    </row>
    <row r="46" spans="1:39" ht="11.25" customHeight="1" x14ac:dyDescent="0.2">
      <c r="A46" s="59" t="s">
        <v>117</v>
      </c>
      <c r="B46" s="60" t="s">
        <v>101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USDAM3L17Y_S6L3L_linear_LCHQuote</v>
      </c>
      <c r="I46" s="59" t="str">
        <f t="shared" si="20"/>
        <v>USDAM3L17Y_S6L3L_cubic_LCHQuote</v>
      </c>
      <c r="J46" s="127">
        <v>0</v>
      </c>
      <c r="K46" s="64" t="str">
        <f>_xll.qlSwapRateHelper2(,$H46,2,$B46,Calendar,$D46,$E46,$F46,$G46,$J46,$C46,Discounting1,PillarDate,,Permanent,Trigger,ObjectOverwrite)</f>
        <v>obj_00440#0004</v>
      </c>
      <c r="L46" s="64" t="str">
        <f>_xll.qlSwapRateHelper2(,$I46,2,$B46,Calendar,$D46,$E46,$F46,$G46,$J46,$C46,Discounting2,PillarDate,,Permanent,Trigger,ObjectOverwrite)</f>
        <v>obj_0043a#0004</v>
      </c>
      <c r="N46" s="10" t="str">
        <f t="shared" si="14"/>
        <v>BasSw</v>
      </c>
      <c r="O46" s="94" t="str">
        <f t="shared" ref="O46:P46" si="41">IF(ISBLANK(K50),"--",K50)</f>
        <v>obj_003e2#0004</v>
      </c>
      <c r="P46" s="94" t="str">
        <f t="shared" si="41"/>
        <v>obj_00410#0004</v>
      </c>
      <c r="Q46" s="146" t="str">
        <f>IFERROR(_xll.qlRateHelperQuoteName(O46,Trigger),"--")</f>
        <v>USDAM3L21Y_S6L3L_linear_LCHQuote</v>
      </c>
      <c r="R46" s="98">
        <f>IFERROR(_xll.qlRateHelperQuoteValue($O46,Trigger),"--")</f>
        <v>2.6934857069274926E-2</v>
      </c>
      <c r="S46" s="141" t="b">
        <v>0</v>
      </c>
      <c r="T46" s="94">
        <v>10</v>
      </c>
      <c r="U46" s="94">
        <v>1</v>
      </c>
      <c r="V46" s="99">
        <f>IFERROR(_xll.qlRateHelperEarliestDate(O46,Trigger),"--")</f>
        <v>42321</v>
      </c>
      <c r="W46" s="99">
        <f>IFERROR(_xll.qlRateHelperPillarDate(O46,Trigger),"--")</f>
        <v>49992</v>
      </c>
      <c r="Y46" s="4" t="str">
        <f t="shared" si="2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3"/>
        <v>#N/A</v>
      </c>
      <c r="AL46" s="80" t="e">
        <v>#N/A</v>
      </c>
      <c r="AM46" s="161" t="e">
        <f t="shared" si="4"/>
        <v>#N/A</v>
      </c>
    </row>
    <row r="47" spans="1:39" ht="11.25" customHeight="1" x14ac:dyDescent="0.2">
      <c r="A47" s="59" t="s">
        <v>117</v>
      </c>
      <c r="B47" s="60" t="s">
        <v>102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USDAM3L18Y_S6L3L_linear_LCHQuote</v>
      </c>
      <c r="I47" s="59" t="str">
        <f t="shared" si="20"/>
        <v>USDAM3L18Y_S6L3L_cubic_LCHQuote</v>
      </c>
      <c r="J47" s="127">
        <v>0</v>
      </c>
      <c r="K47" s="64" t="str">
        <f>_xll.qlSwapRateHelper2(,$H47,2,$B47,Calendar,$D47,$E47,$F47,$G47,$J47,$C47,Discounting1,PillarDate,,Permanent,Trigger,ObjectOverwrite)</f>
        <v>obj_00445#0004</v>
      </c>
      <c r="L47" s="64" t="str">
        <f>_xll.qlSwapRateHelper2(,$I47,2,$B47,Calendar,$D47,$E47,$F47,$G47,$J47,$C47,Discounting2,PillarDate,,Permanent,Trigger,ObjectOverwrite)</f>
        <v>obj_003e0#0004</v>
      </c>
      <c r="N47" s="10" t="str">
        <f t="shared" si="14"/>
        <v>BasSw</v>
      </c>
      <c r="O47" s="94" t="str">
        <f t="shared" ref="O47:P47" si="42">IF(ISBLANK(K51),"--",K51)</f>
        <v>obj_0041b#0004</v>
      </c>
      <c r="P47" s="94" t="str">
        <f t="shared" si="42"/>
        <v>obj_0040b#0004</v>
      </c>
      <c r="Q47" s="146" t="str">
        <f>IFERROR(_xll.qlRateHelperQuoteName(O47,Trigger),"--")</f>
        <v>USDAM3L22Y_S6L3L_linear_LCHQuote</v>
      </c>
      <c r="R47" s="98">
        <f>IFERROR(_xll.qlRateHelperQuoteValue($O47,Trigger),"--")</f>
        <v>2.7046240476782127E-2</v>
      </c>
      <c r="S47" s="141" t="b">
        <v>0</v>
      </c>
      <c r="T47" s="94">
        <v>10</v>
      </c>
      <c r="U47" s="94">
        <v>1</v>
      </c>
      <c r="V47" s="99">
        <f>IFERROR(_xll.qlRateHelperEarliestDate(O47,Trigger),"--")</f>
        <v>42321</v>
      </c>
      <c r="W47" s="99">
        <f>IFERROR(_xll.qlRateHelperPillarDate(O47,Trigger),"--")</f>
        <v>50357</v>
      </c>
      <c r="Y47" s="4" t="str">
        <f t="shared" si="2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3"/>
        <v>#N/A</v>
      </c>
      <c r="AL47" s="80" t="e">
        <v>#N/A</v>
      </c>
      <c r="AM47" s="161" t="e">
        <f t="shared" si="4"/>
        <v>#N/A</v>
      </c>
    </row>
    <row r="48" spans="1:39" ht="11.25" customHeight="1" x14ac:dyDescent="0.2">
      <c r="A48" s="59" t="s">
        <v>117</v>
      </c>
      <c r="B48" s="60" t="s">
        <v>103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USDAM3L19Y_S6L3L_linear_LCHQuote</v>
      </c>
      <c r="I48" s="59" t="str">
        <f t="shared" si="20"/>
        <v>USDAM3L19Y_S6L3L_cubic_LCHQuote</v>
      </c>
      <c r="J48" s="127">
        <v>0</v>
      </c>
      <c r="K48" s="64" t="str">
        <f>_xll.qlSwapRateHelper2(,$H48,2,$B48,Calendar,$D48,$E48,$F48,$G48,$J48,$C48,Discounting1,PillarDate,,Permanent,Trigger,ObjectOverwrite)</f>
        <v>obj_0040f#0004</v>
      </c>
      <c r="L48" s="64" t="str">
        <f>_xll.qlSwapRateHelper2(,$I48,2,$B48,Calendar,$D48,$E48,$F48,$G48,$J48,$C48,Discounting2,PillarDate,,Permanent,Trigger,ObjectOverwrite)</f>
        <v>obj_003ed#0004</v>
      </c>
      <c r="N48" s="10" t="str">
        <f t="shared" si="14"/>
        <v>BasSw</v>
      </c>
      <c r="O48" s="94" t="str">
        <f t="shared" ref="O48:P48" si="43">IF(ISBLANK(K52),"--",K52)</f>
        <v>obj_003ef#0004</v>
      </c>
      <c r="P48" s="94" t="str">
        <f t="shared" si="43"/>
        <v>obj_003de#0004</v>
      </c>
      <c r="Q48" s="146" t="str">
        <f>IFERROR(_xll.qlRateHelperQuoteName(O48,Trigger),"--")</f>
        <v>USDAM3L23Y_S6L3L_linear_LCHQuote</v>
      </c>
      <c r="R48" s="98">
        <f>IFERROR(_xll.qlRateHelperQuoteValue($O48,Trigger),"--")</f>
        <v>2.7155036808535885E-2</v>
      </c>
      <c r="S48" s="141" t="b">
        <v>0</v>
      </c>
      <c r="T48" s="94">
        <v>10</v>
      </c>
      <c r="U48" s="94">
        <v>1</v>
      </c>
      <c r="V48" s="99">
        <f>IFERROR(_xll.qlRateHelperEarliestDate(O48,Trigger),"--")</f>
        <v>42321</v>
      </c>
      <c r="W48" s="99">
        <f>IFERROR(_xll.qlRateHelperPillarDate(O48,Trigger),"--")</f>
        <v>50724</v>
      </c>
      <c r="Y48" s="4" t="str">
        <f t="shared" si="2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46" t="e">
        <v>#N/A</v>
      </c>
      <c r="AJ48" s="46" t="e">
        <v>#N/A</v>
      </c>
      <c r="AK48" s="172" t="e">
        <f t="shared" si="3"/>
        <v>#N/A</v>
      </c>
      <c r="AL48" s="46" t="e">
        <v>#N/A</v>
      </c>
      <c r="AM48" s="161" t="e">
        <f t="shared" si="4"/>
        <v>#N/A</v>
      </c>
    </row>
    <row r="49" spans="1:39" ht="11.25" customHeight="1" x14ac:dyDescent="0.2">
      <c r="A49" s="59" t="s">
        <v>117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USDAM3L20Y_S6L3L_linear_LCHQuote</v>
      </c>
      <c r="I49" s="59" t="str">
        <f t="shared" si="20"/>
        <v>USDAM3L20Y_S6L3L_cubic_LCHQuote</v>
      </c>
      <c r="J49" s="127">
        <v>0</v>
      </c>
      <c r="K49" s="64" t="str">
        <f>_xll.qlSwapRateHelper2(,$H49,2,$B49,Calendar,$D49,$E49,$F49,$G49,$J49,$C49,Discounting1,PillarDate,,Permanent,Trigger,ObjectOverwrite)</f>
        <v>obj_00447#0004</v>
      </c>
      <c r="L49" s="64" t="str">
        <f>_xll.qlSwapRateHelper2(,$I49,2,$B49,Calendar,$D49,$E49,$F49,$G49,$J49,$C49,Discounting2,PillarDate,,Permanent,Trigger,ObjectOverwrite)</f>
        <v>obj_003dd#0004</v>
      </c>
      <c r="N49" s="10" t="str">
        <f t="shared" si="14"/>
        <v>BasSw</v>
      </c>
      <c r="O49" s="94" t="str">
        <f t="shared" ref="O49:P49" si="44">IF(ISBLANK(K53),"--",K53)</f>
        <v>obj_00456#0004</v>
      </c>
      <c r="P49" s="94" t="str">
        <f t="shared" si="44"/>
        <v>obj_00439#0004</v>
      </c>
      <c r="Q49" s="146" t="str">
        <f>IFERROR(_xll.qlRateHelperQuoteName(O49,Trigger),"--")</f>
        <v>USDAM3L24Y_S6L3L_linear_LCHQuote</v>
      </c>
      <c r="R49" s="98">
        <f>IFERROR(_xll.qlRateHelperQuoteValue($O49,Trigger),"--")</f>
        <v>2.7262108462924772E-2</v>
      </c>
      <c r="S49" s="141" t="b">
        <v>0</v>
      </c>
      <c r="T49" s="94">
        <v>10</v>
      </c>
      <c r="U49" s="94">
        <v>1</v>
      </c>
      <c r="V49" s="99">
        <f>IFERROR(_xll.qlRateHelperEarliestDate(O49,Trigger),"--")</f>
        <v>42321</v>
      </c>
      <c r="W49" s="99">
        <f>IFERROR(_xll.qlRateHelperPillarDate(O49,Trigger),"--")</f>
        <v>51088</v>
      </c>
      <c r="Y49" s="4" t="str">
        <f t="shared" si="2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46" t="e">
        <v>#N/A</v>
      </c>
      <c r="AJ49" s="46" t="e">
        <v>#N/A</v>
      </c>
      <c r="AK49" s="172" t="e">
        <f t="shared" si="3"/>
        <v>#N/A</v>
      </c>
      <c r="AL49" s="46" t="e">
        <v>#N/A</v>
      </c>
      <c r="AM49" s="161" t="e">
        <f t="shared" si="4"/>
        <v>#N/A</v>
      </c>
    </row>
    <row r="50" spans="1:39" ht="11.25" customHeight="1" x14ac:dyDescent="0.2">
      <c r="A50" s="59" t="s">
        <v>117</v>
      </c>
      <c r="B50" s="60" t="s">
        <v>104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USDAM3L21Y_S6L3L_linear_LCHQuote</v>
      </c>
      <c r="I50" s="59" t="str">
        <f t="shared" si="20"/>
        <v>USDAM3L21Y_S6L3L_cubic_LCHQuote</v>
      </c>
      <c r="J50" s="127">
        <v>0</v>
      </c>
      <c r="K50" s="64" t="str">
        <f>_xll.qlSwapRateHelper2(,$H50,2,$B50,Calendar,$D50,$E50,$F50,$G50,$J50,$C50,Discounting1,PillarDate,,Permanent,Trigger,ObjectOverwrite)</f>
        <v>obj_003e2#0004</v>
      </c>
      <c r="L50" s="64" t="str">
        <f>_xll.qlSwapRateHelper2(,$I50,2,$B50,Calendar,$D50,$E50,$F50,$G50,$J50,$C50,Discounting2,PillarDate,,Permanent,Trigger,ObjectOverwrite)</f>
        <v>obj_00410#0004</v>
      </c>
      <c r="N50" s="10" t="str">
        <f t="shared" si="14"/>
        <v>BasSw</v>
      </c>
      <c r="O50" s="94" t="str">
        <f t="shared" ref="O50:P50" si="45">IF(ISBLANK(K54),"--",K54)</f>
        <v>obj_00411#0004</v>
      </c>
      <c r="P50" s="94" t="str">
        <f t="shared" si="45"/>
        <v>obj_003db#0004</v>
      </c>
      <c r="Q50" s="146" t="str">
        <f>IFERROR(_xll.qlRateHelperQuoteName(O50,Trigger),"--")</f>
        <v>USDAM3L25Y_S6L3L_linear_LCHQuote</v>
      </c>
      <c r="R50" s="98">
        <f>IFERROR(_xll.qlRateHelperQuoteValue($O50,Trigger),"--")</f>
        <v>2.7365947038497415E-2</v>
      </c>
      <c r="S50" s="141" t="b">
        <v>1</v>
      </c>
      <c r="T50" s="94">
        <v>10</v>
      </c>
      <c r="U50" s="94">
        <v>1</v>
      </c>
      <c r="V50" s="99">
        <f>IFERROR(_xll.qlRateHelperEarliestDate(O50,Trigger),"--")</f>
        <v>42321</v>
      </c>
      <c r="W50" s="99">
        <f>IFERROR(_xll.qlRateHelperPillarDate(O50,Trigger),"--")</f>
        <v>51453</v>
      </c>
      <c r="Y50" s="4" t="str">
        <f t="shared" si="2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46" t="e">
        <v>#N/A</v>
      </c>
      <c r="AJ50" s="46" t="e">
        <v>#N/A</v>
      </c>
      <c r="AK50" s="172" t="e">
        <f t="shared" si="3"/>
        <v>#N/A</v>
      </c>
      <c r="AL50" s="46" t="e">
        <v>#N/A</v>
      </c>
      <c r="AM50" s="161" t="e">
        <f t="shared" si="4"/>
        <v>#N/A</v>
      </c>
    </row>
    <row r="51" spans="1:39" ht="11.25" customHeight="1" x14ac:dyDescent="0.2">
      <c r="A51" s="59" t="s">
        <v>117</v>
      </c>
      <c r="B51" s="60" t="s">
        <v>105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USDAM3L22Y_S6L3L_linear_LCHQuote</v>
      </c>
      <c r="I51" s="59" t="str">
        <f t="shared" si="20"/>
        <v>USDAM3L22Y_S6L3L_cubic_LCHQuote</v>
      </c>
      <c r="J51" s="127">
        <v>0</v>
      </c>
      <c r="K51" s="64" t="str">
        <f>_xll.qlSwapRateHelper2(,$H51,2,$B51,Calendar,$D51,$E51,$F51,$G51,$J51,$C51,Discounting1,PillarDate,,Permanent,Trigger,ObjectOverwrite)</f>
        <v>obj_0041b#0004</v>
      </c>
      <c r="L51" s="64" t="str">
        <f>_xll.qlSwapRateHelper2(,$I51,2,$B51,Calendar,$D51,$E51,$F51,$G51,$J51,$C51,Discounting2,PillarDate,,Permanent,Trigger,ObjectOverwrite)</f>
        <v>obj_0040b#0004</v>
      </c>
      <c r="N51" s="10" t="str">
        <f t="shared" si="14"/>
        <v>BasSw</v>
      </c>
      <c r="O51" s="94" t="str">
        <f t="shared" ref="O51:P51" si="46">IF(ISBLANK(K55),"--",K55)</f>
        <v>obj_00415#0004</v>
      </c>
      <c r="P51" s="94" t="str">
        <f t="shared" si="46"/>
        <v>obj_003d6#0004</v>
      </c>
      <c r="Q51" s="146" t="str">
        <f>IFERROR(_xll.qlRateHelperQuoteName(O51,Trigger),"--")</f>
        <v>USDAM3L26Y_S6L3L_linear_LCHQuote</v>
      </c>
      <c r="R51" s="98">
        <f>IFERROR(_xll.qlRateHelperQuoteValue($O51,Trigger),"--")</f>
        <v>2.7431959698862064E-2</v>
      </c>
      <c r="S51" s="141" t="b">
        <v>0</v>
      </c>
      <c r="T51" s="94">
        <v>10</v>
      </c>
      <c r="U51" s="94">
        <v>1</v>
      </c>
      <c r="V51" s="99">
        <f>IFERROR(_xll.qlRateHelperEarliestDate(O51,Trigger),"--")</f>
        <v>42321</v>
      </c>
      <c r="W51" s="99">
        <f>IFERROR(_xll.qlRateHelperPillarDate(O51,Trigger),"--")</f>
        <v>51818</v>
      </c>
      <c r="Y51" s="4" t="str">
        <f t="shared" si="2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46" t="e">
        <v>#N/A</v>
      </c>
      <c r="AJ51" s="46" t="e">
        <v>#N/A</v>
      </c>
      <c r="AK51" s="172" t="e">
        <f t="shared" si="3"/>
        <v>#N/A</v>
      </c>
      <c r="AL51" s="46" t="e">
        <v>#N/A</v>
      </c>
      <c r="AM51" s="161" t="e">
        <f t="shared" si="4"/>
        <v>#N/A</v>
      </c>
    </row>
    <row r="52" spans="1:39" ht="11.25" customHeight="1" x14ac:dyDescent="0.2">
      <c r="A52" s="59" t="s">
        <v>117</v>
      </c>
      <c r="B52" s="60" t="s">
        <v>106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USDAM3L23Y_S6L3L_linear_LCHQuote</v>
      </c>
      <c r="I52" s="59" t="str">
        <f t="shared" si="20"/>
        <v>USDAM3L23Y_S6L3L_cubic_LCHQuote</v>
      </c>
      <c r="J52" s="127">
        <v>0</v>
      </c>
      <c r="K52" s="64" t="str">
        <f>_xll.qlSwapRateHelper2(,$H52,2,$B52,Calendar,$D52,$E52,$F52,$G52,$J52,$C52,Discounting1,PillarDate,,Permanent,Trigger,ObjectOverwrite)</f>
        <v>obj_003ef#0004</v>
      </c>
      <c r="L52" s="64" t="str">
        <f>_xll.qlSwapRateHelper2(,$I52,2,$B52,Calendar,$D52,$E52,$F52,$G52,$J52,$C52,Discounting2,PillarDate,,Permanent,Trigger,ObjectOverwrite)</f>
        <v>obj_003de#0004</v>
      </c>
      <c r="N52" s="10" t="str">
        <f t="shared" si="14"/>
        <v>BasSw</v>
      </c>
      <c r="O52" s="94" t="str">
        <f t="shared" ref="O52:P52" si="47">IF(ISBLANK(K56),"--",K56)</f>
        <v>obj_003da#0004</v>
      </c>
      <c r="P52" s="94" t="str">
        <f t="shared" si="47"/>
        <v>obj_003e7#0004</v>
      </c>
      <c r="Q52" s="146" t="str">
        <f>IFERROR(_xll.qlRateHelperQuoteName(O52,Trigger),"--")</f>
        <v>USDAM3L27Y_S6L3L_linear_LCHQuote</v>
      </c>
      <c r="R52" s="98">
        <f>IFERROR(_xll.qlRateHelperQuoteValue($O52,Trigger),"--")</f>
        <v>2.7494818058245673E-2</v>
      </c>
      <c r="S52" s="141" t="b">
        <v>0</v>
      </c>
      <c r="T52" s="94">
        <v>10</v>
      </c>
      <c r="U52" s="94">
        <v>1</v>
      </c>
      <c r="V52" s="99">
        <f>IFERROR(_xll.qlRateHelperEarliestDate(O52,Trigger),"--")</f>
        <v>42321</v>
      </c>
      <c r="W52" s="99">
        <f>IFERROR(_xll.qlRateHelperPillarDate(O52,Trigger),"--")</f>
        <v>52183</v>
      </c>
      <c r="Y52" s="4" t="str">
        <f t="shared" si="2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3"/>
        <v>#N/A</v>
      </c>
      <c r="AL52" s="46" t="e">
        <v>#N/A</v>
      </c>
      <c r="AM52" s="161" t="e">
        <f t="shared" si="4"/>
        <v>#N/A</v>
      </c>
    </row>
    <row r="53" spans="1:39" ht="11.25" customHeight="1" x14ac:dyDescent="0.2">
      <c r="A53" s="59" t="s">
        <v>117</v>
      </c>
      <c r="B53" s="60" t="s">
        <v>107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USDAM3L24Y_S6L3L_linear_LCHQuote</v>
      </c>
      <c r="I53" s="59" t="str">
        <f t="shared" si="20"/>
        <v>USDAM3L24Y_S6L3L_cubic_LCHQuote</v>
      </c>
      <c r="J53" s="127">
        <v>0</v>
      </c>
      <c r="K53" s="64" t="str">
        <f>_xll.qlSwapRateHelper2(,$H53,2,$B53,Calendar,$D53,$E53,$F53,$G53,$J53,$C53,Discounting1,PillarDate,,Permanent,Trigger,ObjectOverwrite)</f>
        <v>obj_00456#0004</v>
      </c>
      <c r="L53" s="64" t="str">
        <f>_xll.qlSwapRateHelper2(,$I53,2,$B53,Calendar,$D53,$E53,$F53,$G53,$J53,$C53,Discounting2,PillarDate,,Permanent,Trigger,ObjectOverwrite)</f>
        <v>obj_00439#0004</v>
      </c>
      <c r="N53" s="10" t="str">
        <f t="shared" si="14"/>
        <v>BasSw</v>
      </c>
      <c r="O53" s="94" t="str">
        <f t="shared" ref="O53:P53" si="48">IF(ISBLANK(K57),"--",K57)</f>
        <v>obj_00451#0004</v>
      </c>
      <c r="P53" s="94" t="str">
        <f t="shared" si="48"/>
        <v>obj_00400#0004</v>
      </c>
      <c r="Q53" s="146" t="str">
        <f>IFERROR(_xll.qlRateHelperQuoteName(O53,Trigger),"--")</f>
        <v>USDAM3L28Y_S6L3L_linear_LCHQuote</v>
      </c>
      <c r="R53" s="98">
        <f>IFERROR(_xll.qlRateHelperQuoteValue($O53,Trigger),"--")</f>
        <v>2.7555137856429553E-2</v>
      </c>
      <c r="S53" s="141" t="b">
        <v>0</v>
      </c>
      <c r="T53" s="94">
        <v>10</v>
      </c>
      <c r="U53" s="94">
        <v>1</v>
      </c>
      <c r="V53" s="99">
        <f>IFERROR(_xll.qlRateHelperEarliestDate(O53,Trigger),"--")</f>
        <v>42321</v>
      </c>
      <c r="W53" s="99">
        <f>IFERROR(_xll.qlRateHelperPillarDate(O53,Trigger),"--")</f>
        <v>52548</v>
      </c>
      <c r="Y53" s="4" t="str">
        <f t="shared" si="2"/>
        <v/>
      </c>
      <c r="Z53" s="4" t="e">
        <v>#N/A</v>
      </c>
      <c r="AA53" s="4" t="e">
        <v>#N/A</v>
      </c>
      <c r="AB53" s="4" t="str">
        <f>IFERROR(_xll.qlRateHelperQuoteName(Z53,Trigger),"")</f>
        <v/>
      </c>
      <c r="AC53" s="70" t="str">
        <f>IFERROR(_xll.qlRateHelperRate(Z53,Trigger),"")</f>
        <v/>
      </c>
      <c r="AD53" s="104" t="str">
        <f>IF(ISERROR(_xll.qlSwapRateHelperSpread($Z53)),IF(ISERROR(_xll.qlFuturesRateHelperConvexityAdjustment($Z53)),"",_xll.qlFuturesRateHelperConvexityAdjustment($Z53)),_xll.qlSwapRateHelperSpread($Z53))</f>
        <v/>
      </c>
      <c r="AE53" s="5" t="str">
        <f>IFERROR(_xll.qlRateHelperEarliestDate(Z53,Trigger),"")</f>
        <v/>
      </c>
      <c r="AF53" s="5" t="str">
        <f>IFERROR(_xll.qlRateHelperPillarDate(Z53,Trigger),"")</f>
        <v/>
      </c>
      <c r="AG53" s="70" t="e">
        <v>#N/A</v>
      </c>
      <c r="AH53" s="77" t="e">
        <v>#N/A</v>
      </c>
      <c r="AI53" s="46" t="e">
        <v>#N/A</v>
      </c>
      <c r="AJ53" s="46" t="e">
        <v>#N/A</v>
      </c>
      <c r="AK53" s="172" t="e">
        <f t="shared" si="3"/>
        <v>#N/A</v>
      </c>
      <c r="AL53" s="46" t="e">
        <v>#N/A</v>
      </c>
      <c r="AM53" s="161" t="e">
        <f t="shared" si="4"/>
        <v>#N/A</v>
      </c>
    </row>
    <row r="54" spans="1:39" ht="11.25" customHeight="1" x14ac:dyDescent="0.2">
      <c r="A54" s="59" t="s">
        <v>117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USDAM3L25Y_S6L3L_linear_LCHQuote</v>
      </c>
      <c r="I54" s="59" t="str">
        <f t="shared" si="20"/>
        <v>USDAM3L25Y_S6L3L_cubic_LCHQuote</v>
      </c>
      <c r="J54" s="127">
        <v>0</v>
      </c>
      <c r="K54" s="64" t="str">
        <f>_xll.qlSwapRateHelper2(,$H54,2,$B54,Calendar,$D54,$E54,$F54,$G54,$J54,$C54,Discounting1,PillarDate,,Permanent,Trigger,ObjectOverwrite)</f>
        <v>obj_00411#0004</v>
      </c>
      <c r="L54" s="64" t="str">
        <f>_xll.qlSwapRateHelper2(,$I54,2,$B54,Calendar,$D54,$E54,$F54,$G54,$J54,$C54,Discounting2,PillarDate,,Permanent,Trigger,ObjectOverwrite)</f>
        <v>obj_003db#0004</v>
      </c>
      <c r="N54" s="10" t="str">
        <f t="shared" si="14"/>
        <v>BasSw</v>
      </c>
      <c r="O54" s="94" t="str">
        <f t="shared" ref="O54:P54" si="49">IF(ISBLANK(K58),"--",K58)</f>
        <v>obj_003dc#0004</v>
      </c>
      <c r="P54" s="94" t="str">
        <f t="shared" si="49"/>
        <v>obj_00430#0004</v>
      </c>
      <c r="Q54" s="146" t="str">
        <f>IFERROR(_xll.qlRateHelperQuoteName(O54,Trigger),"--")</f>
        <v>USDAM3L29Y_S6L3L_linear_LCHQuote</v>
      </c>
      <c r="R54" s="98">
        <f>IFERROR(_xll.qlRateHelperQuoteValue($O54,Trigger),"--")</f>
        <v>2.7613985474550493E-2</v>
      </c>
      <c r="S54" s="141" t="b">
        <v>0</v>
      </c>
      <c r="T54" s="94">
        <v>10</v>
      </c>
      <c r="U54" s="94">
        <v>1</v>
      </c>
      <c r="V54" s="99">
        <f>IFERROR(_xll.qlRateHelperEarliestDate(O54,Trigger),"--")</f>
        <v>42321</v>
      </c>
      <c r="W54" s="99">
        <f>IFERROR(_xll.qlRateHelperPillarDate(O54,Trigger),"--")</f>
        <v>52915</v>
      </c>
      <c r="Y54" s="4" t="str">
        <f t="shared" si="2"/>
        <v/>
      </c>
      <c r="Z54" s="4" t="e">
        <v>#N/A</v>
      </c>
      <c r="AA54" s="4" t="e">
        <v>#N/A</v>
      </c>
      <c r="AB54" s="4" t="str">
        <f>IFERROR(_xll.qlRateHelperQuoteName(Z54,Trigger),"")</f>
        <v/>
      </c>
      <c r="AC54" s="70" t="str">
        <f>IFERROR(_xll.qlRateHelperRate(Z54,Trigger),"")</f>
        <v/>
      </c>
      <c r="AD54" s="104" t="str">
        <f>IF(ISERROR(_xll.qlSwapRateHelperSpread($Z54)),IF(ISERROR(_xll.qlFuturesRateHelperConvexityAdjustment($Z54)),"",_xll.qlFuturesRateHelperConvexityAdjustment($Z54)),_xll.qlSwapRateHelperSpread($Z54))</f>
        <v/>
      </c>
      <c r="AE54" s="5" t="str">
        <f>IFERROR(_xll.qlRateHelperEarliestDate(Z54,Trigger),"")</f>
        <v/>
      </c>
      <c r="AF54" s="5" t="str">
        <f>IFERROR(_xll.qlRateHelperPillarDate(Z54,Trigger),"")</f>
        <v/>
      </c>
      <c r="AG54" s="70" t="e">
        <v>#N/A</v>
      </c>
      <c r="AH54" s="77" t="e">
        <v>#N/A</v>
      </c>
      <c r="AI54" s="46" t="e">
        <v>#N/A</v>
      </c>
      <c r="AJ54" s="46" t="e">
        <v>#N/A</v>
      </c>
      <c r="AK54" s="172" t="e">
        <f t="shared" si="3"/>
        <v>#N/A</v>
      </c>
      <c r="AL54" s="46" t="e">
        <v>#N/A</v>
      </c>
      <c r="AM54" s="161" t="e">
        <f t="shared" si="4"/>
        <v>#N/A</v>
      </c>
    </row>
    <row r="55" spans="1:39" ht="11.25" customHeight="1" x14ac:dyDescent="0.2">
      <c r="A55" s="59" t="s">
        <v>117</v>
      </c>
      <c r="B55" s="60" t="s">
        <v>108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USDAM3L26Y_S6L3L_linear_LCHQuote</v>
      </c>
      <c r="I55" s="59" t="str">
        <f t="shared" si="20"/>
        <v>USDAM3L26Y_S6L3L_cubic_LCHQuote</v>
      </c>
      <c r="J55" s="127">
        <v>0</v>
      </c>
      <c r="K55" s="64" t="str">
        <f>_xll.qlSwapRateHelper2(,$H55,2,$B55,Calendar,$D55,$E55,$F55,$G55,$J55,$C55,Discounting1,PillarDate,,Permanent,Trigger,ObjectOverwrite)</f>
        <v>obj_00415#0004</v>
      </c>
      <c r="L55" s="64" t="str">
        <f>_xll.qlSwapRateHelper2(,$I55,2,$B55,Calendar,$D55,$E55,$F55,$G55,$J55,$C55,Discounting2,PillarDate,,Permanent,Trigger,ObjectOverwrite)</f>
        <v>obj_003d6#0004</v>
      </c>
      <c r="N55" s="10" t="str">
        <f t="shared" si="14"/>
        <v>BasSw</v>
      </c>
      <c r="O55" s="94" t="str">
        <f t="shared" ref="O55:P55" si="50">IF(ISBLANK(K59),"--",K59)</f>
        <v>obj_0040c#0004</v>
      </c>
      <c r="P55" s="94" t="str">
        <f t="shared" si="50"/>
        <v>obj_003fe#0004</v>
      </c>
      <c r="Q55" s="146" t="str">
        <f>IFERROR(_xll.qlRateHelperQuoteName(O55,Trigger),"--")</f>
        <v>USDAM3L30Y_S6L3L_linear_LCHQuote</v>
      </c>
      <c r="R55" s="98">
        <f>IFERROR(_xll.qlRateHelperQuoteValue($O55,Trigger),"--")</f>
        <v>2.7670559842355381E-2</v>
      </c>
      <c r="S55" s="141" t="b">
        <v>1</v>
      </c>
      <c r="T55" s="94">
        <v>10</v>
      </c>
      <c r="U55" s="94">
        <v>1</v>
      </c>
      <c r="V55" s="99">
        <f>IFERROR(_xll.qlRateHelperEarliestDate(O55,Trigger),"--")</f>
        <v>42321</v>
      </c>
      <c r="W55" s="99">
        <f>IFERROR(_xll.qlRateHelperPillarDate(O55,Trigger),"--")</f>
        <v>53279</v>
      </c>
      <c r="Y55" s="4" t="str">
        <f t="shared" si="2"/>
        <v/>
      </c>
      <c r="Z55" s="4" t="e">
        <v>#N/A</v>
      </c>
      <c r="AA55" s="4" t="e">
        <v>#N/A</v>
      </c>
      <c r="AB55" s="4" t="str">
        <f>IFERROR(_xll.qlRateHelperQuoteName(Z55,Trigger),"")</f>
        <v/>
      </c>
      <c r="AC55" s="70" t="str">
        <f>IFERROR(_xll.qlRateHelperRate(Z55,Trigger),"")</f>
        <v/>
      </c>
      <c r="AD55" s="104" t="str">
        <f>IF(ISERROR(_xll.qlSwapRateHelperSpread($Z55)),IF(ISERROR(_xll.qlFuturesRateHelperConvexityAdjustment($Z55)),"",_xll.qlFuturesRateHelperConvexityAdjustment($Z55)),_xll.qlSwapRateHelperSpread($Z55))</f>
        <v/>
      </c>
      <c r="AE55" s="5" t="str">
        <f>IFERROR(_xll.qlRateHelperEarliestDate(Z55,Trigger),"")</f>
        <v/>
      </c>
      <c r="AF55" s="5" t="str">
        <f>IFERROR(_xll.qlRateHelperPillarDate(Z55,Trigger),"")</f>
        <v/>
      </c>
      <c r="AG55" s="70" t="e">
        <v>#N/A</v>
      </c>
      <c r="AH55" s="77" t="e">
        <v>#N/A</v>
      </c>
      <c r="AI55" s="46" t="e">
        <v>#N/A</v>
      </c>
      <c r="AJ55" s="46" t="e">
        <v>#N/A</v>
      </c>
      <c r="AK55" s="172" t="e">
        <f t="shared" si="3"/>
        <v>#N/A</v>
      </c>
      <c r="AL55" s="46" t="e">
        <v>#N/A</v>
      </c>
      <c r="AM55" s="161" t="e">
        <f t="shared" si="4"/>
        <v>#N/A</v>
      </c>
    </row>
    <row r="56" spans="1:39" ht="11.25" customHeight="1" x14ac:dyDescent="0.2">
      <c r="A56" s="59" t="s">
        <v>117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USDAM3L27Y_S6L3L_linear_LCHQuote</v>
      </c>
      <c r="I56" s="59" t="str">
        <f t="shared" si="20"/>
        <v>USDAM3L27Y_S6L3L_cubic_LCHQuote</v>
      </c>
      <c r="J56" s="127">
        <v>0</v>
      </c>
      <c r="K56" s="64" t="str">
        <f>_xll.qlSwapRateHelper2(,$H56,2,$B56,Calendar,$D56,$E56,$F56,$G56,$J56,$C56,Discounting1,PillarDate,,Permanent,Trigger,ObjectOverwrite)</f>
        <v>obj_003da#0004</v>
      </c>
      <c r="L56" s="64" t="str">
        <f>_xll.qlSwapRateHelper2(,$I56,2,$B56,Calendar,$D56,$E56,$F56,$G56,$J56,$C56,Discounting2,PillarDate,,Permanent,Trigger,ObjectOverwrite)</f>
        <v>obj_003e7#0004</v>
      </c>
      <c r="N56" s="10" t="str">
        <f t="shared" si="14"/>
        <v>BasSw</v>
      </c>
      <c r="O56" s="94" t="str">
        <f t="shared" ref="O56:P56" si="51">IF(ISBLANK(K60),"--",K60)</f>
        <v>obj_00441#0004</v>
      </c>
      <c r="P56" s="94" t="str">
        <f t="shared" si="51"/>
        <v>obj_0045f#0004</v>
      </c>
      <c r="Q56" s="146" t="str">
        <f>IFERROR(_xll.qlRateHelperQuoteName(O56,Trigger),"--")</f>
        <v>USDAM3L35Y_S6L3L_linear_LCHQuote</v>
      </c>
      <c r="R56" s="98">
        <f>IFERROR(_xll.qlRateHelperQuoteValue($O56,Trigger),"--")</f>
        <v>2.8002301740482034E-2</v>
      </c>
      <c r="S56" s="141" t="b">
        <v>0</v>
      </c>
      <c r="T56" s="94">
        <v>10</v>
      </c>
      <c r="U56" s="94">
        <v>1</v>
      </c>
      <c r="V56" s="99">
        <f>IFERROR(_xll.qlRateHelperEarliestDate(O56,Trigger),"--")</f>
        <v>42321</v>
      </c>
      <c r="W56" s="99">
        <f>IFERROR(_xll.qlRateHelperPillarDate(O56,Trigger),"--")</f>
        <v>55106</v>
      </c>
      <c r="Y56" s="4" t="str">
        <f t="shared" si="2"/>
        <v/>
      </c>
      <c r="Z56" s="4" t="e">
        <v>#N/A</v>
      </c>
      <c r="AA56" s="4" t="e">
        <v>#N/A</v>
      </c>
      <c r="AB56" s="4" t="str">
        <f>IFERROR(_xll.qlRateHelperQuoteName(Z56,Trigger),"")</f>
        <v/>
      </c>
      <c r="AC56" s="70" t="str">
        <f>IFERROR(_xll.qlRateHelperRate(Z56,Trigger),"")</f>
        <v/>
      </c>
      <c r="AD56" s="104" t="str">
        <f>IF(ISERROR(_xll.qlSwapRateHelperSpread($Z56)),IF(ISERROR(_xll.qlFuturesRateHelperConvexityAdjustment($Z56)),"",_xll.qlFuturesRateHelperConvexityAdjustment($Z56)),_xll.qlSwapRateHelperSpread($Z56))</f>
        <v/>
      </c>
      <c r="AE56" s="5" t="str">
        <f>IFERROR(_xll.qlRateHelperEarliestDate(Z56,Trigger),"")</f>
        <v/>
      </c>
      <c r="AF56" s="5" t="str">
        <f>IFERROR(_xll.qlRateHelperPillarDate(Z56,Trigger),"")</f>
        <v/>
      </c>
      <c r="AG56" s="70" t="e">
        <v>#N/A</v>
      </c>
      <c r="AH56" s="77" t="e">
        <v>#N/A</v>
      </c>
      <c r="AI56" s="46" t="e">
        <v>#N/A</v>
      </c>
      <c r="AJ56" s="46" t="e">
        <v>#N/A</v>
      </c>
      <c r="AK56" s="172" t="e">
        <f t="shared" si="3"/>
        <v>#N/A</v>
      </c>
      <c r="AL56" s="46" t="e">
        <v>#N/A</v>
      </c>
      <c r="AM56" s="161" t="e">
        <f t="shared" si="4"/>
        <v>#N/A</v>
      </c>
    </row>
    <row r="57" spans="1:39" ht="11.25" customHeight="1" x14ac:dyDescent="0.2">
      <c r="A57" s="59" t="s">
        <v>117</v>
      </c>
      <c r="B57" s="60" t="s">
        <v>109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USDAM3L28Y_S6L3L_linear_LCHQuote</v>
      </c>
      <c r="I57" s="59" t="str">
        <f t="shared" si="20"/>
        <v>USDAM3L28Y_S6L3L_cubic_LCHQuote</v>
      </c>
      <c r="J57" s="127">
        <v>0</v>
      </c>
      <c r="K57" s="64" t="str">
        <f>_xll.qlSwapRateHelper2(,$H57,2,$B57,Calendar,$D57,$E57,$F57,$G57,$J57,$C57,Discounting1,PillarDate,,Permanent,Trigger,ObjectOverwrite)</f>
        <v>obj_00451#0004</v>
      </c>
      <c r="L57" s="64" t="str">
        <f>_xll.qlSwapRateHelper2(,$I57,2,$B57,Calendar,$D57,$E57,$F57,$G57,$J57,$C57,Discounting2,PillarDate,,Permanent,Trigger,ObjectOverwrite)</f>
        <v>obj_00400#0004</v>
      </c>
      <c r="N57" s="10" t="str">
        <f t="shared" si="14"/>
        <v>BasSw</v>
      </c>
      <c r="O57" s="94" t="str">
        <f t="shared" ref="O57:P57" si="52">IF(ISBLANK(K61),"--",K61)</f>
        <v>obj_003e8#0004</v>
      </c>
      <c r="P57" s="94" t="str">
        <f t="shared" si="52"/>
        <v>obj_0040d#0004</v>
      </c>
      <c r="Q57" s="146" t="str">
        <f>IFERROR(_xll.qlRateHelperQuoteName(O57,Trigger),"--")</f>
        <v>USDAM3L40Y_S6L3L_linear_LCHQuote</v>
      </c>
      <c r="R57" s="98">
        <f>IFERROR(_xll.qlRateHelperQuoteValue($O57,Trigger),"--")</f>
        <v>2.8303634228998859E-2</v>
      </c>
      <c r="S57" s="141" t="b">
        <v>1</v>
      </c>
      <c r="T57" s="94">
        <v>10</v>
      </c>
      <c r="U57" s="94">
        <v>1</v>
      </c>
      <c r="V57" s="99">
        <f>IFERROR(_xll.qlRateHelperEarliestDate(O57,Trigger),"--")</f>
        <v>42321</v>
      </c>
      <c r="W57" s="99">
        <f>IFERROR(_xll.qlRateHelperPillarDate(O57,Trigger),"--")</f>
        <v>56933</v>
      </c>
      <c r="Y57" s="4" t="str">
        <f t="shared" si="2"/>
        <v/>
      </c>
      <c r="Z57" s="4" t="e">
        <v>#N/A</v>
      </c>
      <c r="AA57" s="4" t="e">
        <v>#N/A</v>
      </c>
      <c r="AB57" s="4" t="str">
        <f>IFERROR(_xll.qlRateHelperQuoteName(Z57,Trigger),"")</f>
        <v/>
      </c>
      <c r="AC57" s="70" t="str">
        <f>IFERROR(_xll.qlRateHelperRate(Z57,Trigger),"")</f>
        <v/>
      </c>
      <c r="AD57" s="104" t="str">
        <f>IF(ISERROR(_xll.qlSwapRateHelperSpread($Z57)),IF(ISERROR(_xll.qlFuturesRateHelperConvexityAdjustment($Z57)),"",_xll.qlFuturesRateHelperConvexityAdjustment($Z57)),_xll.qlSwapRateHelperSpread($Z57))</f>
        <v/>
      </c>
      <c r="AE57" s="5" t="str">
        <f>IFERROR(_xll.qlRateHelperEarliestDate(Z57,Trigger),"")</f>
        <v/>
      </c>
      <c r="AF57" s="5" t="str">
        <f>IFERROR(_xll.qlRateHelperPillarDate(Z57,Trigger),"")</f>
        <v/>
      </c>
      <c r="AG57" s="70" t="e">
        <v>#N/A</v>
      </c>
      <c r="AH57" s="77" t="e">
        <v>#N/A</v>
      </c>
      <c r="AI57" s="46" t="e">
        <v>#N/A</v>
      </c>
      <c r="AJ57" s="46" t="e">
        <v>#N/A</v>
      </c>
      <c r="AK57" s="172" t="e">
        <f t="shared" si="3"/>
        <v>#N/A</v>
      </c>
      <c r="AL57" s="46" t="e">
        <v>#N/A</v>
      </c>
      <c r="AM57" s="161" t="e">
        <f t="shared" si="4"/>
        <v>#N/A</v>
      </c>
    </row>
    <row r="58" spans="1:39" ht="11.25" customHeight="1" x14ac:dyDescent="0.2">
      <c r="A58" s="59" t="s">
        <v>117</v>
      </c>
      <c r="B58" s="60" t="s">
        <v>110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USDAM3L29Y_S6L3L_linear_LCHQuote</v>
      </c>
      <c r="I58" s="59" t="str">
        <f t="shared" si="20"/>
        <v>USDAM3L29Y_S6L3L_cubic_LCHQuote</v>
      </c>
      <c r="J58" s="127">
        <v>0</v>
      </c>
      <c r="K58" s="64" t="str">
        <f>_xll.qlSwapRateHelper2(,$H58,2,$B58,Calendar,$D58,$E58,$F58,$G58,$J58,$C58,Discounting1,PillarDate,,Permanent,Trigger,ObjectOverwrite)</f>
        <v>obj_003dc#0004</v>
      </c>
      <c r="L58" s="64" t="str">
        <f>_xll.qlSwapRateHelper2(,$I58,2,$B58,Calendar,$D58,$E58,$F58,$G58,$J58,$C58,Discounting2,PillarDate,,Permanent,Trigger,ObjectOverwrite)</f>
        <v>obj_00430#0004</v>
      </c>
      <c r="N58" s="10" t="str">
        <f t="shared" si="14"/>
        <v>BasSw</v>
      </c>
      <c r="O58" s="94" t="str">
        <f t="shared" ref="O58:P58" si="53">IF(ISBLANK(K62),"--",K62)</f>
        <v>obj_00457#0004</v>
      </c>
      <c r="P58" s="94" t="str">
        <f t="shared" si="53"/>
        <v>obj_003fa#0004</v>
      </c>
      <c r="Q58" s="146" t="str">
        <f>IFERROR(_xll.qlRateHelperQuoteName(O58,Trigger),"--")</f>
        <v>USDAM3L50Y_S6L3L_linear_LCHQuote</v>
      </c>
      <c r="R58" s="98">
        <f>IFERROR(_xll.qlRateHelperQuoteValue($O58,Trigger),"--")</f>
        <v>2.8937452478980746E-2</v>
      </c>
      <c r="S58" s="141" t="b">
        <v>1</v>
      </c>
      <c r="T58" s="94">
        <v>10</v>
      </c>
      <c r="U58" s="94">
        <v>1</v>
      </c>
      <c r="V58" s="99">
        <f>IFERROR(_xll.qlRateHelperEarliestDate(O58,Trigger),"--")</f>
        <v>42321</v>
      </c>
      <c r="W58" s="99">
        <f>IFERROR(_xll.qlRateHelperPillarDate(O58,Trigger),"--")</f>
        <v>60584</v>
      </c>
      <c r="Y58" s="4" t="str">
        <f t="shared" si="2"/>
        <v/>
      </c>
      <c r="Z58" s="4" t="e">
        <v>#N/A</v>
      </c>
      <c r="AA58" s="4" t="e">
        <v>#N/A</v>
      </c>
      <c r="AB58" s="4" t="str">
        <f>IFERROR(_xll.qlRateHelperQuoteName(Z58,Trigger),"")</f>
        <v/>
      </c>
      <c r="AC58" s="70" t="str">
        <f>IFERROR(_xll.qlRateHelperRate(Z58,Trigger),"")</f>
        <v/>
      </c>
      <c r="AD58" s="104" t="str">
        <f>IF(ISERROR(_xll.qlSwapRateHelperSpread($Z58)),IF(ISERROR(_xll.qlFuturesRateHelperConvexityAdjustment($Z58)),"",_xll.qlFuturesRateHelperConvexityAdjustment($Z58)),_xll.qlSwapRateHelperSpread($Z58))</f>
        <v/>
      </c>
      <c r="AE58" s="5" t="str">
        <f>IFERROR(_xll.qlRateHelperEarliestDate(Z58,Trigger),"")</f>
        <v/>
      </c>
      <c r="AF58" s="5" t="str">
        <f>IFERROR(_xll.qlRateHelperPillarDate(Z58,Trigger),"")</f>
        <v/>
      </c>
      <c r="AG58" s="70" t="e">
        <v>#N/A</v>
      </c>
      <c r="AH58" s="77" t="e">
        <v>#N/A</v>
      </c>
      <c r="AI58" s="46" t="e">
        <v>#N/A</v>
      </c>
      <c r="AJ58" s="46" t="e">
        <v>#N/A</v>
      </c>
      <c r="AK58" s="172" t="e">
        <f t="shared" si="3"/>
        <v>#N/A</v>
      </c>
      <c r="AL58" s="46" t="e">
        <v>#N/A</v>
      </c>
      <c r="AM58" s="161" t="e">
        <f t="shared" si="4"/>
        <v>#N/A</v>
      </c>
    </row>
    <row r="59" spans="1:39" ht="11.25" customHeight="1" x14ac:dyDescent="0.2">
      <c r="A59" s="59" t="s">
        <v>117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USDAM3L30Y_S6L3L_linear_LCHQuote</v>
      </c>
      <c r="I59" s="59" t="str">
        <f t="shared" si="20"/>
        <v>USDAM3L30Y_S6L3L_cubic_LCHQuote</v>
      </c>
      <c r="J59" s="127">
        <v>0</v>
      </c>
      <c r="K59" s="64" t="str">
        <f>_xll.qlSwapRateHelper2(,$H59,2,$B59,Calendar,$D59,$E59,$F59,$G59,$J59,$C59,Discounting1,PillarDate,,Permanent,Trigger,ObjectOverwrite)</f>
        <v>obj_0040c#0004</v>
      </c>
      <c r="L59" s="64" t="str">
        <f>_xll.qlSwapRateHelper2(,$I59,2,$B59,Calendar,$D59,$E59,$F59,$G59,$J59,$C59,Discounting2,PillarDate,,Permanent,Trigger,ObjectOverwrite)</f>
        <v>obj_003fe#0004</v>
      </c>
      <c r="N59" s="11" t="str">
        <f t="shared" si="14"/>
        <v>BasSw</v>
      </c>
      <c r="O59" s="95" t="str">
        <f t="shared" ref="O59:P59" si="54">IF(ISBLANK(K63),"--",K63)</f>
        <v>obj_003d7#0004</v>
      </c>
      <c r="P59" s="95" t="str">
        <f t="shared" si="54"/>
        <v>obj_0042a#0004</v>
      </c>
      <c r="Q59" s="147" t="str">
        <f>IFERROR(_xll.qlRateHelperQuoteName(O59,Trigger),"--")</f>
        <v>USDAM3L60Y_S6L3L_linear_LCHQuote</v>
      </c>
      <c r="R59" s="101">
        <f>IFERROR(_xll.qlRateHelperQuoteValue($O59,Trigger),"--")</f>
        <v>2.9570791414888598E-2</v>
      </c>
      <c r="S59" s="144" t="b">
        <v>1</v>
      </c>
      <c r="T59" s="95">
        <v>10</v>
      </c>
      <c r="U59" s="95">
        <v>1</v>
      </c>
      <c r="V59" s="102">
        <f>IFERROR(_xll.qlRateHelperEarliestDate(O59,Trigger),"--")</f>
        <v>42321</v>
      </c>
      <c r="W59" s="102">
        <f>IFERROR(_xll.qlRateHelperPillarDate(O59,Trigger),"--")</f>
        <v>64236</v>
      </c>
      <c r="Y59" s="6" t="str">
        <f t="shared" si="2"/>
        <v/>
      </c>
      <c r="Z59" s="6" t="e">
        <v>#N/A</v>
      </c>
      <c r="AA59" s="6" t="e">
        <v>#N/A</v>
      </c>
      <c r="AB59" s="6" t="str">
        <f>IFERROR(_xll.qlRateHelperQuoteName(Z59,Trigger),"")</f>
        <v/>
      </c>
      <c r="AC59" s="79" t="str">
        <f>IFERROR(_xll.qlRateHelperRate(Z59,Trigger),"")</f>
        <v/>
      </c>
      <c r="AD59" s="105" t="str">
        <f>IF(ISERROR(_xll.qlSwapRateHelperSpread($Z59)),IF(ISERROR(_xll.qlFuturesRateHelperConvexityAdjustment($Z59)),"",_xll.qlFuturesRateHelperConvexityAdjustment($Z59)),_xll.qlSwapRateHelperSpread($Z59))</f>
        <v/>
      </c>
      <c r="AE59" s="12" t="str">
        <f>IFERROR(_xll.qlRateHelperEarliestDate(Z59,Trigger),"")</f>
        <v/>
      </c>
      <c r="AF59" s="12" t="str">
        <f>IFERROR(_xll.qlRateHelperPillarDate(Z59,Trigger),"")</f>
        <v/>
      </c>
      <c r="AG59" s="79" t="e">
        <v>#N/A</v>
      </c>
      <c r="AH59" s="78" t="e">
        <v>#N/A</v>
      </c>
      <c r="AI59" s="46" t="e">
        <v>#N/A</v>
      </c>
      <c r="AJ59" s="46" t="e">
        <v>#N/A</v>
      </c>
      <c r="AK59" s="172" t="e">
        <f t="shared" si="3"/>
        <v>#N/A</v>
      </c>
      <c r="AL59" s="46" t="e">
        <v>#N/A</v>
      </c>
      <c r="AM59" s="161" t="e">
        <f t="shared" si="4"/>
        <v>#N/A</v>
      </c>
    </row>
    <row r="60" spans="1:39" ht="11.25" customHeight="1" x14ac:dyDescent="0.2">
      <c r="A60" s="59" t="s">
        <v>117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USDAM3L35Y_S6L3L_linear_LCHQuote</v>
      </c>
      <c r="I60" s="59" t="str">
        <f t="shared" si="20"/>
        <v>USDAM3L35Y_S6L3L_cubic_LCHQuote</v>
      </c>
      <c r="J60" s="127">
        <v>0</v>
      </c>
      <c r="K60" s="64" t="str">
        <f>_xll.qlSwapRateHelper2(,$H60,2,$B60,Calendar,$D60,$E60,$F60,$G60,$J60,$C60,Discounting1,PillarDate,,Permanent,Trigger,ObjectOverwrite)</f>
        <v>obj_00441#0004</v>
      </c>
      <c r="L60" s="64" t="str">
        <f>_xll.qlSwapRateHelper2(,$I60,2,$B60,Calendar,$D60,$E60,$F60,$G60,$J60,$C60,Discounting2,PillarDate,,Permanent,Trigger,ObjectOverwrite)</f>
        <v>obj_0045f#0004</v>
      </c>
    </row>
    <row r="61" spans="1:39" ht="11.25" customHeight="1" x14ac:dyDescent="0.2">
      <c r="A61" s="59" t="s">
        <v>117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USDAM3L40Y_S6L3L_linear_LCHQuote</v>
      </c>
      <c r="I61" s="59" t="str">
        <f t="shared" si="20"/>
        <v>USDAM3L40Y_S6L3L_cubic_LCHQuote</v>
      </c>
      <c r="J61" s="127">
        <v>0</v>
      </c>
      <c r="K61" s="64" t="str">
        <f>_xll.qlSwapRateHelper2(,$H61,2,$B61,Calendar,$D61,$E61,$F61,$G61,$J61,$C61,Discounting1,PillarDate,,Permanent,Trigger,ObjectOverwrite)</f>
        <v>obj_003e8#0004</v>
      </c>
      <c r="L61" s="64" t="str">
        <f>_xll.qlSwapRateHelper2(,$I61,2,$B61,Calendar,$D61,$E61,$F61,$G61,$J61,$C61,Discounting2,PillarDate,,Permanent,Trigger,ObjectOverwrite)</f>
        <v>obj_0040d#0004</v>
      </c>
    </row>
    <row r="62" spans="1:39" ht="11.25" customHeight="1" x14ac:dyDescent="0.2">
      <c r="A62" s="59" t="s">
        <v>117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USDAM3L50Y_S6L3L_linear_LCHQuote</v>
      </c>
      <c r="I62" s="59" t="str">
        <f t="shared" si="20"/>
        <v>USDAM3L50Y_S6L3L_cubic_LCHQuote</v>
      </c>
      <c r="J62" s="125">
        <v>0</v>
      </c>
      <c r="K62" s="64" t="str">
        <f>_xll.qlSwapRateHelper2(,$H62,2,$B62,Calendar,$D62,$E62,$F62,$G62,$J62,$C62,Discounting1,PillarDate,,Permanent,Trigger,ObjectOverwrite)</f>
        <v>obj_00457#0004</v>
      </c>
      <c r="L62" s="64" t="str">
        <f>_xll.qlSwapRateHelper2(,$I62,2,$B62,Calendar,$D62,$E62,$F62,$G62,$J62,$C62,Discounting2,PillarDate,,Permanent,Trigger,ObjectOverwrite)</f>
        <v>obj_003fa#0004</v>
      </c>
    </row>
    <row r="63" spans="1:39" ht="11.25" customHeight="1" x14ac:dyDescent="0.2">
      <c r="A63" s="1" t="s">
        <v>117</v>
      </c>
      <c r="B63" s="8" t="s">
        <v>111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USDAM3L60Y_S6L3L_linear_LCHQuote</v>
      </c>
      <c r="I63" s="1" t="str">
        <f t="shared" si="20"/>
        <v>USDAM3L60Y_S6L3L_cubic_LCHQuote</v>
      </c>
      <c r="J63" s="128">
        <v>0</v>
      </c>
      <c r="K63" s="3" t="str">
        <f>_xll.qlSwapRateHelper2(,$H63,2,$B63,Calendar,$D63,$E63,$F63,$G63,$J63,$C63,Discounting1,PillarDate,,Permanent,Trigger,ObjectOverwrite)</f>
        <v>obj_003d7#0004</v>
      </c>
      <c r="L63" s="3" t="str">
        <f>_xll.qlSwapRateHelper2(,$I63,2,$B63,Calendar,$D63,$E63,$F63,$G63,$J63,$C63,Discounting2,PillarDate,,Permanent,Trigger,ObjectOverwrite)</f>
        <v>obj_0042a#0004</v>
      </c>
    </row>
    <row r="64" spans="1:39" ht="11.25" customHeight="1" x14ac:dyDescent="0.2"/>
    <row r="65" spans="8:8" ht="11.25" customHeight="1" x14ac:dyDescent="0.2"/>
    <row r="66" spans="8:8" ht="11.25" customHeight="1" x14ac:dyDescent="0.2"/>
    <row r="67" spans="8:8" ht="11.25" customHeight="1" x14ac:dyDescent="0.2">
      <c r="H67" s="52">
        <f>_xll.qlQuoteValue(H50)</f>
        <v>2.5846196048711703E-2</v>
      </c>
    </row>
    <row r="68" spans="8:8" ht="11.25" customHeight="1" x14ac:dyDescent="0.2">
      <c r="H68" s="52">
        <f>_xll.qlQuoteValue(H51)</f>
        <v>2.5967085269262294E-2</v>
      </c>
    </row>
    <row r="69" spans="8:8" ht="11.25" customHeight="1" x14ac:dyDescent="0.2">
      <c r="H69" s="52">
        <f>_xll.qlQuoteValue(H52)</f>
        <v>2.6085416560594051E-2</v>
      </c>
    </row>
    <row r="70" spans="8:8" ht="11.25" customHeight="1" x14ac:dyDescent="0.2">
      <c r="H70" s="52">
        <f>_xll.qlQuoteValue(H53)</f>
        <v>2.6202083869488545E-2</v>
      </c>
    </row>
    <row r="71" spans="8:8" ht="11.25" customHeight="1" x14ac:dyDescent="0.2">
      <c r="H71" s="52">
        <f>_xll.qlQuoteValue(H54)</f>
        <v>2.6315442164198559E-2</v>
      </c>
    </row>
    <row r="72" spans="8:8" ht="11.25" customHeight="1" x14ac:dyDescent="0.2">
      <c r="H72" s="52">
        <f>_xll.qlQuoteValue(H55)</f>
        <v>2.6381023311701959E-2</v>
      </c>
    </row>
    <row r="73" spans="8:8" ht="11.25" customHeight="1" x14ac:dyDescent="0.2">
      <c r="H73" s="52">
        <f>_xll.qlQuoteValue(H56)</f>
        <v>2.6443468292987382E-2</v>
      </c>
    </row>
    <row r="74" spans="8:8" ht="11.25" customHeight="1" x14ac:dyDescent="0.2">
      <c r="H74" s="52">
        <f>_xll.qlQuoteValue(H57)</f>
        <v>2.6503418124740784E-2</v>
      </c>
    </row>
    <row r="75" spans="8:8" ht="11.25" customHeight="1" x14ac:dyDescent="0.2">
      <c r="H75" s="52">
        <f>_xll.qlQuoteValue(H58)</f>
        <v>2.6561930806823314E-2</v>
      </c>
    </row>
    <row r="76" spans="8:8" ht="11.25" customHeight="1" x14ac:dyDescent="0.2">
      <c r="H76" s="52">
        <f>_xll.qlQuoteValue(H59)</f>
        <v>2.661809853851288E-2</v>
      </c>
    </row>
    <row r="77" spans="8:8" ht="11.25" customHeight="1" x14ac:dyDescent="0.2">
      <c r="H77" s="52">
        <f>_xll.qlQuoteValue(H60)</f>
        <v>2.6727746096032533E-2</v>
      </c>
    </row>
    <row r="78" spans="8:8" ht="11.25" customHeight="1" x14ac:dyDescent="0.2"/>
    <row r="79" spans="8:8" ht="11.25" customHeight="1" x14ac:dyDescent="0.2"/>
    <row r="80" spans="8:8" ht="11.25" customHeight="1" x14ac:dyDescent="0.2"/>
    <row r="90" spans="13:13" x14ac:dyDescent="0.2">
      <c r="M90" s="46" t="s">
        <v>36</v>
      </c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138</v>
      </c>
      <c r="AN1" s="46" t="s">
        <v>119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135</v>
      </c>
      <c r="K2" s="65" t="s">
        <v>136</v>
      </c>
      <c r="M2" s="73" t="s">
        <v>9</v>
      </c>
      <c r="N2" s="73" t="s">
        <v>135</v>
      </c>
      <c r="O2" s="73" t="s">
        <v>136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135</v>
      </c>
      <c r="Z2" s="73" t="s">
        <v>136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1.9819805706776691E-3</v>
      </c>
      <c r="AG2" s="76">
        <f t="array" ref="AG2:AG52">_xll.qlPiecewiseYieldCurveData(yieldcurve2_1M,Trigger)</f>
        <v>1</v>
      </c>
      <c r="AJ2" s="46" t="s">
        <v>139</v>
      </c>
      <c r="AL2" s="46" t="s">
        <v>140</v>
      </c>
      <c r="AN2" s="217" t="s">
        <v>84</v>
      </c>
      <c r="AO2" s="218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obj_00574#0004</v>
      </c>
      <c r="K3" s="3" t="str">
        <f>J3</f>
        <v>obj_00574#0004</v>
      </c>
      <c r="L3" s="49"/>
      <c r="M3" s="10" t="str">
        <f>A3</f>
        <v>Dp</v>
      </c>
      <c r="N3" s="94" t="str">
        <f>IF(ISBLANK(J3),"--",J3)</f>
        <v>obj_00574#0004</v>
      </c>
      <c r="O3" s="94" t="str">
        <f>IF(ISBLANK(K3),"--",K3)</f>
        <v>obj_00574#0004</v>
      </c>
      <c r="P3" s="146" t="str">
        <f>IFERROR(_xll.qlRateHelperQuoteName(N3,Trigger),"--")</f>
        <v>USD1MD_LCHQuote</v>
      </c>
      <c r="Q3" s="98">
        <f>IFERROR(_xll.qlRateHelperQuoteValue($N3,Trigger),"--")</f>
        <v>1.9550000000000001E-3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42320</v>
      </c>
      <c r="V3" s="99">
        <f>IFERROR(_xll.qlRateHelperPillarDate(N3,Trigger),"--")</f>
        <v>42352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obj_00574</v>
      </c>
      <c r="Z3" s="4" t="str">
        <f t="array" ref="Z3:Z52">_xll.qlRateHelperSelection(_xll.ohFilter(RateHelpers2,IncludeFlag),_xll.ohFilter(Priority,IncludeFlag),$AO$3,$AO$4,$AO$5,$AO$6,_xll.ohFilter(MinDistance,IncludeFlag),Trigger)</f>
        <v>obj_00574</v>
      </c>
      <c r="AA3" s="4" t="str">
        <f>IFERROR(_xll.qlRateHelperQuoteName(Y3,Trigger),"")</f>
        <v>USD1MD_LCHQuote</v>
      </c>
      <c r="AB3" s="70">
        <f>IFERROR(_xll.qlRateHelperRate(Y3,Trigger),"")</f>
        <v>1.9550000000000001E-3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42320</v>
      </c>
      <c r="AE3" s="5">
        <f>IFERROR(_xll.qlRateHelperPillarDate(Y3,Trigger),"")</f>
        <v>42352</v>
      </c>
      <c r="AF3" s="70">
        <v>1.9819805706776691E-3</v>
      </c>
      <c r="AG3" s="77">
        <v>0.99981539419406984</v>
      </c>
      <c r="AH3" s="169">
        <f t="array" ref="AH3:AH52">_xll.ohFilter([1]REP00100!$C$2:$C$2000,([1]REP00100!$A$2:$A$2000="USD_LIBOR_1M_EOD"))</f>
        <v>42340</v>
      </c>
      <c r="AI3" s="170">
        <f t="array" ref="AI3:AI52">_xll.ohFilter([1]REP00100!$E$2:$E$2000,([1]REP00100!$A$2:$A$2000="USD_LIBOR_1M_EOD"))</f>
        <v>1.9566482126469999E-3</v>
      </c>
      <c r="AJ3" s="172">
        <f t="shared" ref="AJ3:AJ52" si="1">AF3-AI3</f>
        <v>2.533235803066922E-5</v>
      </c>
      <c r="AK3" s="80">
        <f t="array" ref="AK3:AK52">_xll.ohFilter([1]REP00101!$F$2:$F$2000,([1]REP00101!$A$2:$A$2000="USD_LIBOR_1M_EOD"))</f>
        <v>0.99981775348773605</v>
      </c>
      <c r="AL3" s="161">
        <f t="shared" ref="AL3:AL52" si="2">AG3-AK3</f>
        <v>-2.3592936662097941E-6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116</v>
      </c>
      <c r="H4" s="46" t="s">
        <v>162</v>
      </c>
      <c r="L4" s="48"/>
      <c r="M4" s="68" t="str">
        <f t="shared" ref="M4:M14" si="3">A6</f>
        <v>Sw</v>
      </c>
      <c r="N4" s="131" t="str">
        <f t="shared" ref="N4:O14" si="4">IF(ISBLANK(J6),"--",J6)</f>
        <v>obj_00556#0004</v>
      </c>
      <c r="O4" s="131" t="str">
        <f t="shared" si="4"/>
        <v>obj_00556#0004</v>
      </c>
      <c r="P4" s="145" t="str">
        <f>IFERROR(_xll.qlRateHelperQuoteName(N4,Trigger),"--")</f>
        <v>USD2X1S_LCHQuote</v>
      </c>
      <c r="Q4" s="133">
        <f>IFERROR(_xll.qlRateHelperQuoteValue($N4,Trigger),"--")</f>
        <v>2.5000000000000001E-3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42321</v>
      </c>
      <c r="V4" s="134">
        <f>IFERROR(_xll.qlRateHelperPillarDate(N4,Trigger),"--")</f>
        <v>42382</v>
      </c>
      <c r="X4" s="4" t="str">
        <f t="shared" si="0"/>
        <v>Sw</v>
      </c>
      <c r="Y4" s="4" t="str">
        <v>obj_00556</v>
      </c>
      <c r="Z4" s="4" t="str">
        <v>obj_00556</v>
      </c>
      <c r="AA4" s="4" t="str">
        <f>IFERROR(_xll.qlRateHelperQuoteName(Y4,Trigger),"")</f>
        <v>USD2X1S_LCHQuote</v>
      </c>
      <c r="AB4" s="70">
        <f>IFERROR(_xll.qlRateHelperRate(Y4,Trigger),"")</f>
        <v>2.5000000000000001E-3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42321</v>
      </c>
      <c r="AE4" s="5">
        <f>IFERROR(_xll.qlRateHelperPillarDate(Y4,Trigger),"")</f>
        <v>42382</v>
      </c>
      <c r="AF4" s="70">
        <v>2.5076997761863465E-3</v>
      </c>
      <c r="AG4" s="77">
        <v>0.99956060362350452</v>
      </c>
      <c r="AH4" s="169">
        <v>42373</v>
      </c>
      <c r="AI4" s="170">
        <v>2.20907619983724E-3</v>
      </c>
      <c r="AJ4" s="172">
        <f t="shared" si="1"/>
        <v>2.9862357634910649E-4</v>
      </c>
      <c r="AK4" s="80">
        <v>0.99959458054608497</v>
      </c>
      <c r="AL4" s="161">
        <f t="shared" si="2"/>
        <v>-3.3976922580447599E-5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113</v>
      </c>
      <c r="D5" s="65" t="s">
        <v>5</v>
      </c>
      <c r="E5" s="65" t="s">
        <v>34</v>
      </c>
      <c r="F5" s="65" t="s">
        <v>114</v>
      </c>
      <c r="G5" s="65" t="s">
        <v>4</v>
      </c>
      <c r="H5" s="65" t="s">
        <v>1</v>
      </c>
      <c r="I5" s="65" t="s">
        <v>112</v>
      </c>
      <c r="J5" s="65" t="s">
        <v>135</v>
      </c>
      <c r="K5" s="65" t="s">
        <v>136</v>
      </c>
      <c r="L5" s="48"/>
      <c r="M5" s="10" t="str">
        <f t="shared" si="3"/>
        <v>Sw</v>
      </c>
      <c r="N5" s="94" t="str">
        <f t="shared" si="4"/>
        <v>obj_0054a#0004</v>
      </c>
      <c r="O5" s="94" t="str">
        <f t="shared" si="4"/>
        <v>obj_0054a#0004</v>
      </c>
      <c r="P5" s="146" t="str">
        <f>IFERROR(_xll.qlRateHelperQuoteName(N5,Trigger),"--")</f>
        <v>USD3X1S_LCHQuote</v>
      </c>
      <c r="Q5" s="98">
        <f>IFERROR(_xll.qlRateHelperQuoteValue($N5,Trigger),"--")</f>
        <v>2.8300000000000005E-3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42321</v>
      </c>
      <c r="V5" s="99">
        <f>IFERROR(_xll.qlRateHelperPillarDate(N5,Trigger),"--")</f>
        <v>42416</v>
      </c>
      <c r="X5" s="4" t="str">
        <f t="shared" si="0"/>
        <v>Sw</v>
      </c>
      <c r="Y5" s="4" t="str">
        <v>obj_0054a</v>
      </c>
      <c r="Z5" s="4" t="str">
        <v>obj_0054a</v>
      </c>
      <c r="AA5" s="4" t="str">
        <f>IFERROR(_xll.qlRateHelperQuoteName(Y5,Trigger),"")</f>
        <v>USD3X1S_LCHQuote</v>
      </c>
      <c r="AB5" s="70">
        <f>IFERROR(_xll.qlRateHelperRate(Y5,Trigger),"")</f>
        <v>2.8300000000000005E-3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42321</v>
      </c>
      <c r="AE5" s="5">
        <f>IFERROR(_xll.qlRateHelperPillarDate(Y5,Trigger),"")</f>
        <v>42416</v>
      </c>
      <c r="AF5" s="70">
        <v>2.8407589629843889E-3</v>
      </c>
      <c r="AG5" s="77">
        <v>0.99923777963658278</v>
      </c>
      <c r="AH5" s="169">
        <v>42402</v>
      </c>
      <c r="AI5" s="170">
        <v>2.47767167690065E-3</v>
      </c>
      <c r="AJ5" s="172">
        <f t="shared" si="1"/>
        <v>3.6308728608373895E-4</v>
      </c>
      <c r="AK5" s="80">
        <v>0.99934919587059101</v>
      </c>
      <c r="AL5" s="161">
        <f t="shared" si="2"/>
        <v>-1.1141623400823253E-4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IF(LCHQuoteOverwrite,Currency&amp;$H$4&amp;SUBSTITUTE(B6,"12M","1Y")&amp;LCHQuoteSuffix,Currency&amp;SUBSTITUTE($B6,"M","")&amp;$G$4&amp;QuoteSuffix)</f>
        <v>USD2X1S_LCHQuote</v>
      </c>
      <c r="I6" s="126">
        <v>0</v>
      </c>
      <c r="J6" s="64" t="str">
        <f>_xll.qlSwapRateHelper2(,$H6,2,$B6,Calendar,$D6,$E6,$F6,$G6,$I6,$C6,Discounting1,PillarDate,,Permanent,Trigger,ObjectOverwrite)</f>
        <v>obj_00556#0004</v>
      </c>
      <c r="K6" s="64" t="str">
        <f>J6</f>
        <v>obj_00556#0004</v>
      </c>
      <c r="L6" s="48"/>
      <c r="M6" s="10" t="str">
        <f t="shared" si="3"/>
        <v>Sw</v>
      </c>
      <c r="N6" s="94" t="str">
        <f t="shared" si="4"/>
        <v>obj_00554#0004</v>
      </c>
      <c r="O6" s="94" t="str">
        <f t="shared" si="4"/>
        <v>obj_00554#0004</v>
      </c>
      <c r="P6" s="146" t="str">
        <f>IFERROR(_xll.qlRateHelperQuoteName(N6,Trigger),"--")</f>
        <v>USD4X1S_LCHQuote</v>
      </c>
      <c r="Q6" s="98">
        <f>IFERROR(_xll.qlRateHelperQuoteValue($N6,Trigger),"--")</f>
        <v>3.0400000000000006E-3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42321</v>
      </c>
      <c r="V6" s="99">
        <f>IFERROR(_xll.qlRateHelperPillarDate(N6,Trigger),"--")</f>
        <v>42443</v>
      </c>
      <c r="X6" s="4" t="str">
        <f t="shared" si="0"/>
        <v>Sw</v>
      </c>
      <c r="Y6" s="4" t="str">
        <v>obj_00546</v>
      </c>
      <c r="Z6" s="4" t="str">
        <v>obj_00546</v>
      </c>
      <c r="AA6" s="4" t="str">
        <f>IFERROR(_xll.qlRateHelperQuoteName(Y6,Trigger),"")</f>
        <v>USD6X1S_LCHQuote</v>
      </c>
      <c r="AB6" s="70">
        <f>IFERROR(_xll.qlRateHelperRate(Y6,Trigger),"")</f>
        <v>3.65E-3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42503</v>
      </c>
      <c r="AF6" s="70">
        <v>3.6652511264025096E-3</v>
      </c>
      <c r="AG6" s="77">
        <v>0.99814419913353969</v>
      </c>
      <c r="AH6" s="169">
        <v>42492</v>
      </c>
      <c r="AI6" s="170">
        <v>3.17709438431503E-3</v>
      </c>
      <c r="AJ6" s="172">
        <f t="shared" si="1"/>
        <v>4.8815674208747958E-4</v>
      </c>
      <c r="AK6" s="80">
        <v>0.99838347470480704</v>
      </c>
      <c r="AL6" s="161">
        <f t="shared" si="2"/>
        <v>-2.3927557126735E-4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USD3X1S_LCHQuote</v>
      </c>
      <c r="I7" s="127">
        <v>0</v>
      </c>
      <c r="J7" s="64" t="str">
        <f>_xll.qlSwapRateHelper2(,$H7,2,$B7,Calendar,$D7,$E7,$F7,$G7,$I7,$C7,Discounting1,PillarDate,,Permanent,Trigger,ObjectOverwrite)</f>
        <v>obj_0054a#0004</v>
      </c>
      <c r="K7" s="64" t="str">
        <f t="shared" ref="K7:K16" si="7">J7</f>
        <v>obj_0054a#0004</v>
      </c>
      <c r="L7" s="48"/>
      <c r="M7" s="10" t="str">
        <f t="shared" si="3"/>
        <v>Sw</v>
      </c>
      <c r="N7" s="94" t="str">
        <f t="shared" si="4"/>
        <v>obj_0054b#0004</v>
      </c>
      <c r="O7" s="94" t="str">
        <f t="shared" si="4"/>
        <v>obj_0054b#0004</v>
      </c>
      <c r="P7" s="146" t="str">
        <f>IFERROR(_xll.qlRateHelperQuoteName(N7,Trigger),"--")</f>
        <v>USD5X1S_LCHQuote</v>
      </c>
      <c r="Q7" s="98">
        <f>IFERROR(_xll.qlRateHelperQuoteValue($N7,Trigger),"--")</f>
        <v>3.3599999999999997E-3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42321</v>
      </c>
      <c r="V7" s="99">
        <f>IFERROR(_xll.qlRateHelperPillarDate(N7,Trigger),"--")</f>
        <v>42473</v>
      </c>
      <c r="X7" s="4" t="str">
        <f t="shared" si="0"/>
        <v>Sw</v>
      </c>
      <c r="Y7" s="4" t="str">
        <v>obj_00541</v>
      </c>
      <c r="Z7" s="4" t="str">
        <v>obj_00541</v>
      </c>
      <c r="AA7" s="4" t="str">
        <f>IFERROR(_xll.qlRateHelperQuoteName(Y7,Trigger),"")</f>
        <v>USD9X1S_LCHQuote</v>
      </c>
      <c r="AB7" s="70">
        <f>IFERROR(_xll.qlRateHelperRate(Y7,Trigger),"")</f>
        <v>4.4400000000000004E-3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42597</v>
      </c>
      <c r="AF7" s="70">
        <v>4.4646303217401291E-3</v>
      </c>
      <c r="AG7" s="77">
        <v>0.99659333305118747</v>
      </c>
      <c r="AH7" s="169">
        <v>42584</v>
      </c>
      <c r="AI7" s="170">
        <v>3.8218591156881899E-3</v>
      </c>
      <c r="AJ7" s="172">
        <f t="shared" si="1"/>
        <v>6.4277120605193928E-4</v>
      </c>
      <c r="AK7" s="80">
        <v>0.99709395455610705</v>
      </c>
      <c r="AL7" s="161">
        <f t="shared" si="2"/>
        <v>-5.0062150491958501E-4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USD4X1S_LCHQuote</v>
      </c>
      <c r="I8" s="127">
        <v>0</v>
      </c>
      <c r="J8" s="64" t="str">
        <f>_xll.qlSwapRateHelper2(,$H8,2,$B8,Calendar,$D8,$E8,$F8,$G8,$I8,$C8,Discounting1,PillarDate,,Permanent,Trigger,ObjectOverwrite)</f>
        <v>obj_00554#0004</v>
      </c>
      <c r="K8" s="64" t="str">
        <f t="shared" si="7"/>
        <v>obj_00554#0004</v>
      </c>
      <c r="L8" s="48"/>
      <c r="M8" s="10" t="str">
        <f t="shared" si="3"/>
        <v>Sw</v>
      </c>
      <c r="N8" s="94" t="str">
        <f t="shared" si="4"/>
        <v>obj_00546#0004</v>
      </c>
      <c r="O8" s="94" t="str">
        <f t="shared" si="4"/>
        <v>obj_00546#0004</v>
      </c>
      <c r="P8" s="146" t="str">
        <f>IFERROR(_xll.qlRateHelperQuoteName(N8,Trigger),"--")</f>
        <v>USD6X1S_LCHQuote</v>
      </c>
      <c r="Q8" s="98">
        <f>IFERROR(_xll.qlRateHelperQuoteValue($N8,Trigger),"--")</f>
        <v>3.65E-3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42321</v>
      </c>
      <c r="V8" s="99">
        <f>IFERROR(_xll.qlRateHelperPillarDate(N8,Trigger),"--")</f>
        <v>42503</v>
      </c>
      <c r="X8" s="4" t="str">
        <f t="shared" si="0"/>
        <v>Sw</v>
      </c>
      <c r="Y8" s="4" t="str">
        <v>obj_00540</v>
      </c>
      <c r="Z8" s="4" t="str">
        <v>obj_00540</v>
      </c>
      <c r="AA8" s="4" t="str">
        <f>IFERROR(_xll.qlRateHelperQuoteName(Y8,Trigger),"")</f>
        <v>USD12X1S_LCHQuote</v>
      </c>
      <c r="AB8" s="70">
        <f>IFERROR(_xll.qlRateHelperRate(Y8,Trigger),"")</f>
        <v>5.2199999999999998E-3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42688</v>
      </c>
      <c r="AF8" s="70">
        <v>5.2493783537287605E-3</v>
      </c>
      <c r="AG8" s="77">
        <v>0.99469312192074288</v>
      </c>
      <c r="AH8" s="169">
        <v>42676</v>
      </c>
      <c r="AI8" s="170">
        <v>4.4932976498483499E-3</v>
      </c>
      <c r="AJ8" s="172">
        <f t="shared" si="1"/>
        <v>7.5608070388041067E-4</v>
      </c>
      <c r="AK8" s="80">
        <v>0.99545579499650405</v>
      </c>
      <c r="AL8" s="161">
        <f t="shared" si="2"/>
        <v>-7.6267307576116661E-4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USD5X1S_LCHQuote</v>
      </c>
      <c r="I9" s="127">
        <v>0</v>
      </c>
      <c r="J9" s="64" t="str">
        <f>_xll.qlSwapRateHelper2(,$H9,2,$B9,Calendar,$D9,$E9,$F9,$G9,$I9,$C9,Discounting1,PillarDate,,Permanent,Trigger,ObjectOverwrite)</f>
        <v>obj_0054b#0004</v>
      </c>
      <c r="K9" s="64" t="str">
        <f t="shared" si="7"/>
        <v>obj_0054b#0004</v>
      </c>
      <c r="L9" s="48"/>
      <c r="M9" s="10" t="str">
        <f t="shared" si="3"/>
        <v>Sw</v>
      </c>
      <c r="N9" s="94" t="str">
        <f t="shared" si="4"/>
        <v>obj_00565#0004</v>
      </c>
      <c r="O9" s="94" t="str">
        <f t="shared" si="4"/>
        <v>obj_00565#0004</v>
      </c>
      <c r="P9" s="146" t="str">
        <f>IFERROR(_xll.qlRateHelperQuoteName(N9,Trigger),"--")</f>
        <v>USD7X1S_LCHQuote</v>
      </c>
      <c r="Q9" s="98">
        <f>IFERROR(_xll.qlRateHelperQuoteValue($N9,Trigger),"--")</f>
        <v>3.9000000000000003E-3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42321</v>
      </c>
      <c r="V9" s="99">
        <f>IFERROR(_xll.qlRateHelperPillarDate(N9,Trigger),"--")</f>
        <v>42534</v>
      </c>
      <c r="X9" s="4" t="str">
        <f t="shared" si="0"/>
        <v>BasSw</v>
      </c>
      <c r="Y9" s="4" t="str">
        <v>obj_00558</v>
      </c>
      <c r="Z9" s="4" t="str">
        <v>obj_00507</v>
      </c>
      <c r="AA9" s="4" t="str">
        <f>IFERROR(_xll.qlRateHelperQuoteName(Y9,Trigger),"")</f>
        <v>USDAM3L2Y_LCHQuote</v>
      </c>
      <c r="AB9" s="70">
        <f>IFERROR(_xll.qlRateHelperRate(Y9,Trigger),"")</f>
        <v>9.4489999999999991E-3</v>
      </c>
      <c r="AC9" s="104">
        <f>IF(ISERROR(_xll.qlSwapRateHelperSpread($Y9)),IF(ISERROR(_xll.qlFuturesRateHelperConvexityAdjustment($Y9)),"",_xll.qlFuturesRateHelperConvexityAdjustment($Y9)),_xll.qlSwapRateHelperSpread($Y9))</f>
        <v>1.0874999999999999E-3</v>
      </c>
      <c r="AD9" s="5">
        <f>IFERROR(_xll.qlRateHelperEarliestDate(Y9,Trigger),"")</f>
        <v>42321</v>
      </c>
      <c r="AE9" s="5">
        <f>IFERROR(_xll.qlRateHelperPillarDate(Y9,Trigger),"")</f>
        <v>43052</v>
      </c>
      <c r="AF9" s="70">
        <v>8.422729345235103E-3</v>
      </c>
      <c r="AG9" s="77">
        <v>0.98320522701893454</v>
      </c>
      <c r="AH9" s="169">
        <v>43041</v>
      </c>
      <c r="AI9" s="170">
        <v>7.3198948221546104E-3</v>
      </c>
      <c r="AJ9" s="172">
        <f t="shared" si="1"/>
        <v>1.1028345230804926E-3</v>
      </c>
      <c r="AK9" s="80">
        <v>0.98536810637454997</v>
      </c>
      <c r="AL9" s="161">
        <f t="shared" si="2"/>
        <v>-2.1628793556154324E-3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obj_00546#0004</v>
      </c>
      <c r="K10" s="64" t="str">
        <f t="shared" si="7"/>
        <v>obj_00546#0004</v>
      </c>
      <c r="L10" s="48"/>
      <c r="M10" s="10" t="str">
        <f t="shared" si="3"/>
        <v>Sw</v>
      </c>
      <c r="N10" s="94" t="str">
        <f t="shared" si="4"/>
        <v>obj_00551#0004</v>
      </c>
      <c r="O10" s="94" t="str">
        <f t="shared" si="4"/>
        <v>obj_00551#0004</v>
      </c>
      <c r="P10" s="146" t="str">
        <f>IFERROR(_xll.qlRateHelperQuoteName(N10,Trigger),"--")</f>
        <v>USD8X1S_LCHQuote</v>
      </c>
      <c r="Q10" s="98">
        <f>IFERROR(_xll.qlRateHelperQuoteValue($N10,Trigger),"--")</f>
        <v>4.1700000000000001E-3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42321</v>
      </c>
      <c r="V10" s="99">
        <f>IFERROR(_xll.qlRateHelperPillarDate(N10,Trigger),"--")</f>
        <v>42564</v>
      </c>
      <c r="X10" s="4" t="str">
        <f t="shared" si="0"/>
        <v>BasSw</v>
      </c>
      <c r="Y10" s="4" t="str">
        <v>obj_0050e</v>
      </c>
      <c r="Z10" s="4" t="str">
        <v>obj_00526</v>
      </c>
      <c r="AA10" s="4" t="str">
        <f>IFERROR(_xll.qlRateHelperQuoteName(Y10,Trigger),"")</f>
        <v>USDAM3L3Y_LCHQuote</v>
      </c>
      <c r="AB10" s="70">
        <f>IFERROR(_xll.qlRateHelperRate(Y10,Trigger),"")</f>
        <v>1.23485E-2</v>
      </c>
      <c r="AC10" s="104">
        <f>IF(ISERROR(_xll.qlSwapRateHelperSpread($Y10)),IF(ISERROR(_xll.qlFuturesRateHelperConvexityAdjustment($Y10)),"",_xll.qlFuturesRateHelperConvexityAdjustment($Y10)),_xll.qlSwapRateHelperSpread($Y10))</f>
        <v>1.1999999999999999E-3</v>
      </c>
      <c r="AD10" s="5">
        <f>IFERROR(_xll.qlRateHelperEarliestDate(Y10,Trigger),"")</f>
        <v>42321</v>
      </c>
      <c r="AE10" s="5">
        <f>IFERROR(_xll.qlRateHelperPillarDate(Y10,Trigger),"")</f>
        <v>43417</v>
      </c>
      <c r="AF10" s="70">
        <v>1.125279029943472E-2</v>
      </c>
      <c r="AG10" s="77">
        <v>0.96669475781047132</v>
      </c>
      <c r="AH10" s="169">
        <v>43406</v>
      </c>
      <c r="AI10" s="170">
        <v>9.8239542328772099E-3</v>
      </c>
      <c r="AJ10" s="172">
        <f t="shared" si="1"/>
        <v>1.4288360665575105E-3</v>
      </c>
      <c r="AK10" s="80">
        <v>0.970826818405783</v>
      </c>
      <c r="AL10" s="161">
        <f t="shared" si="2"/>
        <v>-4.1320605953116818E-3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USD7X1S_LCHQuote</v>
      </c>
      <c r="I11" s="127">
        <v>0</v>
      </c>
      <c r="J11" s="64" t="str">
        <f>_xll.qlSwapRateHelper2(,$H11,2,$B11,Calendar,$D11,$E11,$F11,$G11,$I11,$C11,Discounting1,PillarDate,,Permanent,Trigger,ObjectOverwrite)</f>
        <v>obj_00565#0004</v>
      </c>
      <c r="K11" s="64" t="str">
        <f t="shared" si="7"/>
        <v>obj_00565#0004</v>
      </c>
      <c r="L11" s="48"/>
      <c r="M11" s="10" t="str">
        <f t="shared" si="3"/>
        <v>Sw</v>
      </c>
      <c r="N11" s="94" t="str">
        <f t="shared" si="4"/>
        <v>obj_00541#0004</v>
      </c>
      <c r="O11" s="94" t="str">
        <f t="shared" si="4"/>
        <v>obj_00541#0004</v>
      </c>
      <c r="P11" s="146" t="str">
        <f>IFERROR(_xll.qlRateHelperQuoteName(N11,Trigger),"--")</f>
        <v>USD9X1S_LCHQuote</v>
      </c>
      <c r="Q11" s="98">
        <f>IFERROR(_xll.qlRateHelperQuoteValue($N11,Trigger),"--")</f>
        <v>4.4400000000000004E-3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42321</v>
      </c>
      <c r="V11" s="99">
        <f>IFERROR(_xll.qlRateHelperPillarDate(N11,Trigger),"--")</f>
        <v>42597</v>
      </c>
      <c r="X11" s="4" t="str">
        <f t="shared" si="0"/>
        <v>BasSw</v>
      </c>
      <c r="Y11" s="4" t="str">
        <v>obj_00533</v>
      </c>
      <c r="Z11" s="4" t="str">
        <v>obj_00521</v>
      </c>
      <c r="AA11" s="4" t="str">
        <f>IFERROR(_xll.qlRateHelperQuoteName(Y11,Trigger),"")</f>
        <v>USDAM3L4Y_LCHQuote</v>
      </c>
      <c r="AB11" s="70">
        <f>IFERROR(_xll.qlRateHelperRate(Y11,Trigger),"")</f>
        <v>1.4590000000000001E-2</v>
      </c>
      <c r="AC11" s="104">
        <f>IF(ISERROR(_xll.qlSwapRateHelperSpread($Y11)),IF(ISERROR(_xll.qlFuturesRateHelperConvexityAdjustment($Y11)),"",_xll.qlFuturesRateHelperConvexityAdjustment($Y11)),_xll.qlSwapRateHelperSpread($Y11))</f>
        <v>1.2999999999999999E-3</v>
      </c>
      <c r="AD11" s="5">
        <f>IFERROR(_xll.qlRateHelperEarliestDate(Y11,Trigger),"")</f>
        <v>42321</v>
      </c>
      <c r="AE11" s="5">
        <f>IFERROR(_xll.qlRateHelperPillarDate(Y11,Trigger),"")</f>
        <v>43782</v>
      </c>
      <c r="AF11" s="70">
        <v>1.343679658128253E-2</v>
      </c>
      <c r="AG11" s="77">
        <v>0.94754701310176459</v>
      </c>
      <c r="AH11" s="169">
        <v>43773</v>
      </c>
      <c r="AI11" s="170">
        <v>1.19908490511609E-2</v>
      </c>
      <c r="AJ11" s="172">
        <f t="shared" si="1"/>
        <v>1.4459475301216301E-3</v>
      </c>
      <c r="AK11" s="80">
        <v>0.952948243653997</v>
      </c>
      <c r="AL11" s="161">
        <f t="shared" si="2"/>
        <v>-5.4012305522324056E-3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USD8X1S_LCHQuote</v>
      </c>
      <c r="I12" s="127">
        <v>0</v>
      </c>
      <c r="J12" s="64" t="str">
        <f>_xll.qlSwapRateHelper2(,$H12,2,$B12,Calendar,$D12,$E12,$F12,$G12,$I12,$C12,Discounting1,PillarDate,,Permanent,Trigger,ObjectOverwrite)</f>
        <v>obj_00551#0004</v>
      </c>
      <c r="K12" s="64" t="str">
        <f t="shared" si="7"/>
        <v>obj_00551#0004</v>
      </c>
      <c r="L12" s="48" t="s">
        <v>36</v>
      </c>
      <c r="M12" s="10" t="str">
        <f t="shared" si="3"/>
        <v>Sw</v>
      </c>
      <c r="N12" s="94" t="str">
        <f t="shared" si="4"/>
        <v>obj_0055d#0004</v>
      </c>
      <c r="O12" s="94" t="str">
        <f t="shared" si="4"/>
        <v>obj_0055d#0004</v>
      </c>
      <c r="P12" s="146" t="str">
        <f>IFERROR(_xll.qlRateHelperQuoteName(N12,Trigger),"--")</f>
        <v>USD10X1S_LCHQuote</v>
      </c>
      <c r="Q12" s="98">
        <f>IFERROR(_xll.qlRateHelperQuoteValue($N12,Trigger),"--")</f>
        <v>4.6900000000000006E-3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42321</v>
      </c>
      <c r="V12" s="99">
        <f>IFERROR(_xll.qlRateHelperPillarDate(N12,Trigger),"--")</f>
        <v>42626</v>
      </c>
      <c r="X12" s="4" t="str">
        <f t="shared" si="0"/>
        <v>BasSw</v>
      </c>
      <c r="Y12" s="4" t="str">
        <v>obj_0052d</v>
      </c>
      <c r="Z12" s="4" t="str">
        <v>obj_004d2</v>
      </c>
      <c r="AA12" s="4" t="str">
        <f>IFERROR(_xll.qlRateHelperQuoteName(Y12,Trigger),"")</f>
        <v>USDAM3L5Y_LCHQuote</v>
      </c>
      <c r="AB12" s="70">
        <f>IFERROR(_xll.qlRateHelperRate(Y12,Trigger),"")</f>
        <v>1.6404000000000002E-2</v>
      </c>
      <c r="AC12" s="104">
        <f>IF(ISERROR(_xll.qlSwapRateHelperSpread($Y12)),IF(ISERROR(_xll.qlFuturesRateHelperConvexityAdjustment($Y12)),"",_xll.qlFuturesRateHelperConvexityAdjustment($Y12)),_xll.qlSwapRateHelperSpread($Y12))</f>
        <v>1.3625E-3</v>
      </c>
      <c r="AD12" s="5">
        <f>IFERROR(_xll.qlRateHelperEarliestDate(Y12,Trigger),"")</f>
        <v>42321</v>
      </c>
      <c r="AE12" s="5">
        <f>IFERROR(_xll.qlRateHelperPillarDate(Y12,Trigger),"")</f>
        <v>44148</v>
      </c>
      <c r="AF12" s="70">
        <v>1.5232413546306738E-2</v>
      </c>
      <c r="AG12" s="77">
        <v>0.92648628890674833</v>
      </c>
      <c r="AH12" s="169">
        <v>44137</v>
      </c>
      <c r="AI12" s="170">
        <v>1.38575504050474E-2</v>
      </c>
      <c r="AJ12" s="172">
        <f t="shared" si="1"/>
        <v>1.374863141259338E-3</v>
      </c>
      <c r="AK12" s="80">
        <v>0.93284337694807395</v>
      </c>
      <c r="AL12" s="161">
        <f t="shared" si="2"/>
        <v>-6.3570880413256203E-3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obj_00541#0004</v>
      </c>
      <c r="K13" s="64" t="str">
        <f t="shared" si="7"/>
        <v>obj_00541#0004</v>
      </c>
      <c r="L13" s="48"/>
      <c r="M13" s="10" t="str">
        <f t="shared" si="3"/>
        <v>Sw</v>
      </c>
      <c r="N13" s="94" t="str">
        <f t="shared" si="4"/>
        <v>obj_0053c#0004</v>
      </c>
      <c r="O13" s="94" t="str">
        <f t="shared" si="4"/>
        <v>obj_0053c#0004</v>
      </c>
      <c r="P13" s="146" t="str">
        <f>IFERROR(_xll.qlRateHelperQuoteName(N13,Trigger),"--")</f>
        <v>USD11X1S_LCHQuote</v>
      </c>
      <c r="Q13" s="98">
        <f>IFERROR(_xll.qlRateHelperQuoteValue($N13,Trigger),"--")</f>
        <v>4.9399999999999999E-3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42321</v>
      </c>
      <c r="V13" s="99">
        <f>IFERROR(_xll.qlRateHelperPillarDate(N13,Trigger),"--")</f>
        <v>42656</v>
      </c>
      <c r="X13" s="4" t="str">
        <f t="shared" si="0"/>
        <v>BasSw</v>
      </c>
      <c r="Y13" s="4" t="str">
        <v>obj_00524</v>
      </c>
      <c r="Z13" s="4" t="str">
        <v>obj_004e2</v>
      </c>
      <c r="AA13" s="4" t="str">
        <f>IFERROR(_xll.qlRateHelperQuoteName(Y13,Trigger),"")</f>
        <v>USDAM3L6Y_LCHQuote</v>
      </c>
      <c r="AB13" s="70">
        <f>IFERROR(_xll.qlRateHelperRate(Y13,Trigger),"")</f>
        <v>1.79455E-2</v>
      </c>
      <c r="AC13" s="104">
        <f>IF(ISERROR(_xll.qlSwapRateHelperSpread($Y13)),IF(ISERROR(_xll.qlFuturesRateHelperConvexityAdjustment($Y13)),"",_xll.qlFuturesRateHelperConvexityAdjustment($Y13)),_xll.qlSwapRateHelperSpread($Y13))</f>
        <v>1.3749999999999999E-3</v>
      </c>
      <c r="AD13" s="5">
        <f>IFERROR(_xll.qlRateHelperEarliestDate(Y13,Trigger),"")</f>
        <v>42321</v>
      </c>
      <c r="AE13" s="5">
        <f>IFERROR(_xll.qlRateHelperPillarDate(Y13,Trigger),"")</f>
        <v>44515</v>
      </c>
      <c r="AF13" s="70">
        <v>1.6812300764804351E-2</v>
      </c>
      <c r="AG13" s="77">
        <v>0.90376767677870007</v>
      </c>
      <c r="AH13" s="169">
        <v>44502</v>
      </c>
      <c r="AI13" s="170">
        <v>1.5532330444065E-2</v>
      </c>
      <c r="AJ13" s="172">
        <f t="shared" si="1"/>
        <v>1.2799703207393501E-3</v>
      </c>
      <c r="AK13" s="80">
        <v>0.91078567586866399</v>
      </c>
      <c r="AL13" s="161">
        <f t="shared" si="2"/>
        <v>-7.0179990899639222E-3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USD10X1S_LCHQuote</v>
      </c>
      <c r="I14" s="127">
        <v>0</v>
      </c>
      <c r="J14" s="64" t="str">
        <f>_xll.qlSwapRateHelper2(,$H14,2,$B14,Calendar,$D14,$E14,$F14,$G14,$I14,$C14,Discounting1,PillarDate,,Permanent,Trigger,ObjectOverwrite)</f>
        <v>obj_0055d#0004</v>
      </c>
      <c r="K14" s="64" t="str">
        <f t="shared" si="7"/>
        <v>obj_0055d#0004</v>
      </c>
      <c r="L14" s="48"/>
      <c r="M14" s="11" t="str">
        <f t="shared" si="3"/>
        <v>Sw</v>
      </c>
      <c r="N14" s="95" t="str">
        <f t="shared" si="4"/>
        <v>obj_00540#0004</v>
      </c>
      <c r="O14" s="95" t="str">
        <f t="shared" si="4"/>
        <v>obj_00540#0004</v>
      </c>
      <c r="P14" s="147" t="str">
        <f>IFERROR(_xll.qlRateHelperQuoteName(N14,Trigger),"--")</f>
        <v>USD12X1S_LCHQuote</v>
      </c>
      <c r="Q14" s="101">
        <f>IFERROR(_xll.qlRateHelperQuoteValue($N14,Trigger),"--")</f>
        <v>5.2199999999999998E-3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42321</v>
      </c>
      <c r="V14" s="102">
        <f>IFERROR(_xll.qlRateHelperPillarDate(N14,Trigger),"--")</f>
        <v>42688</v>
      </c>
      <c r="X14" s="4" t="str">
        <f t="shared" si="0"/>
        <v>BasSw</v>
      </c>
      <c r="Y14" s="4" t="str">
        <v>obj_004fc</v>
      </c>
      <c r="Z14" s="4" t="str">
        <v>obj_004e6</v>
      </c>
      <c r="AA14" s="4" t="str">
        <f>IFERROR(_xll.qlRateHelperQuoteName(Y14,Trigger),"")</f>
        <v>USDAM3L7Y_LCHQuote</v>
      </c>
      <c r="AB14" s="70">
        <f>IFERROR(_xll.qlRateHelperRate(Y14,Trigger),"")</f>
        <v>1.9237500000000001E-2</v>
      </c>
      <c r="AC14" s="104">
        <f>IF(ISERROR(_xll.qlSwapRateHelperSpread($Y14)),IF(ISERROR(_xll.qlFuturesRateHelperConvexityAdjustment($Y14)),"",_xll.qlFuturesRateHelperConvexityAdjustment($Y14)),_xll.qlSwapRateHelperSpread($Y14))</f>
        <v>1.3749999999999999E-3</v>
      </c>
      <c r="AD14" s="5">
        <f>IFERROR(_xll.qlRateHelperEarliestDate(Y14,Trigger),"")</f>
        <v>42321</v>
      </c>
      <c r="AE14" s="5">
        <f>IFERROR(_xll.qlRateHelperPillarDate(Y14,Trigger),"")</f>
        <v>44879</v>
      </c>
      <c r="AF14" s="70">
        <v>1.8158248542548893E-2</v>
      </c>
      <c r="AG14" s="77">
        <v>0.8803869731291577</v>
      </c>
      <c r="AH14" s="169">
        <v>44867</v>
      </c>
      <c r="AI14" s="170">
        <v>1.6985022756561202E-2</v>
      </c>
      <c r="AJ14" s="172">
        <f t="shared" si="1"/>
        <v>1.1732257859876916E-3</v>
      </c>
      <c r="AK14" s="80">
        <v>0.88765645872381504</v>
      </c>
      <c r="AL14" s="161">
        <f t="shared" si="2"/>
        <v>-7.2694855946573433E-3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USD11X1S_LCHQuote</v>
      </c>
      <c r="I15" s="127">
        <v>0</v>
      </c>
      <c r="J15" s="64" t="str">
        <f>_xll.qlSwapRateHelper2(,$H15,2,$B15,Calendar,$D15,$E15,$F15,$G15,$I15,$C15,Discounting1,PillarDate,,Permanent,Trigger,ObjectOverwrite)</f>
        <v>obj_0053c#0004</v>
      </c>
      <c r="K15" s="64" t="str">
        <f t="shared" si="7"/>
        <v>obj_0053c#0004</v>
      </c>
      <c r="L15" s="48"/>
      <c r="M15" s="68" t="str">
        <f t="shared" ref="M15:M52" si="8">A19</f>
        <v>BasSw</v>
      </c>
      <c r="N15" s="131" t="str">
        <f t="shared" ref="N15:N52" si="9">IF(ISBLANK(J19),"--",J19)</f>
        <v>obj_004ff#0004</v>
      </c>
      <c r="O15" s="131" t="str">
        <f t="shared" ref="O15:O52" si="10">IF(ISBLANK(K19),"--",K19)</f>
        <v>obj_004d4#0004</v>
      </c>
      <c r="P15" s="145" t="str">
        <f>IFERROR(_xll.qlRateHelperQuoteName(N15,Trigger),"--")</f>
        <v>USDAM3L6M_LCHQuote</v>
      </c>
      <c r="Q15" s="133">
        <f>IFERROR(_xll.qlRateHelperQuoteValue($N15,Trigger),"--")</f>
        <v>4.5000000000000005E-3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42321</v>
      </c>
      <c r="V15" s="134">
        <f>IFERROR(_xll.qlRateHelperPillarDate(N15,Trigger),"--")</f>
        <v>42503</v>
      </c>
      <c r="X15" s="4" t="str">
        <f t="shared" si="0"/>
        <v>BasSw</v>
      </c>
      <c r="Y15" s="4" t="str">
        <v>obj_00519</v>
      </c>
      <c r="Z15" s="4" t="str">
        <v>obj_00503</v>
      </c>
      <c r="AA15" s="4" t="str">
        <f>IFERROR(_xll.qlRateHelperQuoteName(Y15,Trigger),"")</f>
        <v>USDAM3L8Y_LCHQuote</v>
      </c>
      <c r="AB15" s="70">
        <f>IFERROR(_xll.qlRateHelperRate(Y15,Trigger),"")</f>
        <v>2.03155E-2</v>
      </c>
      <c r="AC15" s="104">
        <f>IF(ISERROR(_xll.qlSwapRateHelperSpread($Y15)),IF(ISERROR(_xll.qlFuturesRateHelperConvexityAdjustment($Y15)),"",_xll.qlFuturesRateHelperConvexityAdjustment($Y15)),_xll.qlSwapRateHelperSpread($Y15))</f>
        <v>1.3500000000000001E-3</v>
      </c>
      <c r="AD15" s="5">
        <f>IFERROR(_xll.qlRateHelperEarliestDate(Y15,Trigger),"")</f>
        <v>42321</v>
      </c>
      <c r="AE15" s="5">
        <f>IFERROR(_xll.qlRateHelperPillarDate(Y15,Trigger),"")</f>
        <v>45243</v>
      </c>
      <c r="AF15" s="70">
        <v>1.9316165239473371E-2</v>
      </c>
      <c r="AG15" s="77">
        <v>0.85660170204398745</v>
      </c>
      <c r="AH15" s="169">
        <v>45232</v>
      </c>
      <c r="AI15" s="170">
        <v>1.8196075954312201E-2</v>
      </c>
      <c r="AJ15" s="172">
        <f t="shared" si="1"/>
        <v>1.1200892851611702E-3</v>
      </c>
      <c r="AK15" s="80">
        <v>0.86427433998296699</v>
      </c>
      <c r="AL15" s="161">
        <f t="shared" si="2"/>
        <v>-7.6726379389795429E-3</v>
      </c>
      <c r="AO15" s="214"/>
    </row>
    <row r="16" spans="1:41" ht="11.25" customHeight="1" x14ac:dyDescent="0.2">
      <c r="A16" s="1" t="s">
        <v>25</v>
      </c>
      <c r="B16" s="8" t="s">
        <v>115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obj_00540#0004</v>
      </c>
      <c r="K16" s="3" t="str">
        <f t="shared" si="7"/>
        <v>obj_00540#0004</v>
      </c>
      <c r="L16" s="48"/>
      <c r="M16" s="10" t="str">
        <f t="shared" si="8"/>
        <v>BasSw</v>
      </c>
      <c r="N16" s="94" t="str">
        <f t="shared" si="9"/>
        <v>obj_00486#0004</v>
      </c>
      <c r="O16" s="94" t="str">
        <f t="shared" si="10"/>
        <v>obj_00487#0004</v>
      </c>
      <c r="P16" s="146" t="str">
        <f>IFERROR(_xll.qlRateHelperQuoteName(N16,Trigger),"--")</f>
        <v>USDAM3L1Y_LCHQuote</v>
      </c>
      <c r="Q16" s="98">
        <f>IFERROR(_xll.qlRateHelperQuoteValue($N16,Trigger),"--")</f>
        <v>6.1999999999999998E-3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42321</v>
      </c>
      <c r="V16" s="99">
        <f>IFERROR(_xll.qlRateHelperPillarDate(N16,Trigger),"--")</f>
        <v>42688</v>
      </c>
      <c r="X16" s="4" t="str">
        <f t="shared" si="0"/>
        <v>BasSw</v>
      </c>
      <c r="Y16" s="4" t="str">
        <v>obj_004eb</v>
      </c>
      <c r="Z16" s="4" t="str">
        <v>obj_004d5</v>
      </c>
      <c r="AA16" s="4" t="str">
        <f>IFERROR(_xll.qlRateHelperQuoteName(Y16,Trigger),"")</f>
        <v>USDAM3L9Y_LCHQuote</v>
      </c>
      <c r="AB16" s="70">
        <f>IFERROR(_xll.qlRateHelperRate(Y16,Trigger),"")</f>
        <v>2.1203000000000003E-2</v>
      </c>
      <c r="AC16" s="104">
        <f>IF(ISERROR(_xll.qlSwapRateHelperSpread($Y16)),IF(ISERROR(_xll.qlFuturesRateHelperConvexityAdjustment($Y16)),"",_xll.qlFuturesRateHelperConvexityAdjustment($Y16)),_xll.qlSwapRateHelperSpread($Y16))</f>
        <v>1.325E-3</v>
      </c>
      <c r="AD16" s="5">
        <f>IFERROR(_xll.qlRateHelperEarliestDate(Y16,Trigger),"")</f>
        <v>42321</v>
      </c>
      <c r="AE16" s="5">
        <f>IFERROR(_xll.qlRateHelperPillarDate(Y16,Trigger),"")</f>
        <v>45609</v>
      </c>
      <c r="AF16" s="70">
        <v>2.0280790248193365E-2</v>
      </c>
      <c r="AG16" s="77">
        <v>0.83289712257325266</v>
      </c>
      <c r="AH16" s="169">
        <v>45600</v>
      </c>
      <c r="AI16" s="170">
        <v>1.9213752894538399E-2</v>
      </c>
      <c r="AJ16" s="172">
        <f t="shared" si="1"/>
        <v>1.0670373536549663E-3</v>
      </c>
      <c r="AK16" s="80">
        <v>0.84080458072947295</v>
      </c>
      <c r="AL16" s="161">
        <f t="shared" si="2"/>
        <v>-7.9074581562202928E-3</v>
      </c>
    </row>
    <row r="17" spans="1:38" ht="11.25" customHeight="1" x14ac:dyDescent="0.2">
      <c r="F17" s="50" t="s">
        <v>158</v>
      </c>
      <c r="G17" s="50" t="s">
        <v>159</v>
      </c>
      <c r="H17" s="103" t="s">
        <v>161</v>
      </c>
      <c r="L17" s="48"/>
      <c r="M17" s="10" t="str">
        <f t="shared" si="8"/>
        <v>BasSw</v>
      </c>
      <c r="N17" s="94" t="str">
        <f t="shared" si="9"/>
        <v>obj_004dc#0004</v>
      </c>
      <c r="O17" s="94" t="str">
        <f t="shared" si="10"/>
        <v>obj_004e0#0004</v>
      </c>
      <c r="P17" s="146" t="str">
        <f>IFERROR(_xll.qlRateHelperQuoteName(N17,Trigger),"--")</f>
        <v>USDAM3L15M_LCHQuote</v>
      </c>
      <c r="Q17" s="98">
        <f>IFERROR(_xll.qlRateHelperQuoteValue($N17,Trigger),"--")</f>
        <v>7.0150000000000004E-3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42321</v>
      </c>
      <c r="V17" s="99">
        <f>IFERROR(_xll.qlRateHelperPillarDate(N17,Trigger),"--")</f>
        <v>42779</v>
      </c>
      <c r="X17" s="4" t="str">
        <f t="shared" si="0"/>
        <v>BasSw</v>
      </c>
      <c r="Y17" s="4" t="str">
        <v>obj_0052e</v>
      </c>
      <c r="Z17" s="4" t="str">
        <v>obj_004dd</v>
      </c>
      <c r="AA17" s="4" t="str">
        <f>IFERROR(_xll.qlRateHelperQuoteName(Y17,Trigger),"")</f>
        <v>USDAM3L10Y_LCHQuote</v>
      </c>
      <c r="AB17" s="70">
        <f>IFERROR(_xll.qlRateHelperRate(Y17,Trigger),"")</f>
        <v>2.1947499999999998E-2</v>
      </c>
      <c r="AC17" s="104">
        <f>IF(ISERROR(_xll.qlSwapRateHelperSpread($Y17)),IF(ISERROR(_xll.qlFuturesRateHelperConvexityAdjustment($Y17)),"",_xll.qlFuturesRateHelperConvexityAdjustment($Y17)),_xll.qlSwapRateHelperSpread($Y17))</f>
        <v>1.2875E-3</v>
      </c>
      <c r="AD17" s="5">
        <f>IFERROR(_xll.qlRateHelperEarliestDate(Y17,Trigger),"")</f>
        <v>42321</v>
      </c>
      <c r="AE17" s="5">
        <f>IFERROR(_xll.qlRateHelperPillarDate(Y17,Trigger),"")</f>
        <v>45974</v>
      </c>
      <c r="AF17" s="70">
        <v>2.1113596413062315E-2</v>
      </c>
      <c r="AG17" s="77">
        <v>0.80939860949678022</v>
      </c>
      <c r="AH17" s="169">
        <v>45964</v>
      </c>
      <c r="AI17" s="170">
        <v>2.0108426129010801E-2</v>
      </c>
      <c r="AJ17" s="172">
        <f t="shared" si="1"/>
        <v>1.0051702840515146E-3</v>
      </c>
      <c r="AK17" s="80">
        <v>0.81748405649701705</v>
      </c>
      <c r="AL17" s="161">
        <f t="shared" si="2"/>
        <v>-8.0854470002368339E-3</v>
      </c>
    </row>
    <row r="18" spans="1:38" ht="11.25" customHeight="1" x14ac:dyDescent="0.2">
      <c r="A18" s="65" t="s">
        <v>9</v>
      </c>
      <c r="B18" s="65" t="s">
        <v>29</v>
      </c>
      <c r="C18" s="65" t="s">
        <v>113</v>
      </c>
      <c r="D18" s="65" t="s">
        <v>5</v>
      </c>
      <c r="E18" s="65" t="s">
        <v>34</v>
      </c>
      <c r="F18" s="65" t="s">
        <v>114</v>
      </c>
      <c r="G18" s="65" t="s">
        <v>4</v>
      </c>
      <c r="H18" s="65" t="s">
        <v>1</v>
      </c>
      <c r="I18" s="65" t="s">
        <v>112</v>
      </c>
      <c r="J18" s="65" t="s">
        <v>135</v>
      </c>
      <c r="K18" s="65" t="s">
        <v>136</v>
      </c>
      <c r="L18" s="48"/>
      <c r="M18" s="10" t="str">
        <f t="shared" si="8"/>
        <v>BasSw</v>
      </c>
      <c r="N18" s="94" t="str">
        <f t="shared" si="9"/>
        <v>obj_0051a#0004</v>
      </c>
      <c r="O18" s="94" t="str">
        <f t="shared" si="10"/>
        <v>obj_004da#0004</v>
      </c>
      <c r="P18" s="146" t="str">
        <f>IFERROR(_xll.qlRateHelperQuoteName(N18,Trigger),"--")</f>
        <v>USDAM3L18M_LCHQuote</v>
      </c>
      <c r="Q18" s="98">
        <f>IFERROR(_xll.qlRateHelperQuoteValue($N18,Trigger),"--")</f>
        <v>7.8299999999999984E-3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42321</v>
      </c>
      <c r="V18" s="99">
        <f>IFERROR(_xll.qlRateHelperPillarDate(N18,Trigger),"--")</f>
        <v>42870</v>
      </c>
      <c r="X18" s="4" t="str">
        <f t="shared" si="0"/>
        <v>BasSw</v>
      </c>
      <c r="Y18" s="4" t="str">
        <v>obj_004de</v>
      </c>
      <c r="Z18" s="4" t="str">
        <v>obj_004df</v>
      </c>
      <c r="AA18" s="4" t="str">
        <f>IFERROR(_xll.qlRateHelperQuoteName(Y18,Trigger),"")</f>
        <v>USDAM3L12Y_LCHQuote</v>
      </c>
      <c r="AB18" s="70">
        <f>IFERROR(_xll.qlRateHelperRate(Y18,Trigger),"")</f>
        <v>2.3208000000000003E-2</v>
      </c>
      <c r="AC18" s="104">
        <f>IF(ISERROR(_xll.qlSwapRateHelperSpread($Y18)),IF(ISERROR(_xll.qlFuturesRateHelperConvexityAdjustment($Y18)),"",_xll.qlFuturesRateHelperConvexityAdjustment($Y18)),_xll.qlSwapRateHelperSpread($Y18))</f>
        <v>1.2750000000000001E-3</v>
      </c>
      <c r="AD18" s="5">
        <f>IFERROR(_xll.qlRateHelperEarliestDate(Y18,Trigger),"")</f>
        <v>42321</v>
      </c>
      <c r="AE18" s="5">
        <f>IFERROR(_xll.qlRateHelperPillarDate(Y18,Trigger),"")</f>
        <v>46706</v>
      </c>
      <c r="AF18" s="70">
        <v>2.2482535328080179E-2</v>
      </c>
      <c r="AG18" s="77">
        <v>0.76318580056475605</v>
      </c>
      <c r="AH18" s="169">
        <v>46693</v>
      </c>
      <c r="AI18" s="170">
        <v>2.1526822665027801E-2</v>
      </c>
      <c r="AJ18" s="172">
        <f t="shared" si="1"/>
        <v>9.5571266305237781E-4</v>
      </c>
      <c r="AK18" s="80">
        <v>0.77204843461087502</v>
      </c>
      <c r="AL18" s="161">
        <f t="shared" si="2"/>
        <v>-8.8626340461189779E-3</v>
      </c>
    </row>
    <row r="19" spans="1:38" ht="11.25" customHeight="1" x14ac:dyDescent="0.2">
      <c r="A19" s="59" t="s">
        <v>117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IF(LCHQuoteOverwrite,Currency&amp;$G$17&amp;$H$17&amp;$B19&amp;LCHQuoteSuffix,Currency&amp;$F$17&amp;$G$17&amp;B19&amp;QuoteSuffix)</f>
        <v>USDAM3L6M_LCHQuote</v>
      </c>
      <c r="I19" s="154" t="str">
        <f t="shared" ref="I19:I56" si="13">IF(LCHQuoteOverwrite,0,Currency&amp;$G$17&amp;$H$17&amp;B19&amp;QuoteSuffix)</f>
        <v>USD3L1L6M_LCHQuote</v>
      </c>
      <c r="J19" s="64" t="str">
        <f>_xll.qlSwapRateHelper2(,$H19,2,$B19,Calendar,$D19,$E19,$F19,$G19,$I19,$C19,Discounting1,PillarDate,,Permanent,Trigger,ObjectOverwrite)</f>
        <v>obj_004ff#0004</v>
      </c>
      <c r="K19" s="64" t="str">
        <f>_xll.qlSwapRateHelper2(,$H19,2,$B19,Calendar,$D19,$E19,$F19,$G19,$I19,$C19,Discounting2,PillarDate,,Permanent,Trigger,ObjectOverwrite)</f>
        <v>obj_004d4#0004</v>
      </c>
      <c r="L19" s="48"/>
      <c r="M19" s="10" t="str">
        <f t="shared" si="8"/>
        <v>BasSw</v>
      </c>
      <c r="N19" s="94" t="str">
        <f t="shared" si="9"/>
        <v>obj_0051f#0004</v>
      </c>
      <c r="O19" s="94" t="str">
        <f t="shared" si="10"/>
        <v>obj_00518#0004</v>
      </c>
      <c r="P19" s="146" t="str">
        <f>IFERROR(_xll.qlRateHelperQuoteName(N19,Trigger),"--")</f>
        <v>USDAM3L21M_LCHQuote</v>
      </c>
      <c r="Q19" s="98">
        <f>IFERROR(_xll.qlRateHelperQuoteValue($N19,Trigger),"--")</f>
        <v>8.6799999999999985E-3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42321</v>
      </c>
      <c r="V19" s="99">
        <f>IFERROR(_xll.qlRateHelperPillarDate(N19,Trigger),"--")</f>
        <v>42961</v>
      </c>
      <c r="X19" s="4" t="str">
        <f t="shared" si="0"/>
        <v>BasSw</v>
      </c>
      <c r="Y19" s="4" t="str">
        <v>obj_00508</v>
      </c>
      <c r="Z19" s="4" t="str">
        <v>obj_004d1</v>
      </c>
      <c r="AA19" s="4" t="str">
        <f>IFERROR(_xll.qlRateHelperQuoteName(Y19,Trigger),"")</f>
        <v>USDAM3L15Y_LCHQuote</v>
      </c>
      <c r="AB19" s="70">
        <f>IFERROR(_xll.qlRateHelperRate(Y19,Trigger),"")</f>
        <v>2.4497499999999998E-2</v>
      </c>
      <c r="AC19" s="104">
        <f>IF(ISERROR(_xll.qlSwapRateHelperSpread($Y19)),IF(ISERROR(_xll.qlFuturesRateHelperConvexityAdjustment($Y19)),"",_xll.qlFuturesRateHelperConvexityAdjustment($Y19)),_xll.qlSwapRateHelperSpread($Y19))</f>
        <v>1.25E-3</v>
      </c>
      <c r="AD19" s="5">
        <f>IFERROR(_xll.qlRateHelperEarliestDate(Y19,Trigger),"")</f>
        <v>42321</v>
      </c>
      <c r="AE19" s="5">
        <f>IFERROR(_xll.qlRateHelperPillarDate(Y19,Trigger),"")</f>
        <v>47800</v>
      </c>
      <c r="AF19" s="70">
        <v>2.3917611154426265E-2</v>
      </c>
      <c r="AG19" s="77">
        <v>0.69827787950634923</v>
      </c>
      <c r="AH19" s="169">
        <v>47791</v>
      </c>
      <c r="AI19" s="170">
        <v>2.2956665509436602E-2</v>
      </c>
      <c r="AJ19" s="172">
        <f t="shared" si="1"/>
        <v>9.6094564498966362E-4</v>
      </c>
      <c r="AK19" s="80">
        <v>0.70828297090145498</v>
      </c>
      <c r="AL19" s="161">
        <f t="shared" si="2"/>
        <v>-1.0005091395105747E-2</v>
      </c>
    </row>
    <row r="20" spans="1:38" ht="11.25" customHeight="1" x14ac:dyDescent="0.2">
      <c r="A20" s="59" t="s">
        <v>117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USDAM3L1Y_LCHQuote</v>
      </c>
      <c r="I20" s="154" t="str">
        <f t="shared" si="13"/>
        <v>USD3L1L1Y_LCHQuote</v>
      </c>
      <c r="J20" s="64" t="str">
        <f>_xll.qlSwapRateHelper2(,$H20,2,$B20,Calendar,$D20,$E20,$F20,$G20,$I20,$C20,Discounting1,PillarDate,,Permanent,Trigger,ObjectOverwrite)</f>
        <v>obj_00486#0004</v>
      </c>
      <c r="K20" s="64" t="str">
        <f>_xll.qlSwapRateHelper2(,$H20,2,$B20,Calendar,$D20,$E20,$F20,$G20,$I20,$C20,Discounting2,PillarDate,,Permanent,Trigger,ObjectOverwrite)</f>
        <v>obj_00487#0004</v>
      </c>
      <c r="L20" s="48"/>
      <c r="M20" s="10" t="str">
        <f t="shared" si="8"/>
        <v>BasSw</v>
      </c>
      <c r="N20" s="94" t="str">
        <f t="shared" si="9"/>
        <v>obj_00558#0004</v>
      </c>
      <c r="O20" s="94" t="str">
        <f t="shared" si="10"/>
        <v>obj_00507#0004</v>
      </c>
      <c r="P20" s="146" t="str">
        <f>IFERROR(_xll.qlRateHelperQuoteName(N20,Trigger),"--")</f>
        <v>USDAM3L2Y_LCHQuote</v>
      </c>
      <c r="Q20" s="98">
        <f>IFERROR(_xll.qlRateHelperQuoteValue($N20,Trigger),"--")</f>
        <v>9.4489999999999991E-3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42321</v>
      </c>
      <c r="V20" s="99">
        <f>IFERROR(_xll.qlRateHelperPillarDate(N20,Trigger),"--")</f>
        <v>43052</v>
      </c>
      <c r="X20" s="4" t="str">
        <f t="shared" si="0"/>
        <v>BasSw</v>
      </c>
      <c r="Y20" s="4" t="str">
        <v>obj_00535</v>
      </c>
      <c r="Z20" s="4" t="str">
        <v>obj_004ec</v>
      </c>
      <c r="AA20" s="4" t="str">
        <f>IFERROR(_xll.qlRateHelperQuoteName(Y20,Trigger),"")</f>
        <v>USDAM3L20Y_LCHQuote</v>
      </c>
      <c r="AB20" s="70">
        <f>IFERROR(_xll.qlRateHelperRate(Y20,Trigger),"")</f>
        <v>2.5739499999999998E-2</v>
      </c>
      <c r="AC20" s="104">
        <f>IF(ISERROR(_xll.qlSwapRateHelperSpread($Y20)),IF(ISERROR(_xll.qlFuturesRateHelperConvexityAdjustment($Y20)),"",_xll.qlFuturesRateHelperConvexityAdjustment($Y20)),_xll.qlSwapRateHelperSpread($Y20))</f>
        <v>1.2750000000000001E-3</v>
      </c>
      <c r="AD20" s="5">
        <f>IFERROR(_xll.qlRateHelperEarliestDate(Y20,Trigger),"")</f>
        <v>42321</v>
      </c>
      <c r="AE20" s="5">
        <f>IFERROR(_xll.qlRateHelperPillarDate(Y20,Trigger),"")</f>
        <v>49626</v>
      </c>
      <c r="AF20" s="70">
        <v>2.5255303554344594E-2</v>
      </c>
      <c r="AG20" s="77">
        <v>0.60327274364996608</v>
      </c>
      <c r="AH20" s="169">
        <v>49615</v>
      </c>
      <c r="AI20" s="170">
        <v>2.42953321488713E-2</v>
      </c>
      <c r="AJ20" s="172">
        <f t="shared" si="1"/>
        <v>9.5997140547329426E-4</v>
      </c>
      <c r="AK20" s="80">
        <v>0.61490918876627398</v>
      </c>
      <c r="AL20" s="161">
        <f t="shared" si="2"/>
        <v>-1.1636445116307903E-2</v>
      </c>
    </row>
    <row r="21" spans="1:38" ht="11.25" customHeight="1" x14ac:dyDescent="0.2">
      <c r="A21" s="59" t="s">
        <v>117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USDAM3L15M_LCHQuote</v>
      </c>
      <c r="I21" s="154" t="str">
        <f t="shared" si="13"/>
        <v>USD3L1L15M_LCHQuote</v>
      </c>
      <c r="J21" s="64" t="str">
        <f>_xll.qlSwapRateHelper2(,$H21,2,$B21,Calendar,$D21,$E21,$F21,$G21,$I21,$C21,Discounting1,PillarDate,,Permanent,Trigger,ObjectOverwrite)</f>
        <v>obj_004dc#0004</v>
      </c>
      <c r="K21" s="64" t="str">
        <f>_xll.qlSwapRateHelper2(,$H21,2,$B21,Calendar,$D21,$E21,$F21,$G21,$I21,$C21,Discounting2,PillarDate,,Permanent,Trigger,ObjectOverwrite)</f>
        <v>obj_004e0#0004</v>
      </c>
      <c r="L21" s="48"/>
      <c r="M21" s="10" t="str">
        <f t="shared" si="8"/>
        <v>BasSw</v>
      </c>
      <c r="N21" s="94" t="str">
        <f t="shared" si="9"/>
        <v>obj_0050e#0004</v>
      </c>
      <c r="O21" s="94" t="str">
        <f t="shared" si="10"/>
        <v>obj_00526#0004</v>
      </c>
      <c r="P21" s="146" t="str">
        <f>IFERROR(_xll.qlRateHelperQuoteName(N21,Trigger),"--")</f>
        <v>USDAM3L3Y_LCHQuote</v>
      </c>
      <c r="Q21" s="98">
        <f>IFERROR(_xll.qlRateHelperQuoteValue($N21,Trigger),"--")</f>
        <v>1.23485E-2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42321</v>
      </c>
      <c r="V21" s="99">
        <f>IFERROR(_xll.qlRateHelperPillarDate(N21,Trigger),"--")</f>
        <v>43417</v>
      </c>
      <c r="X21" s="4" t="str">
        <f t="shared" si="0"/>
        <v>BasSw</v>
      </c>
      <c r="Y21" s="4" t="str">
        <v>obj_00536</v>
      </c>
      <c r="Z21" s="4" t="str">
        <v>obj_00505</v>
      </c>
      <c r="AA21" s="4" t="str">
        <f>IFERROR(_xll.qlRateHelperQuoteName(Y21,Trigger),"")</f>
        <v>USDAM3L25Y_LCHQuote</v>
      </c>
      <c r="AB21" s="70">
        <f>IFERROR(_xll.qlRateHelperRate(Y21,Trigger),"")</f>
        <v>2.6284499999999999E-2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1.2750000000000001E-3</v>
      </c>
      <c r="AD21" s="5">
        <f>IFERROR(_xll.qlRateHelperEarliestDate(Y21,Trigger),"")</f>
        <v>42321</v>
      </c>
      <c r="AE21" s="5">
        <f>IFERROR(_xll.qlRateHelperPillarDate(Y21,Trigger),"")</f>
        <v>51453</v>
      </c>
      <c r="AF21" s="70">
        <v>2.5825410370032924E-2</v>
      </c>
      <c r="AG21" s="77">
        <v>0.52416926355869775</v>
      </c>
      <c r="AH21" s="169">
        <v>51442</v>
      </c>
      <c r="AI21" s="170">
        <v>2.4900238023741101E-2</v>
      </c>
      <c r="AJ21" s="172">
        <f t="shared" si="1"/>
        <v>9.2517234629182349E-4</v>
      </c>
      <c r="AK21" s="80">
        <v>0.53637348810388097</v>
      </c>
      <c r="AL21" s="161">
        <f t="shared" si="2"/>
        <v>-1.2204224545183218E-2</v>
      </c>
    </row>
    <row r="22" spans="1:38" ht="11.25" customHeight="1" x14ac:dyDescent="0.2">
      <c r="A22" s="59" t="s">
        <v>117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USDAM3L18M_LCHQuote</v>
      </c>
      <c r="I22" s="154" t="str">
        <f t="shared" si="13"/>
        <v>USD3L1L18M_LCHQuote</v>
      </c>
      <c r="J22" s="64" t="str">
        <f>_xll.qlSwapRateHelper2(,$H22,2,$B22,Calendar,$D22,$E22,$F22,$G22,$I22,$C22,Discounting1,PillarDate,,Permanent,Trigger,ObjectOverwrite)</f>
        <v>obj_0051a#0004</v>
      </c>
      <c r="K22" s="64" t="str">
        <f>_xll.qlSwapRateHelper2(,$H22,2,$B22,Calendar,$D22,$E22,$F22,$G22,$I22,$C22,Discounting2,PillarDate,,Permanent,Trigger,ObjectOverwrite)</f>
        <v>obj_004da#0004</v>
      </c>
      <c r="L22" s="48"/>
      <c r="M22" s="10" t="str">
        <f t="shared" si="8"/>
        <v>BasSw</v>
      </c>
      <c r="N22" s="94" t="str">
        <f t="shared" si="9"/>
        <v>obj_00533#0004</v>
      </c>
      <c r="O22" s="94" t="str">
        <f t="shared" si="10"/>
        <v>obj_00521#0004</v>
      </c>
      <c r="P22" s="146" t="str">
        <f>IFERROR(_xll.qlRateHelperQuoteName(N22,Trigger),"--")</f>
        <v>USDAM3L4Y_LCHQuote</v>
      </c>
      <c r="Q22" s="98">
        <f>IFERROR(_xll.qlRateHelperQuoteValue($N22,Trigger),"--")</f>
        <v>1.4590000000000001E-2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42321</v>
      </c>
      <c r="V22" s="99">
        <f>IFERROR(_xll.qlRateHelperPillarDate(N22,Trigger),"--")</f>
        <v>43782</v>
      </c>
      <c r="X22" s="4" t="str">
        <f t="shared" si="0"/>
        <v>BasSw</v>
      </c>
      <c r="Y22" s="4" t="str">
        <v>obj_0052c</v>
      </c>
      <c r="Z22" s="4" t="str">
        <v>obj_00523</v>
      </c>
      <c r="AA22" s="4" t="str">
        <f>IFERROR(_xll.qlRateHelperQuoteName(Y22,Trigger),"")</f>
        <v>USDAM3L30Y_LCHQuote</v>
      </c>
      <c r="AB22" s="70">
        <f>IFERROR(_xll.qlRateHelperRate(Y22,Trigger),"")</f>
        <v>2.6601E-2</v>
      </c>
      <c r="AC22" s="104">
        <f>IF(ISERROR(_xll.qlSwapRateHelperSpread($Y22)),IF(ISERROR(_xll.qlFuturesRateHelperConvexityAdjustment($Y22)),"",_xll.qlFuturesRateHelperConvexityAdjustment($Y22)),_xll.qlSwapRateHelperSpread($Y22))</f>
        <v>1.3125000000000001E-3</v>
      </c>
      <c r="AD22" s="5">
        <f>IFERROR(_xll.qlRateHelperEarliestDate(Y22,Trigger),"")</f>
        <v>42321</v>
      </c>
      <c r="AE22" s="5">
        <f>IFERROR(_xll.qlRateHelperPillarDate(Y22,Trigger),"")</f>
        <v>53279</v>
      </c>
      <c r="AF22" s="70">
        <v>2.6090288889064461E-2</v>
      </c>
      <c r="AG22" s="77">
        <v>0.45699865207144291</v>
      </c>
      <c r="AH22" s="169">
        <v>53268</v>
      </c>
      <c r="AI22" s="170">
        <v>2.5187121502732002E-2</v>
      </c>
      <c r="AJ22" s="172">
        <f t="shared" si="1"/>
        <v>9.0316738633245894E-4</v>
      </c>
      <c r="AK22" s="80">
        <v>0.46951475856127001</v>
      </c>
      <c r="AL22" s="161">
        <f t="shared" si="2"/>
        <v>-1.2516106489827095E-2</v>
      </c>
    </row>
    <row r="23" spans="1:38" ht="11.25" customHeight="1" x14ac:dyDescent="0.2">
      <c r="A23" s="59" t="s">
        <v>117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USDAM3L21M_LCHQuote</v>
      </c>
      <c r="I23" s="154" t="str">
        <f t="shared" si="13"/>
        <v>USD3L1L21M_LCHQuote</v>
      </c>
      <c r="J23" s="64" t="str">
        <f>_xll.qlSwapRateHelper2(,$H23,2,$B23,Calendar,$D23,$E23,$F23,$G23,$I23,$C23,Discounting1,PillarDate,,Permanent,Trigger,ObjectOverwrite)</f>
        <v>obj_0051f#0004</v>
      </c>
      <c r="K23" s="64" t="str">
        <f>_xll.qlSwapRateHelper2(,$H23,2,$B23,Calendar,$D23,$E23,$F23,$G23,$I23,$C23,Discounting2,PillarDate,,Permanent,Trigger,ObjectOverwrite)</f>
        <v>obj_00518#0004</v>
      </c>
      <c r="L23" s="48"/>
      <c r="M23" s="10" t="str">
        <f t="shared" si="8"/>
        <v>BasSw</v>
      </c>
      <c r="N23" s="94" t="str">
        <f t="shared" si="9"/>
        <v>obj_0052d#0004</v>
      </c>
      <c r="O23" s="94" t="str">
        <f t="shared" si="10"/>
        <v>obj_004d2#0004</v>
      </c>
      <c r="P23" s="146" t="str">
        <f>IFERROR(_xll.qlRateHelperQuoteName(N23,Trigger),"--")</f>
        <v>USDAM3L5Y_LCHQuote</v>
      </c>
      <c r="Q23" s="98">
        <f>IFERROR(_xll.qlRateHelperQuoteValue($N23,Trigger),"--")</f>
        <v>1.6404000000000002E-2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42321</v>
      </c>
      <c r="V23" s="99">
        <f>IFERROR(_xll.qlRateHelperPillarDate(N23,Trigger),"--")</f>
        <v>44148</v>
      </c>
      <c r="X23" s="4" t="str">
        <f t="shared" si="0"/>
        <v>BasSw</v>
      </c>
      <c r="Y23" s="4" t="str">
        <v>obj_004c9</v>
      </c>
      <c r="Z23" s="4" t="str">
        <v>obj_00520</v>
      </c>
      <c r="AA23" s="4" t="str">
        <f>IFERROR(_xll.qlRateHelperQuoteName(Y23,Trigger),"")</f>
        <v>USDAM3L40Y_LCHQuote</v>
      </c>
      <c r="AB23" s="70">
        <f>IFERROR(_xll.qlRateHelperRate(Y23,Trigger),"")</f>
        <v>2.7233999999999998E-2</v>
      </c>
      <c r="AC23" s="104">
        <f>IF(ISERROR(_xll.qlSwapRateHelperSpread($Y23)),IF(ISERROR(_xll.qlFuturesRateHelperConvexityAdjustment($Y23)),"",_xll.qlFuturesRateHelperConvexityAdjustment($Y23)),_xll.qlSwapRateHelperSpread($Y23))</f>
        <v>1.3125000000000001E-3</v>
      </c>
      <c r="AD23" s="5">
        <f>IFERROR(_xll.qlRateHelperEarliestDate(Y23,Trigger),"")</f>
        <v>42321</v>
      </c>
      <c r="AE23" s="5">
        <f>IFERROR(_xll.qlRateHelperPillarDate(Y23,Trigger),"")</f>
        <v>56933</v>
      </c>
      <c r="AF23" s="70">
        <v>2.6887751568401435E-2</v>
      </c>
      <c r="AG23" s="77">
        <v>0.34081670065789216</v>
      </c>
      <c r="AH23" s="169">
        <v>56920</v>
      </c>
      <c r="AI23" s="170">
        <v>2.5299755912103698E-2</v>
      </c>
      <c r="AJ23" s="172">
        <f t="shared" si="1"/>
        <v>1.5879956562977367E-3</v>
      </c>
      <c r="AK23" s="80">
        <v>0.36346151862046899</v>
      </c>
      <c r="AL23" s="161">
        <f t="shared" si="2"/>
        <v>-2.2644817962576835E-2</v>
      </c>
    </row>
    <row r="24" spans="1:38" ht="11.25" customHeight="1" x14ac:dyDescent="0.2">
      <c r="A24" s="59" t="s">
        <v>117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USDAM3L2Y_LCHQuote</v>
      </c>
      <c r="I24" s="154" t="str">
        <f t="shared" si="13"/>
        <v>USD3L1L2Y_LCHQuote</v>
      </c>
      <c r="J24" s="64" t="str">
        <f>_xll.qlSwapRateHelper2(,$H24,2,$B24,Calendar,$D24,$E24,$F24,$G24,$I24,$C24,Discounting1,PillarDate,,Permanent,Trigger,ObjectOverwrite)</f>
        <v>obj_00558#0004</v>
      </c>
      <c r="K24" s="64" t="str">
        <f>_xll.qlSwapRateHelper2(,$H24,2,$B24,Calendar,$D24,$E24,$F24,$G24,$I24,$C24,Discounting2,PillarDate,,Permanent,Trigger,ObjectOverwrite)</f>
        <v>obj_00507#0004</v>
      </c>
      <c r="L24" s="48"/>
      <c r="M24" s="10" t="str">
        <f t="shared" si="8"/>
        <v>BasSw</v>
      </c>
      <c r="N24" s="94" t="str">
        <f t="shared" si="9"/>
        <v>obj_00524#0004</v>
      </c>
      <c r="O24" s="94" t="str">
        <f t="shared" si="10"/>
        <v>obj_004e2#0004</v>
      </c>
      <c r="P24" s="146" t="str">
        <f>IFERROR(_xll.qlRateHelperQuoteName(N24,Trigger),"--")</f>
        <v>USDAM3L6Y_LCHQuote</v>
      </c>
      <c r="Q24" s="98">
        <f>IFERROR(_xll.qlRateHelperQuoteValue($N24,Trigger),"--")</f>
        <v>1.79455E-2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42321</v>
      </c>
      <c r="V24" s="99">
        <f>IFERROR(_xll.qlRateHelperPillarDate(N24,Trigger),"--")</f>
        <v>44515</v>
      </c>
      <c r="X24" s="4" t="str">
        <f t="shared" si="0"/>
        <v>BasSw</v>
      </c>
      <c r="Y24" s="4" t="str">
        <v>obj_00525</v>
      </c>
      <c r="Z24" s="4" t="str">
        <v>obj_00500</v>
      </c>
      <c r="AA24" s="4" t="str">
        <f>IFERROR(_xll.qlRateHelperQuoteName(Y24,Trigger),"")</f>
        <v>USDAM3L50Y_LCHQuote</v>
      </c>
      <c r="AB24" s="70">
        <f>IFERROR(_xll.qlRateHelperRate(Y24,Trigger),"")</f>
        <v>2.7866999999999996E-2</v>
      </c>
      <c r="AC24" s="104">
        <f>IF(ISERROR(_xll.qlSwapRateHelperSpread($Y24)),IF(ISERROR(_xll.qlFuturesRateHelperConvexityAdjustment($Y24)),"",_xll.qlFuturesRateHelperConvexityAdjustment($Y24)),_xll.qlSwapRateHelperSpread($Y24))</f>
        <v>1.3125000000000001E-3</v>
      </c>
      <c r="AD24" s="5">
        <f>IFERROR(_xll.qlRateHelperEarliestDate(Y24,Trigger),"")</f>
        <v>42321</v>
      </c>
      <c r="AE24" s="5">
        <f>IFERROR(_xll.qlRateHelperPillarDate(Y24,Trigger),"")</f>
        <v>60584</v>
      </c>
      <c r="AF24" s="70">
        <v>2.7886836918560927E-2</v>
      </c>
      <c r="AG24" s="77">
        <v>0.24768057026113799</v>
      </c>
      <c r="AH24" s="169">
        <v>60573</v>
      </c>
      <c r="AI24" s="170">
        <v>2.4869079786748498E-2</v>
      </c>
      <c r="AJ24" s="172">
        <f t="shared" si="1"/>
        <v>3.0177571318124284E-3</v>
      </c>
      <c r="AK24" s="80">
        <v>0.28830959979934301</v>
      </c>
      <c r="AL24" s="161">
        <f t="shared" si="2"/>
        <v>-4.0629029538205019E-2</v>
      </c>
    </row>
    <row r="25" spans="1:38" ht="11.25" customHeight="1" x14ac:dyDescent="0.2">
      <c r="A25" s="59" t="s">
        <v>117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USDAM3L3Y_LCHQuote</v>
      </c>
      <c r="I25" s="154" t="str">
        <f t="shared" si="13"/>
        <v>USD3L1L3Y_LCHQuote</v>
      </c>
      <c r="J25" s="64" t="str">
        <f>_xll.qlSwapRateHelper2(,$H25,2,$B25,Calendar,$D25,$E25,$F25,$G25,$I25,$C25,Discounting1,PillarDate,,Permanent,Trigger,ObjectOverwrite)</f>
        <v>obj_0050e#0004</v>
      </c>
      <c r="K25" s="64" t="str">
        <f>_xll.qlSwapRateHelper2(,$H25,2,$B25,Calendar,$D25,$E25,$F25,$G25,$I25,$C25,Discounting2,PillarDate,,Permanent,Trigger,ObjectOverwrite)</f>
        <v>obj_00526#0004</v>
      </c>
      <c r="L25" s="48"/>
      <c r="M25" s="10" t="str">
        <f t="shared" si="8"/>
        <v>BasSw</v>
      </c>
      <c r="N25" s="94" t="str">
        <f t="shared" si="9"/>
        <v>obj_004fc#0004</v>
      </c>
      <c r="O25" s="94" t="str">
        <f t="shared" si="10"/>
        <v>obj_004e6#0004</v>
      </c>
      <c r="P25" s="146" t="str">
        <f>IFERROR(_xll.qlRateHelperQuoteName(N25,Trigger),"--")</f>
        <v>USDAM3L7Y_LCHQuote</v>
      </c>
      <c r="Q25" s="98">
        <f>IFERROR(_xll.qlRateHelperQuoteValue($N25,Trigger),"--")</f>
        <v>1.9237500000000001E-2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42321</v>
      </c>
      <c r="V25" s="99">
        <f>IFERROR(_xll.qlRateHelperPillarDate(N25,Trigger),"--")</f>
        <v>44879</v>
      </c>
      <c r="X25" s="4" t="str">
        <f t="shared" si="0"/>
        <v>BasSw</v>
      </c>
      <c r="Y25" s="4" t="str">
        <v>obj_004f8</v>
      </c>
      <c r="Z25" s="4" t="str">
        <v>obj_004ed</v>
      </c>
      <c r="AA25" s="4" t="str">
        <f>IFERROR(_xll.qlRateHelperQuoteName(Y25,Trigger),"")</f>
        <v>USDAM3L60Y_LCHQuote</v>
      </c>
      <c r="AB25" s="70">
        <f>IFERROR(_xll.qlRateHelperRate(Y25,Trigger),"")</f>
        <v>2.8499999999999998E-2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1.3125000000000001E-3</v>
      </c>
      <c r="AD25" s="5">
        <f>IFERROR(_xll.qlRateHelperEarliestDate(Y25,Trigger),"")</f>
        <v>42321</v>
      </c>
      <c r="AE25" s="5">
        <f>IFERROR(_xll.qlRateHelperPillarDate(Y25,Trigger),"")</f>
        <v>64236</v>
      </c>
      <c r="AF25" s="70">
        <v>2.9139207590739073E-2</v>
      </c>
      <c r="AG25" s="77">
        <v>0.17380323608568274</v>
      </c>
      <c r="AH25" s="169">
        <v>64227</v>
      </c>
      <c r="AI25" s="170">
        <v>2.4691728538146201E-2</v>
      </c>
      <c r="AJ25" s="172">
        <f t="shared" si="1"/>
        <v>4.4474790525928717E-3</v>
      </c>
      <c r="AK25" s="80">
        <v>0.227114279005138</v>
      </c>
      <c r="AL25" s="161">
        <f t="shared" si="2"/>
        <v>-5.3311042919455265E-2</v>
      </c>
    </row>
    <row r="26" spans="1:38" ht="11.25" customHeight="1" x14ac:dyDescent="0.2">
      <c r="A26" s="59" t="s">
        <v>117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USDAM3L4Y_LCHQuote</v>
      </c>
      <c r="I26" s="154" t="str">
        <f t="shared" si="13"/>
        <v>USD3L1L4Y_LCHQuote</v>
      </c>
      <c r="J26" s="64" t="str">
        <f>_xll.qlSwapRateHelper2(,$H26,2,$B26,Calendar,$D26,$E26,$F26,$G26,$I26,$C26,Discounting1,PillarDate,,Permanent,Trigger,ObjectOverwrite)</f>
        <v>obj_00533#0004</v>
      </c>
      <c r="K26" s="64" t="str">
        <f>_xll.qlSwapRateHelper2(,$H26,2,$B26,Calendar,$D26,$E26,$F26,$G26,$I26,$C26,Discounting2,PillarDate,,Permanent,Trigger,ObjectOverwrite)</f>
        <v>obj_00521#0004</v>
      </c>
      <c r="L26" s="48"/>
      <c r="M26" s="10" t="str">
        <f t="shared" si="8"/>
        <v>BasSw</v>
      </c>
      <c r="N26" s="94" t="str">
        <f t="shared" si="9"/>
        <v>obj_00519#0004</v>
      </c>
      <c r="O26" s="94" t="str">
        <f t="shared" si="10"/>
        <v>obj_00503#0004</v>
      </c>
      <c r="P26" s="146" t="str">
        <f>IFERROR(_xll.qlRateHelperQuoteName(N26,Trigger),"--")</f>
        <v>USDAM3L8Y_LCHQuote</v>
      </c>
      <c r="Q26" s="98">
        <f>IFERROR(_xll.qlRateHelperQuoteValue($N26,Trigger),"--")</f>
        <v>2.03155E-2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42321</v>
      </c>
      <c r="V26" s="99">
        <f>IFERROR(_xll.qlRateHelperPillarDate(N26,Trigger),"--")</f>
        <v>45243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117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USDAM3L5Y_LCHQuote</v>
      </c>
      <c r="I27" s="154" t="str">
        <f t="shared" si="13"/>
        <v>USD3L1L5Y_LCHQuote</v>
      </c>
      <c r="J27" s="64" t="str">
        <f>_xll.qlSwapRateHelper2(,$H27,2,$B27,Calendar,$D27,$E27,$F27,$G27,$I27,$C27,Discounting1,PillarDate,,Permanent,Trigger,ObjectOverwrite)</f>
        <v>obj_0052d#0004</v>
      </c>
      <c r="K27" s="64" t="str">
        <f>_xll.qlSwapRateHelper2(,$H27,2,$B27,Calendar,$D27,$E27,$F27,$G27,$I27,$C27,Discounting2,PillarDate,,Permanent,Trigger,ObjectOverwrite)</f>
        <v>obj_004d2#0004</v>
      </c>
      <c r="L27" s="48"/>
      <c r="M27" s="10" t="str">
        <f t="shared" si="8"/>
        <v>BasSw</v>
      </c>
      <c r="N27" s="94" t="str">
        <f t="shared" si="9"/>
        <v>obj_004eb#0004</v>
      </c>
      <c r="O27" s="94" t="str">
        <f t="shared" si="10"/>
        <v>obj_004d5#0004</v>
      </c>
      <c r="P27" s="146" t="str">
        <f>IFERROR(_xll.qlRateHelperQuoteName(N27,Trigger),"--")</f>
        <v>USDAM3L9Y_LCHQuote</v>
      </c>
      <c r="Q27" s="98">
        <f>IFERROR(_xll.qlRateHelperQuoteValue($N27,Trigger),"--")</f>
        <v>2.1203000000000003E-2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45609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117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USDAM3L6Y_LCHQuote</v>
      </c>
      <c r="I28" s="154" t="str">
        <f t="shared" si="13"/>
        <v>USD3L1L6Y_LCHQuote</v>
      </c>
      <c r="J28" s="64" t="str">
        <f>_xll.qlSwapRateHelper2(,$H28,2,$B28,Calendar,$D28,$E28,$F28,$G28,$I28,$C28,Discounting1,PillarDate,,Permanent,Trigger,ObjectOverwrite)</f>
        <v>obj_00524#0004</v>
      </c>
      <c r="K28" s="64" t="str">
        <f>_xll.qlSwapRateHelper2(,$H28,2,$B28,Calendar,$D28,$E28,$F28,$G28,$I28,$C28,Discounting2,PillarDate,,Permanent,Trigger,ObjectOverwrite)</f>
        <v>obj_004e2#0004</v>
      </c>
      <c r="L28" s="48"/>
      <c r="M28" s="10" t="str">
        <f t="shared" si="8"/>
        <v>BasSw</v>
      </c>
      <c r="N28" s="94" t="str">
        <f t="shared" si="9"/>
        <v>obj_0052e#0004</v>
      </c>
      <c r="O28" s="94" t="str">
        <f t="shared" si="10"/>
        <v>obj_004dd#0004</v>
      </c>
      <c r="P28" s="146" t="str">
        <f>IFERROR(_xll.qlRateHelperQuoteName(N28,Trigger),"--")</f>
        <v>USDAM3L10Y_LCHQuote</v>
      </c>
      <c r="Q28" s="98">
        <f>IFERROR(_xll.qlRateHelperQuoteValue($N28,Trigger),"--")</f>
        <v>2.1947499999999998E-2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45974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117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USDAM3L7Y_LCHQuote</v>
      </c>
      <c r="I29" s="154" t="str">
        <f t="shared" si="13"/>
        <v>USD3L1L7Y_LCHQuote</v>
      </c>
      <c r="J29" s="64" t="str">
        <f>_xll.qlSwapRateHelper2(,$H29,2,$B29,Calendar,$D29,$E29,$F29,$G29,$I29,$C29,Discounting1,PillarDate,,Permanent,Trigger,ObjectOverwrite)</f>
        <v>obj_004fc#0004</v>
      </c>
      <c r="K29" s="64" t="str">
        <f>_xll.qlSwapRateHelper2(,$H29,2,$B29,Calendar,$D29,$E29,$F29,$G29,$I29,$C29,Discounting2,PillarDate,,Permanent,Trigger,ObjectOverwrite)</f>
        <v>obj_004e6#0004</v>
      </c>
      <c r="L29" s="48"/>
      <c r="M29" s="10" t="str">
        <f t="shared" si="8"/>
        <v>BasSw</v>
      </c>
      <c r="N29" s="94" t="str">
        <f t="shared" si="9"/>
        <v>obj_004d8#0004</v>
      </c>
      <c r="O29" s="94" t="str">
        <f t="shared" si="10"/>
        <v>obj_004e8#0004</v>
      </c>
      <c r="P29" s="146" t="str">
        <f>IFERROR(_xll.qlRateHelperQuoteName(N29,Trigger),"--")</f>
        <v>USDAM3L11Y_LCHQuote</v>
      </c>
      <c r="Q29" s="98">
        <f>IFERROR(_xll.qlRateHelperQuoteValue($N29,Trigger),"--")</f>
        <v>2.2633500000000001E-2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42321</v>
      </c>
      <c r="V29" s="99">
        <f>IFERROR(_xll.qlRateHelperPillarDate(N29,Trigger),"--")</f>
        <v>46339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117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USDAM3L8Y_LCHQuote</v>
      </c>
      <c r="I30" s="154" t="str">
        <f t="shared" si="13"/>
        <v>USD3L1L8Y_LCHQuote</v>
      </c>
      <c r="J30" s="64" t="str">
        <f>_xll.qlSwapRateHelper2(,$H30,2,$B30,Calendar,$D30,$E30,$F30,$G30,$I30,$C30,Discounting1,PillarDate,,Permanent,Trigger,ObjectOverwrite)</f>
        <v>obj_00519#0004</v>
      </c>
      <c r="K30" s="64" t="str">
        <f>_xll.qlSwapRateHelper2(,$H30,2,$B30,Calendar,$D30,$E30,$F30,$G30,$I30,$C30,Discounting2,PillarDate,,Permanent,Trigger,ObjectOverwrite)</f>
        <v>obj_00503#0004</v>
      </c>
      <c r="L30" s="48"/>
      <c r="M30" s="10" t="str">
        <f t="shared" si="8"/>
        <v>BasSw</v>
      </c>
      <c r="N30" s="94" t="str">
        <f t="shared" si="9"/>
        <v>obj_004de#0004</v>
      </c>
      <c r="O30" s="94" t="str">
        <f t="shared" si="10"/>
        <v>obj_004df#0004</v>
      </c>
      <c r="P30" s="146" t="str">
        <f>IFERROR(_xll.qlRateHelperQuoteName(N30,Trigger),"--")</f>
        <v>USDAM3L12Y_LCHQuote</v>
      </c>
      <c r="Q30" s="98">
        <f>IFERROR(_xll.qlRateHelperQuoteValue($N30,Trigger),"--")</f>
        <v>2.3208000000000003E-2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46706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117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USDAM3L9Y_LCHQuote</v>
      </c>
      <c r="I31" s="154" t="str">
        <f t="shared" si="13"/>
        <v>USD3L1L9Y_LCHQuote</v>
      </c>
      <c r="J31" s="64" t="str">
        <f>_xll.qlSwapRateHelper2(,$H31,2,$B31,Calendar,$D31,$E31,$F31,$G31,$I31,$C31,Discounting1,PillarDate,,Permanent,Trigger,ObjectOverwrite)</f>
        <v>obj_004eb#0004</v>
      </c>
      <c r="K31" s="64" t="str">
        <f>_xll.qlSwapRateHelper2(,$H31,2,$B31,Calendar,$D31,$E31,$F31,$G31,$I31,$C31,Discounting2,PillarDate,,Permanent,Trigger,ObjectOverwrite)</f>
        <v>obj_004d5#0004</v>
      </c>
      <c r="L31" s="48"/>
      <c r="M31" s="10" t="str">
        <f t="shared" si="8"/>
        <v>BasSw</v>
      </c>
      <c r="N31" s="94" t="str">
        <f t="shared" si="9"/>
        <v>obj_0051d#0004</v>
      </c>
      <c r="O31" s="94" t="str">
        <f t="shared" si="10"/>
        <v>obj_004e5#0004</v>
      </c>
      <c r="P31" s="146" t="str">
        <f>IFERROR(_xll.qlRateHelperQuoteName(N31,Trigger),"--")</f>
        <v>USDAM3L13Y_LCHQuote</v>
      </c>
      <c r="Q31" s="98">
        <f>IFERROR(_xll.qlRateHelperQuoteValue($N31,Trigger),"--")</f>
        <v>2.3703000000000002E-2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42321</v>
      </c>
      <c r="V31" s="99">
        <f>IFERROR(_xll.qlRateHelperPillarDate(N31,Trigger),"--")</f>
        <v>47070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117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USDAM3L10Y_LCHQuote</v>
      </c>
      <c r="I32" s="154" t="str">
        <f t="shared" si="13"/>
        <v>USD3L1L10Y_LCHQuote</v>
      </c>
      <c r="J32" s="64" t="str">
        <f>_xll.qlSwapRateHelper2(,$H32,2,$B32,Calendar,$D32,$E32,$F32,$G32,$I32,$C32,Discounting1,PillarDate,,Permanent,Trigger,ObjectOverwrite)</f>
        <v>obj_0052e#0004</v>
      </c>
      <c r="K32" s="64" t="str">
        <f>_xll.qlSwapRateHelper2(,$H32,2,$B32,Calendar,$D32,$E32,$F32,$G32,$I32,$C32,Discounting2,PillarDate,,Permanent,Trigger,ObjectOverwrite)</f>
        <v>obj_004dd#0004</v>
      </c>
      <c r="L32" s="48"/>
      <c r="M32" s="10" t="str">
        <f t="shared" si="8"/>
        <v>BasSw</v>
      </c>
      <c r="N32" s="94" t="str">
        <f t="shared" si="9"/>
        <v>obj_00538#0004</v>
      </c>
      <c r="O32" s="94" t="str">
        <f t="shared" si="10"/>
        <v>obj_00529#0004</v>
      </c>
      <c r="P32" s="146" t="str">
        <f>IFERROR(_xll.qlRateHelperQuoteName(N32,Trigger),"--")</f>
        <v>USDAM3L14Y_LCHQuote</v>
      </c>
      <c r="Q32" s="98">
        <f>IFERROR(_xll.qlRateHelperQuoteValue($N32,Trigger),"--")</f>
        <v>2.41275E-2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42321</v>
      </c>
      <c r="V32" s="99">
        <f>IFERROR(_xll.qlRateHelperPillarDate(N32,Trigger),"--")</f>
        <v>47435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97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USDAM3L11Y_LCHQuote</v>
      </c>
      <c r="I33" s="154" t="str">
        <f t="shared" si="13"/>
        <v>USD3L1L11Y_LCHQuote</v>
      </c>
      <c r="J33" s="64" t="str">
        <f>_xll.qlSwapRateHelper2(,$H33,2,$B33,Calendar,$D33,$E33,$F33,$G33,$I33,$C33,Discounting1,PillarDate,,Permanent,Trigger,ObjectOverwrite)</f>
        <v>obj_004d8#0004</v>
      </c>
      <c r="K33" s="64" t="str">
        <f>_xll.qlSwapRateHelper2(,$H33,2,$B33,Calendar,$D33,$E33,$F33,$G33,$I33,$C33,Discounting2,PillarDate,,Permanent,Trigger,ObjectOverwrite)</f>
        <v>obj_004e8#0004</v>
      </c>
      <c r="L33" s="48"/>
      <c r="M33" s="10" t="str">
        <f t="shared" si="8"/>
        <v>BasSw</v>
      </c>
      <c r="N33" s="94" t="str">
        <f t="shared" si="9"/>
        <v>obj_00508#0004</v>
      </c>
      <c r="O33" s="94" t="str">
        <f t="shared" si="10"/>
        <v>obj_004d1#0004</v>
      </c>
      <c r="P33" s="146" t="str">
        <f>IFERROR(_xll.qlRateHelperQuoteName(N33,Trigger),"--")</f>
        <v>USDAM3L15Y_LCHQuote</v>
      </c>
      <c r="Q33" s="98">
        <f>IFERROR(_xll.qlRateHelperQuoteValue($N33,Trigger),"--")</f>
        <v>2.4497499999999998E-2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47800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USDAM3L12Y_LCHQuote</v>
      </c>
      <c r="I34" s="154" t="str">
        <f t="shared" si="13"/>
        <v>USD3L1L12Y_LCHQuote</v>
      </c>
      <c r="J34" s="64" t="str">
        <f>_xll.qlSwapRateHelper2(,$H34,2,$B34,Calendar,$D34,$E34,$F34,$G34,$I34,$C34,Discounting1,PillarDate,,Permanent,Trigger,ObjectOverwrite)</f>
        <v>obj_004de#0004</v>
      </c>
      <c r="K34" s="64" t="str">
        <f>_xll.qlSwapRateHelper2(,$H34,2,$B34,Calendar,$D34,$E34,$F34,$G34,$I34,$C34,Discounting2,PillarDate,,Permanent,Trigger,ObjectOverwrite)</f>
        <v>obj_004df#0004</v>
      </c>
      <c r="L34" s="48"/>
      <c r="M34" s="10" t="str">
        <f t="shared" si="8"/>
        <v>BasSw</v>
      </c>
      <c r="N34" s="94" t="str">
        <f t="shared" si="9"/>
        <v>obj_004f5#0004</v>
      </c>
      <c r="O34" s="94" t="str">
        <f t="shared" si="10"/>
        <v>obj_004d6#0004</v>
      </c>
      <c r="P34" s="146" t="str">
        <f>IFERROR(_xll.qlRateHelperQuoteName(N34,Trigger),"--")</f>
        <v>USDAM3L16Y_LCHQuote</v>
      </c>
      <c r="Q34" s="98">
        <f>IFERROR(_xll.qlRateHelperQuoteValue($N34,Trigger),"--")</f>
        <v>2.4808750000000001E-2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42321</v>
      </c>
      <c r="V34" s="99">
        <f>IFERROR(_xll.qlRateHelperPillarDate(N34,Trigger),"--")</f>
        <v>48165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98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USDAM3L13Y_LCHQuote</v>
      </c>
      <c r="I35" s="154" t="str">
        <f t="shared" si="13"/>
        <v>USD3L1L13Y_LCHQuote</v>
      </c>
      <c r="J35" s="64" t="str">
        <f>_xll.qlSwapRateHelper2(,$H35,2,$B35,Calendar,$D35,$E35,$F35,$G35,$I35,$C35,Discounting1,PillarDate,,Permanent,Trigger,ObjectOverwrite)</f>
        <v>obj_0051d#0004</v>
      </c>
      <c r="K35" s="64" t="str">
        <f>_xll.qlSwapRateHelper2(,$H35,2,$B35,Calendar,$D35,$E35,$F35,$G35,$I35,$C35,Discounting2,PillarDate,,Permanent,Trigger,ObjectOverwrite)</f>
        <v>obj_004e5#0004</v>
      </c>
      <c r="L35" s="48"/>
      <c r="M35" s="10" t="str">
        <f t="shared" si="8"/>
        <v>BasSw</v>
      </c>
      <c r="N35" s="94" t="str">
        <f t="shared" si="9"/>
        <v>obj_004d7#0004</v>
      </c>
      <c r="O35" s="94" t="str">
        <f t="shared" si="10"/>
        <v>obj_00531#0004</v>
      </c>
      <c r="P35" s="146" t="str">
        <f>IFERROR(_xll.qlRateHelperQuoteName(N35,Trigger),"--")</f>
        <v>USDAM3L17Y_LCHQuote</v>
      </c>
      <c r="Q35" s="98">
        <f>IFERROR(_xll.qlRateHelperQuoteValue($N35,Trigger),"--")</f>
        <v>2.512E-2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42321</v>
      </c>
      <c r="V35" s="99">
        <f>IFERROR(_xll.qlRateHelperPillarDate(N35,Trigger),"--")</f>
        <v>48533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USDAM3L14Y_LCHQuote</v>
      </c>
      <c r="I36" s="154" t="str">
        <f t="shared" si="13"/>
        <v>USD3L1L14Y_LCHQuote</v>
      </c>
      <c r="J36" s="64" t="str">
        <f>_xll.qlSwapRateHelper2(,$H36,2,$B36,Calendar,$D36,$E36,$F36,$G36,$I36,$C36,Discounting1,PillarDate,,Permanent,Trigger,ObjectOverwrite)</f>
        <v>obj_00538#0004</v>
      </c>
      <c r="K36" s="64" t="str">
        <f>_xll.qlSwapRateHelper2(,$H36,2,$B36,Calendar,$D36,$E36,$F36,$G36,$I36,$C36,Discounting2,PillarDate,,Permanent,Trigger,ObjectOverwrite)</f>
        <v>obj_00529#0004</v>
      </c>
      <c r="L36" s="48"/>
      <c r="M36" s="10" t="str">
        <f t="shared" si="8"/>
        <v>BasSw</v>
      </c>
      <c r="N36" s="94" t="str">
        <f t="shared" si="9"/>
        <v>obj_00530#0004</v>
      </c>
      <c r="O36" s="94" t="str">
        <f t="shared" si="10"/>
        <v>obj_00527#0004</v>
      </c>
      <c r="P36" s="146" t="str">
        <f>IFERROR(_xll.qlRateHelperQuoteName(N36,Trigger),"--")</f>
        <v>USDAM3L18Y_LCHQuote</v>
      </c>
      <c r="Q36" s="98">
        <f>IFERROR(_xll.qlRateHelperQuoteValue($N36,Trigger),"--")</f>
        <v>2.5326499999999998E-2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42321</v>
      </c>
      <c r="V36" s="99">
        <f>IFERROR(_xll.qlRateHelperPillarDate(N36,Trigger),"--")</f>
        <v>48897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USDAM3L15Y_LCHQuote</v>
      </c>
      <c r="I37" s="154" t="str">
        <f t="shared" si="13"/>
        <v>USD3L1L15Y_LCHQuote</v>
      </c>
      <c r="J37" s="64" t="str">
        <f>_xll.qlSwapRateHelper2(,$H37,2,$B37,Calendar,$D37,$E37,$F37,$G37,$I37,$C37,Discounting1,PillarDate,,Permanent,Trigger,ObjectOverwrite)</f>
        <v>obj_00508#0004</v>
      </c>
      <c r="K37" s="64" t="str">
        <f>_xll.qlSwapRateHelper2(,$H37,2,$B37,Calendar,$D37,$E37,$F37,$G37,$I37,$C37,Discounting2,PillarDate,,Permanent,Trigger,ObjectOverwrite)</f>
        <v>obj_004d1#0004</v>
      </c>
      <c r="L37" s="48"/>
      <c r="M37" s="10" t="str">
        <f t="shared" si="8"/>
        <v>BasSw</v>
      </c>
      <c r="N37" s="94" t="str">
        <f t="shared" si="9"/>
        <v>obj_00509#0004</v>
      </c>
      <c r="O37" s="94" t="str">
        <f t="shared" si="10"/>
        <v>obj_00534#0004</v>
      </c>
      <c r="P37" s="146" t="str">
        <f>IFERROR(_xll.qlRateHelperQuoteName(N37,Trigger),"--")</f>
        <v>USDAM3L19Y_LCHQuote</v>
      </c>
      <c r="Q37" s="98">
        <f>IFERROR(_xll.qlRateHelperQuoteValue($N37,Trigger),"--")</f>
        <v>2.5533E-2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42321</v>
      </c>
      <c r="V37" s="99">
        <f>IFERROR(_xll.qlRateHelperPillarDate(N37,Trigger),"--")</f>
        <v>49261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100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USDAM3L16Y_LCHQuote</v>
      </c>
      <c r="I38" s="154" t="str">
        <f t="shared" si="13"/>
        <v>USD3L1L16Y_LCHQuote</v>
      </c>
      <c r="J38" s="64" t="str">
        <f>_xll.qlSwapRateHelper2(,$H38,2,$B38,Calendar,$D38,$E38,$F38,$G38,$I38,$C38,Discounting1,PillarDate,,Permanent,Trigger,ObjectOverwrite)</f>
        <v>obj_004f5#0004</v>
      </c>
      <c r="K38" s="64" t="str">
        <f>_xll.qlSwapRateHelper2(,$H38,2,$B38,Calendar,$D38,$E38,$F38,$G38,$I38,$C38,Discounting2,PillarDate,,Permanent,Trigger,ObjectOverwrite)</f>
        <v>obj_004d6#0004</v>
      </c>
      <c r="L38" s="48"/>
      <c r="M38" s="10" t="str">
        <f t="shared" si="8"/>
        <v>BasSw</v>
      </c>
      <c r="N38" s="94" t="str">
        <f t="shared" si="9"/>
        <v>obj_00535#0004</v>
      </c>
      <c r="O38" s="94" t="str">
        <f t="shared" si="10"/>
        <v>obj_004ec#0004</v>
      </c>
      <c r="P38" s="146" t="str">
        <f>IFERROR(_xll.qlRateHelperQuoteName(N38,Trigger),"--")</f>
        <v>USDAM3L20Y_LCHQuote</v>
      </c>
      <c r="Q38" s="98">
        <f>IFERROR(_xll.qlRateHelperQuoteValue($N38,Trigger),"--")</f>
        <v>2.5739499999999998E-2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42321</v>
      </c>
      <c r="V38" s="99">
        <f>IFERROR(_xll.qlRateHelperPillarDate(N38,Trigger),"--")</f>
        <v>49626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USDAM3L17Y_LCHQuote</v>
      </c>
      <c r="I39" s="154" t="str">
        <f t="shared" si="13"/>
        <v>USD3L1L17Y_LCHQuote</v>
      </c>
      <c r="J39" s="64" t="str">
        <f>_xll.qlSwapRateHelper2(,$H39,2,$B39,Calendar,$D39,$E39,$F39,$G39,$I39,$C39,Discounting1,PillarDate,,Permanent,Trigger,ObjectOverwrite)</f>
        <v>obj_004d7#0004</v>
      </c>
      <c r="K39" s="64" t="str">
        <f>_xll.qlSwapRateHelper2(,$H39,2,$B39,Calendar,$D39,$E39,$F39,$G39,$I39,$C39,Discounting2,PillarDate,,Permanent,Trigger,ObjectOverwrite)</f>
        <v>obj_00531#0004</v>
      </c>
      <c r="L39" s="48"/>
      <c r="M39" s="10" t="str">
        <f t="shared" si="8"/>
        <v>BasSw</v>
      </c>
      <c r="N39" s="94" t="str">
        <f t="shared" si="9"/>
        <v>obj_004d0#0004</v>
      </c>
      <c r="O39" s="94" t="str">
        <f t="shared" si="10"/>
        <v>obj_004fa#0004</v>
      </c>
      <c r="P39" s="146" t="str">
        <f>IFERROR(_xll.qlRateHelperQuoteName(N39,Trigger),"--")</f>
        <v>USDAM3L21Y_LCHQuote</v>
      </c>
      <c r="Q39" s="98">
        <f>IFERROR(_xll.qlRateHelperQuoteValue($N39,Trigger),"--")</f>
        <v>2.58485E-2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42321</v>
      </c>
      <c r="V39" s="99">
        <f>IFERROR(_xll.qlRateHelperPillarDate(N39,Trigger),"--")</f>
        <v>49992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USDAM3L18Y_LCHQuote</v>
      </c>
      <c r="I40" s="154" t="str">
        <f t="shared" si="13"/>
        <v>USD3L1L18Y_LCHQuote</v>
      </c>
      <c r="J40" s="64" t="str">
        <f>_xll.qlSwapRateHelper2(,$H40,2,$B40,Calendar,$D40,$E40,$F40,$G40,$I40,$C40,Discounting1,PillarDate,,Permanent,Trigger,ObjectOverwrite)</f>
        <v>obj_00530#0004</v>
      </c>
      <c r="K40" s="64" t="str">
        <f>_xll.qlSwapRateHelper2(,$H40,2,$B40,Calendar,$D40,$E40,$F40,$G40,$I40,$C40,Discounting2,PillarDate,,Permanent,Trigger,ObjectOverwrite)</f>
        <v>obj_00527#0004</v>
      </c>
      <c r="L40" s="48"/>
      <c r="M40" s="10" t="str">
        <f t="shared" si="8"/>
        <v>BasSw</v>
      </c>
      <c r="N40" s="94" t="str">
        <f t="shared" si="9"/>
        <v>obj_004f9#0004</v>
      </c>
      <c r="O40" s="94" t="str">
        <f t="shared" si="10"/>
        <v>obj_0052f#0004</v>
      </c>
      <c r="P40" s="146" t="str">
        <f>IFERROR(_xll.qlRateHelperQuoteName(N40,Trigger),"--")</f>
        <v>USDAM3L22Y_LCHQuote</v>
      </c>
      <c r="Q40" s="98">
        <f>IFERROR(_xll.qlRateHelperQuoteValue($N40,Trigger),"--")</f>
        <v>2.5957499999999998E-2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42321</v>
      </c>
      <c r="V40" s="99">
        <f>IFERROR(_xll.qlRateHelperPillarDate(N40,Trigger),"--")</f>
        <v>50357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USDAM3L19Y_LCHQuote</v>
      </c>
      <c r="I41" s="154" t="str">
        <f t="shared" si="13"/>
        <v>USD3L1L19Y_LCHQuote</v>
      </c>
      <c r="J41" s="64" t="str">
        <f>_xll.qlSwapRateHelper2(,$H41,2,$B41,Calendar,$D41,$E41,$F41,$G41,$I41,$C41,Discounting1,PillarDate,,Permanent,Trigger,ObjectOverwrite)</f>
        <v>obj_00509#0004</v>
      </c>
      <c r="K41" s="64" t="str">
        <f>_xll.qlSwapRateHelper2(,$H41,2,$B41,Calendar,$D41,$E41,$F41,$G41,$I41,$C41,Discounting2,PillarDate,,Permanent,Trigger,ObjectOverwrite)</f>
        <v>obj_00534#0004</v>
      </c>
      <c r="M41" s="10" t="str">
        <f t="shared" si="8"/>
        <v>BasSw</v>
      </c>
      <c r="N41" s="94" t="str">
        <f t="shared" si="9"/>
        <v>obj_0050d#0004</v>
      </c>
      <c r="O41" s="94" t="str">
        <f t="shared" si="10"/>
        <v>obj_00501#0004</v>
      </c>
      <c r="P41" s="146" t="str">
        <f>IFERROR(_xll.qlRateHelperQuoteName(N41,Trigger),"--")</f>
        <v>USDAM3L23Y_LCHQuote</v>
      </c>
      <c r="Q41" s="98">
        <f>IFERROR(_xll.qlRateHelperQuoteValue($N41,Trigger),"--")</f>
        <v>2.6066500000000003E-2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42321</v>
      </c>
      <c r="V41" s="99">
        <f>IFERROR(_xll.qlRateHelperPillarDate(N41,Trigger),"--")</f>
        <v>50724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USDAM3L20Y_LCHQuote</v>
      </c>
      <c r="I42" s="154" t="str">
        <f t="shared" si="13"/>
        <v>USD3L1L20Y_LCHQuote</v>
      </c>
      <c r="J42" s="64" t="str">
        <f>_xll.qlSwapRateHelper2(,$H42,2,$B42,Calendar,$D42,$E42,$F42,$G42,$I42,$C42,Discounting1,PillarDate,,Permanent,Trigger,ObjectOverwrite)</f>
        <v>obj_00535#0004</v>
      </c>
      <c r="K42" s="64" t="str">
        <f>_xll.qlSwapRateHelper2(,$H42,2,$B42,Calendar,$D42,$E42,$F42,$G42,$I42,$C42,Discounting2,PillarDate,,Permanent,Trigger,ObjectOverwrite)</f>
        <v>obj_004ec#0004</v>
      </c>
      <c r="M42" s="10" t="str">
        <f t="shared" si="8"/>
        <v>BasSw</v>
      </c>
      <c r="N42" s="94" t="str">
        <f t="shared" si="9"/>
        <v>obj_00512#0004</v>
      </c>
      <c r="O42" s="94" t="str">
        <f t="shared" si="10"/>
        <v>obj_004ef#0004</v>
      </c>
      <c r="P42" s="146" t="str">
        <f>IFERROR(_xll.qlRateHelperQuoteName(N42,Trigger),"--")</f>
        <v>USDAM3L24Y_LCHQuote</v>
      </c>
      <c r="Q42" s="98">
        <f>IFERROR(_xll.qlRateHelperQuoteValue($N42,Trigger),"--")</f>
        <v>2.6175500000000001E-2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42321</v>
      </c>
      <c r="V42" s="99">
        <f>IFERROR(_xll.qlRateHelperPillarDate(N42,Trigger),"--")</f>
        <v>51088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104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USDAM3L21Y_LCHQuote</v>
      </c>
      <c r="I43" s="154" t="str">
        <f t="shared" si="13"/>
        <v>USD3L1L21Y_LCHQuote</v>
      </c>
      <c r="J43" s="64" t="str">
        <f>_xll.qlSwapRateHelper2(,$H43,2,$B43,Calendar,$D43,$E43,$F43,$G43,$I43,$C43,Discounting1,PillarDate,,Permanent,Trigger,ObjectOverwrite)</f>
        <v>obj_004d0#0004</v>
      </c>
      <c r="K43" s="64" t="str">
        <f>_xll.qlSwapRateHelper2(,$H43,2,$B43,Calendar,$D43,$E43,$F43,$G43,$I43,$C43,Discounting2,PillarDate,,Permanent,Trigger,ObjectOverwrite)</f>
        <v>obj_004fa#0004</v>
      </c>
      <c r="M43" s="10" t="str">
        <f t="shared" si="8"/>
        <v>BasSw</v>
      </c>
      <c r="N43" s="94" t="str">
        <f t="shared" si="9"/>
        <v>obj_00536#0004</v>
      </c>
      <c r="O43" s="94" t="str">
        <f t="shared" si="10"/>
        <v>obj_00505#0004</v>
      </c>
      <c r="P43" s="146" t="str">
        <f>IFERROR(_xll.qlRateHelperQuoteName(N43,Trigger),"--")</f>
        <v>USDAM3L25Y_LCHQuote</v>
      </c>
      <c r="Q43" s="98">
        <f>IFERROR(_xll.qlRateHelperQuoteValue($N43,Trigger),"--")</f>
        <v>2.6284499999999999E-2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42321</v>
      </c>
      <c r="V43" s="99">
        <f>IFERROR(_xll.qlRateHelperPillarDate(N43,Trigger),"--")</f>
        <v>51453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USDAM3L22Y_LCHQuote</v>
      </c>
      <c r="I44" s="154" t="str">
        <f t="shared" si="13"/>
        <v>USD3L1L22Y_LCHQuote</v>
      </c>
      <c r="J44" s="64" t="str">
        <f>_xll.qlSwapRateHelper2(,$H44,2,$B44,Calendar,$D44,$E44,$F44,$G44,$I44,$C44,Discounting1,PillarDate,,Permanent,Trigger,ObjectOverwrite)</f>
        <v>obj_004f9#0004</v>
      </c>
      <c r="K44" s="64" t="str">
        <f>_xll.qlSwapRateHelper2(,$H44,2,$B44,Calendar,$D44,$E44,$F44,$G44,$I44,$C44,Discounting2,PillarDate,,Permanent,Trigger,ObjectOverwrite)</f>
        <v>obj_0052f#0004</v>
      </c>
      <c r="M44" s="10" t="str">
        <f t="shared" si="8"/>
        <v>BasSw</v>
      </c>
      <c r="N44" s="94" t="str">
        <f t="shared" si="9"/>
        <v>obj_004fd#0004</v>
      </c>
      <c r="O44" s="94" t="str">
        <f t="shared" si="10"/>
        <v>obj_004cc#0004</v>
      </c>
      <c r="P44" s="146" t="str">
        <f>IFERROR(_xll.qlRateHelperQuoteName(N44,Trigger),"--")</f>
        <v>USDAM3L26Y_LCHQuote</v>
      </c>
      <c r="Q44" s="98">
        <f>IFERROR(_xll.qlRateHelperQuoteValue($N44,Trigger),"--")</f>
        <v>2.6347800000000001E-2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42321</v>
      </c>
      <c r="V44" s="99">
        <f>IFERROR(_xll.qlRateHelperPillarDate(N44,Trigger),"--")</f>
        <v>51818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USDAM3L23Y_LCHQuote</v>
      </c>
      <c r="I45" s="154" t="str">
        <f t="shared" si="13"/>
        <v>USD3L1L23Y_LCHQuote</v>
      </c>
      <c r="J45" s="64" t="str">
        <f>_xll.qlSwapRateHelper2(,$H45,2,$B45,Calendar,$D45,$E45,$F45,$G45,$I45,$C45,Discounting1,PillarDate,,Permanent,Trigger,ObjectOverwrite)</f>
        <v>obj_0050d#0004</v>
      </c>
      <c r="K45" s="64" t="str">
        <f>_xll.qlSwapRateHelper2(,$H45,2,$B45,Calendar,$D45,$E45,$F45,$G45,$I45,$C45,Discounting2,PillarDate,,Permanent,Trigger,ObjectOverwrite)</f>
        <v>obj_00501#0004</v>
      </c>
      <c r="M45" s="10" t="str">
        <f t="shared" si="8"/>
        <v>BasSw</v>
      </c>
      <c r="N45" s="94" t="str">
        <f t="shared" si="9"/>
        <v>obj_00528#0004</v>
      </c>
      <c r="O45" s="94" t="str">
        <f t="shared" si="10"/>
        <v>obj_004e4#0004</v>
      </c>
      <c r="P45" s="146" t="str">
        <f>IFERROR(_xll.qlRateHelperQuoteName(N45,Trigger),"--")</f>
        <v>USDAM3L27Y_LCHQuote</v>
      </c>
      <c r="Q45" s="98">
        <f>IFERROR(_xll.qlRateHelperQuoteValue($N45,Trigger),"--")</f>
        <v>2.64111E-2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42321</v>
      </c>
      <c r="V45" s="99">
        <f>IFERROR(_xll.qlRateHelperPillarDate(N45,Trigger),"--")</f>
        <v>52183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USDAM3L24Y_LCHQuote</v>
      </c>
      <c r="I46" s="154" t="str">
        <f t="shared" si="13"/>
        <v>USD3L1L24Y_LCHQuote</v>
      </c>
      <c r="J46" s="64" t="str">
        <f>_xll.qlSwapRateHelper2(,$H46,2,$B46,Calendar,$D46,$E46,$F46,$G46,$I46,$C46,Discounting1,PillarDate,,Permanent,Trigger,ObjectOverwrite)</f>
        <v>obj_00512#0004</v>
      </c>
      <c r="K46" s="64" t="str">
        <f>_xll.qlSwapRateHelper2(,$H46,2,$B46,Calendar,$D46,$E46,$F46,$G46,$I46,$C46,Discounting2,PillarDate,,Permanent,Trigger,ObjectOverwrite)</f>
        <v>obj_004ef#0004</v>
      </c>
      <c r="M46" s="10" t="str">
        <f t="shared" si="8"/>
        <v>BasSw</v>
      </c>
      <c r="N46" s="94" t="str">
        <f t="shared" si="9"/>
        <v>obj_00511#0004</v>
      </c>
      <c r="O46" s="94" t="str">
        <f t="shared" si="10"/>
        <v>obj_00510#0004</v>
      </c>
      <c r="P46" s="146" t="str">
        <f>IFERROR(_xll.qlRateHelperQuoteName(N46,Trigger),"--")</f>
        <v>USDAM3L28Y_LCHQuote</v>
      </c>
      <c r="Q46" s="98">
        <f>IFERROR(_xll.qlRateHelperQuoteValue($N46,Trigger),"--")</f>
        <v>2.6474399999999999E-2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42321</v>
      </c>
      <c r="V46" s="99">
        <f>IFERROR(_xll.qlRateHelperPillarDate(N46,Trigger),"--")</f>
        <v>52548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USDAM3L25Y_LCHQuote</v>
      </c>
      <c r="I47" s="154" t="str">
        <f t="shared" si="13"/>
        <v>USD3L1L25Y_LCHQuote</v>
      </c>
      <c r="J47" s="64" t="str">
        <f>_xll.qlSwapRateHelper2(,$H47,2,$B47,Calendar,$D47,$E47,$F47,$G47,$I47,$C47,Discounting1,PillarDate,,Permanent,Trigger,ObjectOverwrite)</f>
        <v>obj_00536#0004</v>
      </c>
      <c r="K47" s="64" t="str">
        <f>_xll.qlSwapRateHelper2(,$H47,2,$B47,Calendar,$D47,$E47,$F47,$G47,$I47,$C47,Discounting2,PillarDate,,Permanent,Trigger,ObjectOverwrite)</f>
        <v>obj_00505#0004</v>
      </c>
      <c r="M47" s="10" t="str">
        <f t="shared" si="8"/>
        <v>BasSw</v>
      </c>
      <c r="N47" s="94" t="str">
        <f t="shared" si="9"/>
        <v>obj_0051b#0004</v>
      </c>
      <c r="O47" s="94" t="str">
        <f t="shared" si="10"/>
        <v>obj_00506#0004</v>
      </c>
      <c r="P47" s="146" t="str">
        <f>IFERROR(_xll.qlRateHelperQuoteName(N47,Trigger),"--")</f>
        <v>USDAM3L29Y_LCHQuote</v>
      </c>
      <c r="Q47" s="98">
        <f>IFERROR(_xll.qlRateHelperQuoteValue($N47,Trigger),"--")</f>
        <v>2.6537699999999997E-2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42321</v>
      </c>
      <c r="V47" s="99">
        <f>IFERROR(_xll.qlRateHelperPillarDate(N47,Trigger),"--")</f>
        <v>52915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108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USDAM3L26Y_LCHQuote</v>
      </c>
      <c r="I48" s="154" t="str">
        <f t="shared" si="13"/>
        <v>USD3L1L26Y_LCHQuote</v>
      </c>
      <c r="J48" s="64" t="str">
        <f>_xll.qlSwapRateHelper2(,$H48,2,$B48,Calendar,$D48,$E48,$F48,$G48,$I48,$C48,Discounting1,PillarDate,,Permanent,Trigger,ObjectOverwrite)</f>
        <v>obj_004fd#0004</v>
      </c>
      <c r="K48" s="64" t="str">
        <f>_xll.qlSwapRateHelper2(,$H48,2,$B48,Calendar,$D48,$E48,$F48,$G48,$I48,$C48,Discounting2,PillarDate,,Permanent,Trigger,ObjectOverwrite)</f>
        <v>obj_004cc#0004</v>
      </c>
      <c r="M48" s="10" t="str">
        <f t="shared" si="8"/>
        <v>BasSw</v>
      </c>
      <c r="N48" s="94" t="str">
        <f t="shared" si="9"/>
        <v>obj_0052c#0004</v>
      </c>
      <c r="O48" s="94" t="str">
        <f t="shared" si="10"/>
        <v>obj_00523#0004</v>
      </c>
      <c r="P48" s="146" t="str">
        <f>IFERROR(_xll.qlRateHelperQuoteName(N48,Trigger),"--")</f>
        <v>USDAM3L30Y_LCHQuote</v>
      </c>
      <c r="Q48" s="98">
        <f>IFERROR(_xll.qlRateHelperQuoteValue($N48,Trigger),"--")</f>
        <v>2.6601E-2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42321</v>
      </c>
      <c r="V48" s="99">
        <f>IFERROR(_xll.qlRateHelperPillarDate(N48,Trigger),"--")</f>
        <v>53279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USDAM3L27Y_LCHQuote</v>
      </c>
      <c r="I49" s="154" t="str">
        <f t="shared" si="13"/>
        <v>USD3L1L27Y_LCHQuote</v>
      </c>
      <c r="J49" s="64" t="str">
        <f>_xll.qlSwapRateHelper2(,$H49,2,$B49,Calendar,$D49,$E49,$F49,$G49,$I49,$C49,Discounting1,PillarDate,,Permanent,Trigger,ObjectOverwrite)</f>
        <v>obj_00528#0004</v>
      </c>
      <c r="K49" s="64" t="str">
        <f>_xll.qlSwapRateHelper2(,$H49,2,$B49,Calendar,$D49,$E49,$F49,$G49,$I49,$C49,Discounting2,PillarDate,,Permanent,Trigger,ObjectOverwrite)</f>
        <v>obj_004e4#0004</v>
      </c>
      <c r="M49" s="10" t="str">
        <f t="shared" si="8"/>
        <v>BasSw</v>
      </c>
      <c r="N49" s="94" t="str">
        <f t="shared" si="9"/>
        <v>obj_004d9#0004</v>
      </c>
      <c r="O49" s="94" t="str">
        <f t="shared" si="10"/>
        <v>obj_0050a#0004</v>
      </c>
      <c r="P49" s="146" t="str">
        <f>IFERROR(_xll.qlRateHelperQuoteName(N49,Trigger),"--")</f>
        <v>USDAM3L35Y_LCHQuote</v>
      </c>
      <c r="Q49" s="98">
        <f>IFERROR(_xll.qlRateHelperQuoteValue($N49,Trigger),"--")</f>
        <v>2.6917499999999997E-2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42321</v>
      </c>
      <c r="V49" s="99">
        <f>IFERROR(_xll.qlRateHelperPillarDate(N49,Trigger),"--")</f>
        <v>55106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109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USDAM3L28Y_LCHQuote</v>
      </c>
      <c r="I50" s="154" t="str">
        <f t="shared" si="13"/>
        <v>USD3L1L28Y_LCHQuote</v>
      </c>
      <c r="J50" s="64" t="str">
        <f>_xll.qlSwapRateHelper2(,$H50,2,$B50,Calendar,$D50,$E50,$F50,$G50,$I50,$C50,Discounting1,PillarDate,,Permanent,Trigger,ObjectOverwrite)</f>
        <v>obj_00511#0004</v>
      </c>
      <c r="K50" s="64" t="str">
        <f>_xll.qlSwapRateHelper2(,$H50,2,$B50,Calendar,$D50,$E50,$F50,$G50,$I50,$C50,Discounting2,PillarDate,,Permanent,Trigger,ObjectOverwrite)</f>
        <v>obj_00510#0004</v>
      </c>
      <c r="M50" s="10" t="str">
        <f t="shared" si="8"/>
        <v>BasSw</v>
      </c>
      <c r="N50" s="94" t="str">
        <f t="shared" si="9"/>
        <v>obj_004c9#0004</v>
      </c>
      <c r="O50" s="94" t="str">
        <f t="shared" si="10"/>
        <v>obj_00520#0004</v>
      </c>
      <c r="P50" s="146" t="str">
        <f>IFERROR(_xll.qlRateHelperQuoteName(N50,Trigger),"--")</f>
        <v>USDAM3L40Y_LCHQuote</v>
      </c>
      <c r="Q50" s="98">
        <f>IFERROR(_xll.qlRateHelperQuoteValue($N50,Trigger),"--")</f>
        <v>2.7233999999999998E-2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56933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USDAM3L29Y_LCHQuote</v>
      </c>
      <c r="I51" s="154" t="str">
        <f t="shared" si="13"/>
        <v>USD3L1L29Y_LCHQuote</v>
      </c>
      <c r="J51" s="64" t="str">
        <f>_xll.qlSwapRateHelper2(,$H51,2,$B51,Calendar,$D51,$E51,$F51,$G51,$I51,$C51,Discounting1,PillarDate,,Permanent,Trigger,ObjectOverwrite)</f>
        <v>obj_0051b#0004</v>
      </c>
      <c r="K51" s="64" t="str">
        <f>_xll.qlSwapRateHelper2(,$H51,2,$B51,Calendar,$D51,$E51,$F51,$G51,$I51,$C51,Discounting2,PillarDate,,Permanent,Trigger,ObjectOverwrite)</f>
        <v>obj_00506#0004</v>
      </c>
      <c r="M51" s="10" t="str">
        <f t="shared" si="8"/>
        <v>BasSw</v>
      </c>
      <c r="N51" s="94" t="str">
        <f t="shared" si="9"/>
        <v>obj_00525#0004</v>
      </c>
      <c r="O51" s="94" t="str">
        <f t="shared" si="10"/>
        <v>obj_00500#0004</v>
      </c>
      <c r="P51" s="146" t="str">
        <f>IFERROR(_xll.qlRateHelperQuoteName(N51,Trigger),"--")</f>
        <v>USDAM3L50Y_LCHQuote</v>
      </c>
      <c r="Q51" s="98">
        <f>IFERROR(_xll.qlRateHelperQuoteValue($N51,Trigger),"--")</f>
        <v>2.7866999999999996E-2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42321</v>
      </c>
      <c r="V51" s="99">
        <f>IFERROR(_xll.qlRateHelperPillarDate(N51,Trigger),"--")</f>
        <v>60584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USDAM3L30Y_LCHQuote</v>
      </c>
      <c r="I52" s="154" t="str">
        <f t="shared" si="13"/>
        <v>USD3L1L30Y_LCHQuote</v>
      </c>
      <c r="J52" s="64" t="str">
        <f>_xll.qlSwapRateHelper2(,$H52,2,$B52,Calendar,$D52,$E52,$F52,$G52,$I52,$C52,Discounting1,PillarDate,,Permanent,Trigger,ObjectOverwrite)</f>
        <v>obj_0052c#0004</v>
      </c>
      <c r="K52" s="64" t="str">
        <f>_xll.qlSwapRateHelper2(,$H52,2,$B52,Calendar,$D52,$E52,$F52,$G52,$I52,$C52,Discounting2,PillarDate,,Permanent,Trigger,ObjectOverwrite)</f>
        <v>obj_00523#0004</v>
      </c>
      <c r="M52" s="11" t="str">
        <f t="shared" si="8"/>
        <v>BasSw</v>
      </c>
      <c r="N52" s="95" t="str">
        <f t="shared" si="9"/>
        <v>obj_004f8#0004</v>
      </c>
      <c r="O52" s="95" t="str">
        <f t="shared" si="10"/>
        <v>obj_004ed#0004</v>
      </c>
      <c r="P52" s="147" t="str">
        <f>IFERROR(_xll.qlRateHelperQuoteName(N52,Trigger),"--")</f>
        <v>USDAM3L60Y_LCHQuote</v>
      </c>
      <c r="Q52" s="101">
        <f>IFERROR(_xll.qlRateHelperQuoteValue($N52,Trigger),"--")</f>
        <v>2.8499999999999998E-2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42321</v>
      </c>
      <c r="V52" s="102">
        <f>IFERROR(_xll.qlRateHelperPillarDate(N52,Trigger),"--")</f>
        <v>64236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USDAM3L35Y_LCHQuote</v>
      </c>
      <c r="I53" s="154" t="str">
        <f t="shared" si="13"/>
        <v>USD3L1L35Y_LCHQuote</v>
      </c>
      <c r="J53" s="64" t="str">
        <f>_xll.qlSwapRateHelper2(,$H53,2,$B53,Calendar,$D53,$E53,$F53,$G53,$I53,$C53,Discounting1,PillarDate,,Permanent,Trigger,ObjectOverwrite)</f>
        <v>obj_004d9#0004</v>
      </c>
      <c r="K53" s="64" t="str">
        <f>_xll.qlSwapRateHelper2(,$H53,2,$B53,Calendar,$D53,$E53,$F53,$G53,$I53,$C53,Discounting2,PillarDate,,Permanent,Trigger,ObjectOverwrite)</f>
        <v>obj_0050a#0004</v>
      </c>
      <c r="M53" s="160"/>
      <c r="AH53" s="169"/>
      <c r="AI53" s="170"/>
    </row>
    <row r="54" spans="1:38" ht="11.25" customHeight="1" x14ac:dyDescent="0.2">
      <c r="A54" s="59" t="s">
        <v>117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USDAM3L40Y_LCHQuote</v>
      </c>
      <c r="I54" s="154" t="str">
        <f t="shared" si="13"/>
        <v>USD3L1L40Y_LCHQuote</v>
      </c>
      <c r="J54" s="64" t="str">
        <f>_xll.qlSwapRateHelper2(,$H54,2,$B54,Calendar,$D54,$E54,$F54,$G54,$I54,$C54,Discounting1,PillarDate,,Permanent,Trigger,ObjectOverwrite)</f>
        <v>obj_004c9#0004</v>
      </c>
      <c r="K54" s="64" t="str">
        <f>_xll.qlSwapRateHelper2(,$H54,2,$B54,Calendar,$D54,$E54,$F54,$G54,$I54,$C54,Discounting2,PillarDate,,Permanent,Trigger,ObjectOverwrite)</f>
        <v>obj_00520#0004</v>
      </c>
      <c r="AH54" s="169"/>
      <c r="AI54" s="170"/>
    </row>
    <row r="55" spans="1:38" ht="11.25" customHeight="1" x14ac:dyDescent="0.2">
      <c r="A55" s="59" t="s">
        <v>117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USDAM3L50Y_LCHQuote</v>
      </c>
      <c r="I55" s="154" t="str">
        <f t="shared" si="13"/>
        <v>USD3L1L50Y_LCHQuote</v>
      </c>
      <c r="J55" s="64" t="str">
        <f>_xll.qlSwapRateHelper2(,$H55,2,$B55,Calendar,$D55,$E55,$F55,$G55,$I55,$C55,Discounting1,PillarDate,,Permanent,Trigger,ObjectOverwrite)</f>
        <v>obj_00525#0004</v>
      </c>
      <c r="K55" s="64" t="str">
        <f>_xll.qlSwapRateHelper2(,$H55,2,$B55,Calendar,$D55,$E55,$F55,$G55,$I55,$C55,Discounting2,PillarDate,,Permanent,Trigger,ObjectOverwrite)</f>
        <v>obj_00500#0004</v>
      </c>
      <c r="AH55" s="169"/>
      <c r="AI55" s="170"/>
    </row>
    <row r="56" spans="1:38" ht="11.25" customHeight="1" x14ac:dyDescent="0.2">
      <c r="A56" s="1" t="s">
        <v>117</v>
      </c>
      <c r="B56" s="8" t="s">
        <v>111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USDAM3L60Y_LCHQuote</v>
      </c>
      <c r="I56" s="155" t="str">
        <f t="shared" si="13"/>
        <v>USD3L1L60Y_LCHQuote</v>
      </c>
      <c r="J56" s="3" t="str">
        <f>_xll.qlSwapRateHelper2(,$H56,2,$B56,Calendar,$D56,$E56,$F56,$G56,$I56,$C56,Discounting1,PillarDate,,Permanent,Trigger,ObjectOverwrite)</f>
        <v>obj_004f8#0004</v>
      </c>
      <c r="K56" s="3" t="str">
        <f>_xll.qlSwapRateHelper2(,$H56,2,$B56,Calendar,$D56,$E56,$F56,$G56,$I56,$C56,Discounting2,PillarDate,,Permanent,Trigger,ObjectOverwrite)</f>
        <v>obj_004ed#0004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131</v>
      </c>
      <c r="AH1" s="73" t="s">
        <v>138</v>
      </c>
      <c r="AO1" s="46" t="s">
        <v>120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135</v>
      </c>
      <c r="L2" s="65" t="s">
        <v>137</v>
      </c>
      <c r="N2" s="73" t="s">
        <v>9</v>
      </c>
      <c r="O2" s="73" t="s">
        <v>135</v>
      </c>
      <c r="P2" s="73" t="s">
        <v>136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135</v>
      </c>
      <c r="AA2" s="73" t="s">
        <v>136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71">
        <f t="array" ref="AG2:AG53">_xll.qlPiecewiseYieldCurveData(yieldcurve1_1Y,Trigger)</f>
        <v>9.3329038355631517E-3</v>
      </c>
      <c r="AH2" s="76">
        <f t="array" ref="AH2:AH53">_xll.qlPiecewiseYieldCurveData(yieldcurve2_1Y,Trigger)</f>
        <v>1</v>
      </c>
      <c r="AK2" s="46" t="s">
        <v>139</v>
      </c>
      <c r="AM2" s="46" t="s">
        <v>140</v>
      </c>
      <c r="AO2" s="217" t="s">
        <v>84</v>
      </c>
      <c r="AP2" s="218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USD1YD_LCHQuote</v>
      </c>
      <c r="I3" s="121"/>
      <c r="J3" s="124"/>
      <c r="K3" s="3" t="str">
        <f>_xll.qlDepositRateHelper(,H3,G3,Permanent,Trigger,ObjectOverwrite)</f>
        <v>obj_00576#0004</v>
      </c>
      <c r="L3" s="3" t="str">
        <f>K3</f>
        <v>obj_00576#0004</v>
      </c>
      <c r="M3" s="49"/>
      <c r="N3" s="11" t="str">
        <f>A3</f>
        <v>Dp</v>
      </c>
      <c r="O3" s="95" t="str">
        <f>IF(ISBLANK(K3),"--",K3)</f>
        <v>obj_00576#0004</v>
      </c>
      <c r="P3" s="95" t="str">
        <f>IF(ISBLANK(L3),"--",L3)</f>
        <v>obj_00576#0004</v>
      </c>
      <c r="Q3" s="147" t="str">
        <f>IFERROR(_xll.qlRateHelperQuoteName(O3,Trigger),"--")</f>
        <v>USD1YD_LCHQuote</v>
      </c>
      <c r="R3" s="101">
        <f>IFERROR(_xll.qlRateHelperQuoteValue($O3,Trigger),"--")</f>
        <v>9.2484999999999998E-3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42320</v>
      </c>
      <c r="W3" s="102">
        <f>IFERROR(_xll.qlRateHelperPillarDate(O3,Trigger),"--")</f>
        <v>42688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obj_00576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obj_00576</v>
      </c>
      <c r="AB3" s="4" t="str">
        <f>IFERROR(_xll.qlRateHelperQuoteName(Z3,Trigger),"")</f>
        <v>USD1YD_LCHQuote</v>
      </c>
      <c r="AC3" s="70">
        <f>IFERROR(_xll.qlRateHelperRate(Z3,Trigger),"")</f>
        <v>9.2484999999999998E-3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42320</v>
      </c>
      <c r="AF3" s="5">
        <f>IFERROR(_xll.qlRateHelperPillarDate(Z3,Trigger),"")</f>
        <v>42688</v>
      </c>
      <c r="AG3" s="70">
        <v>9.3329038355631517E-3</v>
      </c>
      <c r="AH3" s="77">
        <v>0.99058386028027801</v>
      </c>
      <c r="AI3" s="169">
        <f t="array" ref="AI3:AI53">_xll.ohFilter([1]REP00100!$C$2:$C$2000,([1]REP00100!$A$2:$A$2000="USD_LIBOR_12M_EOD"))</f>
        <v>42676</v>
      </c>
      <c r="AJ3" s="170">
        <f t="array" ref="AJ3:AJ53">_xll.ohFilter([1]REP00100!$E$2:$E$2000,([1]REP00100!$A$2:$A$2000="USD_LIBOR_12M_EOD"))</f>
        <v>8.7106941832324307E-3</v>
      </c>
      <c r="AK3" s="172">
        <f>AG3-AJ3</f>
        <v>6.2220965233072099E-4</v>
      </c>
      <c r="AL3" s="80">
        <f t="array" ref="AL3:AL53">_xll.ohFilter([1]REP00101!$F$2:$F$2000,([1]REP00101!$A$2:$A$2000="USD_LIBOR_12M_EOD"))</f>
        <v>0.99120885136246595</v>
      </c>
      <c r="AM3" s="161">
        <f>AH3-AL3</f>
        <v>-6.249910821879423E-4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115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obj_00573#0004</v>
      </c>
      <c r="P4" s="131" t="str">
        <f t="shared" ref="P4" si="3">IF(ISBLANK(L6),"--",L6)</f>
        <v>obj_00573#0004</v>
      </c>
      <c r="Q4" s="145" t="str">
        <f>IFERROR(_xll.qlRateHelperQuoteName(O4,Trigger),"--")</f>
        <v>USD1x13F_LCHQuote</v>
      </c>
      <c r="R4" s="133">
        <f>IFERROR(_xll.qlRateHelperQuoteValue($O4,Trigger),"--")</f>
        <v>9.0900000000000009E-3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42352</v>
      </c>
      <c r="W4" s="134">
        <f>IFERROR(_xll.qlRateHelperPillarDate(O4,Trigger),"--")</f>
        <v>42716</v>
      </c>
      <c r="Y4" s="4" t="str">
        <f t="shared" si="0"/>
        <v>FRA</v>
      </c>
      <c r="Z4" s="4" t="str">
        <v>obj_00573</v>
      </c>
      <c r="AA4" s="4" t="str">
        <v>obj_00573</v>
      </c>
      <c r="AB4" s="4" t="str">
        <f>IFERROR(_xll.qlRateHelperQuoteName(Z4,Trigger),"")</f>
        <v>USD1x13F_LCHQuote</v>
      </c>
      <c r="AC4" s="70">
        <f>IFERROR(_xll.qlRateHelperRate(Z4,Trigger),"")</f>
        <v>9.0900000000000009E-3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42352</v>
      </c>
      <c r="AF4" s="5">
        <f>IFERROR(_xll.qlRateHelperPillarDate(Z4,Trigger),"")</f>
        <v>42716</v>
      </c>
      <c r="AG4" s="70">
        <v>9.1536681412249434E-3</v>
      </c>
      <c r="AH4" s="77">
        <v>0.99004833118622682</v>
      </c>
      <c r="AI4" s="169">
        <v>42706</v>
      </c>
      <c r="AJ4" s="170">
        <v>8.5598606764347197E-3</v>
      </c>
      <c r="AK4" s="172">
        <f t="shared" ref="AK4:AK53" si="4">AG4-AJ4</f>
        <v>5.9380746479022369E-4</v>
      </c>
      <c r="AL4" s="80">
        <v>0.99066319198684605</v>
      </c>
      <c r="AM4" s="161">
        <f t="shared" ref="AM4:AM53" si="5">AH4-AL4</f>
        <v>-6.1486080061923243E-4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135</v>
      </c>
      <c r="L5" s="65" t="s">
        <v>137</v>
      </c>
      <c r="M5" s="48"/>
      <c r="N5" s="10" t="str">
        <f t="shared" ref="N5:N15" si="6">A7</f>
        <v>FRA</v>
      </c>
      <c r="O5" s="94" t="str">
        <f t="shared" ref="O5:O15" si="7">IF(ISBLANK(K7),"--",K7)</f>
        <v>obj_00571#0004</v>
      </c>
      <c r="P5" s="94" t="str">
        <f t="shared" ref="P5:P15" si="8">IF(ISBLANK(L7),"--",L7)</f>
        <v>obj_00571#0004</v>
      </c>
      <c r="Q5" s="146" t="str">
        <f>IFERROR(_xll.qlRateHelperQuoteName(O5,Trigger),"--")</f>
        <v>USD2x14F_LCHQuote</v>
      </c>
      <c r="R5" s="98">
        <f>IFERROR(_xll.qlRateHelperQuoteValue($O5,Trigger),"--")</f>
        <v>9.6499999999999989E-3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42381</v>
      </c>
      <c r="W5" s="99">
        <f>IFERROR(_xll.qlRateHelperPillarDate(O5,Trigger),"--")</f>
        <v>42747</v>
      </c>
      <c r="Y5" s="4" t="str">
        <f t="shared" si="0"/>
        <v>FRA</v>
      </c>
      <c r="Z5" s="4" t="str">
        <v>obj_00571</v>
      </c>
      <c r="AA5" s="4" t="str">
        <v>obj_00571</v>
      </c>
      <c r="AB5" s="4" t="str">
        <f>IFERROR(_xll.qlRateHelperQuoteName(Z5,Trigger),"")</f>
        <v>USD2x14F_LCHQuote</v>
      </c>
      <c r="AC5" s="70">
        <f>IFERROR(_xll.qlRateHelperRate(Z5,Trigger),"")</f>
        <v>9.6499999999999989E-3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42381</v>
      </c>
      <c r="AF5" s="5">
        <f>IFERROR(_xll.qlRateHelperPillarDate(Z5,Trigger),"")</f>
        <v>42747</v>
      </c>
      <c r="AG5" s="70">
        <v>9.6770981098355541E-3</v>
      </c>
      <c r="AH5" s="77">
        <v>0.98869053395989293</v>
      </c>
      <c r="AI5" s="169">
        <v>42738</v>
      </c>
      <c r="AJ5" s="170">
        <v>8.8153568361135897E-3</v>
      </c>
      <c r="AK5" s="172">
        <f t="shared" si="4"/>
        <v>8.6174127372196443E-4</v>
      </c>
      <c r="AL5" s="80">
        <v>0.98962198951767899</v>
      </c>
      <c r="AM5" s="161">
        <f t="shared" si="5"/>
        <v>-9.3145555778606504E-4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18"/>
      <c r="J6" s="129"/>
      <c r="K6" s="58" t="str">
        <f>_xll.qlFraRateHelper(,H6,B6&amp;"M",G6,PillarDate,,Permanent,Trigger,ObjectOverwrite)</f>
        <v>obj_00573#0004</v>
      </c>
      <c r="L6" s="58" t="str">
        <f>K6</f>
        <v>obj_00573#0004</v>
      </c>
      <c r="M6" s="48"/>
      <c r="N6" s="10" t="str">
        <f t="shared" si="6"/>
        <v>FRA</v>
      </c>
      <c r="O6" s="94" t="str">
        <f t="shared" si="7"/>
        <v>obj_0056b#0004</v>
      </c>
      <c r="P6" s="94" t="str">
        <f t="shared" si="8"/>
        <v>obj_0056b#0004</v>
      </c>
      <c r="Q6" s="146" t="str">
        <f>IFERROR(_xll.qlRateHelperQuoteName(O6,Trigger),"--")</f>
        <v>USD3x15F_LCHQuote</v>
      </c>
      <c r="R6" s="98">
        <f>IFERROR(_xll.qlRateHelperQuoteValue($O6,Trigger),"--")</f>
        <v>1.022E-2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42412</v>
      </c>
      <c r="W6" s="99">
        <f>IFERROR(_xll.qlRateHelperPillarDate(O6,Trigger),"--")</f>
        <v>42779</v>
      </c>
      <c r="Y6" s="4" t="str">
        <f t="shared" si="0"/>
        <v>FRA</v>
      </c>
      <c r="Z6" s="4" t="str">
        <v>obj_0056b</v>
      </c>
      <c r="AA6" s="4" t="str">
        <v>obj_0056b</v>
      </c>
      <c r="AB6" s="4" t="str">
        <f>IFERROR(_xll.qlRateHelperQuoteName(Z6,Trigger),"")</f>
        <v>USD3x15F_LCHQuote</v>
      </c>
      <c r="AC6" s="70">
        <f>IFERROR(_xll.qlRateHelperRate(Z6,Trigger),"")</f>
        <v>1.022E-2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42412</v>
      </c>
      <c r="AF6" s="5">
        <f>IFERROR(_xll.qlRateHelperPillarDate(Z6,Trigger),"")</f>
        <v>42779</v>
      </c>
      <c r="AG6" s="70">
        <v>1.0109442018909915E-2</v>
      </c>
      <c r="AH6" s="77">
        <v>0.98731280596561866</v>
      </c>
      <c r="AI6" s="169">
        <v>42768</v>
      </c>
      <c r="AJ6" s="170">
        <v>9.0139978852727294E-3</v>
      </c>
      <c r="AK6" s="172">
        <f t="shared" si="4"/>
        <v>1.0954441336371856E-3</v>
      </c>
      <c r="AL6" s="80">
        <v>0.98865534279980904</v>
      </c>
      <c r="AM6" s="161">
        <f t="shared" si="5"/>
        <v>-1.3425368341903887E-3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19"/>
      <c r="J7" s="123"/>
      <c r="K7" s="64" t="str">
        <f>_xll.qlFraRateHelper(,H7,B7&amp;"M",G7,PillarDate,,Permanent,Trigger,ObjectOverwrite)</f>
        <v>obj_00571#0004</v>
      </c>
      <c r="L7" s="64" t="str">
        <f t="shared" ref="L7:L17" si="12">K7</f>
        <v>obj_00571#0004</v>
      </c>
      <c r="M7" s="48"/>
      <c r="N7" s="10" t="str">
        <f t="shared" si="6"/>
        <v>FRA</v>
      </c>
      <c r="O7" s="94" t="str">
        <f t="shared" si="7"/>
        <v>obj_00569#0004</v>
      </c>
      <c r="P7" s="94" t="str">
        <f t="shared" si="8"/>
        <v>obj_00569#0004</v>
      </c>
      <c r="Q7" s="146" t="str">
        <f>IFERROR(_xll.qlRateHelperQuoteName(O7,Trigger),"--")</f>
        <v>USD4x16F_LCHQuote</v>
      </c>
      <c r="R7" s="98">
        <f>IFERROR(_xll.qlRateHelperQuoteValue($O7,Trigger),"--")</f>
        <v>1.0740000000000001E-2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42443</v>
      </c>
      <c r="W7" s="99">
        <f>IFERROR(_xll.qlRateHelperPillarDate(O7,Trigger),"--")</f>
        <v>42807</v>
      </c>
      <c r="Y7" s="4" t="str">
        <f t="shared" si="0"/>
        <v>FRA</v>
      </c>
      <c r="Z7" s="4" t="str">
        <v>obj_00569</v>
      </c>
      <c r="AA7" s="4" t="str">
        <v>obj_00569</v>
      </c>
      <c r="AB7" s="4" t="str">
        <f>IFERROR(_xll.qlRateHelperQuoteName(Z7,Trigger),"")</f>
        <v>USD4x16F_LCHQuote</v>
      </c>
      <c r="AC7" s="70">
        <f>IFERROR(_xll.qlRateHelperRate(Z7,Trigger),"")</f>
        <v>1.0740000000000001E-2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42443</v>
      </c>
      <c r="AF7" s="5">
        <f>IFERROR(_xll.qlRateHelperPillarDate(Z7,Trigger),"")</f>
        <v>42807</v>
      </c>
      <c r="AG7" s="70">
        <v>1.043733447385754E-2</v>
      </c>
      <c r="AH7" s="77">
        <v>0.98611488534005065</v>
      </c>
      <c r="AI7" s="169">
        <v>42796</v>
      </c>
      <c r="AJ7" s="170">
        <v>9.3364163838322699E-3</v>
      </c>
      <c r="AK7" s="172">
        <f t="shared" si="4"/>
        <v>1.1009180900252696E-3</v>
      </c>
      <c r="AL7" s="80">
        <v>0.98754440191316695</v>
      </c>
      <c r="AM7" s="161">
        <f t="shared" si="5"/>
        <v>-1.4295165731162962E-3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19"/>
      <c r="J8" s="123"/>
      <c r="K8" s="64" t="str">
        <f>_xll.qlFraRateHelper(,H8,B8&amp;"M",G8,PillarDate,,Permanent,Trigger,ObjectOverwrite)</f>
        <v>obj_0056b#0004</v>
      </c>
      <c r="L8" s="64" t="str">
        <f t="shared" si="12"/>
        <v>obj_0056b#0004</v>
      </c>
      <c r="M8" s="48"/>
      <c r="N8" s="10" t="str">
        <f t="shared" si="6"/>
        <v>FRA</v>
      </c>
      <c r="O8" s="94" t="str">
        <f t="shared" si="7"/>
        <v>obj_0056f#0004</v>
      </c>
      <c r="P8" s="94" t="str">
        <f t="shared" si="8"/>
        <v>obj_0056f#0004</v>
      </c>
      <c r="Q8" s="146" t="str">
        <f>IFERROR(_xll.qlRateHelperQuoteName(O8,Trigger),"--")</f>
        <v>USD5x17F_LCHQuote</v>
      </c>
      <c r="R8" s="98">
        <f>IFERROR(_xll.qlRateHelperQuoteValue($O8,Trigger),"--")</f>
        <v>1.1280000000000002E-2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42472</v>
      </c>
      <c r="W8" s="99">
        <f>IFERROR(_xll.qlRateHelperPillarDate(O8,Trigger),"--")</f>
        <v>42837</v>
      </c>
      <c r="Y8" s="4" t="str">
        <f t="shared" si="0"/>
        <v>FRA</v>
      </c>
      <c r="Z8" s="4" t="str">
        <v>obj_0056f</v>
      </c>
      <c r="AA8" s="4" t="str">
        <v>obj_0056f</v>
      </c>
      <c r="AB8" s="4" t="str">
        <f>IFERROR(_xll.qlRateHelperQuoteName(Z8,Trigger),"")</f>
        <v>USD5x17F_LCHQuote</v>
      </c>
      <c r="AC8" s="70">
        <f>IFERROR(_xll.qlRateHelperRate(Z8,Trigger),"")</f>
        <v>1.1280000000000002E-2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42472</v>
      </c>
      <c r="AF8" s="5">
        <f>IFERROR(_xll.qlRateHelperPillarDate(Z8,Trigger),"")</f>
        <v>42837</v>
      </c>
      <c r="AG8" s="70">
        <v>1.0766783162071927E-2</v>
      </c>
      <c r="AH8" s="77">
        <v>0.9848071136265153</v>
      </c>
      <c r="AI8" s="169">
        <v>42828</v>
      </c>
      <c r="AJ8" s="170">
        <v>9.6594058609932709E-3</v>
      </c>
      <c r="AK8" s="172">
        <f t="shared" si="4"/>
        <v>1.1073773010786565E-3</v>
      </c>
      <c r="AL8" s="80">
        <v>0.98627996316146005</v>
      </c>
      <c r="AM8" s="161">
        <f t="shared" si="5"/>
        <v>-1.4728495349447535E-3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19"/>
      <c r="J9" s="123"/>
      <c r="K9" s="64" t="str">
        <f>_xll.qlFraRateHelper(,H9,B9&amp;"M",G9,PillarDate,,Permanent,Trigger,ObjectOverwrite)</f>
        <v>obj_00569#0004</v>
      </c>
      <c r="L9" s="64" t="str">
        <f t="shared" si="12"/>
        <v>obj_00569#0004</v>
      </c>
      <c r="M9" s="48"/>
      <c r="N9" s="10" t="str">
        <f t="shared" si="6"/>
        <v>FRA</v>
      </c>
      <c r="O9" s="94" t="str">
        <f t="shared" si="7"/>
        <v>obj_00570#0004</v>
      </c>
      <c r="P9" s="94" t="str">
        <f t="shared" si="8"/>
        <v>obj_00570#0004</v>
      </c>
      <c r="Q9" s="146" t="str">
        <f>IFERROR(_xll.qlRateHelperQuoteName(O9,Trigger),"--")</f>
        <v>USD6x18F_LCHQuote</v>
      </c>
      <c r="R9" s="98">
        <f>IFERROR(_xll.qlRateHelperQuoteValue($O9,Trigger),"--")</f>
        <v>1.1819999999999999E-2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42502</v>
      </c>
      <c r="W9" s="99">
        <f>IFERROR(_xll.qlRateHelperPillarDate(O9,Trigger),"--")</f>
        <v>42867</v>
      </c>
      <c r="Y9" s="4" t="str">
        <f t="shared" si="0"/>
        <v>FRA</v>
      </c>
      <c r="Z9" s="4" t="str">
        <v>obj_00570</v>
      </c>
      <c r="AA9" s="4" t="str">
        <v>obj_00570</v>
      </c>
      <c r="AB9" s="4" t="str">
        <f>IFERROR(_xll.qlRateHelperQuoteName(Z9,Trigger),"")</f>
        <v>USD6x18F_LCHQuote</v>
      </c>
      <c r="AC9" s="70">
        <f>IFERROR(_xll.qlRateHelperRate(Z9,Trigger),"")</f>
        <v>1.1819999999999999E-2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42502</v>
      </c>
      <c r="AF9" s="5">
        <f>IFERROR(_xll.qlRateHelperPillarDate(Z9,Trigger),"")</f>
        <v>42867</v>
      </c>
      <c r="AG9" s="70">
        <v>1.1048218557188023E-2</v>
      </c>
      <c r="AH9" s="77">
        <v>0.98351958136448481</v>
      </c>
      <c r="AI9" s="169">
        <v>42857</v>
      </c>
      <c r="AJ9" s="170">
        <v>9.9171601835815505E-3</v>
      </c>
      <c r="AK9" s="172">
        <f t="shared" si="4"/>
        <v>1.1310583736064729E-3</v>
      </c>
      <c r="AL9" s="80">
        <v>0.98513876028201697</v>
      </c>
      <c r="AM9" s="161">
        <f t="shared" si="5"/>
        <v>-1.6191789175321603E-3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19"/>
      <c r="J10" s="123"/>
      <c r="K10" s="64" t="str">
        <f>_xll.qlFraRateHelper(,H10,B10&amp;"M",G10,PillarDate,,Permanent,Trigger,ObjectOverwrite)</f>
        <v>obj_0056f#0004</v>
      </c>
      <c r="L10" s="64" t="str">
        <f t="shared" si="12"/>
        <v>obj_0056f#0004</v>
      </c>
      <c r="M10" s="48"/>
      <c r="N10" s="10" t="str">
        <f t="shared" si="6"/>
        <v>FRA</v>
      </c>
      <c r="O10" s="94" t="str">
        <f t="shared" si="7"/>
        <v>obj_0056e#0004</v>
      </c>
      <c r="P10" s="94" t="str">
        <f t="shared" si="8"/>
        <v>obj_0056e#0004</v>
      </c>
      <c r="Q10" s="146" t="str">
        <f>IFERROR(_xll.qlRateHelperQuoteName(O10,Trigger),"--")</f>
        <v>USD7x19F_LCHQuote</v>
      </c>
      <c r="R10" s="98">
        <f>IFERROR(_xll.qlRateHelperQuoteValue($O10,Trigger),"--")</f>
        <v>1.2389999999999998E-2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42534</v>
      </c>
      <c r="W10" s="99">
        <f>IFERROR(_xll.qlRateHelperPillarDate(O10,Trigger),"--")</f>
        <v>42898</v>
      </c>
      <c r="Y10" s="4" t="str">
        <f t="shared" si="0"/>
        <v>FRA</v>
      </c>
      <c r="Z10" s="4" t="str">
        <v>obj_0056e</v>
      </c>
      <c r="AA10" s="4" t="str">
        <v>obj_0056e</v>
      </c>
      <c r="AB10" s="4" t="str">
        <f>IFERROR(_xll.qlRateHelperQuoteName(Z10,Trigger),"")</f>
        <v>USD7x19F_LCHQuote</v>
      </c>
      <c r="AC10" s="70">
        <f>IFERROR(_xll.qlRateHelperRate(Z10,Trigger),"")</f>
        <v>1.2389999999999998E-2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42534</v>
      </c>
      <c r="AF10" s="5">
        <f>IFERROR(_xll.qlRateHelperPillarDate(Z10,Trigger),"")</f>
        <v>42898</v>
      </c>
      <c r="AG10" s="70">
        <v>1.1304496085835437E-2</v>
      </c>
      <c r="AH10" s="77">
        <v>0.98219744423600108</v>
      </c>
      <c r="AI10" s="169">
        <v>42888</v>
      </c>
      <c r="AJ10" s="170">
        <v>1.03104198375312E-2</v>
      </c>
      <c r="AK10" s="172">
        <f t="shared" si="4"/>
        <v>9.9407624830423653E-4</v>
      </c>
      <c r="AL10" s="80">
        <v>0.98369422586964095</v>
      </c>
      <c r="AM10" s="161">
        <f t="shared" si="5"/>
        <v>-1.4967816336398654E-3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19"/>
      <c r="J11" s="123"/>
      <c r="K11" s="64" t="str">
        <f>_xll.qlFraRateHelper(,H11,B11&amp;"M",G11,PillarDate,,Permanent,Trigger,ObjectOverwrite)</f>
        <v>obj_00570#0004</v>
      </c>
      <c r="L11" s="64" t="str">
        <f t="shared" si="12"/>
        <v>obj_00570#0004</v>
      </c>
      <c r="M11" s="48"/>
      <c r="N11" s="10" t="str">
        <f t="shared" si="6"/>
        <v>FRA</v>
      </c>
      <c r="O11" s="94" t="str">
        <f t="shared" si="7"/>
        <v>obj_0056c#0004</v>
      </c>
      <c r="P11" s="94" t="str">
        <f t="shared" si="8"/>
        <v>obj_0056c#0004</v>
      </c>
      <c r="Q11" s="146" t="str">
        <f>IFERROR(_xll.qlRateHelperQuoteName(O11,Trigger),"--")</f>
        <v>USD8x20F_LCHQuote</v>
      </c>
      <c r="R11" s="98">
        <f>IFERROR(_xll.qlRateHelperQuoteValue($O11,Trigger),"--")</f>
        <v>1.2930000000000002E-2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42563</v>
      </c>
      <c r="W11" s="99">
        <f>IFERROR(_xll.qlRateHelperPillarDate(O11,Trigger),"--")</f>
        <v>42928</v>
      </c>
      <c r="Y11" s="4" t="str">
        <f t="shared" si="0"/>
        <v>FRA</v>
      </c>
      <c r="Z11" s="4" t="str">
        <v>obj_0056c</v>
      </c>
      <c r="AA11" s="4" t="str">
        <v>obj_0056c</v>
      </c>
      <c r="AB11" s="4" t="str">
        <f>IFERROR(_xll.qlRateHelperQuoteName(Z11,Trigger),"")</f>
        <v>USD8x20F_LCHQuote</v>
      </c>
      <c r="AC11" s="70">
        <f>IFERROR(_xll.qlRateHelperRate(Z11,Trigger),"")</f>
        <v>1.2930000000000002E-2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42563</v>
      </c>
      <c r="AF11" s="5">
        <f>IFERROR(_xll.qlRateHelperPillarDate(Z11,Trigger),"")</f>
        <v>42928</v>
      </c>
      <c r="AG11" s="70">
        <v>1.1541747775642368E-2</v>
      </c>
      <c r="AH11" s="77">
        <v>0.98089589305327385</v>
      </c>
      <c r="AI11" s="169">
        <v>42919</v>
      </c>
      <c r="AJ11" s="170">
        <v>1.05234501618997E-2</v>
      </c>
      <c r="AK11" s="172">
        <f t="shared" si="4"/>
        <v>1.0182976137426674E-3</v>
      </c>
      <c r="AL11" s="80">
        <v>0.98248128120292699</v>
      </c>
      <c r="AM11" s="161">
        <f t="shared" si="5"/>
        <v>-1.5853881496531441E-3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19"/>
      <c r="J12" s="123"/>
      <c r="K12" s="64" t="str">
        <f>_xll.qlFraRateHelper(,H12,B12&amp;"M",G12,PillarDate,,Permanent,Trigger,ObjectOverwrite)</f>
        <v>obj_0056e#0004</v>
      </c>
      <c r="L12" s="64" t="str">
        <f t="shared" si="12"/>
        <v>obj_0056e#0004</v>
      </c>
      <c r="M12" s="48" t="s">
        <v>36</v>
      </c>
      <c r="N12" s="10" t="str">
        <f t="shared" si="6"/>
        <v>FRA</v>
      </c>
      <c r="O12" s="94" t="str">
        <f t="shared" si="7"/>
        <v>obj_0056a#0004</v>
      </c>
      <c r="P12" s="94" t="str">
        <f t="shared" si="8"/>
        <v>obj_0056a#0004</v>
      </c>
      <c r="Q12" s="146" t="str">
        <f>IFERROR(_xll.qlRateHelperQuoteName(O12,Trigger),"--")</f>
        <v>USD9x21F_LCHQuote</v>
      </c>
      <c r="R12" s="98">
        <f>IFERROR(_xll.qlRateHelperQuoteValue($O12,Trigger),"--")</f>
        <v>1.3500000000000002E-2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42594</v>
      </c>
      <c r="W12" s="99">
        <f>IFERROR(_xll.qlRateHelperPillarDate(O12,Trigger),"--")</f>
        <v>42961</v>
      </c>
      <c r="Y12" s="4" t="str">
        <f t="shared" si="0"/>
        <v>FRA</v>
      </c>
      <c r="Z12" s="4" t="str">
        <v>obj_0056a</v>
      </c>
      <c r="AA12" s="4" t="str">
        <v>obj_0056a</v>
      </c>
      <c r="AB12" s="4" t="str">
        <f>IFERROR(_xll.qlRateHelperQuoteName(Z12,Trigger),"")</f>
        <v>USD9x21F_LCHQuote</v>
      </c>
      <c r="AC12" s="70">
        <f>IFERROR(_xll.qlRateHelperRate(Z12,Trigger),"")</f>
        <v>1.3500000000000002E-2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42594</v>
      </c>
      <c r="AF12" s="5">
        <f>IFERROR(_xll.qlRateHelperPillarDate(Z12,Trigger),"")</f>
        <v>42961</v>
      </c>
      <c r="AG12" s="70">
        <v>1.1765071851776157E-2</v>
      </c>
      <c r="AH12" s="77">
        <v>0.9794874382811064</v>
      </c>
      <c r="AI12" s="169">
        <v>42949</v>
      </c>
      <c r="AJ12" s="170">
        <v>1.0591001580217399E-2</v>
      </c>
      <c r="AK12" s="172">
        <f t="shared" si="4"/>
        <v>1.1740702715587574E-3</v>
      </c>
      <c r="AL12" s="80">
        <v>0.98151540242623103</v>
      </c>
      <c r="AM12" s="161">
        <f t="shared" si="5"/>
        <v>-2.0279641451246277E-3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19"/>
      <c r="J13" s="123"/>
      <c r="K13" s="64" t="str">
        <f>_xll.qlFraRateHelper(,H13,B13&amp;"M",G13,PillarDate,,Permanent,Trigger,ObjectOverwrite)</f>
        <v>obj_0056c#0004</v>
      </c>
      <c r="L13" s="64" t="str">
        <f t="shared" si="12"/>
        <v>obj_0056c#0004</v>
      </c>
      <c r="M13" s="48"/>
      <c r="N13" s="10" t="str">
        <f t="shared" si="6"/>
        <v>FRA</v>
      </c>
      <c r="O13" s="94" t="str">
        <f t="shared" si="7"/>
        <v>obj_0056d#0004</v>
      </c>
      <c r="P13" s="94" t="str">
        <f t="shared" si="8"/>
        <v>obj_0056d#0004</v>
      </c>
      <c r="Q13" s="146" t="str">
        <f>IFERROR(_xll.qlRateHelperQuoteName(O13,Trigger),"--")</f>
        <v>USD10x22F_LCHQuote</v>
      </c>
      <c r="R13" s="98">
        <f>IFERROR(_xll.qlRateHelperQuoteValue($O13,Trigger),"--")</f>
        <v>1.4030000000000001E-2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42625</v>
      </c>
      <c r="W13" s="99">
        <f>IFERROR(_xll.qlRateHelperPillarDate(O13,Trigger),"--")</f>
        <v>42990</v>
      </c>
      <c r="Y13" s="4" t="str">
        <f t="shared" si="0"/>
        <v>FRA</v>
      </c>
      <c r="Z13" s="4" t="str">
        <v>obj_0056d</v>
      </c>
      <c r="AA13" s="4" t="str">
        <v>obj_0056d</v>
      </c>
      <c r="AB13" s="4" t="str">
        <f>IFERROR(_xll.qlRateHelperQuoteName(Z13,Trigger),"")</f>
        <v>USD10x22F_LCHQuote</v>
      </c>
      <c r="AC13" s="70">
        <f>IFERROR(_xll.qlRateHelperRate(Z13,Trigger),"")</f>
        <v>1.4030000000000001E-2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42625</v>
      </c>
      <c r="AF13" s="5">
        <f>IFERROR(_xll.qlRateHelperPillarDate(Z13,Trigger),"")</f>
        <v>42990</v>
      </c>
      <c r="AG13" s="70">
        <v>1.193555657833657E-2</v>
      </c>
      <c r="AH13" s="77">
        <v>0.97826517641951838</v>
      </c>
      <c r="AI13" s="169">
        <v>42983</v>
      </c>
      <c r="AJ13" s="170">
        <v>1.0897371662748701E-2</v>
      </c>
      <c r="AK13" s="172">
        <f t="shared" si="4"/>
        <v>1.0381849155878687E-3</v>
      </c>
      <c r="AL13" s="80">
        <v>0.97999051567359097</v>
      </c>
      <c r="AM13" s="161">
        <f t="shared" si="5"/>
        <v>-1.7253392540725887E-3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19"/>
      <c r="J14" s="123"/>
      <c r="K14" s="64" t="str">
        <f>_xll.qlFraRateHelper(,H14,B14&amp;"M",G14,PillarDate,,Permanent,Trigger,ObjectOverwrite)</f>
        <v>obj_0056a#0004</v>
      </c>
      <c r="L14" s="64" t="str">
        <f t="shared" si="12"/>
        <v>obj_0056a#0004</v>
      </c>
      <c r="M14" s="48"/>
      <c r="N14" s="10" t="str">
        <f t="shared" si="6"/>
        <v>FRA</v>
      </c>
      <c r="O14" s="94" t="str">
        <f t="shared" si="7"/>
        <v>obj_00485#0004</v>
      </c>
      <c r="P14" s="94" t="str">
        <f t="shared" si="8"/>
        <v>obj_00485#0004</v>
      </c>
      <c r="Q14" s="146" t="str">
        <f>IFERROR(_xll.qlRateHelperQuoteName(O14,Trigger),"--")</f>
        <v>USD11x23F_LCHQuote</v>
      </c>
      <c r="R14" s="98">
        <f>IFERROR(_xll.qlRateHelperQuoteValue($O14,Trigger),"--")</f>
        <v>1.4569999999999998E-2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42655</v>
      </c>
      <c r="W14" s="99">
        <f>IFERROR(_xll.qlRateHelperPillarDate(O14,Trigger),"--")</f>
        <v>43020</v>
      </c>
      <c r="Y14" s="4" t="str">
        <f t="shared" si="0"/>
        <v>FRA</v>
      </c>
      <c r="Z14" s="4" t="str">
        <v>obj_00485</v>
      </c>
      <c r="AA14" s="4" t="str">
        <v>obj_00485</v>
      </c>
      <c r="AB14" s="4" t="str">
        <f>IFERROR(_xll.qlRateHelperQuoteName(Z14,Trigger),"")</f>
        <v>USD11x23F_LCHQuote</v>
      </c>
      <c r="AC14" s="70">
        <f>IFERROR(_xll.qlRateHelperRate(Z14,Trigger),"")</f>
        <v>1.4569999999999998E-2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42655</v>
      </c>
      <c r="AF14" s="5">
        <f>IFERROR(_xll.qlRateHelperPillarDate(Z14,Trigger),"")</f>
        <v>43020</v>
      </c>
      <c r="AG14" s="70">
        <v>1.2104932595069721E-2</v>
      </c>
      <c r="AH14" s="77">
        <v>0.97698765013176414</v>
      </c>
      <c r="AI14" s="169">
        <v>43010</v>
      </c>
      <c r="AJ14" s="170">
        <v>1.10144449754358E-2</v>
      </c>
      <c r="AK14" s="172">
        <f t="shared" si="4"/>
        <v>1.0904876196339217E-3</v>
      </c>
      <c r="AL14" s="80">
        <v>0.97897063078097701</v>
      </c>
      <c r="AM14" s="161">
        <f t="shared" si="5"/>
        <v>-1.9829806492128732E-3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19"/>
      <c r="J15" s="123"/>
      <c r="K15" s="64" t="str">
        <f>_xll.qlFraRateHelper(,H15,B15&amp;"M",G15,PillarDate,,Permanent,Trigger,ObjectOverwrite)</f>
        <v>obj_0056d#0004</v>
      </c>
      <c r="L15" s="64" t="str">
        <f t="shared" si="12"/>
        <v>obj_0056d#0004</v>
      </c>
      <c r="M15" s="48"/>
      <c r="N15" s="10" t="str">
        <f t="shared" si="6"/>
        <v>FRA</v>
      </c>
      <c r="O15" s="94" t="str">
        <f t="shared" si="7"/>
        <v>obj_00568#0004</v>
      </c>
      <c r="P15" s="94" t="str">
        <f t="shared" si="8"/>
        <v>obj_00568#0004</v>
      </c>
      <c r="Q15" s="146" t="str">
        <f>IFERROR(_xll.qlRateHelperQuoteName(O15,Trigger),"--")</f>
        <v>USD12x24F_LCHQuote</v>
      </c>
      <c r="R15" s="98">
        <f>IFERROR(_xll.qlRateHelperQuoteValue($O15,Trigger),"--")</f>
        <v>1.5140000000000001E-2</v>
      </c>
      <c r="S15" s="97" t="b">
        <v>0</v>
      </c>
      <c r="T15" s="94">
        <v>10</v>
      </c>
      <c r="U15" s="94">
        <v>1</v>
      </c>
      <c r="V15" s="99">
        <f>IFERROR(_xll.qlRateHelperEarliestDate(O15,Trigger),"--")</f>
        <v>42688</v>
      </c>
      <c r="W15" s="99">
        <f>IFERROR(_xll.qlRateHelperPillarDate(O15,Trigger),"--")</f>
        <v>43052</v>
      </c>
      <c r="Y15" s="4" t="str">
        <f t="shared" si="0"/>
        <v>BasSw</v>
      </c>
      <c r="Z15" s="4" t="str">
        <v>obj_0043d</v>
      </c>
      <c r="AA15" s="4" t="str">
        <v>obj_003cd</v>
      </c>
      <c r="AB15" s="4" t="str">
        <f>IFERROR(_xll.qlRateHelperQuoteName(Z15,Trigger),"")</f>
        <v>USDAM3L2Y_S12L3L_linear_LCHQuote</v>
      </c>
      <c r="AC15" s="70">
        <f>IFERROR(_xll.qlRateHelperRate(Z15,Trigger),"")</f>
        <v>1.2515962840022212E-2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42321</v>
      </c>
      <c r="AF15" s="5">
        <f>IFERROR(_xll.qlRateHelperPillarDate(Z15,Trigger),"")</f>
        <v>43052</v>
      </c>
      <c r="AG15" s="70">
        <v>1.2605577742742692E-2</v>
      </c>
      <c r="AH15" s="77">
        <v>0.97498485857102712</v>
      </c>
      <c r="AI15" s="169">
        <v>43041</v>
      </c>
      <c r="AJ15" s="170">
        <v>1.1401274448649801E-2</v>
      </c>
      <c r="AK15" s="172">
        <f t="shared" si="4"/>
        <v>1.204303294092891E-3</v>
      </c>
      <c r="AL15" s="80">
        <v>0.97730281550595</v>
      </c>
      <c r="AM15" s="161">
        <f t="shared" si="5"/>
        <v>-2.3179569349228712E-3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19"/>
      <c r="J16" s="123"/>
      <c r="K16" s="64" t="str">
        <f>_xll.qlFraRateHelper(,H16,B16&amp;"M",G16,PillarDate,,Permanent,Trigger,ObjectOverwrite)</f>
        <v>obj_00485#0004</v>
      </c>
      <c r="L16" s="64" t="str">
        <f t="shared" ref="L16" si="15">K16</f>
        <v>obj_00485#0004</v>
      </c>
      <c r="M16" s="48"/>
      <c r="N16" s="68" t="str">
        <f>A20</f>
        <v>BasSw</v>
      </c>
      <c r="O16" s="131" t="e">
        <f>IF(ISBLANK(K20),"--",K20)</f>
        <v>#NUM!</v>
      </c>
      <c r="P16" s="131" t="e">
        <f>IF(ISBLANK(L20),"--",L20)</f>
        <v>#NUM!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obj_00405</v>
      </c>
      <c r="AA16" s="4" t="str">
        <v>obj_00423</v>
      </c>
      <c r="AB16" s="4" t="str">
        <f>IFERROR(_xll.qlRateHelperQuoteName(Z16,Trigger),"")</f>
        <v>USDAM3L3Y_S12L3L_linear_LCHQuote</v>
      </c>
      <c r="AC16" s="70">
        <f>IFERROR(_xll.qlRateHelperRate(Z16,Trigger),"")</f>
        <v>1.5291277526970687E-2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42321</v>
      </c>
      <c r="AF16" s="5">
        <f>IFERROR(_xll.qlRateHelperPillarDate(Z16,Trigger),"")</f>
        <v>43417</v>
      </c>
      <c r="AG16" s="70">
        <v>1.5405984650349641E-2</v>
      </c>
      <c r="AH16" s="77">
        <v>0.95467044955586466</v>
      </c>
      <c r="AI16" s="169">
        <v>43406</v>
      </c>
      <c r="AJ16" s="170">
        <v>1.3819112956529701E-2</v>
      </c>
      <c r="AK16" s="172">
        <f t="shared" si="4"/>
        <v>1.5868716938199409E-3</v>
      </c>
      <c r="AL16" s="80">
        <v>0.95920866495510104</v>
      </c>
      <c r="AM16" s="161">
        <f t="shared" si="5"/>
        <v>-4.5382153992363783E-3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0"/>
      <c r="J17" s="124"/>
      <c r="K17" s="3" t="str">
        <f>_xll.qlFraRateHelper(,H17,B17&amp;"M",G17,PillarDate,,Permanent,Trigger,ObjectOverwrite)</f>
        <v>obj_00568#0004</v>
      </c>
      <c r="L17" s="3" t="str">
        <f t="shared" si="12"/>
        <v>obj_00568#0004</v>
      </c>
      <c r="M17" s="48"/>
      <c r="N17" s="10" t="str">
        <f t="shared" ref="N17:N53" si="16">A21</f>
        <v>BasSw</v>
      </c>
      <c r="O17" s="94" t="str">
        <f t="shared" ref="O17:P17" si="17">IF(ISBLANK(K21),"--",K21)</f>
        <v>obj_0041e#0004</v>
      </c>
      <c r="P17" s="94" t="str">
        <f t="shared" si="17"/>
        <v>obj_00402#0004</v>
      </c>
      <c r="Q17" s="146" t="str">
        <f>IFERROR(_xll.qlRateHelperQuoteName(O17,Trigger),"--")</f>
        <v>USDAM3L1Y_S12L3L_linear_LCHQuote</v>
      </c>
      <c r="R17" s="98">
        <f>IFERROR(_xll.qlRateHelperQuoteValue($O17,Trigger),"--")</f>
        <v>9.33813359457044E-3</v>
      </c>
      <c r="S17" s="97" t="b">
        <v>0</v>
      </c>
      <c r="T17" s="94">
        <v>20</v>
      </c>
      <c r="U17" s="94">
        <v>1</v>
      </c>
      <c r="V17" s="99">
        <f>IFERROR(_xll.qlRateHelperEarliestDate(O17,Trigger),"--")</f>
        <v>42321</v>
      </c>
      <c r="W17" s="99">
        <f>IFERROR(_xll.qlRateHelperPillarDate(O17,Trigger),"--")</f>
        <v>42688</v>
      </c>
      <c r="Y17" s="4" t="str">
        <f t="shared" ref="Y17:Y53" si="18">IFERROR(INDEX($N$3:$N$53,MATCH(AB17,$Q$3:$Q$53,0),1),"")</f>
        <v>BasSw</v>
      </c>
      <c r="Z17" s="4" t="str">
        <v>obj_00404</v>
      </c>
      <c r="AA17" s="4" t="str">
        <v>obj_003f0</v>
      </c>
      <c r="AB17" s="4" t="str">
        <f>IFERROR(_xll.qlRateHelperQuoteName(Z17,Trigger),"")</f>
        <v>USDAM3L4Y_S12L3L_linear_LCHQuote</v>
      </c>
      <c r="AC17" s="70">
        <f>IFERROR(_xll.qlRateHelperRate(Z17,Trigger),"")</f>
        <v>1.7404210182090235E-2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42321</v>
      </c>
      <c r="AF17" s="5">
        <f>IFERROR(_xll.qlRateHelperPillarDate(Z17,Trigger),"")</f>
        <v>43782</v>
      </c>
      <c r="AG17" s="70">
        <v>1.7550155520779341E-2</v>
      </c>
      <c r="AH17" s="77">
        <v>0.93204787283907431</v>
      </c>
      <c r="AI17" s="169">
        <v>43773</v>
      </c>
      <c r="AJ17" s="170">
        <v>1.6054055339450202E-2</v>
      </c>
      <c r="AK17" s="172">
        <f t="shared" si="4"/>
        <v>1.4961001813291394E-3</v>
      </c>
      <c r="AL17" s="80">
        <v>0.93751351302266095</v>
      </c>
      <c r="AM17" s="161">
        <f t="shared" si="5"/>
        <v>-5.4656401835866397E-3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158</v>
      </c>
      <c r="G18" s="50" t="s">
        <v>163</v>
      </c>
      <c r="H18" s="46" t="s">
        <v>159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obj_00436#0004</v>
      </c>
      <c r="P18" s="94" t="str">
        <f t="shared" si="19"/>
        <v>obj_0044a#0004</v>
      </c>
      <c r="Q18" s="146" t="str">
        <f>IFERROR(_xll.qlRateHelperQuoteName(O18,Trigger),"--")</f>
        <v>USDAM3L15M_S12L3L_linear_LCHQuote</v>
      </c>
      <c r="R18" s="98">
        <f>IFERROR(_xll.qlRateHelperQuoteValue($O18,Trigger),"--")</f>
        <v>1.0145192822314533E-2</v>
      </c>
      <c r="S18" s="97" t="b">
        <v>0</v>
      </c>
      <c r="T18" s="94">
        <v>20</v>
      </c>
      <c r="U18" s="94">
        <v>1</v>
      </c>
      <c r="V18" s="99">
        <f>IFERROR(_xll.qlRateHelperEarliestDate(O18,Trigger),"--")</f>
        <v>42321</v>
      </c>
      <c r="W18" s="99">
        <f>IFERROR(_xll.qlRateHelperPillarDate(O18,Trigger),"--")</f>
        <v>42779</v>
      </c>
      <c r="Y18" s="4" t="str">
        <f t="shared" si="18"/>
        <v>BasSw</v>
      </c>
      <c r="Z18" s="4" t="str">
        <v>obj_00403</v>
      </c>
      <c r="AA18" s="4" t="str">
        <v>obj_00448</v>
      </c>
      <c r="AB18" s="4" t="str">
        <f>IFERROR(_xll.qlRateHelperQuoteName(Z18,Trigger),"")</f>
        <v>USDAM3L5Y_S12L3L_linear_LCHQuote</v>
      </c>
      <c r="AC18" s="70">
        <f>IFERROR(_xll.qlRateHelperRate(Z18,Trigger),"")</f>
        <v>1.9195882374044806E-2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42321</v>
      </c>
      <c r="AF18" s="5">
        <f>IFERROR(_xll.qlRateHelperPillarDate(Z18,Trigger),"")</f>
        <v>44148</v>
      </c>
      <c r="AG18" s="70">
        <v>1.9380048696159214E-2</v>
      </c>
      <c r="AH18" s="77">
        <v>0.90742787462635344</v>
      </c>
      <c r="AI18" s="169">
        <v>44137</v>
      </c>
      <c r="AJ18" s="170">
        <v>1.78840440185743E-2</v>
      </c>
      <c r="AK18" s="172">
        <f t="shared" si="4"/>
        <v>1.496004677584914E-3</v>
      </c>
      <c r="AL18" s="80">
        <v>0.91419449632245398</v>
      </c>
      <c r="AM18" s="161">
        <f t="shared" si="5"/>
        <v>-6.7666216961005388E-3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113</v>
      </c>
      <c r="D19" s="65" t="s">
        <v>5</v>
      </c>
      <c r="E19" s="65" t="s">
        <v>34</v>
      </c>
      <c r="F19" s="65" t="s">
        <v>114</v>
      </c>
      <c r="G19" s="65" t="s">
        <v>4</v>
      </c>
      <c r="H19" s="65" t="s">
        <v>1</v>
      </c>
      <c r="I19" s="65" t="s">
        <v>1</v>
      </c>
      <c r="J19" s="65" t="s">
        <v>112</v>
      </c>
      <c r="K19" s="65" t="s">
        <v>135</v>
      </c>
      <c r="L19" s="65" t="s">
        <v>137</v>
      </c>
      <c r="M19" s="48"/>
      <c r="N19" s="10" t="str">
        <f t="shared" si="16"/>
        <v>BasSw</v>
      </c>
      <c r="O19" s="94" t="str">
        <f t="shared" ref="O19:P19" si="20">IF(ISBLANK(K23),"--",K23)</f>
        <v>obj_003d4#0004</v>
      </c>
      <c r="P19" s="94" t="str">
        <f t="shared" si="20"/>
        <v>obj_0041a#0004</v>
      </c>
      <c r="Q19" s="146" t="str">
        <f>IFERROR(_xll.qlRateHelperQuoteName(O19,Trigger),"--")</f>
        <v>USDAM3L18M_S12L3L_linear_LCHQuote</v>
      </c>
      <c r="R19" s="98">
        <f>IFERROR(_xll.qlRateHelperQuoteValue($O19,Trigger),"--")</f>
        <v>1.092860539013615E-2</v>
      </c>
      <c r="S19" s="97" t="b">
        <v>0</v>
      </c>
      <c r="T19" s="94">
        <v>20</v>
      </c>
      <c r="U19" s="94">
        <v>1</v>
      </c>
      <c r="V19" s="99">
        <f>IFERROR(_xll.qlRateHelperEarliestDate(O19,Trigger),"--")</f>
        <v>42321</v>
      </c>
      <c r="W19" s="99">
        <f>IFERROR(_xll.qlRateHelperPillarDate(O19,Trigger),"--")</f>
        <v>42870</v>
      </c>
      <c r="Y19" s="4" t="str">
        <f t="shared" si="18"/>
        <v>BasSw</v>
      </c>
      <c r="Z19" s="4" t="str">
        <v>obj_00437</v>
      </c>
      <c r="AA19" s="4" t="str">
        <v>obj_00453</v>
      </c>
      <c r="AB19" s="4" t="str">
        <f>IFERROR(_xll.qlRateHelperQuoteName(Z19,Trigger),"")</f>
        <v>USDAM3L6Y_S12L3L_linear_LCHQuote</v>
      </c>
      <c r="AC19" s="70">
        <f>IFERROR(_xll.qlRateHelperRate(Z19,Trigger),"")</f>
        <v>2.0667738834544577E-2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42321</v>
      </c>
      <c r="AF19" s="5">
        <f>IFERROR(_xll.qlRateHelperPillarDate(Z19,Trigger),"")</f>
        <v>44515</v>
      </c>
      <c r="AG19" s="70">
        <v>2.0893939582413291E-2</v>
      </c>
      <c r="AH19" s="77">
        <v>0.88184156536301095</v>
      </c>
      <c r="AI19" s="169">
        <v>44502</v>
      </c>
      <c r="AJ19" s="170">
        <v>1.9494179546076299E-2</v>
      </c>
      <c r="AK19" s="172">
        <f t="shared" si="4"/>
        <v>1.3997600363369923E-3</v>
      </c>
      <c r="AL19" s="80">
        <v>0.88933324629921695</v>
      </c>
      <c r="AM19" s="161">
        <f t="shared" si="5"/>
        <v>-7.4916809362060022E-3</v>
      </c>
      <c r="AN19" s="161"/>
    </row>
    <row r="20" spans="1:40" ht="11.25" customHeight="1" x14ac:dyDescent="0.2">
      <c r="A20" s="53" t="s">
        <v>117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IF(LCHQuoteOverwrite,Currency&amp;$H$18&amp;$G$18&amp;$B20&amp;LCHQuoteSuffix,Currency&amp;$F$18&amp;$H$18&amp;$B20&amp;"_S"&amp;$G$18&amp;$H$18&amp;"_linear"&amp;QuoteSuffix)</f>
        <v>USDAM3L6M_S12L3L_linear_LCHQuote</v>
      </c>
      <c r="I20" s="53" t="str">
        <f t="shared" ref="I20:I57" si="23">IF(LCHQuoteOverwrite,Currency&amp;$H$18&amp;$G$18&amp;$B20&amp;LCHQuoteSuffix,Currency&amp;$F$18&amp;$H$18&amp;$B20&amp;"_S"&amp;$G$18&amp;$H$18&amp;"_cubic"&amp;QuoteSuffix)</f>
        <v>USDAM3L6M_S12L3L_cubic_LCHQuote</v>
      </c>
      <c r="J20" s="126">
        <v>0</v>
      </c>
      <c r="K20" s="64" t="e">
        <f>_xll.qlSwapRateHelper2(,$H20,2,$B20,Calendar,$D20,$E20,$F20,$G20,$J20,$C20,Discounting1,PillarDate,,Permanent,Trigger,ObjectOverwrite)</f>
        <v>#NUM!</v>
      </c>
      <c r="L20" s="64" t="e">
        <f>_xll.qlSwapRateHelper2(,$I20,2,$B20,Calendar,$D20,$E20,$F20,$G20,$J20,$C20,Discounting2,PillarDate,,Permanent,Trigger,ObjectOverwrite)</f>
        <v>#NUM!</v>
      </c>
      <c r="M20" s="48"/>
      <c r="N20" s="10" t="str">
        <f t="shared" si="16"/>
        <v>BasSw</v>
      </c>
      <c r="O20" s="94" t="str">
        <f t="shared" ref="O20:P20" si="24">IF(ISBLANK(K24),"--",K24)</f>
        <v>obj_0044f#0004</v>
      </c>
      <c r="P20" s="94" t="str">
        <f t="shared" si="24"/>
        <v>obj_00407#0004</v>
      </c>
      <c r="Q20" s="146" t="str">
        <f>IFERROR(_xll.qlRateHelperQuoteName(O20,Trigger),"--")</f>
        <v>USDAM3L21M_S12L3L_linear_LCHQuote</v>
      </c>
      <c r="R20" s="98">
        <f>IFERROR(_xll.qlRateHelperQuoteValue($O20,Trigger),"--")</f>
        <v>1.1744749847681722E-2</v>
      </c>
      <c r="S20" s="97" t="b">
        <v>0</v>
      </c>
      <c r="T20" s="94">
        <v>20</v>
      </c>
      <c r="U20" s="94">
        <v>1</v>
      </c>
      <c r="V20" s="99">
        <f>IFERROR(_xll.qlRateHelperEarliestDate(O20,Trigger),"--")</f>
        <v>42321</v>
      </c>
      <c r="W20" s="99">
        <f>IFERROR(_xll.qlRateHelperPillarDate(O20,Trigger),"--")</f>
        <v>42961</v>
      </c>
      <c r="Y20" s="4" t="str">
        <f t="shared" si="18"/>
        <v>BasSw</v>
      </c>
      <c r="Z20" s="4" t="str">
        <v>obj_0040a</v>
      </c>
      <c r="AA20" s="4" t="str">
        <v>obj_0041f</v>
      </c>
      <c r="AB20" s="4" t="str">
        <f>IFERROR(_xll.qlRateHelperQuoteName(Z20,Trigger),"")</f>
        <v>USDAM3L7Y_S12L3L_linear_LCHQuote</v>
      </c>
      <c r="AC20" s="70">
        <f>IFERROR(_xll.qlRateHelperRate(Z20,Trigger),"")</f>
        <v>2.1911658696088975E-2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42321</v>
      </c>
      <c r="AF20" s="5">
        <f>IFERROR(_xll.qlRateHelperPillarDate(Z20,Trigger),"")</f>
        <v>44879</v>
      </c>
      <c r="AG20" s="70">
        <v>2.2183330138891715E-2</v>
      </c>
      <c r="AH20" s="77">
        <v>0.85589085770268358</v>
      </c>
      <c r="AI20" s="169">
        <v>44867</v>
      </c>
      <c r="AJ20" s="170">
        <v>2.08564789048514E-2</v>
      </c>
      <c r="AK20" s="172">
        <f t="shared" si="4"/>
        <v>1.3268512340403153E-3</v>
      </c>
      <c r="AL20" s="80">
        <v>0.86386745760235195</v>
      </c>
      <c r="AM20" s="161">
        <f t="shared" si="5"/>
        <v>-7.9765998996683685E-3</v>
      </c>
      <c r="AN20" s="161"/>
    </row>
    <row r="21" spans="1:40" ht="11.25" customHeight="1" x14ac:dyDescent="0.2">
      <c r="A21" s="59" t="s">
        <v>117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USDAM3L1Y_S12L3L_linear_LCHQuote</v>
      </c>
      <c r="I21" s="59" t="str">
        <f t="shared" si="23"/>
        <v>USDAM3L1Y_S12L3L_cubic_LCHQuote</v>
      </c>
      <c r="J21" s="127">
        <v>0</v>
      </c>
      <c r="K21" s="64" t="str">
        <f>_xll.qlSwapRateHelper2(,$H21,2,$B21,Calendar,$D21,$E21,$F21,$G21,$J21,$C21,Discounting1,PillarDate,,Permanent,Trigger,ObjectOverwrite)</f>
        <v>obj_0041e#0004</v>
      </c>
      <c r="L21" s="64" t="str">
        <f>_xll.qlSwapRateHelper2(,$I21,2,$B21,Calendar,$D21,$E21,$F21,$G21,$J21,$C21,Discounting2,PillarDate,,Permanent,Trigger,ObjectOverwrite)</f>
        <v>obj_00402#0004</v>
      </c>
      <c r="M21" s="48"/>
      <c r="N21" s="10" t="str">
        <f t="shared" si="16"/>
        <v>BasSw</v>
      </c>
      <c r="O21" s="94" t="str">
        <f t="shared" ref="O21:P21" si="25">IF(ISBLANK(K25),"--",K25)</f>
        <v>obj_0043d#0004</v>
      </c>
      <c r="P21" s="94" t="str">
        <f t="shared" si="25"/>
        <v>obj_003cd#0004</v>
      </c>
      <c r="Q21" s="146" t="str">
        <f>IFERROR(_xll.qlRateHelperQuoteName(O21,Trigger),"--")</f>
        <v>USDAM3L2Y_S12L3L_linear_LCHQuote</v>
      </c>
      <c r="R21" s="98">
        <f>IFERROR(_xll.qlRateHelperQuoteValue($O21,Trigger),"--")</f>
        <v>1.2515962840022212E-2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42321</v>
      </c>
      <c r="W21" s="99">
        <f>IFERROR(_xll.qlRateHelperPillarDate(O21,Trigger),"--")</f>
        <v>43052</v>
      </c>
      <c r="Y21" s="4" t="str">
        <f t="shared" si="18"/>
        <v>BasSw</v>
      </c>
      <c r="Z21" s="4" t="str">
        <v>obj_0045d</v>
      </c>
      <c r="AA21" s="4" t="str">
        <v>obj_003df</v>
      </c>
      <c r="AB21" s="4" t="str">
        <f>IFERROR(_xll.qlRateHelperQuoteName(Z21,Trigger),"")</f>
        <v>USDAM3L8Y_S12L3L_linear_LCHQuote</v>
      </c>
      <c r="AC21" s="70">
        <f>IFERROR(_xll.qlRateHelperRate(Z21,Trigger),"")</f>
        <v>2.2978653706173087E-2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42321</v>
      </c>
      <c r="AF21" s="5">
        <f>IFERROR(_xll.qlRateHelperPillarDate(Z21,Trigger),"")</f>
        <v>45243</v>
      </c>
      <c r="AG21" s="70">
        <v>2.329832172896722E-2</v>
      </c>
      <c r="AH21" s="77">
        <v>0.8297226057777507</v>
      </c>
      <c r="AI21" s="169">
        <v>45232</v>
      </c>
      <c r="AJ21" s="170">
        <v>2.2030099711244699E-2</v>
      </c>
      <c r="AK21" s="172">
        <f t="shared" si="4"/>
        <v>1.2682220177225208E-3</v>
      </c>
      <c r="AL21" s="80">
        <v>0.83811440591101805</v>
      </c>
      <c r="AM21" s="161">
        <f t="shared" si="5"/>
        <v>-8.3918001332673464E-3</v>
      </c>
      <c r="AN21" s="161"/>
    </row>
    <row r="22" spans="1:40" ht="11.25" customHeight="1" x14ac:dyDescent="0.2">
      <c r="A22" s="59" t="s">
        <v>117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USDAM3L15M_S12L3L_linear_LCHQuote</v>
      </c>
      <c r="I22" s="59" t="str">
        <f t="shared" si="23"/>
        <v>USDAM3L15M_S12L3L_cubic_LCHQuote</v>
      </c>
      <c r="J22" s="127">
        <v>0</v>
      </c>
      <c r="K22" s="64" t="str">
        <f>_xll.qlSwapRateHelper2(,$H22,2,$B22,Calendar,$D22,$E22,$F22,$G22,$J22,$C22,Discounting1,PillarDate,,Permanent,Trigger,ObjectOverwrite)</f>
        <v>obj_00436#0004</v>
      </c>
      <c r="L22" s="64" t="str">
        <f>_xll.qlSwapRateHelper2(,$I22,2,$B22,Calendar,$D22,$E22,$F22,$G22,$J22,$C22,Discounting2,PillarDate,,Permanent,Trigger,ObjectOverwrite)</f>
        <v>obj_0044a#0004</v>
      </c>
      <c r="M22" s="48"/>
      <c r="N22" s="10" t="str">
        <f t="shared" si="16"/>
        <v>BasSw</v>
      </c>
      <c r="O22" s="94" t="str">
        <f t="shared" ref="O22:P22" si="26">IF(ISBLANK(K26),"--",K26)</f>
        <v>obj_00405#0004</v>
      </c>
      <c r="P22" s="94" t="str">
        <f t="shared" si="26"/>
        <v>obj_00423#0004</v>
      </c>
      <c r="Q22" s="146" t="str">
        <f>IFERROR(_xll.qlRateHelperQuoteName(O22,Trigger),"--")</f>
        <v>USDAM3L3Y_S12L3L_linear_LCHQuote</v>
      </c>
      <c r="R22" s="98">
        <f>IFERROR(_xll.qlRateHelperQuoteValue($O22,Trigger),"--")</f>
        <v>1.5291277526970687E-2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42321</v>
      </c>
      <c r="W22" s="99">
        <f>IFERROR(_xll.qlRateHelperPillarDate(O22,Trigger),"--")</f>
        <v>43417</v>
      </c>
      <c r="Y22" s="4" t="str">
        <f t="shared" si="18"/>
        <v>BasSw</v>
      </c>
      <c r="Z22" s="4" t="str">
        <v>obj_00424</v>
      </c>
      <c r="AA22" s="4" t="str">
        <v>obj_003d2</v>
      </c>
      <c r="AB22" s="4" t="str">
        <f>IFERROR(_xll.qlRateHelperQuoteName(Z22,Trigger),"")</f>
        <v>USDAM3L9Y_S12L3L_linear_LCHQuote</v>
      </c>
      <c r="AC22" s="70">
        <f>IFERROR(_xll.qlRateHelperRate(Z22,Trigger),"")</f>
        <v>2.3864948967287188E-2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42321</v>
      </c>
      <c r="AF22" s="5">
        <f>IFERROR(_xll.qlRateHelperPillarDate(Z22,Trigger),"")</f>
        <v>45609</v>
      </c>
      <c r="AG22" s="70">
        <v>2.4230047879173433E-2</v>
      </c>
      <c r="AH22" s="77">
        <v>0.80378470290801163</v>
      </c>
      <c r="AI22" s="169">
        <v>45600</v>
      </c>
      <c r="AJ22" s="170">
        <v>2.30107655651287E-2</v>
      </c>
      <c r="AK22" s="172">
        <f t="shared" si="4"/>
        <v>1.2192823140447333E-3</v>
      </c>
      <c r="AL22" s="80">
        <v>0.81248160278370896</v>
      </c>
      <c r="AM22" s="161">
        <f t="shared" si="5"/>
        <v>-8.6968998756973281E-3</v>
      </c>
      <c r="AN22" s="161"/>
    </row>
    <row r="23" spans="1:40" ht="11.25" customHeight="1" x14ac:dyDescent="0.2">
      <c r="A23" s="59" t="s">
        <v>117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USDAM3L18M_S12L3L_linear_LCHQuote</v>
      </c>
      <c r="I23" s="59" t="str">
        <f t="shared" si="23"/>
        <v>USDAM3L18M_S12L3L_cubic_LCHQuote</v>
      </c>
      <c r="J23" s="127">
        <v>0</v>
      </c>
      <c r="K23" s="64" t="str">
        <f>_xll.qlSwapRateHelper2(,$H23,2,$B23,Calendar,$D23,$E23,$F23,$G23,$J23,$C23,Discounting1,PillarDate,,Permanent,Trigger,ObjectOverwrite)</f>
        <v>obj_003d4#0004</v>
      </c>
      <c r="L23" s="64" t="str">
        <f>_xll.qlSwapRateHelper2(,$I23,2,$B23,Calendar,$D23,$E23,$F23,$G23,$J23,$C23,Discounting2,PillarDate,,Permanent,Trigger,ObjectOverwrite)</f>
        <v>obj_0041a#0004</v>
      </c>
      <c r="M23" s="48"/>
      <c r="N23" s="10" t="str">
        <f t="shared" si="16"/>
        <v>BasSw</v>
      </c>
      <c r="O23" s="94" t="str">
        <f t="shared" ref="O23:P23" si="27">IF(ISBLANK(K27),"--",K27)</f>
        <v>obj_00404#0004</v>
      </c>
      <c r="P23" s="94" t="str">
        <f t="shared" si="27"/>
        <v>obj_003f0#0004</v>
      </c>
      <c r="Q23" s="146" t="str">
        <f>IFERROR(_xll.qlRateHelperQuoteName(O23,Trigger),"--")</f>
        <v>USDAM3L4Y_S12L3L_linear_LCHQuote</v>
      </c>
      <c r="R23" s="98">
        <f>IFERROR(_xll.qlRateHelperQuoteValue($O23,Trigger),"--")</f>
        <v>1.7404210182090235E-2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42321</v>
      </c>
      <c r="W23" s="99">
        <f>IFERROR(_xll.qlRateHelperPillarDate(O23,Trigger),"--")</f>
        <v>43782</v>
      </c>
      <c r="Y23" s="4" t="str">
        <f t="shared" si="18"/>
        <v>BasSw</v>
      </c>
      <c r="Z23" s="4" t="str">
        <v>obj_00406</v>
      </c>
      <c r="AA23" s="4" t="str">
        <v>obj_00428</v>
      </c>
      <c r="AB23" s="4" t="str">
        <f>IFERROR(_xll.qlRateHelperQuoteName(Z23,Trigger),"")</f>
        <v>USDAM3L10Y_S12L3L_linear_LCHQuote</v>
      </c>
      <c r="AC23" s="70">
        <f>IFERROR(_xll.qlRateHelperRate(Z23,Trigger),"")</f>
        <v>2.4623366733051728E-2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42321</v>
      </c>
      <c r="AF23" s="5">
        <f>IFERROR(_xll.qlRateHelperPillarDate(Z23,Trigger),"")</f>
        <v>45974</v>
      </c>
      <c r="AG23" s="70">
        <v>2.5033064072745286E-2</v>
      </c>
      <c r="AH23" s="77">
        <v>0.77826014975796709</v>
      </c>
      <c r="AI23" s="169">
        <v>45964</v>
      </c>
      <c r="AJ23" s="170">
        <v>2.3868868318748401E-2</v>
      </c>
      <c r="AK23" s="172">
        <f t="shared" si="4"/>
        <v>1.1641957539968856E-3</v>
      </c>
      <c r="AL23" s="80">
        <v>0.78725233282912399</v>
      </c>
      <c r="AM23" s="161">
        <f t="shared" si="5"/>
        <v>-8.9921830711569006E-3</v>
      </c>
      <c r="AN23" s="161"/>
    </row>
    <row r="24" spans="1:40" ht="11.25" customHeight="1" x14ac:dyDescent="0.2">
      <c r="A24" s="59" t="s">
        <v>117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USDAM3L21M_S12L3L_linear_LCHQuote</v>
      </c>
      <c r="I24" s="59" t="str">
        <f t="shared" si="23"/>
        <v>USDAM3L21M_S12L3L_cubic_LCHQuote</v>
      </c>
      <c r="J24" s="127">
        <v>0</v>
      </c>
      <c r="K24" s="64" t="str">
        <f>_xll.qlSwapRateHelper2(,$H24,2,$B24,Calendar,$D24,$E24,$F24,$G24,$J24,$C24,Discounting1,PillarDate,,Permanent,Trigger,ObjectOverwrite)</f>
        <v>obj_0044f#0004</v>
      </c>
      <c r="L24" s="64" t="str">
        <f>_xll.qlSwapRateHelper2(,$I24,2,$B24,Calendar,$D24,$E24,$F24,$G24,$J24,$C24,Discounting2,PillarDate,,Permanent,Trigger,ObjectOverwrite)</f>
        <v>obj_00407#0004</v>
      </c>
      <c r="M24" s="48"/>
      <c r="N24" s="10" t="str">
        <f t="shared" si="16"/>
        <v>BasSw</v>
      </c>
      <c r="O24" s="94" t="str">
        <f t="shared" ref="O24:P24" si="28">IF(ISBLANK(K28),"--",K28)</f>
        <v>obj_00403#0004</v>
      </c>
      <c r="P24" s="94" t="str">
        <f t="shared" si="28"/>
        <v>obj_00448#0004</v>
      </c>
      <c r="Q24" s="146" t="str">
        <f>IFERROR(_xll.qlRateHelperQuoteName(O24,Trigger),"--")</f>
        <v>USDAM3L5Y_S12L3L_linear_LCHQuote</v>
      </c>
      <c r="R24" s="98">
        <f>IFERROR(_xll.qlRateHelperQuoteValue($O24,Trigger),"--")</f>
        <v>1.9195882374044806E-2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42321</v>
      </c>
      <c r="W24" s="99">
        <f>IFERROR(_xll.qlRateHelperPillarDate(O24,Trigger),"--")</f>
        <v>44148</v>
      </c>
      <c r="Y24" s="4" t="str">
        <f t="shared" si="18"/>
        <v>BasSw</v>
      </c>
      <c r="Z24" s="4" t="str">
        <v>obj_003cf</v>
      </c>
      <c r="AA24" s="4" t="str">
        <v>obj_00442</v>
      </c>
      <c r="AB24" s="4" t="str">
        <f>IFERROR(_xll.qlRateHelperQuoteName(Z24,Trigger),"")</f>
        <v>USDAM3L12Y_S12L3L_linear_LCHQuote</v>
      </c>
      <c r="AC24" s="70">
        <f>IFERROR(_xll.qlRateHelperRate(Z24,Trigger),"")</f>
        <v>2.5856836838019134E-2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42321</v>
      </c>
      <c r="AF24" s="5">
        <f>IFERROR(_xll.qlRateHelperPillarDate(Z24,Trigger),"")</f>
        <v>46706</v>
      </c>
      <c r="AG24" s="70">
        <v>2.6353758484830413E-2</v>
      </c>
      <c r="AH24" s="77">
        <v>0.72850142809929674</v>
      </c>
      <c r="AI24" s="169">
        <v>46693</v>
      </c>
      <c r="AJ24" s="170">
        <v>2.5247224959444401E-2</v>
      </c>
      <c r="AK24" s="172">
        <f t="shared" si="4"/>
        <v>1.1065335253860123E-3</v>
      </c>
      <c r="AL24" s="80">
        <v>0.73827765787444199</v>
      </c>
      <c r="AM24" s="161">
        <f t="shared" si="5"/>
        <v>-9.7762297751452509E-3</v>
      </c>
      <c r="AN24" s="161"/>
    </row>
    <row r="25" spans="1:40" ht="11.25" customHeight="1" x14ac:dyDescent="0.2">
      <c r="A25" s="59" t="s">
        <v>117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USDAM3L2Y_S12L3L_linear_LCHQuote</v>
      </c>
      <c r="I25" s="59" t="str">
        <f t="shared" si="23"/>
        <v>USDAM3L2Y_S12L3L_cubic_LCHQuote</v>
      </c>
      <c r="J25" s="127">
        <v>0</v>
      </c>
      <c r="K25" s="64" t="str">
        <f>_xll.qlSwapRateHelper2(,$H25,2,$B25,Calendar,$D25,$E25,$F25,$G25,$J25,$C25,Discounting1,PillarDate,,Permanent,Trigger,ObjectOverwrite)</f>
        <v>obj_0043d#0004</v>
      </c>
      <c r="L25" s="64" t="str">
        <f>_xll.qlSwapRateHelper2(,$I25,2,$B25,Calendar,$D25,$E25,$F25,$G25,$J25,$C25,Discounting2,PillarDate,,Permanent,Trigger,ObjectOverwrite)</f>
        <v>obj_003cd#0004</v>
      </c>
      <c r="M25" s="48"/>
      <c r="N25" s="10" t="str">
        <f t="shared" si="16"/>
        <v>BasSw</v>
      </c>
      <c r="O25" s="94" t="str">
        <f t="shared" ref="O25:P25" si="29">IF(ISBLANK(K29),"--",K29)</f>
        <v>obj_00437#0004</v>
      </c>
      <c r="P25" s="94" t="str">
        <f t="shared" si="29"/>
        <v>obj_00453#0004</v>
      </c>
      <c r="Q25" s="146" t="str">
        <f>IFERROR(_xll.qlRateHelperQuoteName(O25,Trigger),"--")</f>
        <v>USDAM3L6Y_S12L3L_linear_LCHQuote</v>
      </c>
      <c r="R25" s="98">
        <f>IFERROR(_xll.qlRateHelperQuoteValue($O25,Trigger),"--")</f>
        <v>2.0667738834544577E-2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42321</v>
      </c>
      <c r="W25" s="99">
        <f>IFERROR(_xll.qlRateHelperPillarDate(O25,Trigger),"--")</f>
        <v>44515</v>
      </c>
      <c r="Y25" s="4" t="str">
        <f t="shared" si="18"/>
        <v>BasSw</v>
      </c>
      <c r="Z25" s="4" t="str">
        <v>obj_003d0</v>
      </c>
      <c r="AA25" s="4" t="str">
        <v>obj_0043e</v>
      </c>
      <c r="AB25" s="4" t="str">
        <f>IFERROR(_xll.qlRateHelperQuoteName(Z25,Trigger),"")</f>
        <v>USDAM3L15Y_S12L3L_linear_LCHQuote</v>
      </c>
      <c r="AC25" s="70">
        <f>IFERROR(_xll.qlRateHelperRate(Z25,Trigger),"")</f>
        <v>2.7177456573386667E-2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42321</v>
      </c>
      <c r="AF25" s="5">
        <f>IFERROR(_xll.qlRateHelperPillarDate(Z25,Trigger),"")</f>
        <v>47800</v>
      </c>
      <c r="AG25" s="70">
        <v>2.7790287915984833E-2</v>
      </c>
      <c r="AH25" s="77">
        <v>0.65884240190314403</v>
      </c>
      <c r="AI25" s="169">
        <v>47791</v>
      </c>
      <c r="AJ25" s="170">
        <v>2.6678556516145899E-2</v>
      </c>
      <c r="AK25" s="172">
        <f t="shared" si="4"/>
        <v>1.111731399838934E-3</v>
      </c>
      <c r="AL25" s="80">
        <v>0.66974783212627298</v>
      </c>
      <c r="AM25" s="161">
        <f t="shared" si="5"/>
        <v>-1.0905430223128953E-2</v>
      </c>
      <c r="AN25" s="161"/>
    </row>
    <row r="26" spans="1:40" ht="11.25" customHeight="1" x14ac:dyDescent="0.2">
      <c r="A26" s="59" t="s">
        <v>117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USDAM3L3Y_S12L3L_linear_LCHQuote</v>
      </c>
      <c r="I26" s="59" t="str">
        <f t="shared" si="23"/>
        <v>USDAM3L3Y_S12L3L_cubic_LCHQuote</v>
      </c>
      <c r="J26" s="127">
        <v>0</v>
      </c>
      <c r="K26" s="64" t="str">
        <f>_xll.qlSwapRateHelper2(,$H26,2,$B26,Calendar,$D26,$E26,$F26,$G26,$J26,$C26,Discounting1,PillarDate,,Permanent,Trigger,ObjectOverwrite)</f>
        <v>obj_00405#0004</v>
      </c>
      <c r="L26" s="64" t="str">
        <f>_xll.qlSwapRateHelper2(,$I26,2,$B26,Calendar,$D26,$E26,$F26,$G26,$J26,$C26,Discounting2,PillarDate,,Permanent,Trigger,ObjectOverwrite)</f>
        <v>obj_00423#0004</v>
      </c>
      <c r="M26" s="48"/>
      <c r="N26" s="10" t="str">
        <f t="shared" si="16"/>
        <v>BasSw</v>
      </c>
      <c r="O26" s="94" t="str">
        <f t="shared" ref="O26:P26" si="30">IF(ISBLANK(K30),"--",K30)</f>
        <v>obj_0040a#0004</v>
      </c>
      <c r="P26" s="94" t="str">
        <f t="shared" si="30"/>
        <v>obj_0041f#0004</v>
      </c>
      <c r="Q26" s="146" t="str">
        <f>IFERROR(_xll.qlRateHelperQuoteName(O26,Trigger),"--")</f>
        <v>USDAM3L7Y_S12L3L_linear_LCHQuote</v>
      </c>
      <c r="R26" s="98">
        <f>IFERROR(_xll.qlRateHelperQuoteValue($O26,Trigger),"--")</f>
        <v>2.1911658696088975E-2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42321</v>
      </c>
      <c r="W26" s="99">
        <f>IFERROR(_xll.qlRateHelperPillarDate(O26,Trigger),"--")</f>
        <v>44879</v>
      </c>
      <c r="Y26" s="4" t="str">
        <f t="shared" si="18"/>
        <v>BasSw</v>
      </c>
      <c r="Z26" s="4" t="str">
        <v>obj_0045c</v>
      </c>
      <c r="AA26" s="4" t="str">
        <v>obj_0043c</v>
      </c>
      <c r="AB26" s="4" t="str">
        <f>IFERROR(_xll.qlRateHelperQuoteName(Z26,Trigger),"")</f>
        <v>USDAM3L20Y_S12L3L_linear_LCHQuote</v>
      </c>
      <c r="AC26" s="70">
        <f>IFERROR(_xll.qlRateHelperRate(Z26,Trigger),"")</f>
        <v>2.8409161065757124E-2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42321</v>
      </c>
      <c r="AF26" s="5">
        <f>IFERROR(_xll.qlRateHelperPillarDate(Z26,Trigger),"")</f>
        <v>49626</v>
      </c>
      <c r="AG26" s="70">
        <v>2.9142983883454984E-2</v>
      </c>
      <c r="AH26" s="77">
        <v>0.55813026320397385</v>
      </c>
      <c r="AI26" s="169">
        <v>49615</v>
      </c>
      <c r="AJ26" s="170">
        <v>2.80224400564698E-2</v>
      </c>
      <c r="AK26" s="172">
        <f t="shared" si="4"/>
        <v>1.1205438269851833E-3</v>
      </c>
      <c r="AL26" s="80">
        <v>0.57069160524758999</v>
      </c>
      <c r="AM26" s="161">
        <f t="shared" si="5"/>
        <v>-1.2561342043616142E-2</v>
      </c>
      <c r="AN26" s="161"/>
    </row>
    <row r="27" spans="1:40" ht="11.25" customHeight="1" x14ac:dyDescent="0.2">
      <c r="A27" s="59" t="s">
        <v>117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USDAM3L4Y_S12L3L_linear_LCHQuote</v>
      </c>
      <c r="I27" s="59" t="str">
        <f t="shared" si="23"/>
        <v>USDAM3L4Y_S12L3L_cubic_LCHQuote</v>
      </c>
      <c r="J27" s="127">
        <v>0</v>
      </c>
      <c r="K27" s="64" t="str">
        <f>_xll.qlSwapRateHelper2(,$H27,2,$B27,Calendar,$D27,$E27,$F27,$G27,$J27,$C27,Discounting1,PillarDate,,Permanent,Trigger,ObjectOverwrite)</f>
        <v>obj_00404#0004</v>
      </c>
      <c r="L27" s="64" t="str">
        <f>_xll.qlSwapRateHelper2(,$I27,2,$B27,Calendar,$D27,$E27,$F27,$G27,$J27,$C27,Discounting2,PillarDate,,Permanent,Trigger,ObjectOverwrite)</f>
        <v>obj_003f0#0004</v>
      </c>
      <c r="M27" s="48"/>
      <c r="N27" s="10" t="str">
        <f t="shared" si="16"/>
        <v>BasSw</v>
      </c>
      <c r="O27" s="94" t="str">
        <f t="shared" ref="O27:P27" si="31">IF(ISBLANK(K31),"--",K31)</f>
        <v>obj_0045d#0004</v>
      </c>
      <c r="P27" s="94" t="str">
        <f t="shared" si="31"/>
        <v>obj_003df#0004</v>
      </c>
      <c r="Q27" s="146" t="str">
        <f>IFERROR(_xll.qlRateHelperQuoteName(O27,Trigger),"--")</f>
        <v>USDAM3L8Y_S12L3L_linear_LCHQuote</v>
      </c>
      <c r="R27" s="98">
        <f>IFERROR(_xll.qlRateHelperQuoteValue($O27,Trigger),"--")</f>
        <v>2.2978653706173087E-2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42321</v>
      </c>
      <c r="W27" s="99">
        <f>IFERROR(_xll.qlRateHelperPillarDate(O27,Trigger),"--")</f>
        <v>45243</v>
      </c>
      <c r="Y27" s="4" t="str">
        <f t="shared" si="18"/>
        <v>BasSw</v>
      </c>
      <c r="Z27" s="4" t="str">
        <v>obj_003e5</v>
      </c>
      <c r="AA27" s="4" t="str">
        <v>obj_003f7</v>
      </c>
      <c r="AB27" s="4" t="str">
        <f>IFERROR(_xll.qlRateHelperQuoteName(Z27,Trigger),"")</f>
        <v>USDAM3L25Y_S12L3L_linear_LCHQuote</v>
      </c>
      <c r="AC27" s="70">
        <f>IFERROR(_xll.qlRateHelperRate(Z27,Trigger),"")</f>
        <v>2.8930169554292749E-2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42321</v>
      </c>
      <c r="AF27" s="5">
        <f>IFERROR(_xll.qlRateHelperPillarDate(Z27,Trigger),"")</f>
        <v>51453</v>
      </c>
      <c r="AG27" s="70">
        <v>2.9679934414911402E-2</v>
      </c>
      <c r="AH27" s="77">
        <v>0.47599859256047816</v>
      </c>
      <c r="AI27" s="169">
        <v>51442</v>
      </c>
      <c r="AJ27" s="170">
        <v>2.8554105220011401E-2</v>
      </c>
      <c r="AK27" s="172">
        <f t="shared" si="4"/>
        <v>1.1258291949000007E-3</v>
      </c>
      <c r="AL27" s="80">
        <v>0.48949249294403302</v>
      </c>
      <c r="AM27" s="161">
        <f t="shared" si="5"/>
        <v>-1.3493900383554858E-2</v>
      </c>
      <c r="AN27" s="161"/>
    </row>
    <row r="28" spans="1:40" ht="11.25" customHeight="1" x14ac:dyDescent="0.2">
      <c r="A28" s="59" t="s">
        <v>117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USDAM3L5Y_S12L3L_linear_LCHQuote</v>
      </c>
      <c r="I28" s="59" t="str">
        <f t="shared" si="23"/>
        <v>USDAM3L5Y_S12L3L_cubic_LCHQuote</v>
      </c>
      <c r="J28" s="127">
        <v>0</v>
      </c>
      <c r="K28" s="64" t="str">
        <f>_xll.qlSwapRateHelper2(,$H28,2,$B28,Calendar,$D28,$E28,$F28,$G28,$J28,$C28,Discounting1,PillarDate,,Permanent,Trigger,ObjectOverwrite)</f>
        <v>obj_00403#0004</v>
      </c>
      <c r="L28" s="64" t="str">
        <f>_xll.qlSwapRateHelper2(,$I28,2,$B28,Calendar,$D28,$E28,$F28,$G28,$J28,$C28,Discounting2,PillarDate,,Permanent,Trigger,ObjectOverwrite)</f>
        <v>obj_00448#0004</v>
      </c>
      <c r="M28" s="48"/>
      <c r="N28" s="10" t="str">
        <f t="shared" si="16"/>
        <v>BasSw</v>
      </c>
      <c r="O28" s="94" t="str">
        <f t="shared" ref="O28:P28" si="32">IF(ISBLANK(K32),"--",K32)</f>
        <v>obj_00424#0004</v>
      </c>
      <c r="P28" s="94" t="str">
        <f t="shared" si="32"/>
        <v>obj_003d2#0004</v>
      </c>
      <c r="Q28" s="146" t="str">
        <f>IFERROR(_xll.qlRateHelperQuoteName(O28,Trigger),"--")</f>
        <v>USDAM3L9Y_S12L3L_linear_LCHQuote</v>
      </c>
      <c r="R28" s="98">
        <f>IFERROR(_xll.qlRateHelperQuoteValue($O28,Trigger),"--")</f>
        <v>2.3864948967287188E-2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42321</v>
      </c>
      <c r="W28" s="99">
        <f>IFERROR(_xll.qlRateHelperPillarDate(O28,Trigger),"--")</f>
        <v>45609</v>
      </c>
      <c r="Y28" s="4" t="str">
        <f t="shared" si="18"/>
        <v>BasSw</v>
      </c>
      <c r="Z28" s="4" t="str">
        <v>obj_00443</v>
      </c>
      <c r="AA28" s="4" t="str">
        <v>obj_00401</v>
      </c>
      <c r="AB28" s="4" t="str">
        <f>IFERROR(_xll.qlRateHelperQuoteName(Z28,Trigger),"")</f>
        <v>USDAM3L30Y_S12L3L_linear_LCHQuote</v>
      </c>
      <c r="AC28" s="70">
        <f>IFERROR(_xll.qlRateHelperRate(Z28,Trigger),"")</f>
        <v>2.9209708521776012E-2</v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42321</v>
      </c>
      <c r="AF28" s="5">
        <f>IFERROR(_xll.qlRateHelperPillarDate(Z28,Trigger),"")</f>
        <v>53279</v>
      </c>
      <c r="AG28" s="70">
        <v>2.9947889244907135E-2</v>
      </c>
      <c r="AH28" s="77">
        <v>0.40703197937121938</v>
      </c>
      <c r="AI28" s="169">
        <v>53268</v>
      </c>
      <c r="AJ28" s="170">
        <v>2.88887533598229E-2</v>
      </c>
      <c r="AK28" s="172">
        <f t="shared" si="4"/>
        <v>1.0591358850842343E-3</v>
      </c>
      <c r="AL28" s="80">
        <v>0.42010785689466801</v>
      </c>
      <c r="AM28" s="161">
        <f t="shared" si="5"/>
        <v>-1.3075877523448631E-2</v>
      </c>
      <c r="AN28" s="161"/>
    </row>
    <row r="29" spans="1:40" ht="11.25" customHeight="1" x14ac:dyDescent="0.2">
      <c r="A29" s="59" t="s">
        <v>117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USDAM3L6Y_S12L3L_linear_LCHQuote</v>
      </c>
      <c r="I29" s="59" t="str">
        <f t="shared" si="23"/>
        <v>USDAM3L6Y_S12L3L_cubic_LCHQuote</v>
      </c>
      <c r="J29" s="127">
        <v>0</v>
      </c>
      <c r="K29" s="64" t="str">
        <f>_xll.qlSwapRateHelper2(,$H29,2,$B29,Calendar,$D29,$E29,$F29,$G29,$J29,$C29,Discounting1,PillarDate,,Permanent,Trigger,ObjectOverwrite)</f>
        <v>obj_00437#0004</v>
      </c>
      <c r="L29" s="64" t="str">
        <f>_xll.qlSwapRateHelper2(,$I29,2,$B29,Calendar,$D29,$E29,$F29,$G29,$J29,$C29,Discounting2,PillarDate,,Permanent,Trigger,ObjectOverwrite)</f>
        <v>obj_00453#0004</v>
      </c>
      <c r="M29" s="48"/>
      <c r="N29" s="10" t="str">
        <f t="shared" si="16"/>
        <v>BasSw</v>
      </c>
      <c r="O29" s="94" t="str">
        <f t="shared" ref="O29:P29" si="33">IF(ISBLANK(K33),"--",K33)</f>
        <v>obj_00406#0004</v>
      </c>
      <c r="P29" s="94" t="str">
        <f t="shared" si="33"/>
        <v>obj_00428#0004</v>
      </c>
      <c r="Q29" s="146" t="str">
        <f>IFERROR(_xll.qlRateHelperQuoteName(O29,Trigger),"--")</f>
        <v>USDAM3L10Y_S12L3L_linear_LCHQuote</v>
      </c>
      <c r="R29" s="98">
        <f>IFERROR(_xll.qlRateHelperQuoteValue($O29,Trigger),"--")</f>
        <v>2.4623366733051728E-2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42321</v>
      </c>
      <c r="W29" s="99">
        <f>IFERROR(_xll.qlRateHelperPillarDate(O29,Trigger),"--")</f>
        <v>45974</v>
      </c>
      <c r="Y29" s="4" t="str">
        <f t="shared" si="18"/>
        <v>BasSw</v>
      </c>
      <c r="Z29" s="4" t="str">
        <v>obj_003f6</v>
      </c>
      <c r="AA29" s="4" t="str">
        <v>obj_003fd</v>
      </c>
      <c r="AB29" s="4" t="str">
        <f>IFERROR(_xll.qlRateHelperQuoteName(Z29,Trigger),"")</f>
        <v>USDAM3L40Y_S12L3L_linear_LCHQuote</v>
      </c>
      <c r="AC29" s="70">
        <f>IFERROR(_xll.qlRateHelperRate(Z29,Trigger),"")</f>
        <v>2.9843112593163999E-2</v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42321</v>
      </c>
      <c r="AF29" s="5">
        <f>IFERROR(_xll.qlRateHelperPillarDate(Z29,Trigger),"")</f>
        <v>56933</v>
      </c>
      <c r="AG29" s="70">
        <v>3.0745432954179697E-2</v>
      </c>
      <c r="AH29" s="77">
        <v>0.29204557316075958</v>
      </c>
      <c r="AI29" s="169">
        <v>56920</v>
      </c>
      <c r="AJ29" s="170">
        <v>2.9001567323876501E-2</v>
      </c>
      <c r="AK29" s="172">
        <f t="shared" si="4"/>
        <v>1.7438656303031957E-3</v>
      </c>
      <c r="AL29" s="80">
        <v>0.31340763839926</v>
      </c>
      <c r="AM29" s="161">
        <f t="shared" si="5"/>
        <v>-2.1362065238500427E-2</v>
      </c>
      <c r="AN29" s="161"/>
    </row>
    <row r="30" spans="1:40" ht="11.25" customHeight="1" x14ac:dyDescent="0.2">
      <c r="A30" s="59" t="s">
        <v>117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USDAM3L7Y_S12L3L_linear_LCHQuote</v>
      </c>
      <c r="I30" s="59" t="str">
        <f t="shared" si="23"/>
        <v>USDAM3L7Y_S12L3L_cubic_LCHQuote</v>
      </c>
      <c r="J30" s="127">
        <v>0</v>
      </c>
      <c r="K30" s="64" t="str">
        <f>_xll.qlSwapRateHelper2(,$H30,2,$B30,Calendar,$D30,$E30,$F30,$G30,$J30,$C30,Discounting1,PillarDate,,Permanent,Trigger,ObjectOverwrite)</f>
        <v>obj_0040a#0004</v>
      </c>
      <c r="L30" s="64" t="str">
        <f>_xll.qlSwapRateHelper2(,$I30,2,$B30,Calendar,$D30,$E30,$F30,$G30,$J30,$C30,Discounting2,PillarDate,,Permanent,Trigger,ObjectOverwrite)</f>
        <v>obj_0041f#0004</v>
      </c>
      <c r="M30" s="48"/>
      <c r="N30" s="10" t="str">
        <f t="shared" si="16"/>
        <v>BasSw</v>
      </c>
      <c r="O30" s="94" t="str">
        <f t="shared" ref="O30:P30" si="34">IF(ISBLANK(K34),"--",K34)</f>
        <v>obj_003d5#0004</v>
      </c>
      <c r="P30" s="94" t="str">
        <f t="shared" si="34"/>
        <v>obj_003ea#0004</v>
      </c>
      <c r="Q30" s="146" t="str">
        <f>IFERROR(_xll.qlRateHelperQuoteName(O30,Trigger),"--")</f>
        <v>USDAM3L11Y_S12L3L_linear_LCHQuote</v>
      </c>
      <c r="R30" s="98">
        <f>IFERROR(_xll.qlRateHelperQuoteValue($O30,Trigger),"--")</f>
        <v>2.5232103627311795E-2</v>
      </c>
      <c r="S30" s="97" t="b">
        <v>0</v>
      </c>
      <c r="T30" s="94">
        <v>20</v>
      </c>
      <c r="U30" s="94">
        <v>1</v>
      </c>
      <c r="V30" s="99">
        <f>IFERROR(_xll.qlRateHelperEarliestDate(O30,Trigger),"--")</f>
        <v>42321</v>
      </c>
      <c r="W30" s="99">
        <f>IFERROR(_xll.qlRateHelperPillarDate(O30,Trigger),"--")</f>
        <v>46339</v>
      </c>
      <c r="Y30" s="4" t="str">
        <f t="shared" si="18"/>
        <v>BasSw</v>
      </c>
      <c r="Z30" s="4" t="str">
        <v>obj_00438</v>
      </c>
      <c r="AA30" s="4" t="str">
        <v>obj_003f1</v>
      </c>
      <c r="AB30" s="4" t="str">
        <f>IFERROR(_xll.qlRateHelperQuoteName(Z30,Trigger),"")</f>
        <v>USDAM3L50Y_S12L3L_linear_LCHQuote</v>
      </c>
      <c r="AC30" s="70">
        <f>IFERROR(_xll.qlRateHelperRate(Z30,Trigger),"")</f>
        <v>3.047727700835039E-2</v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42321</v>
      </c>
      <c r="AF30" s="5">
        <f>IFERROR(_xll.qlRateHelperPillarDate(Z30,Trigger),"")</f>
        <v>60584</v>
      </c>
      <c r="AG30" s="70">
        <v>3.1744312805852562E-2</v>
      </c>
      <c r="AH30" s="77">
        <v>0.20418982440430766</v>
      </c>
      <c r="AI30" s="169">
        <v>60573</v>
      </c>
      <c r="AJ30" s="170">
        <v>2.8573277124690901E-2</v>
      </c>
      <c r="AK30" s="172">
        <f t="shared" si="4"/>
        <v>3.1710356811616609E-3</v>
      </c>
      <c r="AL30" s="80">
        <v>0.23952951082274801</v>
      </c>
      <c r="AM30" s="161">
        <f t="shared" si="5"/>
        <v>-3.5339686418440347E-2</v>
      </c>
      <c r="AN30" s="161"/>
    </row>
    <row r="31" spans="1:40" ht="11.25" customHeight="1" x14ac:dyDescent="0.2">
      <c r="A31" s="59" t="s">
        <v>117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USDAM3L8Y_S12L3L_linear_LCHQuote</v>
      </c>
      <c r="I31" s="59" t="str">
        <f t="shared" si="23"/>
        <v>USDAM3L8Y_S12L3L_cubic_LCHQuote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obj_0045d#0004</v>
      </c>
      <c r="L31" s="64" t="str">
        <f>_xll.qlSwapRateHelper2(,$I31,2,$B31,Calendar,$D31,$E31,$F31,$G31,$J31,$C31,Discounting2,PillarDate,,Permanent,Trigger,ObjectOverwrite)</f>
        <v>obj_003df#0004</v>
      </c>
      <c r="M31" s="48"/>
      <c r="N31" s="10" t="str">
        <f t="shared" si="16"/>
        <v>BasSw</v>
      </c>
      <c r="O31" s="94" t="str">
        <f t="shared" ref="O31:P31" si="35">IF(ISBLANK(K35),"--",K35)</f>
        <v>obj_003cf#0004</v>
      </c>
      <c r="P31" s="94" t="str">
        <f t="shared" si="35"/>
        <v>obj_00442#0004</v>
      </c>
      <c r="Q31" s="146" t="str">
        <f>IFERROR(_xll.qlRateHelperQuoteName(O31,Trigger),"--")</f>
        <v>USDAM3L12Y_S12L3L_linear_LCHQuote</v>
      </c>
      <c r="R31" s="98">
        <f>IFERROR(_xll.qlRateHelperQuoteValue($O31,Trigger),"--")</f>
        <v>2.5856836838019134E-2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42321</v>
      </c>
      <c r="W31" s="99">
        <f>IFERROR(_xll.qlRateHelperPillarDate(O31,Trigger),"--")</f>
        <v>46706</v>
      </c>
      <c r="Y31" s="4" t="str">
        <f t="shared" si="18"/>
        <v>BasSw</v>
      </c>
      <c r="Z31" s="4" t="str">
        <v>obj_003e4</v>
      </c>
      <c r="AA31" s="4" t="str">
        <v>obj_003cc</v>
      </c>
      <c r="AB31" s="4" t="str">
        <f>IFERROR(_xll.qlRateHelperQuoteName(Z31,Trigger),"")</f>
        <v>USDAM3L60Y_S12L3L_linear_LCHQuote</v>
      </c>
      <c r="AC31" s="70">
        <f>IFERROR(_xll.qlRateHelperRate(Z31,Trigger),"")</f>
        <v>3.111096855093564E-2</v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42321</v>
      </c>
      <c r="AF31" s="5">
        <f>IFERROR(_xll.qlRateHelperPillarDate(Z31,Trigger),"")</f>
        <v>64236</v>
      </c>
      <c r="AG31" s="70">
        <v>3.2994360865178901E-2</v>
      </c>
      <c r="AH31" s="77">
        <v>0.13788189854688945</v>
      </c>
      <c r="AI31" s="169">
        <v>64227</v>
      </c>
      <c r="AJ31" s="170">
        <v>2.83971125159263E-2</v>
      </c>
      <c r="AK31" s="172">
        <f t="shared" si="4"/>
        <v>4.5972483492526008E-3</v>
      </c>
      <c r="AL31" s="80">
        <v>0.181807513689249</v>
      </c>
      <c r="AM31" s="161">
        <f t="shared" si="5"/>
        <v>-4.3925615142359542E-2</v>
      </c>
      <c r="AN31" s="161"/>
    </row>
    <row r="32" spans="1:40" ht="11.25" customHeight="1" x14ac:dyDescent="0.2">
      <c r="A32" s="59" t="s">
        <v>117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USDAM3L9Y_S12L3L_linear_LCHQuote</v>
      </c>
      <c r="I32" s="59" t="str">
        <f t="shared" si="23"/>
        <v>USDAM3L9Y_S12L3L_cubic_LCHQuote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obj_00424#0004</v>
      </c>
      <c r="L32" s="64" t="str">
        <f>_xll.qlSwapRateHelper2(,$I32,2,$B32,Calendar,$D32,$E32,$F32,$G32,$J32,$C32,Discounting2,PillarDate,,Permanent,Trigger,ObjectOverwrite)</f>
        <v>obj_003d2#0004</v>
      </c>
      <c r="M32" s="48"/>
      <c r="N32" s="10" t="str">
        <f t="shared" si="16"/>
        <v>BasSw</v>
      </c>
      <c r="O32" s="94" t="str">
        <f t="shared" ref="O32:P32" si="36">IF(ISBLANK(K36),"--",K36)</f>
        <v>obj_003ce#0004</v>
      </c>
      <c r="P32" s="94" t="str">
        <f t="shared" si="36"/>
        <v>obj_003e9#0004</v>
      </c>
      <c r="Q32" s="146" t="str">
        <f>IFERROR(_xll.qlRateHelperQuoteName(O32,Trigger),"--")</f>
        <v>USDAM3L13Y_S12L3L_linear_LCHQuote</v>
      </c>
      <c r="R32" s="98">
        <f>IFERROR(_xll.qlRateHelperQuoteValue($O32,Trigger),"--")</f>
        <v>2.6305415752755815E-2</v>
      </c>
      <c r="S32" s="97" t="b">
        <v>0</v>
      </c>
      <c r="T32" s="94">
        <v>20</v>
      </c>
      <c r="U32" s="94">
        <v>1</v>
      </c>
      <c r="V32" s="99">
        <f>IFERROR(_xll.qlRateHelperEarliestDate(O32,Trigger),"--")</f>
        <v>42321</v>
      </c>
      <c r="W32" s="99">
        <f>IFERROR(_xll.qlRateHelperPillarDate(O32,Trigger),"--")</f>
        <v>47070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117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USDAM3L10Y_S12L3L_linear_LCHQuote</v>
      </c>
      <c r="I33" s="59" t="str">
        <f t="shared" si="23"/>
        <v>USDAM3L10Y_S12L3L_cubic_LCHQuote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obj_00406#0004</v>
      </c>
      <c r="L33" s="64" t="str">
        <f>_xll.qlSwapRateHelper2(,$I33,2,$B33,Calendar,$D33,$E33,$F33,$G33,$J33,$C33,Discounting2,PillarDate,,Permanent,Trigger,ObjectOverwrite)</f>
        <v>obj_00428#0004</v>
      </c>
      <c r="M33" s="48"/>
      <c r="N33" s="10" t="str">
        <f t="shared" si="16"/>
        <v>BasSw</v>
      </c>
      <c r="O33" s="94" t="str">
        <f t="shared" ref="O33:P33" si="37">IF(ISBLANK(K37),"--",K37)</f>
        <v>obj_003d1#0004</v>
      </c>
      <c r="P33" s="94" t="str">
        <f t="shared" si="37"/>
        <v>obj_00422#0004</v>
      </c>
      <c r="Q33" s="146" t="str">
        <f>IFERROR(_xll.qlRateHelperQuoteName(O33,Trigger),"--")</f>
        <v>USDAM3L14Y_S12L3L_linear_LCHQuote</v>
      </c>
      <c r="R33" s="98">
        <f>IFERROR(_xll.qlRateHelperQuoteValue($O33,Trigger),"--")</f>
        <v>2.6745481744118262E-2</v>
      </c>
      <c r="S33" s="97" t="b">
        <v>0</v>
      </c>
      <c r="T33" s="94">
        <v>20</v>
      </c>
      <c r="U33" s="94">
        <v>1</v>
      </c>
      <c r="V33" s="99">
        <f>IFERROR(_xll.qlRateHelperEarliestDate(O33,Trigger),"--")</f>
        <v>42321</v>
      </c>
      <c r="W33" s="99">
        <f>IFERROR(_xll.qlRateHelperPillarDate(O33,Trigger),"--")</f>
        <v>47435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117</v>
      </c>
      <c r="B34" s="60" t="s">
        <v>97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USDAM3L11Y_S12L3L_linear_LCHQuote</v>
      </c>
      <c r="I34" s="59" t="str">
        <f t="shared" si="23"/>
        <v>USDAM3L11Y_S12L3L_cubic_LCHQuote</v>
      </c>
      <c r="J34" s="127">
        <v>0</v>
      </c>
      <c r="K34" s="64" t="str">
        <f>_xll.qlSwapRateHelper2(,$H34,2,$B34,Calendar,$D34,$E34,$F34,$G34,$J34,$C34,Discounting1,PillarDate,,Permanent,Trigger,ObjectOverwrite)</f>
        <v>obj_003d5#0004</v>
      </c>
      <c r="L34" s="64" t="str">
        <f>_xll.qlSwapRateHelper2(,$I34,2,$B34,Calendar,$D34,$E34,$F34,$G34,$J34,$C34,Discounting2,PillarDate,,Permanent,Trigger,ObjectOverwrite)</f>
        <v>obj_003ea#0004</v>
      </c>
      <c r="M34" s="48"/>
      <c r="N34" s="10" t="str">
        <f t="shared" si="16"/>
        <v>BasSw</v>
      </c>
      <c r="O34" s="94" t="str">
        <f t="shared" ref="O34:P34" si="38">IF(ISBLANK(K38),"--",K38)</f>
        <v>obj_003d0#0004</v>
      </c>
      <c r="P34" s="94" t="str">
        <f t="shared" si="38"/>
        <v>obj_0043e#0004</v>
      </c>
      <c r="Q34" s="146" t="str">
        <f>IFERROR(_xll.qlRateHelperQuoteName(O34,Trigger),"--")</f>
        <v>USDAM3L15Y_S12L3L_linear_LCHQuote</v>
      </c>
      <c r="R34" s="98">
        <f>IFERROR(_xll.qlRateHelperQuoteValue($O34,Trigger),"--")</f>
        <v>2.7177456573386667E-2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42321</v>
      </c>
      <c r="W34" s="99">
        <f>IFERROR(_xll.qlRateHelperPillarDate(O34,Trigger),"--")</f>
        <v>47800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117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USDAM3L12Y_S12L3L_linear_LCHQuote</v>
      </c>
      <c r="I35" s="59" t="str">
        <f t="shared" si="23"/>
        <v>USDAM3L12Y_S12L3L_cubic_LCHQuote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obj_003cf#0004</v>
      </c>
      <c r="L35" s="64" t="str">
        <f>_xll.qlSwapRateHelper2(,$I35,2,$B35,Calendar,$D35,$E35,$F35,$G35,$J35,$C35,Discounting2,PillarDate,,Permanent,Trigger,ObjectOverwrite)</f>
        <v>obj_00442#0004</v>
      </c>
      <c r="M35" s="48"/>
      <c r="N35" s="10" t="str">
        <f t="shared" si="16"/>
        <v>BasSw</v>
      </c>
      <c r="O35" s="94" t="str">
        <f t="shared" ref="O35:P35" si="39">IF(ISBLANK(K39),"--",K39)</f>
        <v>obj_003f8#0004</v>
      </c>
      <c r="P35" s="94" t="str">
        <f t="shared" si="39"/>
        <v>obj_00408#0004</v>
      </c>
      <c r="Q35" s="146" t="str">
        <f>IFERROR(_xll.qlRateHelperQuoteName(O35,Trigger),"--")</f>
        <v>USDAM3L16Y_S12L3L_linear_LCHQuote</v>
      </c>
      <c r="R35" s="98">
        <f>IFERROR(_xll.qlRateHelperQuoteValue($O35,Trigger),"--")</f>
        <v>2.7437738014486141E-2</v>
      </c>
      <c r="S35" s="97" t="b">
        <v>0</v>
      </c>
      <c r="T35" s="94">
        <v>20</v>
      </c>
      <c r="U35" s="94">
        <v>1</v>
      </c>
      <c r="V35" s="99">
        <f>IFERROR(_xll.qlRateHelperEarliestDate(O35,Trigger),"--")</f>
        <v>42321</v>
      </c>
      <c r="W35" s="99">
        <f>IFERROR(_xll.qlRateHelperPillarDate(O35,Trigger),"--")</f>
        <v>48165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117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USDAM3L13Y_S12L3L_linear_LCHQuote</v>
      </c>
      <c r="I36" s="59" t="str">
        <f t="shared" si="23"/>
        <v>USDAM3L13Y_S12L3L_cubic_LCHQuote</v>
      </c>
      <c r="J36" s="127">
        <v>0</v>
      </c>
      <c r="K36" s="64" t="str">
        <f>_xll.qlSwapRateHelper2(,$H36,2,$B36,Calendar,$D36,$E36,$F36,$G36,$J36,$C36,Discounting1,PillarDate,,Permanent,Trigger,ObjectOverwrite)</f>
        <v>obj_003ce#0004</v>
      </c>
      <c r="L36" s="64" t="str">
        <f>_xll.qlSwapRateHelper2(,$I36,2,$B36,Calendar,$D36,$E36,$F36,$G36,$J36,$C36,Discounting2,PillarDate,,Permanent,Trigger,ObjectOverwrite)</f>
        <v>obj_003e9#0004</v>
      </c>
      <c r="M36" s="48"/>
      <c r="N36" s="10" t="str">
        <f t="shared" si="16"/>
        <v>BasSw</v>
      </c>
      <c r="O36" s="94" t="str">
        <f t="shared" ref="O36:P36" si="40">IF(ISBLANK(K40),"--",K40)</f>
        <v>obj_003eb#0004</v>
      </c>
      <c r="P36" s="94" t="str">
        <f t="shared" si="40"/>
        <v>obj_0042e#0004</v>
      </c>
      <c r="Q36" s="146" t="str">
        <f>IFERROR(_xll.qlRateHelperQuoteName(O36,Trigger),"--")</f>
        <v>USDAM3L17Y_S12L3L_linear_LCHQuote</v>
      </c>
      <c r="R36" s="98">
        <f>IFERROR(_xll.qlRateHelperQuoteValue($O36,Trigger),"--")</f>
        <v>2.7690207305895456E-2</v>
      </c>
      <c r="S36" s="97" t="b">
        <v>0</v>
      </c>
      <c r="T36" s="94">
        <v>20</v>
      </c>
      <c r="U36" s="94">
        <v>1</v>
      </c>
      <c r="V36" s="99">
        <f>IFERROR(_xll.qlRateHelperEarliestDate(O36,Trigger),"--")</f>
        <v>42321</v>
      </c>
      <c r="W36" s="99">
        <f>IFERROR(_xll.qlRateHelperPillarDate(O36,Trigger),"--")</f>
        <v>48533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117</v>
      </c>
      <c r="B37" s="60" t="s">
        <v>99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USDAM3L14Y_S12L3L_linear_LCHQuote</v>
      </c>
      <c r="I37" s="59" t="str">
        <f t="shared" si="23"/>
        <v>USDAM3L14Y_S12L3L_cubic_LCHQuote</v>
      </c>
      <c r="J37" s="127">
        <v>0</v>
      </c>
      <c r="K37" s="64" t="str">
        <f>_xll.qlSwapRateHelper2(,$H37,2,$B37,Calendar,$D37,$E37,$F37,$G37,$J37,$C37,Discounting1,PillarDate,,Permanent,Trigger,ObjectOverwrite)</f>
        <v>obj_003d1#0004</v>
      </c>
      <c r="L37" s="64" t="str">
        <f>_xll.qlSwapRateHelper2(,$I37,2,$B37,Calendar,$D37,$E37,$F37,$G37,$J37,$C37,Discounting2,PillarDate,,Permanent,Trigger,ObjectOverwrite)</f>
        <v>obj_00422#0004</v>
      </c>
      <c r="M37" s="48"/>
      <c r="N37" s="10" t="str">
        <f t="shared" si="16"/>
        <v>BasSw</v>
      </c>
      <c r="O37" s="94" t="str">
        <f t="shared" ref="O37:P37" si="41">IF(ISBLANK(K41),"--",K41)</f>
        <v>obj_00454#0004</v>
      </c>
      <c r="P37" s="94" t="str">
        <f t="shared" si="41"/>
        <v>obj_0041d#0004</v>
      </c>
      <c r="Q37" s="146" t="str">
        <f>IFERROR(_xll.qlRateHelperQuoteName(O37,Trigger),"--")</f>
        <v>USDAM3L18Y_S12L3L_linear_LCHQuote</v>
      </c>
      <c r="R37" s="98">
        <f>IFERROR(_xll.qlRateHelperQuoteValue($O37,Trigger),"--")</f>
        <v>2.7936597283175799E-2</v>
      </c>
      <c r="S37" s="97" t="b">
        <v>0</v>
      </c>
      <c r="T37" s="94">
        <v>20</v>
      </c>
      <c r="U37" s="94">
        <v>1</v>
      </c>
      <c r="V37" s="99">
        <f>IFERROR(_xll.qlRateHelperEarliestDate(O37,Trigger),"--")</f>
        <v>42321</v>
      </c>
      <c r="W37" s="99">
        <f>IFERROR(_xll.qlRateHelperPillarDate(O37,Trigger),"--")</f>
        <v>48897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117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USDAM3L15Y_S12L3L_linear_LCHQuote</v>
      </c>
      <c r="I38" s="59" t="str">
        <f t="shared" si="23"/>
        <v>USDAM3L15Y_S12L3L_cubic_LCHQuote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obj_003d0#0004</v>
      </c>
      <c r="L38" s="64" t="str">
        <f>_xll.qlSwapRateHelper2(,$I38,2,$B38,Calendar,$D38,$E38,$F38,$G38,$J38,$C38,Discounting2,PillarDate,,Permanent,Trigger,ObjectOverwrite)</f>
        <v>obj_0043e#0004</v>
      </c>
      <c r="M38" s="48"/>
      <c r="N38" s="10" t="str">
        <f t="shared" si="16"/>
        <v>BasSw</v>
      </c>
      <c r="O38" s="94" t="str">
        <f t="shared" ref="O38:P38" si="42">IF(ISBLANK(K42),"--",K42)</f>
        <v>obj_003fc#0004</v>
      </c>
      <c r="P38" s="94" t="str">
        <f t="shared" si="42"/>
        <v>obj_00419#0004</v>
      </c>
      <c r="Q38" s="146" t="str">
        <f>IFERROR(_xll.qlRateHelperQuoteName(O38,Trigger),"--")</f>
        <v>USDAM3L19Y_S12L3L_linear_LCHQuote</v>
      </c>
      <c r="R38" s="98">
        <f>IFERROR(_xll.qlRateHelperQuoteValue($O38,Trigger),"--")</f>
        <v>2.8175153640923517E-2</v>
      </c>
      <c r="S38" s="97" t="b">
        <v>0</v>
      </c>
      <c r="T38" s="94">
        <v>20</v>
      </c>
      <c r="U38" s="94">
        <v>1</v>
      </c>
      <c r="V38" s="99">
        <f>IFERROR(_xll.qlRateHelperEarliestDate(O38,Trigger),"--")</f>
        <v>42321</v>
      </c>
      <c r="W38" s="99">
        <f>IFERROR(_xll.qlRateHelperPillarDate(O38,Trigger),"--")</f>
        <v>49261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117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USDAM3L16Y_S12L3L_linear_LCHQuote</v>
      </c>
      <c r="I39" s="59" t="str">
        <f t="shared" si="23"/>
        <v>USDAM3L16Y_S12L3L_cubic_LCHQuote</v>
      </c>
      <c r="J39" s="127">
        <v>0</v>
      </c>
      <c r="K39" s="64" t="str">
        <f>_xll.qlSwapRateHelper2(,$H39,2,$B39,Calendar,$D39,$E39,$F39,$G39,$J39,$C39,Discounting1,PillarDate,,Permanent,Trigger,ObjectOverwrite)</f>
        <v>obj_003f8#0004</v>
      </c>
      <c r="L39" s="64" t="str">
        <f>_xll.qlSwapRateHelper2(,$I39,2,$B39,Calendar,$D39,$E39,$F39,$G39,$J39,$C39,Discounting2,PillarDate,,Permanent,Trigger,ObjectOverwrite)</f>
        <v>obj_00408#0004</v>
      </c>
      <c r="M39" s="48"/>
      <c r="N39" s="10" t="str">
        <f t="shared" si="16"/>
        <v>BasSw</v>
      </c>
      <c r="O39" s="94" t="str">
        <f t="shared" ref="O39:P39" si="43">IF(ISBLANK(K43),"--",K43)</f>
        <v>obj_0045c#0004</v>
      </c>
      <c r="P39" s="94" t="str">
        <f t="shared" si="43"/>
        <v>obj_0043c#0004</v>
      </c>
      <c r="Q39" s="146" t="str">
        <f>IFERROR(_xll.qlRateHelperQuoteName(O39,Trigger),"--")</f>
        <v>USDAM3L20Y_S12L3L_linear_LCHQuote</v>
      </c>
      <c r="R39" s="98">
        <f>IFERROR(_xll.qlRateHelperQuoteValue($O39,Trigger),"--")</f>
        <v>2.8409161065757124E-2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42321</v>
      </c>
      <c r="W39" s="99">
        <f>IFERROR(_xll.qlRateHelperPillarDate(O39,Trigger),"--")</f>
        <v>49626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117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USDAM3L17Y_S12L3L_linear_LCHQuote</v>
      </c>
      <c r="I40" s="59" t="str">
        <f t="shared" si="23"/>
        <v>USDAM3L17Y_S12L3L_cubic_LCHQuote</v>
      </c>
      <c r="J40" s="127">
        <v>0</v>
      </c>
      <c r="K40" s="64" t="str">
        <f>_xll.qlSwapRateHelper2(,$H40,2,$B40,Calendar,$D40,$E40,$F40,$G40,$J40,$C40,Discounting1,PillarDate,,Permanent,Trigger,ObjectOverwrite)</f>
        <v>obj_003eb#0004</v>
      </c>
      <c r="L40" s="64" t="str">
        <f>_xll.qlSwapRateHelper2(,$I40,2,$B40,Calendar,$D40,$E40,$F40,$G40,$J40,$C40,Discounting2,PillarDate,,Permanent,Trigger,ObjectOverwrite)</f>
        <v>obj_0042e#0004</v>
      </c>
      <c r="M40" s="48"/>
      <c r="N40" s="10" t="str">
        <f t="shared" si="16"/>
        <v>BasSw</v>
      </c>
      <c r="O40" s="94" t="str">
        <f t="shared" ref="O40:P40" si="44">IF(ISBLANK(K44),"--",K44)</f>
        <v>obj_0042d#0004</v>
      </c>
      <c r="P40" s="94" t="str">
        <f t="shared" si="44"/>
        <v>obj_003e3#0004</v>
      </c>
      <c r="Q40" s="146" t="str">
        <f>IFERROR(_xll.qlRateHelperQuoteName(O40,Trigger),"--")</f>
        <v>USDAM3L21Y_S12L3L_linear_LCHQuote</v>
      </c>
      <c r="R40" s="98">
        <f>IFERROR(_xll.qlRateHelperQuoteValue($O40,Trigger),"--")</f>
        <v>2.8519080513934175E-2</v>
      </c>
      <c r="S40" s="97" t="b">
        <v>0</v>
      </c>
      <c r="T40" s="94">
        <v>20</v>
      </c>
      <c r="U40" s="94">
        <v>1</v>
      </c>
      <c r="V40" s="99">
        <f>IFERROR(_xll.qlRateHelperEarliestDate(O40,Trigger),"--")</f>
        <v>42321</v>
      </c>
      <c r="W40" s="99">
        <f>IFERROR(_xll.qlRateHelperPillarDate(O40,Trigger),"--")</f>
        <v>49992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117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USDAM3L18Y_S12L3L_linear_LCHQuote</v>
      </c>
      <c r="I41" s="59" t="str">
        <f t="shared" si="23"/>
        <v>USDAM3L18Y_S12L3L_cubic_LCHQuote</v>
      </c>
      <c r="J41" s="127">
        <v>0</v>
      </c>
      <c r="K41" s="64" t="str">
        <f>_xll.qlSwapRateHelper2(,$H41,2,$B41,Calendar,$D41,$E41,$F41,$G41,$J41,$C41,Discounting1,PillarDate,,Permanent,Trigger,ObjectOverwrite)</f>
        <v>obj_00454#0004</v>
      </c>
      <c r="L41" s="64" t="str">
        <f>_xll.qlSwapRateHelper2(,$I41,2,$B41,Calendar,$D41,$E41,$F41,$G41,$J41,$C41,Discounting2,PillarDate,,Permanent,Trigger,ObjectOverwrite)</f>
        <v>obj_0041d#0004</v>
      </c>
      <c r="N41" s="10" t="str">
        <f t="shared" si="16"/>
        <v>BasSw</v>
      </c>
      <c r="O41" s="94" t="str">
        <f t="shared" ref="O41:P41" si="45">IF(ISBLANK(K45),"--",K45)</f>
        <v>obj_00429#0004</v>
      </c>
      <c r="P41" s="94" t="str">
        <f t="shared" si="45"/>
        <v>obj_00418#0004</v>
      </c>
      <c r="Q41" s="146" t="str">
        <f>IFERROR(_xll.qlRateHelperQuoteName(O41,Trigger),"--")</f>
        <v>USDAM3L22Y_S12L3L_linear_LCHQuote</v>
      </c>
      <c r="R41" s="98">
        <f>IFERROR(_xll.qlRateHelperQuoteValue($O41,Trigger),"--")</f>
        <v>2.8625785441525692E-2</v>
      </c>
      <c r="S41" s="97" t="b">
        <v>0</v>
      </c>
      <c r="T41" s="94">
        <v>20</v>
      </c>
      <c r="U41" s="94">
        <v>1</v>
      </c>
      <c r="V41" s="99">
        <f>IFERROR(_xll.qlRateHelperEarliestDate(O41,Trigger),"--")</f>
        <v>42321</v>
      </c>
      <c r="W41" s="99">
        <f>IFERROR(_xll.qlRateHelperPillarDate(O41,Trigger),"--")</f>
        <v>50357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117</v>
      </c>
      <c r="B42" s="60" t="s">
        <v>103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USDAM3L19Y_S12L3L_linear_LCHQuote</v>
      </c>
      <c r="I42" s="59" t="str">
        <f t="shared" si="23"/>
        <v>USDAM3L19Y_S12L3L_cubic_LCHQuote</v>
      </c>
      <c r="J42" s="127">
        <v>0</v>
      </c>
      <c r="K42" s="64" t="str">
        <f>_xll.qlSwapRateHelper2(,$H42,2,$B42,Calendar,$D42,$E42,$F42,$G42,$J42,$C42,Discounting1,PillarDate,,Permanent,Trigger,ObjectOverwrite)</f>
        <v>obj_003fc#0004</v>
      </c>
      <c r="L42" s="64" t="str">
        <f>_xll.qlSwapRateHelper2(,$I42,2,$B42,Calendar,$D42,$E42,$F42,$G42,$J42,$C42,Discounting2,PillarDate,,Permanent,Trigger,ObjectOverwrite)</f>
        <v>obj_00419#0004</v>
      </c>
      <c r="N42" s="10" t="str">
        <f t="shared" si="16"/>
        <v>BasSw</v>
      </c>
      <c r="O42" s="94" t="str">
        <f t="shared" ref="O42:P42" si="46">IF(ISBLANK(K46),"--",K46)</f>
        <v>obj_00455#0004</v>
      </c>
      <c r="P42" s="94" t="str">
        <f t="shared" si="46"/>
        <v>obj_00414#0004</v>
      </c>
      <c r="Q42" s="146" t="str">
        <f>IFERROR(_xll.qlRateHelperQuoteName(O42,Trigger),"--")</f>
        <v>USDAM3L23Y_S12L3L_linear_LCHQuote</v>
      </c>
      <c r="R42" s="98">
        <f>IFERROR(_xll.qlRateHelperQuoteValue($O42,Trigger),"--")</f>
        <v>2.8729884448167046E-2</v>
      </c>
      <c r="S42" s="97" t="b">
        <v>0</v>
      </c>
      <c r="T42" s="94">
        <v>20</v>
      </c>
      <c r="U42" s="94">
        <v>1</v>
      </c>
      <c r="V42" s="99">
        <f>IFERROR(_xll.qlRateHelperEarliestDate(O42,Trigger),"--")</f>
        <v>42321</v>
      </c>
      <c r="W42" s="99">
        <f>IFERROR(_xll.qlRateHelperPillarDate(O42,Trigger),"--")</f>
        <v>50724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117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USDAM3L20Y_S12L3L_linear_LCHQuote</v>
      </c>
      <c r="I43" s="59" t="str">
        <f t="shared" si="23"/>
        <v>USDAM3L20Y_S12L3L_cubic_LCHQuote</v>
      </c>
      <c r="J43" s="127">
        <v>0</v>
      </c>
      <c r="K43" s="64" t="str">
        <f>_xll.qlSwapRateHelper2(,$H43,2,$B43,Calendar,$D43,$E43,$F43,$G43,$J43,$C43,Discounting1,PillarDate,,Permanent,Trigger,ObjectOverwrite)</f>
        <v>obj_0045c#0004</v>
      </c>
      <c r="L43" s="64" t="str">
        <f>_xll.qlSwapRateHelper2(,$I43,2,$B43,Calendar,$D43,$E43,$F43,$G43,$J43,$C43,Discounting2,PillarDate,,Permanent,Trigger,ObjectOverwrite)</f>
        <v>obj_0043c#0004</v>
      </c>
      <c r="N43" s="10" t="str">
        <f t="shared" si="16"/>
        <v>BasSw</v>
      </c>
      <c r="O43" s="94" t="str">
        <f t="shared" ref="O43:P43" si="47">IF(ISBLANK(K47),"--",K47)</f>
        <v>obj_003f2#0004</v>
      </c>
      <c r="P43" s="94" t="str">
        <f t="shared" si="47"/>
        <v>obj_003d3#0004</v>
      </c>
      <c r="Q43" s="146" t="str">
        <f>IFERROR(_xll.qlRateHelperQuoteName(O43,Trigger),"--")</f>
        <v>USDAM3L24Y_S12L3L_linear_LCHQuote</v>
      </c>
      <c r="R43" s="98">
        <f>IFERROR(_xll.qlRateHelperQuoteValue($O43,Trigger),"--")</f>
        <v>2.8831948938230097E-2</v>
      </c>
      <c r="S43" s="97" t="b">
        <v>0</v>
      </c>
      <c r="T43" s="94">
        <v>20</v>
      </c>
      <c r="U43" s="94">
        <v>1</v>
      </c>
      <c r="V43" s="99">
        <f>IFERROR(_xll.qlRateHelperEarliestDate(O43,Trigger),"--")</f>
        <v>42321</v>
      </c>
      <c r="W43" s="99">
        <f>IFERROR(_xll.qlRateHelperPillarDate(O43,Trigger),"--")</f>
        <v>51088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117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USDAM3L21Y_S12L3L_linear_LCHQuote</v>
      </c>
      <c r="I44" s="59" t="str">
        <f t="shared" si="23"/>
        <v>USDAM3L21Y_S12L3L_cubic_LCHQuote</v>
      </c>
      <c r="J44" s="127">
        <v>0</v>
      </c>
      <c r="K44" s="64" t="str">
        <f>_xll.qlSwapRateHelper2(,$H44,2,$B44,Calendar,$D44,$E44,$F44,$G44,$J44,$C44,Discounting1,PillarDate,,Permanent,Trigger,ObjectOverwrite)</f>
        <v>obj_0042d#0004</v>
      </c>
      <c r="L44" s="64" t="str">
        <f>_xll.qlSwapRateHelper2(,$I44,2,$B44,Calendar,$D44,$E44,$F44,$G44,$J44,$C44,Discounting2,PillarDate,,Permanent,Trigger,ObjectOverwrite)</f>
        <v>obj_003e3#0004</v>
      </c>
      <c r="N44" s="10" t="str">
        <f t="shared" si="16"/>
        <v>BasSw</v>
      </c>
      <c r="O44" s="94" t="str">
        <f t="shared" ref="O44:P44" si="48">IF(ISBLANK(K48),"--",K48)</f>
        <v>obj_003e5#0004</v>
      </c>
      <c r="P44" s="94" t="str">
        <f t="shared" si="48"/>
        <v>obj_003f7#0004</v>
      </c>
      <c r="Q44" s="146" t="str">
        <f>IFERROR(_xll.qlRateHelperQuoteName(O44,Trigger),"--")</f>
        <v>USDAM3L25Y_S12L3L_linear_LCHQuote</v>
      </c>
      <c r="R44" s="98">
        <f>IFERROR(_xll.qlRateHelperQuoteValue($O44,Trigger),"--")</f>
        <v>2.8930169554292749E-2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42321</v>
      </c>
      <c r="W44" s="99">
        <f>IFERROR(_xll.qlRateHelperPillarDate(O44,Trigger),"--")</f>
        <v>51453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117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USDAM3L22Y_S12L3L_linear_LCHQuote</v>
      </c>
      <c r="I45" s="59" t="str">
        <f t="shared" si="23"/>
        <v>USDAM3L22Y_S12L3L_cubic_LCHQuote</v>
      </c>
      <c r="J45" s="127">
        <v>0</v>
      </c>
      <c r="K45" s="64" t="str">
        <f>_xll.qlSwapRateHelper2(,$H45,2,$B45,Calendar,$D45,$E45,$F45,$G45,$J45,$C45,Discounting1,PillarDate,,Permanent,Trigger,ObjectOverwrite)</f>
        <v>obj_00429#0004</v>
      </c>
      <c r="L45" s="64" t="str">
        <f>_xll.qlSwapRateHelper2(,$I45,2,$B45,Calendar,$D45,$E45,$F45,$G45,$J45,$C45,Discounting2,PillarDate,,Permanent,Trigger,ObjectOverwrite)</f>
        <v>obj_00418#0004</v>
      </c>
      <c r="N45" s="10" t="str">
        <f t="shared" si="16"/>
        <v>BasSw</v>
      </c>
      <c r="O45" s="94" t="str">
        <f t="shared" ref="O45:P45" si="49">IF(ISBLANK(K49),"--",K49)</f>
        <v>obj_00449#0004</v>
      </c>
      <c r="P45" s="94" t="str">
        <f t="shared" si="49"/>
        <v>obj_00432#0004</v>
      </c>
      <c r="Q45" s="146" t="str">
        <f>IFERROR(_xll.qlRateHelperQuoteName(O45,Trigger),"--")</f>
        <v>USDAM3L26Y_S12L3L_linear_LCHQuote</v>
      </c>
      <c r="R45" s="98">
        <f>IFERROR(_xll.qlRateHelperQuoteValue($O45,Trigger),"--")</f>
        <v>2.8990485580336598E-2</v>
      </c>
      <c r="S45" s="97" t="b">
        <v>0</v>
      </c>
      <c r="T45" s="94">
        <v>20</v>
      </c>
      <c r="U45" s="94">
        <v>1</v>
      </c>
      <c r="V45" s="99">
        <f>IFERROR(_xll.qlRateHelperEarliestDate(O45,Trigger),"--")</f>
        <v>42321</v>
      </c>
      <c r="W45" s="99">
        <f>IFERROR(_xll.qlRateHelperPillarDate(O45,Trigger),"--")</f>
        <v>51818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117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USDAM3L23Y_S12L3L_linear_LCHQuote</v>
      </c>
      <c r="I46" s="59" t="str">
        <f t="shared" si="23"/>
        <v>USDAM3L23Y_S12L3L_cubic_LCHQuote</v>
      </c>
      <c r="J46" s="127">
        <v>0</v>
      </c>
      <c r="K46" s="64" t="str">
        <f>_xll.qlSwapRateHelper2(,$H46,2,$B46,Calendar,$D46,$E46,$F46,$G46,$J46,$C46,Discounting1,PillarDate,,Permanent,Trigger,ObjectOverwrite)</f>
        <v>obj_00455#0004</v>
      </c>
      <c r="L46" s="64" t="str">
        <f>_xll.qlSwapRateHelper2(,$I46,2,$B46,Calendar,$D46,$E46,$F46,$G46,$J46,$C46,Discounting2,PillarDate,,Permanent,Trigger,ObjectOverwrite)</f>
        <v>obj_00414#0004</v>
      </c>
      <c r="N46" s="10" t="str">
        <f t="shared" si="16"/>
        <v>BasSw</v>
      </c>
      <c r="O46" s="94" t="str">
        <f t="shared" ref="O46:P46" si="50">IF(ISBLANK(K50),"--",K50)</f>
        <v>obj_00450#0004</v>
      </c>
      <c r="P46" s="94" t="str">
        <f t="shared" si="50"/>
        <v>obj_00409#0004</v>
      </c>
      <c r="Q46" s="146" t="str">
        <f>IFERROR(_xll.qlRateHelperQuoteName(O46,Trigger),"--")</f>
        <v>USDAM3L27Y_S12L3L_linear_LCHQuote</v>
      </c>
      <c r="R46" s="98">
        <f>IFERROR(_xll.qlRateHelperQuoteValue($O46,Trigger),"--")</f>
        <v>2.9048192570202851E-2</v>
      </c>
      <c r="S46" s="97" t="b">
        <v>0</v>
      </c>
      <c r="T46" s="94">
        <v>20</v>
      </c>
      <c r="U46" s="94">
        <v>1</v>
      </c>
      <c r="V46" s="99">
        <f>IFERROR(_xll.qlRateHelperEarliestDate(O46,Trigger),"--")</f>
        <v>42321</v>
      </c>
      <c r="W46" s="99">
        <f>IFERROR(_xll.qlRateHelperPillarDate(O46,Trigger),"--")</f>
        <v>52183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117</v>
      </c>
      <c r="B47" s="60" t="s">
        <v>107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USDAM3L24Y_S12L3L_linear_LCHQuote</v>
      </c>
      <c r="I47" s="59" t="str">
        <f t="shared" si="23"/>
        <v>USDAM3L24Y_S12L3L_cubic_LCHQuote</v>
      </c>
      <c r="J47" s="127">
        <v>0</v>
      </c>
      <c r="K47" s="64" t="str">
        <f>_xll.qlSwapRateHelper2(,$H47,2,$B47,Calendar,$D47,$E47,$F47,$G47,$J47,$C47,Discounting1,PillarDate,,Permanent,Trigger,ObjectOverwrite)</f>
        <v>obj_003f2#0004</v>
      </c>
      <c r="L47" s="64" t="str">
        <f>_xll.qlSwapRateHelper2(,$I47,2,$B47,Calendar,$D47,$E47,$F47,$G47,$J47,$C47,Discounting2,PillarDate,,Permanent,Trigger,ObjectOverwrite)</f>
        <v>obj_003d3#0004</v>
      </c>
      <c r="N47" s="10" t="str">
        <f t="shared" si="16"/>
        <v>BasSw</v>
      </c>
      <c r="O47" s="94" t="str">
        <f t="shared" ref="O47:P47" si="51">IF(ISBLANK(K51),"--",K51)</f>
        <v>obj_00444#0004</v>
      </c>
      <c r="P47" s="94" t="str">
        <f t="shared" si="51"/>
        <v>obj_00434#0004</v>
      </c>
      <c r="Q47" s="146" t="str">
        <f>IFERROR(_xll.qlRateHelperQuoteName(O47,Trigger),"--")</f>
        <v>USDAM3L28Y_S12L3L_linear_LCHQuote</v>
      </c>
      <c r="R47" s="98">
        <f>IFERROR(_xll.qlRateHelperQuoteValue($O47,Trigger),"--")</f>
        <v>2.910370173922314E-2</v>
      </c>
      <c r="S47" s="97" t="b">
        <v>0</v>
      </c>
      <c r="T47" s="94">
        <v>20</v>
      </c>
      <c r="U47" s="94">
        <v>1</v>
      </c>
      <c r="V47" s="99">
        <f>IFERROR(_xll.qlRateHelperEarliestDate(O47,Trigger),"--")</f>
        <v>42321</v>
      </c>
      <c r="W47" s="99">
        <f>IFERROR(_xll.qlRateHelperPillarDate(O47,Trigger),"--")</f>
        <v>52548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117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USDAM3L25Y_S12L3L_linear_LCHQuote</v>
      </c>
      <c r="I48" s="59" t="str">
        <f t="shared" si="23"/>
        <v>USDAM3L25Y_S12L3L_cubic_LCHQuote</v>
      </c>
      <c r="J48" s="127">
        <v>0</v>
      </c>
      <c r="K48" s="64" t="str">
        <f>_xll.qlSwapRateHelper2(,$H48,2,$B48,Calendar,$D48,$E48,$F48,$G48,$J48,$C48,Discounting1,PillarDate,,Permanent,Trigger,ObjectOverwrite)</f>
        <v>obj_003e5#0004</v>
      </c>
      <c r="L48" s="64" t="str">
        <f>_xll.qlSwapRateHelper2(,$I48,2,$B48,Calendar,$D48,$E48,$F48,$G48,$J48,$C48,Discounting2,PillarDate,,Permanent,Trigger,ObjectOverwrite)</f>
        <v>obj_003f7#0004</v>
      </c>
      <c r="N48" s="10" t="str">
        <f t="shared" si="16"/>
        <v>BasSw</v>
      </c>
      <c r="O48" s="94" t="str">
        <f t="shared" ref="O48:P48" si="52">IF(ISBLANK(K52),"--",K52)</f>
        <v>obj_0044e#0004</v>
      </c>
      <c r="P48" s="94" t="str">
        <f t="shared" si="52"/>
        <v>obj_00433#0004</v>
      </c>
      <c r="Q48" s="146" t="str">
        <f>IFERROR(_xll.qlRateHelperQuoteName(O48,Trigger),"--")</f>
        <v>USDAM3L29Y_S12L3L_linear_LCHQuote</v>
      </c>
      <c r="R48" s="98">
        <f>IFERROR(_xll.qlRateHelperQuoteValue($O48,Trigger),"--")</f>
        <v>2.9157878128389384E-2</v>
      </c>
      <c r="S48" s="97" t="b">
        <v>0</v>
      </c>
      <c r="T48" s="94">
        <v>20</v>
      </c>
      <c r="U48" s="94">
        <v>1</v>
      </c>
      <c r="V48" s="99">
        <f>IFERROR(_xll.qlRateHelperEarliestDate(O48,Trigger),"--")</f>
        <v>42321</v>
      </c>
      <c r="W48" s="99">
        <f>IFERROR(_xll.qlRateHelperPillarDate(O48,Trigger),"--")</f>
        <v>52915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117</v>
      </c>
      <c r="B49" s="60" t="s">
        <v>108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USDAM3L26Y_S12L3L_linear_LCHQuote</v>
      </c>
      <c r="I49" s="59" t="str">
        <f t="shared" si="23"/>
        <v>USDAM3L26Y_S12L3L_cubic_LCHQuote</v>
      </c>
      <c r="J49" s="127">
        <v>0</v>
      </c>
      <c r="K49" s="64" t="str">
        <f>_xll.qlSwapRateHelper2(,$H49,2,$B49,Calendar,$D49,$E49,$F49,$G49,$J49,$C49,Discounting1,PillarDate,,Permanent,Trigger,ObjectOverwrite)</f>
        <v>obj_00449#0004</v>
      </c>
      <c r="L49" s="64" t="str">
        <f>_xll.qlSwapRateHelper2(,$I49,2,$B49,Calendar,$D49,$E49,$F49,$G49,$J49,$C49,Discounting2,PillarDate,,Permanent,Trigger,ObjectOverwrite)</f>
        <v>obj_00432#0004</v>
      </c>
      <c r="N49" s="10" t="str">
        <f t="shared" si="16"/>
        <v>BasSw</v>
      </c>
      <c r="O49" s="94" t="str">
        <f t="shared" ref="O49:P49" si="53">IF(ISBLANK(K53),"--",K53)</f>
        <v>obj_00443#0004</v>
      </c>
      <c r="P49" s="94" t="str">
        <f t="shared" si="53"/>
        <v>obj_00401#0004</v>
      </c>
      <c r="Q49" s="146" t="str">
        <f>IFERROR(_xll.qlRateHelperQuoteName(O49,Trigger),"--")</f>
        <v>USDAM3L30Y_S12L3L_linear_LCHQuote</v>
      </c>
      <c r="R49" s="98">
        <f>IFERROR(_xll.qlRateHelperQuoteValue($O49,Trigger),"--")</f>
        <v>2.9209708521776012E-2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42321</v>
      </c>
      <c r="W49" s="99">
        <f>IFERROR(_xll.qlRateHelperPillarDate(O49,Trigger),"--")</f>
        <v>53279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117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USDAM3L27Y_S12L3L_linear_LCHQuote</v>
      </c>
      <c r="I50" s="59" t="str">
        <f t="shared" si="23"/>
        <v>USDAM3L27Y_S12L3L_cubic_LCHQuote</v>
      </c>
      <c r="J50" s="127">
        <v>0</v>
      </c>
      <c r="K50" s="64" t="str">
        <f>_xll.qlSwapRateHelper2(,$H50,2,$B50,Calendar,$D50,$E50,$F50,$G50,$J50,$C50,Discounting1,PillarDate,,Permanent,Trigger,ObjectOverwrite)</f>
        <v>obj_00450#0004</v>
      </c>
      <c r="L50" s="64" t="str">
        <f>_xll.qlSwapRateHelper2(,$I50,2,$B50,Calendar,$D50,$E50,$F50,$G50,$J50,$C50,Discounting2,PillarDate,,Permanent,Trigger,ObjectOverwrite)</f>
        <v>obj_00409#0004</v>
      </c>
      <c r="N50" s="10" t="str">
        <f t="shared" si="16"/>
        <v>BasSw</v>
      </c>
      <c r="O50" s="94" t="str">
        <f t="shared" ref="O50:P50" si="54">IF(ISBLANK(K54),"--",K54)</f>
        <v>obj_00459#0004</v>
      </c>
      <c r="P50" s="94" t="str">
        <f t="shared" si="54"/>
        <v>obj_00435#0004</v>
      </c>
      <c r="Q50" s="146" t="str">
        <f>IFERROR(_xll.qlRateHelperQuoteName(O50,Trigger),"--")</f>
        <v>USDAM3L35Y_S12L3L_linear_LCHQuote</v>
      </c>
      <c r="R50" s="98">
        <f>IFERROR(_xll.qlRateHelperQuoteValue($O50,Trigger),"--")</f>
        <v>2.9541622394244876E-2</v>
      </c>
      <c r="S50" s="97" t="b">
        <v>0</v>
      </c>
      <c r="T50" s="94">
        <v>20</v>
      </c>
      <c r="U50" s="94">
        <v>1</v>
      </c>
      <c r="V50" s="99">
        <f>IFERROR(_xll.qlRateHelperEarliestDate(O50,Trigger),"--")</f>
        <v>42321</v>
      </c>
      <c r="W50" s="99">
        <f>IFERROR(_xll.qlRateHelperPillarDate(O50,Trigger),"--")</f>
        <v>55106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117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USDAM3L28Y_S12L3L_linear_LCHQuote</v>
      </c>
      <c r="I51" s="59" t="str">
        <f t="shared" si="23"/>
        <v>USDAM3L28Y_S12L3L_cubic_LCHQuote</v>
      </c>
      <c r="J51" s="127">
        <v>0</v>
      </c>
      <c r="K51" s="64" t="str">
        <f>_xll.qlSwapRateHelper2(,$H51,2,$B51,Calendar,$D51,$E51,$F51,$G51,$J51,$C51,Discounting1,PillarDate,,Permanent,Trigger,ObjectOverwrite)</f>
        <v>obj_00444#0004</v>
      </c>
      <c r="L51" s="64" t="str">
        <f>_xll.qlSwapRateHelper2(,$I51,2,$B51,Calendar,$D51,$E51,$F51,$G51,$J51,$C51,Discounting2,PillarDate,,Permanent,Trigger,ObjectOverwrite)</f>
        <v>obj_00434#0004</v>
      </c>
      <c r="N51" s="10" t="str">
        <f t="shared" si="16"/>
        <v>BasSw</v>
      </c>
      <c r="O51" s="94" t="str">
        <f t="shared" ref="O51:P51" si="55">IF(ISBLANK(K55),"--",K55)</f>
        <v>obj_003f6#0004</v>
      </c>
      <c r="P51" s="94" t="str">
        <f t="shared" si="55"/>
        <v>obj_003fd#0004</v>
      </c>
      <c r="Q51" s="146" t="str">
        <f>IFERROR(_xll.qlRateHelperQuoteName(O51,Trigger),"--")</f>
        <v>USDAM3L40Y_S12L3L_linear_LCHQuote</v>
      </c>
      <c r="R51" s="98">
        <f>IFERROR(_xll.qlRateHelperQuoteValue($O51,Trigger),"--")</f>
        <v>2.9843112593163999E-2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42321</v>
      </c>
      <c r="W51" s="99">
        <f>IFERROR(_xll.qlRateHelperPillarDate(O51,Trigger),"--")</f>
        <v>56933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117</v>
      </c>
      <c r="B52" s="60" t="s">
        <v>110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USDAM3L29Y_S12L3L_linear_LCHQuote</v>
      </c>
      <c r="I52" s="59" t="str">
        <f t="shared" si="23"/>
        <v>USDAM3L29Y_S12L3L_cubic_LCHQuote</v>
      </c>
      <c r="J52" s="127">
        <v>0</v>
      </c>
      <c r="K52" s="64" t="str">
        <f>_xll.qlSwapRateHelper2(,$H52,2,$B52,Calendar,$D52,$E52,$F52,$G52,$J52,$C52,Discounting1,PillarDate,,Permanent,Trigger,ObjectOverwrite)</f>
        <v>obj_0044e#0004</v>
      </c>
      <c r="L52" s="64" t="str">
        <f>_xll.qlSwapRateHelper2(,$I52,2,$B52,Calendar,$D52,$E52,$F52,$G52,$J52,$C52,Discounting2,PillarDate,,Permanent,Trigger,ObjectOverwrite)</f>
        <v>obj_00433#0004</v>
      </c>
      <c r="N52" s="10" t="str">
        <f t="shared" si="16"/>
        <v>BasSw</v>
      </c>
      <c r="O52" s="94" t="str">
        <f t="shared" ref="O52:P52" si="56">IF(ISBLANK(K56),"--",K56)</f>
        <v>obj_00438#0004</v>
      </c>
      <c r="P52" s="94" t="str">
        <f t="shared" si="56"/>
        <v>obj_003f1#0004</v>
      </c>
      <c r="Q52" s="146" t="str">
        <f>IFERROR(_xll.qlRateHelperQuoteName(O52,Trigger),"--")</f>
        <v>USDAM3L50Y_S12L3L_linear_LCHQuote</v>
      </c>
      <c r="R52" s="98">
        <f>IFERROR(_xll.qlRateHelperQuoteValue($O52,Trigger),"--")</f>
        <v>3.047727700835039E-2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42321</v>
      </c>
      <c r="W52" s="99">
        <f>IFERROR(_xll.qlRateHelperPillarDate(O52,Trigger),"--")</f>
        <v>60584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117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USDAM3L30Y_S12L3L_linear_LCHQuote</v>
      </c>
      <c r="I53" s="59" t="str">
        <f t="shared" si="23"/>
        <v>USDAM3L30Y_S12L3L_cubic_LCHQuote</v>
      </c>
      <c r="J53" s="127">
        <v>0</v>
      </c>
      <c r="K53" s="64" t="str">
        <f>_xll.qlSwapRateHelper2(,$H53,2,$B53,Calendar,$D53,$E53,$F53,$G53,$J53,$C53,Discounting1,PillarDate,,Permanent,Trigger,ObjectOverwrite)</f>
        <v>obj_00443#0004</v>
      </c>
      <c r="L53" s="64" t="str">
        <f>_xll.qlSwapRateHelper2(,$I53,2,$B53,Calendar,$D53,$E53,$F53,$G53,$J53,$C53,Discounting2,PillarDate,,Permanent,Trigger,ObjectOverwrite)</f>
        <v>obj_00401#0004</v>
      </c>
      <c r="N53" s="11" t="str">
        <f t="shared" si="16"/>
        <v>BasSw</v>
      </c>
      <c r="O53" s="95" t="str">
        <f t="shared" ref="O53:P53" si="57">IF(ISBLANK(K57),"--",K57)</f>
        <v>obj_003e4#0004</v>
      </c>
      <c r="P53" s="95" t="str">
        <f t="shared" si="57"/>
        <v>obj_003cc#0004</v>
      </c>
      <c r="Q53" s="147" t="str">
        <f>IFERROR(_xll.qlRateHelperQuoteName(O53,Trigger),"--")</f>
        <v>USDAM3L60Y_S12L3L_linear_LCHQuote</v>
      </c>
      <c r="R53" s="101">
        <f>IFERROR(_xll.qlRateHelperQuoteValue($O53,Trigger),"--")</f>
        <v>3.111096855093564E-2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42321</v>
      </c>
      <c r="W53" s="102">
        <f>IFERROR(_xll.qlRateHelperPillarDate(O53,Trigger),"--")</f>
        <v>64236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117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USDAM3L35Y_S12L3L_linear_LCHQuote</v>
      </c>
      <c r="I54" s="59" t="str">
        <f t="shared" si="23"/>
        <v>USDAM3L35Y_S12L3L_cubic_LCHQuote</v>
      </c>
      <c r="J54" s="127">
        <v>0</v>
      </c>
      <c r="K54" s="64" t="str">
        <f>_xll.qlSwapRateHelper2(,$H54,2,$B54,Calendar,$D54,$E54,$F54,$G54,$J54,$C54,Discounting1,PillarDate,,Permanent,Trigger,ObjectOverwrite)</f>
        <v>obj_00459#0004</v>
      </c>
      <c r="L54" s="64" t="str">
        <f>_xll.qlSwapRateHelper2(,$I54,2,$B54,Calendar,$D54,$E54,$F54,$G54,$J54,$C54,Discounting2,PillarDate,,Permanent,Trigger,ObjectOverwrite)</f>
        <v>obj_00435#0004</v>
      </c>
    </row>
    <row r="55" spans="1:39" ht="11.25" customHeight="1" x14ac:dyDescent="0.2">
      <c r="A55" s="59" t="s">
        <v>117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USDAM3L40Y_S12L3L_linear_LCHQuote</v>
      </c>
      <c r="I55" s="59" t="str">
        <f t="shared" si="23"/>
        <v>USDAM3L40Y_S12L3L_cubic_LCHQuote</v>
      </c>
      <c r="J55" s="125">
        <v>0</v>
      </c>
      <c r="K55" s="64" t="str">
        <f>_xll.qlSwapRateHelper2(,$H55,2,$B55,Calendar,$D55,$E55,$F55,$G55,$J55,$C55,Discounting1,PillarDate,,Permanent,Trigger,ObjectOverwrite)</f>
        <v>obj_003f6#0004</v>
      </c>
      <c r="L55" s="64" t="str">
        <f>_xll.qlSwapRateHelper2(,$I55,2,$B55,Calendar,$D55,$E55,$F55,$G55,$J55,$C55,Discounting2,PillarDate,,Permanent,Trigger,ObjectOverwrite)</f>
        <v>obj_003fd#0004</v>
      </c>
    </row>
    <row r="56" spans="1:39" ht="11.25" customHeight="1" x14ac:dyDescent="0.2">
      <c r="A56" s="59" t="s">
        <v>117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USDAM3L50Y_S12L3L_linear_LCHQuote</v>
      </c>
      <c r="I56" s="59" t="str">
        <f t="shared" si="23"/>
        <v>USDAM3L50Y_S12L3L_cubic_LCHQuote</v>
      </c>
      <c r="J56" s="125">
        <v>0</v>
      </c>
      <c r="K56" s="64" t="str">
        <f>_xll.qlSwapRateHelper2(,$H56,2,$B56,Calendar,$D56,$E56,$F56,$G56,$J56,$C56,Discounting1,PillarDate,,Permanent,Trigger,ObjectOverwrite)</f>
        <v>obj_00438#0004</v>
      </c>
      <c r="L56" s="64" t="str">
        <f>_xll.qlSwapRateHelper2(,$I56,2,$B56,Calendar,$D56,$E56,$F56,$G56,$J56,$C56,Discounting2,PillarDate,,Permanent,Trigger,ObjectOverwrite)</f>
        <v>obj_003f1#0004</v>
      </c>
    </row>
    <row r="57" spans="1:39" ht="11.25" customHeight="1" x14ac:dyDescent="0.2">
      <c r="A57" s="1" t="s">
        <v>117</v>
      </c>
      <c r="B57" s="8" t="s">
        <v>111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USDAM3L60Y_S12L3L_linear_LCHQuote</v>
      </c>
      <c r="I57" s="1" t="str">
        <f t="shared" si="23"/>
        <v>USDAM3L60Y_S12L3L_cubic_LCHQuote</v>
      </c>
      <c r="J57" s="128">
        <v>0</v>
      </c>
      <c r="K57" s="3" t="str">
        <f>_xll.qlSwapRateHelper2(,$H57,2,$B57,Calendar,$D57,$E57,$F57,$G57,$J57,$C57,Discounting1,PillarDate,,Permanent,Trigger,ObjectOverwrite)</f>
        <v>obj_003e4#0004</v>
      </c>
      <c r="L57" s="3" t="str">
        <f>_xll.qlSwapRateHelper2(,$I57,2,$B57,Calendar,$D57,$E57,$F57,$G57,$J57,$C57,Discounting2,PillarDate,,Permanent,Trigger,ObjectOverwrite)</f>
        <v>obj_003cc#0004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131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143</v>
      </c>
      <c r="E2" s="65" t="s">
        <v>144</v>
      </c>
      <c r="F2" s="65" t="s">
        <v>114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135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3.0416413197275776E-3</v>
      </c>
      <c r="AH2" s="217" t="s">
        <v>84</v>
      </c>
      <c r="AI2" s="218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obj_004ab#0002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obj_004c7#0004</v>
      </c>
      <c r="K3" s="49"/>
      <c r="L3" s="68" t="str">
        <f>A3</f>
        <v>Dp</v>
      </c>
      <c r="M3" s="131" t="str">
        <f>IF(ISBLANK(J3),"--",J3)</f>
        <v>obj_004c7#0004</v>
      </c>
      <c r="N3" s="145" t="str">
        <f>IFERROR(_xll.qlRateHelperQuoteName(M3,Trigger),"--")</f>
        <v>USDOND_LCHQuote</v>
      </c>
      <c r="O3" s="133">
        <f>IFERROR(_xll.qlRateHelperQuoteValue($M3,Trigger),"--")</f>
        <v>3.0000000000000001E-3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42318</v>
      </c>
      <c r="T3" s="134">
        <f>IFERROR(_xll.qlRateHelperPillarDate(M3,Trigger),"--")</f>
        <v>42320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obj_004c7</v>
      </c>
      <c r="X3" s="4" t="str">
        <f>IFERROR(_xll.qlRateHelperQuoteName(W3,Trigger),"")</f>
        <v>USDOND_LCHQuote</v>
      </c>
      <c r="Y3" s="70">
        <f>IFERROR(_xll.qlRateHelperRate(W3,Trigger),"")</f>
        <v>3.0000000000000001E-3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42318</v>
      </c>
      <c r="AB3" s="5">
        <f>IFERROR(_xll.qlRateHelperPillarDate(W3,Trigger),"")</f>
        <v>42320</v>
      </c>
      <c r="AC3" s="70">
        <v>3.0416413197275776E-3</v>
      </c>
      <c r="AD3" s="169">
        <f t="array" ref="AD3:AD72">_xll.ohFilter([1]REP00079!$C$2:$C$2000,([1]REP00079!$A$2:$A$2000="USD_LIBOR_EOD"))</f>
        <v>42307</v>
      </c>
      <c r="AE3" s="170">
        <f t="array" ref="AE3:AE72">_xll.ohFilter([1]REP00079!$E$2:$E$2000,([1]REP00079!$A$2:$A$2000="USD_LIBOR_EOD"))</f>
        <v>1.3383308797532E-3</v>
      </c>
      <c r="AF3" s="172" t="e">
        <f>_xll.qlYieldTSZeroRate(yieldcurve1_STD,$AD3,"ACTUAL/365 (FIXED)",,,TRUE,Trigger)-AE3</f>
        <v>#NUM!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141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obj_004ae#0002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obj_004c8#0004</v>
      </c>
      <c r="K4" s="49"/>
      <c r="L4" s="10" t="str">
        <f t="shared" ref="L4:L11" si="1">A4</f>
        <v>Dp</v>
      </c>
      <c r="M4" s="94" t="str">
        <f t="shared" ref="M4:M11" si="2">IF(ISBLANK(J4),"--",J4)</f>
        <v>obj_004c8#0004</v>
      </c>
      <c r="N4" s="146" t="str">
        <f>IFERROR(_xll.qlRateHelperQuoteName(M4,Trigger),"--")</f>
        <v>USDTND_LCHQuote</v>
      </c>
      <c r="O4" s="98">
        <f>IFERROR(_xll.qlRateHelperQuoteValue($M4,Trigger),"--")</f>
        <v>3.0000000000000001E-3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42320</v>
      </c>
      <c r="T4" s="99">
        <f>IFERROR(_xll.qlRateHelperPillarDate(M4,Trigger),"--")</f>
        <v>42321</v>
      </c>
      <c r="V4" s="4" t="str">
        <f t="shared" si="0"/>
        <v>Dp</v>
      </c>
      <c r="W4" s="4" t="str">
        <v>obj_004c8</v>
      </c>
      <c r="X4" s="4" t="str">
        <f>IFERROR(_xll.qlRateHelperQuoteName(W4,Trigger),"")</f>
        <v>USDTND_LCHQuote</v>
      </c>
      <c r="Y4" s="70">
        <f>IFERROR(_xll.qlRateHelperRate(W4,Trigger),"")</f>
        <v>3.0000000000000001E-3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42320</v>
      </c>
      <c r="AB4" s="5">
        <f>IFERROR(_xll.qlRateHelperPillarDate(W4,Trigger),"")</f>
        <v>42321</v>
      </c>
      <c r="AC4" s="70">
        <v>3.0416455441954456E-3</v>
      </c>
      <c r="AD4" s="169">
        <v>42313</v>
      </c>
      <c r="AE4" s="170">
        <v>1.4088335672687499E-3</v>
      </c>
      <c r="AF4" s="172" t="e">
        <f>_xll.qlYieldTSZeroRate(yieldcurve1_STD,$AD4,"ACTUAL/365 (FIXED)",,,TRUE,Trigger)-AE4</f>
        <v>#NUM!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142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USDSWD_LCHQuote</v>
      </c>
      <c r="I5" s="123"/>
      <c r="J5" s="64" t="str">
        <f>_xll.qlDepositRateHelper(,$H5,$G5,Permanent,Trigger,ObjectOverwrite)</f>
        <v>obj_0049a#0004</v>
      </c>
      <c r="K5" s="49"/>
      <c r="L5" s="10" t="str">
        <f t="shared" si="1"/>
        <v>Dp</v>
      </c>
      <c r="M5" s="94" t="str">
        <f t="shared" si="2"/>
        <v>obj_0049a#0004</v>
      </c>
      <c r="N5" s="146" t="str">
        <f>IFERROR(_xll.qlRateHelperQuoteName(M5,Trigger),"--")</f>
        <v>USDSWD_LCHQuote</v>
      </c>
      <c r="O5" s="98">
        <f>IFERROR(_xll.qlRateHelperQuoteValue($M5,Trigger),"--")</f>
        <v>1.562E-3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42320</v>
      </c>
      <c r="T5" s="99">
        <f>IFERROR(_xll.qlRateHelperPillarDate(M5,Trigger),"--")</f>
        <v>42327</v>
      </c>
      <c r="V5" s="4" t="str">
        <f t="shared" si="0"/>
        <v>Dp</v>
      </c>
      <c r="W5" s="4" t="str">
        <v>obj_0049a</v>
      </c>
      <c r="X5" s="4" t="str">
        <f>IFERROR(_xll.qlRateHelperQuoteName(W5,Trigger),"")</f>
        <v>USDSWD_LCHQuote</v>
      </c>
      <c r="Y5" s="70">
        <f>IFERROR(_xll.qlRateHelperRate(W5,Trigger),"")</f>
        <v>1.562E-3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42320</v>
      </c>
      <c r="AB5" s="5">
        <f>IFERROR(_xll.qlRateHelperPillarDate(W5,Trigger),"")</f>
        <v>42327</v>
      </c>
      <c r="AC5" s="70">
        <v>1.9076639336512824E-3</v>
      </c>
      <c r="AD5" s="169">
        <v>42336</v>
      </c>
      <c r="AE5" s="170">
        <v>1.8176328238137501E-3</v>
      </c>
      <c r="AF5" s="172">
        <f>_xll.qlYieldTSZeroRate(yieldcurve1_STD,$AD5,"ACTUAL/365 (FIXED)",,,TRUE,Trigger)-AE5</f>
        <v>2.3763397349133215E-4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obj_0049e#0004</v>
      </c>
      <c r="K6" s="49"/>
      <c r="L6" s="10" t="str">
        <f t="shared" si="1"/>
        <v>Dp</v>
      </c>
      <c r="M6" s="94" t="str">
        <f t="shared" si="2"/>
        <v>obj_0049e#0004</v>
      </c>
      <c r="N6" s="146" t="str">
        <f>IFERROR(_xll.qlRateHelperQuoteName(M6,Trigger),"--")</f>
        <v>USD1MD_LCHQuote</v>
      </c>
      <c r="O6" s="98">
        <f>IFERROR(_xll.qlRateHelperQuoteValue($M6,Trigger),"--")</f>
        <v>1.9550000000000001E-3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42320</v>
      </c>
      <c r="T6" s="99">
        <f>IFERROR(_xll.qlRateHelperPillarDate(M6,Trigger),"--")</f>
        <v>42352</v>
      </c>
      <c r="V6" s="4" t="str">
        <f t="shared" si="0"/>
        <v>FUT</v>
      </c>
      <c r="W6" s="4" t="str">
        <v>obj_00578</v>
      </c>
      <c r="X6" s="4" t="str">
        <f>IFERROR(_xll.qlRateHelperQuoteName(W6,Trigger),"")</f>
        <v>USDFUT3MZ5_LCHQuote</v>
      </c>
      <c r="Y6" s="70">
        <f>IFERROR(_xll.qlRateHelperRate(W6,Trigger),"")</f>
        <v>4.3750000000000178E-3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3.8429014793197823E-3</v>
      </c>
      <c r="AD6" s="169">
        <v>42366</v>
      </c>
      <c r="AE6" s="170">
        <v>2.2691185083687799E-3</v>
      </c>
      <c r="AF6" s="172">
        <f>_xll.qlYieldTSZeroRate(yieldcurve1_STD,$AD6,"ACTUAL/365 (FIXED)",,,TRUE,Trigger)-AE6</f>
        <v>2.7815783444342908E-4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obj_004c2#0004</v>
      </c>
      <c r="K7" s="49"/>
      <c r="L7" s="10" t="str">
        <f t="shared" si="1"/>
        <v>Dp</v>
      </c>
      <c r="M7" s="94" t="str">
        <f t="shared" si="2"/>
        <v>obj_004c2#0004</v>
      </c>
      <c r="N7" s="146" t="str">
        <f>IFERROR(_xll.qlRateHelperQuoteName(M7,Trigger),"--")</f>
        <v>USD2MD_LCHQuote</v>
      </c>
      <c r="O7" s="98">
        <f>IFERROR(_xll.qlRateHelperQuoteValue($M7,Trigger),"--")</f>
        <v>2.7599999999999999E-3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42320</v>
      </c>
      <c r="T7" s="99">
        <f>IFERROR(_xll.qlRateHelperPillarDate(M7,Trigger),"--")</f>
        <v>42381</v>
      </c>
      <c r="V7" s="4" t="str">
        <f t="shared" si="0"/>
        <v>FUT</v>
      </c>
      <c r="W7" s="4" t="str">
        <v>obj_0057a</v>
      </c>
      <c r="X7" s="4" t="str">
        <f>IFERROR(_xll.qlRateHelperQuoteName(W7,Trigger),"")</f>
        <v>USDFUT3MH6_LCHQuote</v>
      </c>
      <c r="Y7" s="70">
        <f>IFERROR(_xll.qlRateHelperRate(W7,Trigger),"")</f>
        <v>6.0750000000000526E-3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4.8078760188898558E-3</v>
      </c>
      <c r="AD7" s="169">
        <v>42397</v>
      </c>
      <c r="AE7" s="170">
        <v>2.7284120573940599E-3</v>
      </c>
      <c r="AF7" s="172">
        <f>_xll.qlYieldTSZeroRate(yieldcurve1_STD,$AD7,"ACTUAL/365 (FIXED)",,,TRUE,Trigger)-AE7</f>
        <v>3.2727414911177047E-4</v>
      </c>
      <c r="AG7" s="161"/>
      <c r="AH7" s="107" t="s">
        <v>147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obj_004b2#0004</v>
      </c>
      <c r="K8" s="49"/>
      <c r="L8" s="10" t="str">
        <f t="shared" si="1"/>
        <v>Dp</v>
      </c>
      <c r="M8" s="94" t="str">
        <f t="shared" si="2"/>
        <v>obj_004b2#0004</v>
      </c>
      <c r="N8" s="146" t="str">
        <f>IFERROR(_xll.qlRateHelperQuoteName(M8,Trigger),"--")</f>
        <v>USD3MD_LCHQuote</v>
      </c>
      <c r="O8" s="98">
        <f>IFERROR(_xll.qlRateHelperQuoteValue($M8,Trigger),"--")</f>
        <v>3.5609999999999999E-3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42320</v>
      </c>
      <c r="T8" s="99">
        <f>IFERROR(_xll.qlRateHelperPillarDate(M8,Trigger),"--")</f>
        <v>42412</v>
      </c>
      <c r="V8" s="4" t="str">
        <f t="shared" si="0"/>
        <v>FUT</v>
      </c>
      <c r="W8" s="4" t="str">
        <v>obj_0057d</v>
      </c>
      <c r="X8" s="4" t="str">
        <f>IFERROR(_xll.qlRateHelperQuoteName(W8,Trigger),"")</f>
        <v>USDFUT3MM6_LCHQuote</v>
      </c>
      <c r="Y8" s="70">
        <f>IFERROR(_xll.qlRateHelperRate(W8,Trigger),"")</f>
        <v>7.6749999999999874E-3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5.7277424120127166E-3</v>
      </c>
      <c r="AD8" s="169">
        <v>42488</v>
      </c>
      <c r="AE8" s="170">
        <v>3.8262205372708298E-3</v>
      </c>
      <c r="AF8" s="172">
        <f>_xll.qlYieldTSZeroRate(yieldcurve1_STD,$AD8,"ACTUAL/365 (FIXED)",,,TRUE,Trigger)-AE8</f>
        <v>4.7265792228523172E-4</v>
      </c>
      <c r="AG8" s="161"/>
      <c r="AH8" s="107" t="s">
        <v>148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obj_004aa#0002</v>
      </c>
      <c r="H9" s="196" t="str">
        <f t="shared" si="3"/>
        <v>USD4MD_LCHQuote</v>
      </c>
      <c r="I9" s="194"/>
      <c r="J9" s="197" t="e">
        <f>_xll.qlDepositRateHelper(,$H9,$G9,Permanent,Trigger,ObjectOverwrite)</f>
        <v>#NUM!</v>
      </c>
      <c r="K9" s="48"/>
      <c r="L9" s="10" t="str">
        <f t="shared" si="1"/>
        <v>Dp</v>
      </c>
      <c r="M9" s="94" t="e">
        <f t="shared" si="2"/>
        <v>#NUM!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obj_0057c</v>
      </c>
      <c r="X9" s="4" t="str">
        <f>IFERROR(_xll.qlRateHelperQuoteName(W9,Trigger),"")</f>
        <v>USDFUT3MU6_LCHQuote</v>
      </c>
      <c r="Y9" s="70">
        <f>IFERROR(_xll.qlRateHelperRate(W9,Trigger),"")</f>
        <v>9.3750000000000222E-3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6.5698213091492331E-3</v>
      </c>
      <c r="AD9" s="169">
        <v>42579</v>
      </c>
      <c r="AE9" s="170">
        <v>4.6052137213889802E-3</v>
      </c>
      <c r="AF9" s="172">
        <f>_xll.qlYieldTSZeroRate(yieldcurve1_STD,$AD9,"ACTUAL/365 (FIXED)",,,TRUE,Trigger)-AE9</f>
        <v>6.0627714346300505E-4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obj_004c6#0002</v>
      </c>
      <c r="H10" s="202" t="str">
        <f t="shared" si="3"/>
        <v>USD5MD_LCHQuote</v>
      </c>
      <c r="I10" s="200"/>
      <c r="J10" s="203" t="e">
        <f>_xll.qlDepositRateHelper(,$H10,$G10,Permanent,Trigger,ObjectOverwrite)</f>
        <v>#NUM!</v>
      </c>
      <c r="K10" s="48"/>
      <c r="L10" s="10" t="str">
        <f t="shared" si="1"/>
        <v>Dp</v>
      </c>
      <c r="M10" s="94" t="e">
        <f t="shared" si="2"/>
        <v>#NUM!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obj_0057e</v>
      </c>
      <c r="X10" s="4" t="str">
        <f>IFERROR(_xll.qlRateHelperQuoteName(W10,Trigger),"")</f>
        <v>USDFUT3MZ6_LCHQuote</v>
      </c>
      <c r="Y10" s="70">
        <f>IFERROR(_xll.qlRateHelperRate(W10,Trigger),"")</f>
        <v>1.1175000000000046E-2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7.3815229846044333E-3</v>
      </c>
      <c r="AD10" s="169">
        <v>42671</v>
      </c>
      <c r="AE10" s="170">
        <v>5.3502723947674103E-3</v>
      </c>
      <c r="AF10" s="172">
        <f>_xll.qlYieldTSZeroRate(yieldcurve1_STD,$AD10,"ACTUAL/365 (FIXED)",,,TRUE,Trigger)-AE10</f>
        <v>7.1985374465256824E-4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obj_004a2#0004</v>
      </c>
      <c r="K11" s="48"/>
      <c r="L11" s="11" t="str">
        <f t="shared" si="1"/>
        <v>Dp</v>
      </c>
      <c r="M11" s="95" t="str">
        <f t="shared" si="2"/>
        <v>obj_004a2#0004</v>
      </c>
      <c r="N11" s="147" t="str">
        <f>IFERROR(_xll.qlRateHelperQuoteName(M11,Trigger),"--")</f>
        <v>USD6MD_LCHQuote</v>
      </c>
      <c r="O11" s="101">
        <f>IFERROR(_xll.qlRateHelperQuoteValue($M11,Trigger),"--")</f>
        <v>5.9175E-3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42320</v>
      </c>
      <c r="T11" s="102">
        <f>IFERROR(_xll.qlRateHelperPillarDate(M11,Trigger),"--")</f>
        <v>42502</v>
      </c>
      <c r="V11" s="4" t="str">
        <f t="shared" si="0"/>
        <v>FUT</v>
      </c>
      <c r="W11" s="4" t="str">
        <v>obj_0057f</v>
      </c>
      <c r="X11" s="4" t="str">
        <f>IFERROR(_xll.qlRateHelperQuoteName(W11,Trigger),"")</f>
        <v>USDFUT3MH7_LCHQuote</v>
      </c>
      <c r="Y11" s="70">
        <f>IFERROR(_xll.qlRateHelperRate(W11,Trigger),"")</f>
        <v>1.2725000000000097E-2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8.2965136497926972E-3</v>
      </c>
      <c r="AD11" s="169">
        <v>42853</v>
      </c>
      <c r="AE11" s="170">
        <v>6.8619764619650796E-3</v>
      </c>
      <c r="AF11" s="172">
        <f>_xll.qlYieldTSZeroRate(yieldcurve1_STD,$AD11,"ACTUAL/365 (FIXED)",,,TRUE,Trigger)-AE11</f>
        <v>9.3035865803002896E-4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obj_00578#0004</v>
      </c>
      <c r="N12" s="145" t="str">
        <f>IFERROR(_xll.qlRateHelperQuoteName(M12,Trigger),"--")</f>
        <v>USDFUT3MZ5_LCHQuote</v>
      </c>
      <c r="O12" s="209">
        <f>IFERROR(_xll.qlRateHelperQuoteValue($M12,Trigger),"--")</f>
        <v>99.5625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obj_00586</v>
      </c>
      <c r="X12" s="4" t="str">
        <f>IFERROR(_xll.qlRateHelperQuoteName(W12,Trigger),"")</f>
        <v>USDFUT3MM7_LCHQuote</v>
      </c>
      <c r="Y12" s="70">
        <f>IFERROR(_xll.qlRateHelperRate(W12,Trigger),"")</f>
        <v>1.4375000000000027E-2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9.1331025725267644E-3</v>
      </c>
      <c r="AD12" s="169">
        <v>43036</v>
      </c>
      <c r="AE12" s="170">
        <v>8.3239566035165306E-3</v>
      </c>
      <c r="AF12" s="172">
        <f>_xll.qlYieldTSZeroRate(yieldcurve1_STD,$AD12,"ACTUAL/365 (FIXED)",,,TRUE,Trigger)-AE12</f>
        <v>1.1507110297263035E-3</v>
      </c>
      <c r="AG12" s="161"/>
    </row>
    <row r="13" spans="1:35" ht="11.25" customHeight="1" x14ac:dyDescent="0.2">
      <c r="A13" s="65" t="s">
        <v>9</v>
      </c>
      <c r="B13" s="65" t="s">
        <v>145</v>
      </c>
      <c r="C13" s="65" t="s">
        <v>33</v>
      </c>
      <c r="D13" s="65"/>
      <c r="E13" s="65" t="s">
        <v>133</v>
      </c>
      <c r="F13" s="65" t="s">
        <v>134</v>
      </c>
      <c r="G13" s="65" t="s">
        <v>4</v>
      </c>
      <c r="H13" s="65" t="s">
        <v>1</v>
      </c>
      <c r="I13" s="65" t="s">
        <v>146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obj_0057a#0004</v>
      </c>
      <c r="N13" s="146" t="str">
        <f>IFERROR(_xll.qlRateHelperQuoteName(M13,Trigger),"--")</f>
        <v>USDFUT3MH6_LCHQuote</v>
      </c>
      <c r="O13" s="210">
        <f>IFERROR(_xll.qlRateHelperQuoteValue($M13,Trigger),"--")</f>
        <v>99.392499999999998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obj_00583</v>
      </c>
      <c r="X13" s="4" t="str">
        <f>IFERROR(_xll.qlRateHelperQuoteName(W13,Trigger),"")</f>
        <v>USDFUT3MU7_LCHQuote</v>
      </c>
      <c r="Y13" s="70">
        <f>IFERROR(_xll.qlRateHelperRate(W13,Trigger),"")</f>
        <v>1.5875000000000083E-2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9.9510610073994098E-3</v>
      </c>
      <c r="AD13" s="169">
        <v>43401</v>
      </c>
      <c r="AE13" s="170">
        <v>1.10104358937141E-2</v>
      </c>
      <c r="AF13" s="172">
        <f>_xll.qlYieldTSZeroRate(yieldcurve1_STD,$AD13,"ACTUAL/365 (FIXED)",,,TRUE,Trigger)-AE13</f>
        <v>1.5260851674698088E-3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IF(LCHQuoteOverwrite,"ED"&amp;$C14&amp;LCHQuoteSuffix,Currency&amp;"FUT"&amp;"3M"&amp;$C14&amp;QuoteSuffix)</f>
        <v>USDFUT3MZ5_LCHQuote</v>
      </c>
      <c r="I14" s="118">
        <v>0</v>
      </c>
      <c r="J14" s="58" t="str">
        <f>_xll.qlFuturesRateHelper(,$H14,,$E14,$G14,$I14,FALSE,"customdate",$F14,Permanent,Trigger,ObjectOverwrite)</f>
        <v>obj_00578#0004</v>
      </c>
      <c r="K14" s="48"/>
      <c r="L14" s="10" t="str">
        <f t="shared" si="5"/>
        <v>FUT</v>
      </c>
      <c r="M14" s="94" t="str">
        <f t="shared" si="6"/>
        <v>obj_0057d#0004</v>
      </c>
      <c r="N14" s="146" t="str">
        <f>IFERROR(_xll.qlRateHelperQuoteName(M14,Trigger),"--")</f>
        <v>USDFUT3MM6_LCHQuote</v>
      </c>
      <c r="O14" s="210">
        <f>IFERROR(_xll.qlRateHelperQuoteValue($M14,Trigger),"--")</f>
        <v>99.232500000000002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obj_0058e</v>
      </c>
      <c r="X14" s="4" t="str">
        <f>IFERROR(_xll.qlRateHelperQuoteName(W14,Trigger),"")</f>
        <v>USDFUT3MZ7_LCHQuote</v>
      </c>
      <c r="Y14" s="70">
        <f>IFERROR(_xll.qlRateHelperRate(W14,Trigger),"")</f>
        <v>1.7349999999999977E-2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1.0753578685648406E-2</v>
      </c>
      <c r="AD14" s="169">
        <v>43766</v>
      </c>
      <c r="AE14" s="170">
        <v>1.3181373339609601E-2</v>
      </c>
      <c r="AF14" s="172">
        <f>_xll.qlYieldTSZeroRate(yieldcurve1_STD,$AD14,"ACTUAL/365 (FIXED)",,,TRUE,Trigger)-AE14</f>
        <v>1.47865456699885E-3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USDFUT3MH6_LCHQuote</v>
      </c>
      <c r="I15" s="119">
        <v>0</v>
      </c>
      <c r="J15" s="64" t="str">
        <f>_xll.qlFuturesRateHelper(,$H15,,$E15,$G15,$I15,FALSE,"customdate",$F15,Permanent,Trigger,ObjectOverwrite)</f>
        <v>obj_0057a#0004</v>
      </c>
      <c r="K15" s="48"/>
      <c r="L15" s="10" t="str">
        <f t="shared" si="5"/>
        <v>FUT</v>
      </c>
      <c r="M15" s="94" t="str">
        <f t="shared" si="6"/>
        <v>obj_0057c#0004</v>
      </c>
      <c r="N15" s="146" t="str">
        <f>IFERROR(_xll.qlRateHelperQuoteName(M15,Trigger),"--")</f>
        <v>USDFUT3MU6_LCHQuote</v>
      </c>
      <c r="O15" s="210">
        <f>IFERROR(_xll.qlRateHelperQuoteValue($M15,Trigger),"--")</f>
        <v>99.0625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obj_00590</v>
      </c>
      <c r="X15" s="4" t="str">
        <f>IFERROR(_xll.qlRateHelperQuoteName(W15,Trigger),"")</f>
        <v>USDFUT3MH8_LCHQuote</v>
      </c>
      <c r="Y15" s="70">
        <f>IFERROR(_xll.qlRateHelperRate(W15,Trigger),"")</f>
        <v>1.8524999999999903E-2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1.1515991920867125E-2</v>
      </c>
      <c r="AD15" s="169">
        <v>44131</v>
      </c>
      <c r="AE15" s="170">
        <v>1.51125458013158E-2</v>
      </c>
      <c r="AF15" s="172">
        <f>_xll.qlYieldTSZeroRate(yieldcurve1_STD,$AD15,"ACTUAL/365 (FIXED)",,,TRUE,Trigger)-AE15</f>
        <v>1.415300488505699E-3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USDFUT3MM6_LCHQuote</v>
      </c>
      <c r="I16" s="119">
        <v>0</v>
      </c>
      <c r="J16" s="64" t="str">
        <f>_xll.qlFuturesRateHelper(,$H16,,$E16,$G16,$I16,FALSE,"customdate",$F16,Permanent,Trigger,ObjectOverwrite)</f>
        <v>obj_0057d#0004</v>
      </c>
      <c r="K16" s="48"/>
      <c r="L16" s="10" t="str">
        <f t="shared" si="5"/>
        <v>FUT</v>
      </c>
      <c r="M16" s="94" t="str">
        <f t="shared" si="6"/>
        <v>obj_0057e#0004</v>
      </c>
      <c r="N16" s="146" t="str">
        <f>IFERROR(_xll.qlRateHelperQuoteName(M16,Trigger),"--")</f>
        <v>USDFUT3MZ6_LCHQuote</v>
      </c>
      <c r="O16" s="210">
        <f>IFERROR(_xll.qlRateHelperQuoteValue($M16,Trigger),"--")</f>
        <v>98.882499999999993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obj_00585</v>
      </c>
      <c r="X16" s="4" t="str">
        <f>IFERROR(_xll.qlRateHelperQuoteName(W16,Trigger),"")</f>
        <v>USDFUT3MM8_LCHQuote</v>
      </c>
      <c r="Y16" s="70">
        <f>IFERROR(_xll.qlRateHelperRate(W16,Trigger),"")</f>
        <v>1.9625000000000004E-2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1.2242235359825134E-2</v>
      </c>
      <c r="AD16" s="169">
        <v>44496</v>
      </c>
      <c r="AE16" s="170">
        <v>1.67951399535653E-2</v>
      </c>
      <c r="AF16" s="172">
        <f>_xll.qlYieldTSZeroRate(yieldcurve1_STD,$AD16,"ACTUAL/365 (FIXED)",,,TRUE,Trigger)-AE16</f>
        <v>1.3339697720171004E-3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USDFUT3MU6_LCHQuote</v>
      </c>
      <c r="I17" s="119">
        <v>0</v>
      </c>
      <c r="J17" s="64" t="str">
        <f>_xll.qlFuturesRateHelper(,$H17,,$E17,$G17,$I17,FALSE,"customdate",$F17,Permanent,Trigger,ObjectOverwrite)</f>
        <v>obj_0057c#0004</v>
      </c>
      <c r="K17" s="48"/>
      <c r="L17" s="10" t="str">
        <f t="shared" si="5"/>
        <v>FUT</v>
      </c>
      <c r="M17" s="94" t="str">
        <f t="shared" si="6"/>
        <v>obj_0057f#0004</v>
      </c>
      <c r="N17" s="146" t="str">
        <f>IFERROR(_xll.qlRateHelperQuoteName(M17,Trigger),"--")</f>
        <v>USDFUT3MH7_LCHQuote</v>
      </c>
      <c r="O17" s="210">
        <f>IFERROR(_xll.qlRateHelperQuoteValue($M17,Trigger),"--")</f>
        <v>98.727499999999992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obj_0058f</v>
      </c>
      <c r="X17" s="4" t="str">
        <f>IFERROR(_xll.qlRateHelperQuoteName(W17,Trigger),"")</f>
        <v>USDFUT3MU8_LCHQuote</v>
      </c>
      <c r="Y17" s="70">
        <f>IFERROR(_xll.qlRateHelperRate(W17,Trigger),"")</f>
        <v>2.057500000000001E-2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1.2928901996328899E-2</v>
      </c>
      <c r="AD17" s="169">
        <v>44861</v>
      </c>
      <c r="AE17" s="170">
        <v>1.82346933313976E-2</v>
      </c>
      <c r="AF17" s="172">
        <f>_xll.qlYieldTSZeroRate(yieldcurve1_STD,$AD17,"ACTUAL/365 (FIXED)",,,TRUE,Trigger)-AE17</f>
        <v>1.2609395769970777E-3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USDFUT3MZ6_LCHQuote</v>
      </c>
      <c r="I18" s="119">
        <v>0</v>
      </c>
      <c r="J18" s="64" t="str">
        <f>_xll.qlFuturesRateHelper(,$H18,,$E18,$G18,$I18,FALSE,"customdate",$F18,Permanent,Trigger,ObjectOverwrite)</f>
        <v>obj_0057e#0004</v>
      </c>
      <c r="K18" s="48"/>
      <c r="L18" s="10" t="str">
        <f t="shared" si="5"/>
        <v>FUT</v>
      </c>
      <c r="M18" s="94" t="str">
        <f t="shared" si="6"/>
        <v>obj_00586#0004</v>
      </c>
      <c r="N18" s="146" t="str">
        <f>IFERROR(_xll.qlRateHelperQuoteName(M18,Trigger),"--")</f>
        <v>USDFUT3MM7_LCHQuote</v>
      </c>
      <c r="O18" s="210">
        <f>IFERROR(_xll.qlRateHelperQuoteValue($M18,Trigger),"--")</f>
        <v>98.5625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obj_004c0</v>
      </c>
      <c r="X18" s="4" t="str">
        <f>IFERROR(_xll.qlRateHelperQuoteName(W18,Trigger),"")</f>
        <v>USDAM3L4Y_LCHQuote</v>
      </c>
      <c r="Y18" s="70">
        <f>IFERROR(_xll.qlRateHelperRate(W18,Trigger),"")</f>
        <v>1.4590000000000001E-2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43782</v>
      </c>
      <c r="AC18" s="70">
        <v>1.4748519965919858E-2</v>
      </c>
      <c r="AD18" s="169">
        <v>45226</v>
      </c>
      <c r="AE18" s="170">
        <v>1.9422171094790299E-2</v>
      </c>
      <c r="AF18" s="172">
        <f>_xll.qlYieldTSZeroRate(yieldcurve1_STD,$AD18,"ACTUAL/365 (FIXED)",,,TRUE,Trigger)-AE18</f>
        <v>1.2232235101316581E-3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USDFUT3MH7_LCHQuote</v>
      </c>
      <c r="I19" s="119">
        <v>0</v>
      </c>
      <c r="J19" s="64" t="str">
        <f>_xll.qlFuturesRateHelper(,$H19,,$E19,$G19,$I19,FALSE,"customdate",$F19,Permanent,Trigger,ObjectOverwrite)</f>
        <v>obj_0057f#0004</v>
      </c>
      <c r="K19" s="48"/>
      <c r="L19" s="10" t="str">
        <f t="shared" si="5"/>
        <v>FUT</v>
      </c>
      <c r="M19" s="94" t="str">
        <f t="shared" si="6"/>
        <v>obj_00583#0004</v>
      </c>
      <c r="N19" s="146" t="str">
        <f>IFERROR(_xll.qlRateHelperQuoteName(M19,Trigger),"--")</f>
        <v>USDFUT3MU7_LCHQuote</v>
      </c>
      <c r="O19" s="210">
        <f>IFERROR(_xll.qlRateHelperQuoteValue($M19,Trigger),"--")</f>
        <v>98.412499999999994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obj_004af</v>
      </c>
      <c r="X19" s="4" t="str">
        <f>IFERROR(_xll.qlRateHelperQuoteName(W19,Trigger),"")</f>
        <v>USDAM3L5Y_LCHQuote</v>
      </c>
      <c r="Y19" s="70">
        <f>IFERROR(_xll.qlRateHelperRate(W19,Trigger),"")</f>
        <v>1.6404000000000002E-2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44148</v>
      </c>
      <c r="AC19" s="70">
        <v>1.661451834571355E-2</v>
      </c>
      <c r="AD19" s="169">
        <v>45591</v>
      </c>
      <c r="AE19" s="170">
        <v>2.0406779619693699E-2</v>
      </c>
      <c r="AF19" s="172">
        <f>_xll.qlYieldTSZeroRate(yieldcurve1_STD,$AD19,"ACTUAL/365 (FIXED)",,,TRUE,Trigger)-AE19</f>
        <v>1.1864586754922156E-3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USDFUT3MM7_LCHQuote</v>
      </c>
      <c r="I20" s="119">
        <v>0</v>
      </c>
      <c r="J20" s="64" t="str">
        <f>_xll.qlFuturesRateHelper(,$H20,,$E20,$G20,$I20,FALSE,"customdate",$F20,Permanent,Trigger,ObjectOverwrite)</f>
        <v>obj_00586#0004</v>
      </c>
      <c r="K20" s="48"/>
      <c r="L20" s="10" t="str">
        <f t="shared" si="5"/>
        <v>FUT</v>
      </c>
      <c r="M20" s="94" t="str">
        <f t="shared" si="6"/>
        <v>obj_0058e#0004</v>
      </c>
      <c r="N20" s="146" t="str">
        <f>IFERROR(_xll.qlRateHelperQuoteName(M20,Trigger),"--")</f>
        <v>USDFUT3MZ7_LCHQuote</v>
      </c>
      <c r="O20" s="210">
        <f>IFERROR(_xll.qlRateHelperQuoteValue($M20,Trigger),"--")</f>
        <v>98.265000000000001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obj_004c3</v>
      </c>
      <c r="X20" s="4" t="str">
        <f>IFERROR(_xll.qlRateHelperQuoteName(W20,Trigger),"")</f>
        <v>USDAM3L6Y_LCHQuote</v>
      </c>
      <c r="Y20" s="70">
        <f>IFERROR(_xll.qlRateHelperRate(W20,Trigger),"")</f>
        <v>1.79455E-2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44515</v>
      </c>
      <c r="AC20" s="70">
        <v>1.8211802933103999E-2</v>
      </c>
      <c r="AD20" s="169">
        <v>45956</v>
      </c>
      <c r="AE20" s="170">
        <v>2.12781447925319E-2</v>
      </c>
      <c r="AF20" s="172">
        <f>_xll.qlYieldTSZeroRate(yieldcurve1_STD,$AD20,"ACTUAL/365 (FIXED)",,,TRUE,Trigger)-AE20</f>
        <v>1.1171097321318775E-3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USDFUT3MU7_LCHQuote</v>
      </c>
      <c r="I21" s="119">
        <v>0</v>
      </c>
      <c r="J21" s="64" t="str">
        <f>_xll.qlFuturesRateHelper(,$H21,,$E21,$G21,$I21,FALSE,"customdate",$F21,Permanent,Trigger,ObjectOverwrite)</f>
        <v>obj_00583#0004</v>
      </c>
      <c r="K21" s="48"/>
      <c r="L21" s="10" t="str">
        <f t="shared" si="5"/>
        <v>FUT</v>
      </c>
      <c r="M21" s="94" t="str">
        <f t="shared" si="6"/>
        <v>obj_00590#0004</v>
      </c>
      <c r="N21" s="146" t="str">
        <f>IFERROR(_xll.qlRateHelperQuoteName(M21,Trigger),"--")</f>
        <v>USDFUT3MH8_LCHQuote</v>
      </c>
      <c r="O21" s="210">
        <f>IFERROR(_xll.qlRateHelperQuoteValue($M21,Trigger),"--")</f>
        <v>98.147500000000008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obj_004c5</v>
      </c>
      <c r="X21" s="4" t="str">
        <f>IFERROR(_xll.qlRateHelperQuoteName(W21,Trigger),"")</f>
        <v>USDAM3L7Y_LCHQuote</v>
      </c>
      <c r="Y21" s="70">
        <f>IFERROR(_xll.qlRateHelperRate(W21,Trigger),"")</f>
        <v>1.9237500000000001E-2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44879</v>
      </c>
      <c r="AC21" s="70">
        <v>1.9562421751039848E-2</v>
      </c>
      <c r="AD21" s="169">
        <v>46686</v>
      </c>
      <c r="AE21" s="170">
        <v>2.2676803509444499E-2</v>
      </c>
      <c r="AF21" s="172">
        <f>_xll.qlYieldTSZeroRate(yieldcurve1_STD,$AD21,"ACTUAL/365 (FIXED)",,,TRUE,Trigger)-AE21</f>
        <v>1.085344741548297E-3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USDFUT3MZ7_LCHQuote</v>
      </c>
      <c r="I22" s="119">
        <v>0</v>
      </c>
      <c r="J22" s="64" t="str">
        <f>_xll.qlFuturesRateHelper(,$H22,,$E22,$G22,$I22,FALSE,"customdate",$F22,Permanent,Trigger,ObjectOverwrite)</f>
        <v>obj_0058e#0004</v>
      </c>
      <c r="K22" s="48"/>
      <c r="L22" s="10" t="str">
        <f t="shared" si="5"/>
        <v>FUT</v>
      </c>
      <c r="M22" s="94" t="str">
        <f t="shared" si="6"/>
        <v>obj_00585#0004</v>
      </c>
      <c r="N22" s="146" t="str">
        <f>IFERROR(_xll.qlRateHelperQuoteName(M22,Trigger),"--")</f>
        <v>USDFUT3MM8_LCHQuote</v>
      </c>
      <c r="O22" s="210">
        <f>IFERROR(_xll.qlRateHelperQuoteValue($M22,Trigger),"--")</f>
        <v>98.037499999999994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obj_004a4</v>
      </c>
      <c r="X22" s="4" t="str">
        <f>IFERROR(_xll.qlRateHelperQuoteName(W22,Trigger),"")</f>
        <v>USDAM3L8Y_LCHQuote</v>
      </c>
      <c r="Y22" s="70">
        <f>IFERROR(_xll.qlRateHelperRate(W22,Trigger),"")</f>
        <v>2.03155E-2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45243</v>
      </c>
      <c r="AC22" s="70">
        <v>2.0698450911884488E-2</v>
      </c>
      <c r="AD22" s="169">
        <v>47781</v>
      </c>
      <c r="AE22" s="170">
        <v>2.4095816960601701E-2</v>
      </c>
      <c r="AF22" s="172">
        <f>_xll.qlYieldTSZeroRate(yieldcurve1_STD,$AD22,"ACTUAL/365 (FIXED)",,,TRUE,Trigger)-AE22</f>
        <v>1.0960959513436168E-3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USDFUT3MH8_LCHQuote</v>
      </c>
      <c r="I23" s="119">
        <v>0</v>
      </c>
      <c r="J23" s="64" t="str">
        <f>_xll.qlFuturesRateHelper(,$H23,,$E23,$G23,$I23,FALSE,"customdate",$F23,Permanent,Trigger,ObjectOverwrite)</f>
        <v>obj_00590#0004</v>
      </c>
      <c r="K23" s="48"/>
      <c r="L23" s="10" t="str">
        <f t="shared" si="5"/>
        <v>FUT</v>
      </c>
      <c r="M23" s="94" t="str">
        <f t="shared" si="6"/>
        <v>obj_0058f#0004</v>
      </c>
      <c r="N23" s="146" t="str">
        <f>IFERROR(_xll.qlRateHelperQuoteName(M23,Trigger),"--")</f>
        <v>USDFUT3MU8_LCHQuote</v>
      </c>
      <c r="O23" s="210">
        <f>IFERROR(_xll.qlRateHelperQuoteValue($M23,Trigger),"--")</f>
        <v>97.942499999999995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obj_0049d</v>
      </c>
      <c r="X23" s="4" t="str">
        <f>IFERROR(_xll.qlRateHelperQuoteName(W23,Trigger),"")</f>
        <v>USDAM3L9Y_LCHQuote</v>
      </c>
      <c r="Y23" s="70">
        <f>IFERROR(_xll.qlRateHelperRate(W23,Trigger),"")</f>
        <v>2.1203000000000003E-2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45609</v>
      </c>
      <c r="AC23" s="70">
        <v>2.1639520401218752E-2</v>
      </c>
      <c r="AD23" s="169">
        <v>49606</v>
      </c>
      <c r="AE23" s="170">
        <v>2.5479838568555301E-2</v>
      </c>
      <c r="AF23" s="172">
        <f>_xll.qlYieldTSZeroRate(yieldcurve1_STD,$AD23,"ACTUAL/365 (FIXED)",,,TRUE,Trigger)-AE23</f>
        <v>1.1065864904435466E-3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USDFUT3MM8_LCHQuote</v>
      </c>
      <c r="I24" s="119">
        <v>0</v>
      </c>
      <c r="J24" s="64" t="str">
        <f>_xll.qlFuturesRateHelper(,$H24,,$E24,$G24,$I24,FALSE,"customdate",$F24,Permanent,Trigger,ObjectOverwrite)</f>
        <v>obj_00585#0004</v>
      </c>
      <c r="K24" s="48"/>
      <c r="L24" s="10" t="str">
        <f t="shared" si="5"/>
        <v>FUT</v>
      </c>
      <c r="M24" s="94" t="str">
        <f t="shared" si="6"/>
        <v>obj_00582#0004</v>
      </c>
      <c r="N24" s="146" t="str">
        <f>IFERROR(_xll.qlRateHelperQuoteName(M24,Trigger),"--")</f>
        <v>USDFUT3MZ8_LCHQuote</v>
      </c>
      <c r="O24" s="210">
        <f>IFERROR(_xll.qlRateHelperQuoteValue($M24,Trigger),"--")</f>
        <v>97.847499999999997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obj_004b3</v>
      </c>
      <c r="X24" s="4" t="str">
        <f>IFERROR(_xll.qlRateHelperQuoteName(W24,Trigger),"")</f>
        <v>USDAM3L10Y_LCHQuote</v>
      </c>
      <c r="Y24" s="70">
        <f>IFERROR(_xll.qlRateHelperRate(W24,Trigger),"")</f>
        <v>2.1947499999999998E-2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45974</v>
      </c>
      <c r="AC24" s="70">
        <v>2.24344568711249E-2</v>
      </c>
      <c r="AD24" s="169">
        <v>51431</v>
      </c>
      <c r="AE24" s="170">
        <v>2.61189243150938E-2</v>
      </c>
      <c r="AF24" s="172">
        <f>_xll.qlYieldTSZeroRate(yieldcurve1_STD,$AD24,"ACTUAL/365 (FIXED)",,,TRUE,Trigger)-AE24</f>
        <v>1.0494571960703546E-3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USDFUT3MU8_LCHQuote</v>
      </c>
      <c r="I25" s="119">
        <v>0</v>
      </c>
      <c r="J25" s="64" t="str">
        <f>_xll.qlFuturesRateHelper(,$H25,,$E25,$G25,$I25,FALSE,"customdate",$F25,Permanent,Trigger,ObjectOverwrite)</f>
        <v>obj_0058f#0004</v>
      </c>
      <c r="K25" s="48"/>
      <c r="L25" s="10" t="str">
        <f t="shared" si="5"/>
        <v>FUT</v>
      </c>
      <c r="M25" s="94" t="str">
        <f t="shared" si="6"/>
        <v>obj_0058d#0004</v>
      </c>
      <c r="N25" s="146" t="str">
        <f>IFERROR(_xll.qlRateHelperQuoteName(M25,Trigger),"--")</f>
        <v>USDFUT3MH9_LCHQuote</v>
      </c>
      <c r="O25" s="210">
        <f>IFERROR(_xll.qlRateHelperQuoteValue($M25,Trigger),"--")</f>
        <v>97.772500000000008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obj_004ba</v>
      </c>
      <c r="X25" s="4" t="str">
        <f>IFERROR(_xll.qlRateHelperQuoteName(W25,Trigger),"")</f>
        <v>USDAM3L12Y_LCHQuote</v>
      </c>
      <c r="Y25" s="70">
        <f>IFERROR(_xll.qlRateHelperRate(W25,Trigger),"")</f>
        <v>2.3208000000000003E-2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46706</v>
      </c>
      <c r="AC25" s="70">
        <v>2.3799442952674478E-2</v>
      </c>
      <c r="AD25" s="169">
        <v>53256</v>
      </c>
      <c r="AE25" s="170">
        <v>2.64356703191331E-2</v>
      </c>
      <c r="AF25" s="172">
        <f>_xll.qlYieldTSZeroRate(yieldcurve1_STD,$AD25,"ACTUAL/365 (FIXED)",,,TRUE,Trigger)-AE25</f>
        <v>1.0571123853813369E-3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USDFUT3MZ8_LCHQuote</v>
      </c>
      <c r="I26" s="119">
        <v>0</v>
      </c>
      <c r="J26" s="64" t="str">
        <f>_xll.qlFuturesRateHelper(,$H26,,$E26,$G26,$I26,FALSE,"customdate",$F26,Permanent,Trigger,ObjectOverwrite)</f>
        <v>obj_00582#0004</v>
      </c>
      <c r="K26" s="48"/>
      <c r="L26" s="10" t="str">
        <f t="shared" si="5"/>
        <v>FUT</v>
      </c>
      <c r="M26" s="94" t="str">
        <f t="shared" si="6"/>
        <v>obj_0058b#0004</v>
      </c>
      <c r="N26" s="146" t="str">
        <f>IFERROR(_xll.qlRateHelperQuoteName(M26,Trigger),"--")</f>
        <v>USDFUT3MM9_LCHQuote</v>
      </c>
      <c r="O26" s="210">
        <f>IFERROR(_xll.qlRateHelperQuoteValue($M26,Trigger),"--")</f>
        <v>97.697499999999991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obj_004b9</v>
      </c>
      <c r="X26" s="4" t="str">
        <f>IFERROR(_xll.qlRateHelperQuoteName(W26,Trigger),"")</f>
        <v>USDAM3L15Y_LCHQuote</v>
      </c>
      <c r="Y26" s="70">
        <f>IFERROR(_xll.qlRateHelperRate(W26,Trigger),"")</f>
        <v>2.4497499999999998E-2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47800</v>
      </c>
      <c r="AC26" s="70">
        <v>2.5216524008899874E-2</v>
      </c>
      <c r="AD26" s="169">
        <v>55081</v>
      </c>
      <c r="AE26" s="170">
        <v>2.64871664384226E-2</v>
      </c>
      <c r="AF26" s="172">
        <f>_xll.qlYieldTSZeroRate(yieldcurve1_STD,$AD26,"ACTUAL/365 (FIXED)",,,TRUE,Trigger)-AE26</f>
        <v>1.4133547198786067E-3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USDFUT3MH9_LCHQuote</v>
      </c>
      <c r="I27" s="119">
        <v>0</v>
      </c>
      <c r="J27" s="64" t="str">
        <f>_xll.qlFuturesRateHelper(,$H27,,$E27,$G27,$I27,FALSE,"customdate",$F27,Permanent,Trigger,ObjectOverwrite)</f>
        <v>obj_0058d#0004</v>
      </c>
      <c r="K27" s="48"/>
      <c r="L27" s="10" t="str">
        <f t="shared" si="5"/>
        <v>FUT</v>
      </c>
      <c r="M27" s="94" t="str">
        <f t="shared" si="6"/>
        <v>obj_00584#0004</v>
      </c>
      <c r="N27" s="146" t="str">
        <f>IFERROR(_xll.qlRateHelperQuoteName(M27,Trigger),"--")</f>
        <v>USDFUT3MU9_LCHQuote</v>
      </c>
      <c r="O27" s="210">
        <f>IFERROR(_xll.qlRateHelperQuoteValue($M27,Trigger),"--")</f>
        <v>97.627499999999998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obj_004be</v>
      </c>
      <c r="X27" s="4" t="str">
        <f>IFERROR(_xll.qlRateHelperQuoteName(W27,Trigger),"")</f>
        <v>USDAM3L20Y_LCHQuote</v>
      </c>
      <c r="Y27" s="70">
        <f>IFERROR(_xll.qlRateHelperRate(W27,Trigger),"")</f>
        <v>2.5739499999999998E-2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49626</v>
      </c>
      <c r="AC27" s="70">
        <v>2.6601595613263512E-2</v>
      </c>
      <c r="AD27" s="169">
        <v>56906</v>
      </c>
      <c r="AE27" s="170">
        <v>2.6536919695320699E-2</v>
      </c>
      <c r="AF27" s="172">
        <f>_xll.qlYieldTSZeroRate(yieldcurve1_STD,$AD27,"ACTUAL/365 (FIXED)",,,TRUE,Trigger)-AE27</f>
        <v>1.7724423269452443E-3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USDFUT3MM9_LCHQuote</v>
      </c>
      <c r="I28" s="119">
        <v>0</v>
      </c>
      <c r="J28" s="64" t="str">
        <f>_xll.qlFuturesRateHelper(,$H28,,$E28,$G28,$I28,FALSE,"customdate",$F28,Permanent,Trigger,ObjectOverwrite)</f>
        <v>obj_0058b#0004</v>
      </c>
      <c r="K28" s="48"/>
      <c r="L28" s="10" t="str">
        <f t="shared" si="5"/>
        <v>FUT</v>
      </c>
      <c r="M28" s="94" t="str">
        <f t="shared" si="6"/>
        <v>obj_00592#0004</v>
      </c>
      <c r="N28" s="146" t="str">
        <f>IFERROR(_xll.qlRateHelperQuoteName(M28,Trigger),"--")</f>
        <v>USDFUT3MZ9_LCHQuote</v>
      </c>
      <c r="O28" s="210">
        <f>IFERROR(_xll.qlRateHelperQuoteValue($M28,Trigger),"--")</f>
        <v>97.557500000000005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obj_004ac</v>
      </c>
      <c r="X28" s="4" t="str">
        <f>IFERROR(_xll.qlRateHelperQuoteName(W28,Trigger),"")</f>
        <v>USDAM3L25Y_LCHQuote</v>
      </c>
      <c r="Y28" s="70">
        <f>IFERROR(_xll.qlRateHelperRate(W28,Trigger),"")</f>
        <v>2.6284499999999999E-2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51453</v>
      </c>
      <c r="AC28" s="70">
        <v>2.7175289704933579E-2</v>
      </c>
      <c r="AD28" s="169">
        <v>58731</v>
      </c>
      <c r="AE28" s="170">
        <v>2.6304669920384102E-2</v>
      </c>
      <c r="AF28" s="172">
        <f>_xll.qlYieldTSZeroRate(yieldcurve1_STD,$AD28,"ACTUAL/365 (FIXED)",,,TRUE,Trigger)-AE28</f>
        <v>2.5305590526537546E-3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USDFUT3MU9_LCHQuote</v>
      </c>
      <c r="I29" s="119">
        <v>0</v>
      </c>
      <c r="J29" s="64" t="str">
        <f>_xll.qlFuturesRateHelper(,$H29,,$E29,$G29,$I29,FALSE,"customdate",$F29,Permanent,Trigger,ObjectOverwrite)</f>
        <v>obj_00584#0004</v>
      </c>
      <c r="K29" s="48"/>
      <c r="L29" s="10" t="str">
        <f t="shared" si="5"/>
        <v>FUT</v>
      </c>
      <c r="M29" s="94" t="str">
        <f t="shared" si="6"/>
        <v>obj_00581#0004</v>
      </c>
      <c r="N29" s="146" t="str">
        <f>IFERROR(_xll.qlRateHelperQuoteName(M29,Trigger),"--")</f>
        <v>USDFUT3MH0_LCHQuote</v>
      </c>
      <c r="O29" s="210">
        <f>IFERROR(_xll.qlRateHelperQuoteValue($M29,Trigger),"--")</f>
        <v>97.492500000000007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obj_004b1</v>
      </c>
      <c r="X29" s="4" t="str">
        <f>IFERROR(_xll.qlRateHelperQuoteName(W29,Trigger),"")</f>
        <v>USDAM3L30Y_LCHQuote</v>
      </c>
      <c r="Y29" s="70">
        <f>IFERROR(_xll.qlRateHelperRate(W29,Trigger),"")</f>
        <v>2.6601E-2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53279</v>
      </c>
      <c r="AC29" s="70">
        <v>2.7496832809334383E-2</v>
      </c>
      <c r="AD29" s="169">
        <v>60556</v>
      </c>
      <c r="AE29" s="170">
        <v>2.60702401109663E-2</v>
      </c>
      <c r="AF29" s="172">
        <f>_xll.qlYieldTSZeroRate(yieldcurve1_STD,$AD29,"ACTUAL/365 (FIXED)",,,TRUE,Trigger)-AE29</f>
        <v>3.2926131567499045E-3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USDFUT3MZ9_LCHQuote</v>
      </c>
      <c r="I30" s="119">
        <v>0</v>
      </c>
      <c r="J30" s="64" t="str">
        <f>_xll.qlFuturesRateHelper(,$H30,,$E30,$G30,$I30,FALSE,"customdate",$F30,Permanent,Trigger,ObjectOverwrite)</f>
        <v>obj_00592#0004</v>
      </c>
      <c r="K30" s="48"/>
      <c r="L30" s="10" t="str">
        <f t="shared" si="5"/>
        <v>FUT</v>
      </c>
      <c r="M30" s="94" t="str">
        <f t="shared" si="6"/>
        <v>obj_00588#0004</v>
      </c>
      <c r="N30" s="146" t="str">
        <f>IFERROR(_xll.qlRateHelperQuoteName(M30,Trigger),"--")</f>
        <v>USDFUT3MM0_LCHQuote</v>
      </c>
      <c r="O30" s="210">
        <f>IFERROR(_xll.qlRateHelperQuoteValue($M30,Trigger),"--")</f>
        <v>97.43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obj_004a0</v>
      </c>
      <c r="X30" s="4" t="str">
        <f>IFERROR(_xll.qlRateHelperQuoteName(W30,Trigger),"")</f>
        <v>USDAM3L40Y_LCHQuote</v>
      </c>
      <c r="Y30" s="70">
        <f>IFERROR(_xll.qlRateHelperRate(W30,Trigger),"")</f>
        <v>2.7233999999999998E-2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42321</v>
      </c>
      <c r="AB30" s="5">
        <f>IFERROR(_xll.qlRateHelperPillarDate(W30,Trigger),"")</f>
        <v>56933</v>
      </c>
      <c r="AC30" s="70">
        <v>2.8315410626828706E-2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USDFUT3MH0_LCHQuote</v>
      </c>
      <c r="I31" s="119">
        <v>0</v>
      </c>
      <c r="J31" s="64" t="str">
        <f>_xll.qlFuturesRateHelper(,$H31,,$E31,$G31,$I31,FALSE,"customdate",$F31,Permanent,Trigger,ObjectOverwrite)</f>
        <v>obj_00581#0004</v>
      </c>
      <c r="K31" s="48"/>
      <c r="L31" s="10" t="str">
        <f t="shared" si="5"/>
        <v>FUT</v>
      </c>
      <c r="M31" s="94" t="str">
        <f t="shared" si="6"/>
        <v>obj_0058c#0004</v>
      </c>
      <c r="N31" s="146" t="str">
        <f>IFERROR(_xll.qlRateHelperQuoteName(M31,Trigger),"--")</f>
        <v>USDFUT3MU0_LCHQuote</v>
      </c>
      <c r="O31" s="210">
        <f>IFERROR(_xll.qlRateHelperQuoteValue($M31,Trigger),"--")</f>
        <v>97.367500000000007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obj_004c1</v>
      </c>
      <c r="X31" s="4" t="str">
        <f>IFERROR(_xll.qlRateHelperQuoteName(W31,Trigger),"")</f>
        <v>USDAM3L50Y_LCHQuote</v>
      </c>
      <c r="Y31" s="70">
        <f>IFERROR(_xll.qlRateHelperRate(W31,Trigger),"")</f>
        <v>2.7866999999999996E-2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42321</v>
      </c>
      <c r="AB31" s="5">
        <f>IFERROR(_xll.qlRateHelperPillarDate(W31,Trigger),"")</f>
        <v>60584</v>
      </c>
      <c r="AC31" s="70">
        <v>2.9370948325387981E-2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USDFUT3MM0_LCHQuote</v>
      </c>
      <c r="I32" s="119">
        <v>0</v>
      </c>
      <c r="J32" s="64" t="str">
        <f>_xll.qlFuturesRateHelper(,$H32,,$E32,$G32,$I32,FALSE,"customdate",$F32,Permanent,Trigger,ObjectOverwrite)</f>
        <v>obj_00588#0004</v>
      </c>
      <c r="K32" s="48"/>
      <c r="L32" s="10" t="str">
        <f t="shared" si="5"/>
        <v>FUT</v>
      </c>
      <c r="M32" s="94" t="str">
        <f t="shared" si="6"/>
        <v>obj_00587#0004</v>
      </c>
      <c r="N32" s="146" t="str">
        <f>IFERROR(_xll.qlRateHelperQuoteName(M32,Trigger),"--")</f>
        <v>USDFUT3MZ0_LCHQuote</v>
      </c>
      <c r="O32" s="210">
        <f>IFERROR(_xll.qlRateHelperQuoteValue($M32,Trigger),"--")</f>
        <v>97.302500000000009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obj_0049b</v>
      </c>
      <c r="X32" s="4" t="str">
        <f>IFERROR(_xll.qlRateHelperQuoteName(W32,Trigger),"")</f>
        <v>USDAM3L60Y_LCHQuote</v>
      </c>
      <c r="Y32" s="70">
        <f>IFERROR(_xll.qlRateHelperRate(W32,Trigger),"")</f>
        <v>2.8499999999999998E-2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42321</v>
      </c>
      <c r="AB32" s="5">
        <f>IFERROR(_xll.qlRateHelperPillarDate(W32,Trigger),"")</f>
        <v>64236</v>
      </c>
      <c r="AC32" s="70">
        <v>3.0731959997555298E-2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USDFUT3MU0_LCHQuote</v>
      </c>
      <c r="I33" s="119">
        <v>0</v>
      </c>
      <c r="J33" s="64" t="str">
        <f>_xll.qlFuturesRateHelper(,$H33,,$E33,$G33,$I33,FALSE,"customdate",$F33,Permanent,Trigger,ObjectOverwrite)</f>
        <v>obj_0058c#0004</v>
      </c>
      <c r="K33" s="48"/>
      <c r="L33" s="10" t="str">
        <f t="shared" si="5"/>
        <v>FUT</v>
      </c>
      <c r="M33" s="94" t="str">
        <f t="shared" si="6"/>
        <v>obj_00591#0004</v>
      </c>
      <c r="N33" s="146" t="str">
        <f>IFERROR(_xll.qlRateHelperQuoteName(M33,Trigger),"--")</f>
        <v>USDFUT3MH1_LCHQuote</v>
      </c>
      <c r="O33" s="210">
        <f>IFERROR(_xll.qlRateHelperQuoteValue($M33,Trigger),"--")</f>
        <v>97.247500000000002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USDFUT3MZ0_LCHQuote</v>
      </c>
      <c r="I34" s="119">
        <v>0</v>
      </c>
      <c r="J34" s="64" t="str">
        <f>_xll.qlFuturesRateHelper(,$H34,,$E34,$G34,$I34,FALSE,"customdate",$F34,Permanent,Trigger,ObjectOverwrite)</f>
        <v>obj_00587#0004</v>
      </c>
      <c r="K34" s="48"/>
      <c r="L34" s="10" t="str">
        <f t="shared" si="5"/>
        <v>FUT</v>
      </c>
      <c r="M34" s="94" t="str">
        <f t="shared" si="6"/>
        <v>obj_00589#0004</v>
      </c>
      <c r="N34" s="146" t="str">
        <f>IFERROR(_xll.qlRateHelperQuoteName(M34,Trigger),"--")</f>
        <v>USDFUT3MM1_LCHQuote</v>
      </c>
      <c r="O34" s="210">
        <f>IFERROR(_xll.qlRateHelperQuoteValue($M34,Trigger),"--")</f>
        <v>97.194999999999993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USDFUT3MH1_LCHQuote</v>
      </c>
      <c r="I35" s="119">
        <v>0</v>
      </c>
      <c r="J35" s="64" t="str">
        <f>_xll.qlFuturesRateHelper(,$H35,,$E35,$G35,$I35,FALSE,"customdate",$F35,Permanent,Trigger,ObjectOverwrite)</f>
        <v>obj_00591#0004</v>
      </c>
      <c r="K35" s="48"/>
      <c r="L35" s="10" t="str">
        <f t="shared" si="5"/>
        <v>FUT</v>
      </c>
      <c r="M35" s="94" t="str">
        <f t="shared" si="6"/>
        <v>obj_0058a#0004</v>
      </c>
      <c r="N35" s="146" t="str">
        <f>IFERROR(_xll.qlRateHelperQuoteName(M35,Trigger),"--")</f>
        <v>USDFUT3MU1_LCHQuote</v>
      </c>
      <c r="O35" s="210">
        <f>IFERROR(_xll.qlRateHelperQuoteValue($M35,Trigger),"--")</f>
        <v>97.152500000000003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USDFUT3MM1_LCHQuote</v>
      </c>
      <c r="I36" s="119">
        <v>0</v>
      </c>
      <c r="J36" s="64" t="str">
        <f>_xll.qlFuturesRateHelper(,$H36,,$E36,$G36,$I36,FALSE,"customdate",$F36,Permanent,Trigger,ObjectOverwrite)</f>
        <v>obj_00589#0004</v>
      </c>
      <c r="K36" s="48"/>
      <c r="L36" s="68" t="str">
        <f t="shared" ref="L36:L72" si="10">A40</f>
        <v>Sw</v>
      </c>
      <c r="M36" s="131" t="str">
        <f t="shared" ref="M36" si="11">IF(ISBLANK(J40),"--",J40)</f>
        <v>obj_004ad#0004</v>
      </c>
      <c r="N36" s="145" t="str">
        <f>IFERROR(_xll.qlRateHelperQuoteName(M36,Trigger),"--")</f>
        <v>USDAM3L1Y_LCHQuote</v>
      </c>
      <c r="O36" s="133">
        <f>IFERROR(_xll.qlRateHelperQuoteValue($M36,Trigger),"--")</f>
        <v>6.1999999999999998E-3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42321</v>
      </c>
      <c r="T36" s="134">
        <f>IFERROR(_xll.qlRateHelperPillarDate(M36,Trigger),"--")</f>
        <v>42688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USDFUT3MU1_LCHQuote</v>
      </c>
      <c r="I37" s="120">
        <v>0</v>
      </c>
      <c r="J37" s="3" t="str">
        <f>_xll.qlFuturesRateHelper(,$H37,,$E37,$G37,$I37,FALSE,"customdate",$F37,Permanent,Trigger,ObjectOverwrite)</f>
        <v>obj_0058a#0004</v>
      </c>
      <c r="K37" s="48"/>
      <c r="L37" s="10" t="str">
        <f t="shared" si="10"/>
        <v>Sw</v>
      </c>
      <c r="M37" s="94" t="str">
        <f t="shared" ref="M37:M72" si="12">IF(ISBLANK(J41),"--",J41)</f>
        <v>obj_004b8#0004</v>
      </c>
      <c r="N37" s="146" t="str">
        <f>IFERROR(_xll.qlRateHelperQuoteName(M37,Trigger),"--")</f>
        <v>USDAM3L15M_LCHQuote</v>
      </c>
      <c r="O37" s="98">
        <f>IFERROR(_xll.qlRateHelperQuoteValue($M37,Trigger),"--")</f>
        <v>7.0150000000000004E-3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42321</v>
      </c>
      <c r="T37" s="99">
        <f>IFERROR(_xll.qlRateHelperPillarDate(M37,Trigger),"--")</f>
        <v>42779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158</v>
      </c>
      <c r="H38" s="50" t="s">
        <v>159</v>
      </c>
      <c r="K38" s="48"/>
      <c r="L38" s="10" t="str">
        <f t="shared" si="10"/>
        <v>Sw</v>
      </c>
      <c r="M38" s="94" t="str">
        <f t="shared" si="12"/>
        <v>obj_004b0#0004</v>
      </c>
      <c r="N38" s="146" t="str">
        <f>IFERROR(_xll.qlRateHelperQuoteName(M38,Trigger),"--")</f>
        <v>USDAM3L18M_LCHQuote</v>
      </c>
      <c r="O38" s="98">
        <f>IFERROR(_xll.qlRateHelperQuoteValue($M38,Trigger),"--")</f>
        <v>7.8299999999999984E-3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42321</v>
      </c>
      <c r="T38" s="99">
        <f>IFERROR(_xll.qlRateHelperPillarDate(M38,Trigger),"--")</f>
        <v>42870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113</v>
      </c>
      <c r="D39" s="65" t="s">
        <v>5</v>
      </c>
      <c r="E39" s="65" t="s">
        <v>34</v>
      </c>
      <c r="F39" s="65" t="s">
        <v>114</v>
      </c>
      <c r="G39" s="65" t="s">
        <v>4</v>
      </c>
      <c r="H39" s="65" t="s">
        <v>1</v>
      </c>
      <c r="I39" s="65" t="s">
        <v>112</v>
      </c>
      <c r="J39" s="65" t="s">
        <v>24</v>
      </c>
      <c r="K39" s="48"/>
      <c r="L39" s="10" t="str">
        <f t="shared" si="10"/>
        <v>Sw</v>
      </c>
      <c r="M39" s="94" t="str">
        <f t="shared" si="12"/>
        <v>obj_004b7#0004</v>
      </c>
      <c r="N39" s="146" t="str">
        <f>IFERROR(_xll.qlRateHelperQuoteName(M39,Trigger),"--")</f>
        <v>USDAM3L21M_LCHQuote</v>
      </c>
      <c r="O39" s="98">
        <f>IFERROR(_xll.qlRateHelperQuoteValue($M39,Trigger),"--")</f>
        <v>8.6799999999999985E-3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42321</v>
      </c>
      <c r="T39" s="99">
        <f>IFERROR(_xll.qlRateHelperPillarDate(M39,Trigger),"--")</f>
        <v>42961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obj_004ad#0004</v>
      </c>
      <c r="K40" s="48"/>
      <c r="L40" s="10" t="str">
        <f t="shared" si="10"/>
        <v>Sw</v>
      </c>
      <c r="M40" s="94" t="str">
        <f t="shared" si="12"/>
        <v>obj_00499#0004</v>
      </c>
      <c r="N40" s="146" t="str">
        <f>IFERROR(_xll.qlRateHelperQuoteName(M40,Trigger),"--")</f>
        <v>USDAM3L2Y_LCHQuote</v>
      </c>
      <c r="O40" s="98">
        <f>IFERROR(_xll.qlRateHelperQuoteValue($M40,Trigger),"--")</f>
        <v>9.4489999999999991E-3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42321</v>
      </c>
      <c r="T40" s="99">
        <f>IFERROR(_xll.qlRateHelperPillarDate(M40,Trigger),"--")</f>
        <v>43052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obj_004b8#0004</v>
      </c>
      <c r="K41" s="48"/>
      <c r="L41" s="10" t="str">
        <f t="shared" si="10"/>
        <v>Sw</v>
      </c>
      <c r="M41" s="94" t="str">
        <f t="shared" si="12"/>
        <v>obj_004bd#0004</v>
      </c>
      <c r="N41" s="146" t="str">
        <f>IFERROR(_xll.qlRateHelperQuoteName(M41,Trigger),"--")</f>
        <v>USDAM3L3Y_LCHQuote</v>
      </c>
      <c r="O41" s="98">
        <f>IFERROR(_xll.qlRateHelperQuoteValue($M41,Trigger),"--")</f>
        <v>1.23485E-2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42321</v>
      </c>
      <c r="T41" s="99">
        <f>IFERROR(_xll.qlRateHelperPillarDate(M41,Trigger),"--")</f>
        <v>43417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obj_004b0#0004</v>
      </c>
      <c r="K42" s="48"/>
      <c r="L42" s="10" t="str">
        <f t="shared" si="10"/>
        <v>Sw</v>
      </c>
      <c r="M42" s="94" t="str">
        <f t="shared" si="12"/>
        <v>obj_004c0#0004</v>
      </c>
      <c r="N42" s="146" t="str">
        <f>IFERROR(_xll.qlRateHelperQuoteName(M42,Trigger),"--")</f>
        <v>USDAM3L4Y_LCHQuote</v>
      </c>
      <c r="O42" s="98">
        <f>IFERROR(_xll.qlRateHelperQuoteValue($M42,Trigger),"--")</f>
        <v>1.4590000000000001E-2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42321</v>
      </c>
      <c r="T42" s="99">
        <f>IFERROR(_xll.qlRateHelperPillarDate(M42,Trigger),"--")</f>
        <v>43782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obj_004b7#0004</v>
      </c>
      <c r="K43" s="48"/>
      <c r="L43" s="10" t="str">
        <f t="shared" si="10"/>
        <v>Sw</v>
      </c>
      <c r="M43" s="94" t="str">
        <f t="shared" si="12"/>
        <v>obj_004af#0004</v>
      </c>
      <c r="N43" s="146" t="str">
        <f>IFERROR(_xll.qlRateHelperQuoteName(M43,Trigger),"--")</f>
        <v>USDAM3L5Y_LCHQuote</v>
      </c>
      <c r="O43" s="98">
        <f>IFERROR(_xll.qlRateHelperQuoteValue($M43,Trigger),"--")</f>
        <v>1.6404000000000002E-2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42321</v>
      </c>
      <c r="T43" s="99">
        <f>IFERROR(_xll.qlRateHelperPillarDate(M43,Trigger),"--")</f>
        <v>44148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obj_00499#0004</v>
      </c>
      <c r="K44" s="48"/>
      <c r="L44" s="10" t="str">
        <f t="shared" si="10"/>
        <v>Sw</v>
      </c>
      <c r="M44" s="94" t="str">
        <f t="shared" si="12"/>
        <v>obj_004c3#0004</v>
      </c>
      <c r="N44" s="146" t="str">
        <f>IFERROR(_xll.qlRateHelperQuoteName(M44,Trigger),"--")</f>
        <v>USDAM3L6Y_LCHQuote</v>
      </c>
      <c r="O44" s="98">
        <f>IFERROR(_xll.qlRateHelperQuoteValue($M44,Trigger),"--")</f>
        <v>1.79455E-2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42321</v>
      </c>
      <c r="T44" s="99">
        <f>IFERROR(_xll.qlRateHelperPillarDate(M44,Trigger),"--")</f>
        <v>44515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obj_004bd#0004</v>
      </c>
      <c r="K45" s="48"/>
      <c r="L45" s="10" t="str">
        <f t="shared" si="10"/>
        <v>Sw</v>
      </c>
      <c r="M45" s="94" t="str">
        <f t="shared" si="12"/>
        <v>obj_004c5#0004</v>
      </c>
      <c r="N45" s="146" t="str">
        <f>IFERROR(_xll.qlRateHelperQuoteName(M45,Trigger),"--")</f>
        <v>USDAM3L7Y_LCHQuote</v>
      </c>
      <c r="O45" s="98">
        <f>IFERROR(_xll.qlRateHelperQuoteValue($M45,Trigger),"--")</f>
        <v>1.9237500000000001E-2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42321</v>
      </c>
      <c r="T45" s="99">
        <f>IFERROR(_xll.qlRateHelperPillarDate(M45,Trigger),"--")</f>
        <v>44879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obj_004c0#0004</v>
      </c>
      <c r="L46" s="10" t="str">
        <f t="shared" si="10"/>
        <v>Sw</v>
      </c>
      <c r="M46" s="94" t="str">
        <f t="shared" si="12"/>
        <v>obj_004a4#0004</v>
      </c>
      <c r="N46" s="146" t="str">
        <f>IFERROR(_xll.qlRateHelperQuoteName(M46,Trigger),"--")</f>
        <v>USDAM3L8Y_LCHQuote</v>
      </c>
      <c r="O46" s="98">
        <f>IFERROR(_xll.qlRateHelperQuoteValue($M46,Trigger),"--")</f>
        <v>2.03155E-2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42321</v>
      </c>
      <c r="T46" s="99">
        <f>IFERROR(_xll.qlRateHelperPillarDate(M46,Trigger),"--")</f>
        <v>45243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obj_004af#0004</v>
      </c>
      <c r="L47" s="10" t="str">
        <f t="shared" si="10"/>
        <v>Sw</v>
      </c>
      <c r="M47" s="94" t="str">
        <f t="shared" si="12"/>
        <v>obj_0049d#0004</v>
      </c>
      <c r="N47" s="146" t="str">
        <f>IFERROR(_xll.qlRateHelperQuoteName(M47,Trigger),"--")</f>
        <v>USDAM3L9Y_LCHQuote</v>
      </c>
      <c r="O47" s="98">
        <f>IFERROR(_xll.qlRateHelperQuoteValue($M47,Trigger),"--")</f>
        <v>2.1203000000000003E-2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42321</v>
      </c>
      <c r="T47" s="99">
        <f>IFERROR(_xll.qlRateHelperPillarDate(M47,Trigger),"--")</f>
        <v>45609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obj_004c3#0004</v>
      </c>
      <c r="L48" s="10" t="str">
        <f t="shared" si="10"/>
        <v>Sw</v>
      </c>
      <c r="M48" s="94" t="str">
        <f t="shared" si="12"/>
        <v>obj_004b3#0004</v>
      </c>
      <c r="N48" s="146" t="str">
        <f>IFERROR(_xll.qlRateHelperQuoteName(M48,Trigger),"--")</f>
        <v>USDAM3L10Y_LCHQuote</v>
      </c>
      <c r="O48" s="98">
        <f>IFERROR(_xll.qlRateHelperQuoteValue($M48,Trigger),"--")</f>
        <v>2.1947499999999998E-2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42321</v>
      </c>
      <c r="T48" s="99">
        <f>IFERROR(_xll.qlRateHelperPillarDate(M48,Trigger),"--")</f>
        <v>45974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obj_004c5#0004</v>
      </c>
      <c r="L49" s="10" t="str">
        <f t="shared" si="10"/>
        <v>Sw</v>
      </c>
      <c r="M49" s="94" t="str">
        <f t="shared" si="12"/>
        <v>obj_004a6#0004</v>
      </c>
      <c r="N49" s="146" t="str">
        <f>IFERROR(_xll.qlRateHelperQuoteName(M49,Trigger),"--")</f>
        <v>USDAM3L11Y_LCHQuote</v>
      </c>
      <c r="O49" s="98">
        <f>IFERROR(_xll.qlRateHelperQuoteValue($M49,Trigger),"--")</f>
        <v>2.2633500000000001E-2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42321</v>
      </c>
      <c r="T49" s="99">
        <f>IFERROR(_xll.qlRateHelperPillarDate(M49,Trigger),"--")</f>
        <v>46339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obj_004a4#0004</v>
      </c>
      <c r="L50" s="10" t="str">
        <f t="shared" si="10"/>
        <v>Sw</v>
      </c>
      <c r="M50" s="94" t="str">
        <f t="shared" si="12"/>
        <v>obj_004ba#0004</v>
      </c>
      <c r="N50" s="146" t="str">
        <f>IFERROR(_xll.qlRateHelperQuoteName(M50,Trigger),"--")</f>
        <v>USDAM3L12Y_LCHQuote</v>
      </c>
      <c r="O50" s="98">
        <f>IFERROR(_xll.qlRateHelperQuoteValue($M50,Trigger),"--")</f>
        <v>2.3208000000000003E-2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42321</v>
      </c>
      <c r="T50" s="99">
        <f>IFERROR(_xll.qlRateHelperPillarDate(M50,Trigger),"--")</f>
        <v>46706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obj_0049d#0004</v>
      </c>
      <c r="L51" s="10" t="str">
        <f t="shared" si="10"/>
        <v>Sw</v>
      </c>
      <c r="M51" s="94" t="str">
        <f t="shared" si="12"/>
        <v>obj_004a1#0004</v>
      </c>
      <c r="N51" s="146" t="str">
        <f>IFERROR(_xll.qlRateHelperQuoteName(M51,Trigger),"--")</f>
        <v>USDAM3L13Y_LCHQuote</v>
      </c>
      <c r="O51" s="98">
        <f>IFERROR(_xll.qlRateHelperQuoteValue($M51,Trigger),"--")</f>
        <v>2.3703000000000002E-2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42321</v>
      </c>
      <c r="T51" s="99">
        <f>IFERROR(_xll.qlRateHelperPillarDate(M51,Trigger),"--")</f>
        <v>47070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obj_004b3#0004</v>
      </c>
      <c r="L52" s="10" t="str">
        <f t="shared" si="10"/>
        <v>Sw</v>
      </c>
      <c r="M52" s="94" t="str">
        <f t="shared" si="12"/>
        <v>obj_004a7#0004</v>
      </c>
      <c r="N52" s="146" t="str">
        <f>IFERROR(_xll.qlRateHelperQuoteName(M52,Trigger),"--")</f>
        <v>USDAM3L14Y_LCHQuote</v>
      </c>
      <c r="O52" s="98">
        <f>IFERROR(_xll.qlRateHelperQuoteValue($M52,Trigger),"--")</f>
        <v>2.41275E-2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42321</v>
      </c>
      <c r="T52" s="99">
        <f>IFERROR(_xll.qlRateHelperPillarDate(M52,Trigger),"--")</f>
        <v>47435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obj_004a6#0004</v>
      </c>
      <c r="L53" s="10" t="str">
        <f t="shared" si="10"/>
        <v>Sw</v>
      </c>
      <c r="M53" s="94" t="str">
        <f t="shared" si="12"/>
        <v>obj_004b9#0004</v>
      </c>
      <c r="N53" s="146" t="str">
        <f>IFERROR(_xll.qlRateHelperQuoteName(M53,Trigger),"--")</f>
        <v>USDAM3L15Y_LCHQuote</v>
      </c>
      <c r="O53" s="98">
        <f>IFERROR(_xll.qlRateHelperQuoteValue($M53,Trigger),"--")</f>
        <v>2.4497499999999998E-2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42321</v>
      </c>
      <c r="T53" s="99">
        <f>IFERROR(_xll.qlRateHelperPillarDate(M53,Trigger),"--")</f>
        <v>47800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obj_004ba#0004</v>
      </c>
      <c r="L54" s="10" t="str">
        <f t="shared" si="10"/>
        <v>Sw</v>
      </c>
      <c r="M54" s="94" t="str">
        <f t="shared" si="12"/>
        <v>obj_004a9#0004</v>
      </c>
      <c r="N54" s="146" t="str">
        <f>IFERROR(_xll.qlRateHelperQuoteName(M54,Trigger),"--")</f>
        <v>USDAM3L16Y_LCHQuote</v>
      </c>
      <c r="O54" s="98">
        <f>IFERROR(_xll.qlRateHelperQuoteValue($M54,Trigger),"--")</f>
        <v>2.4808750000000001E-2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42321</v>
      </c>
      <c r="T54" s="99">
        <f>IFERROR(_xll.qlRateHelperPillarDate(M54,Trigger),"--")</f>
        <v>48165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obj_004a1#0004</v>
      </c>
      <c r="L55" s="10" t="str">
        <f t="shared" si="10"/>
        <v>Sw</v>
      </c>
      <c r="M55" s="94" t="str">
        <f t="shared" si="12"/>
        <v>obj_004c4#0004</v>
      </c>
      <c r="N55" s="146" t="str">
        <f>IFERROR(_xll.qlRateHelperQuoteName(M55,Trigger),"--")</f>
        <v>USDAM3L17Y_LCHQuote</v>
      </c>
      <c r="O55" s="98">
        <f>IFERROR(_xll.qlRateHelperQuoteValue($M55,Trigger),"--")</f>
        <v>2.512E-2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42321</v>
      </c>
      <c r="T55" s="99">
        <f>IFERROR(_xll.qlRateHelperPillarDate(M55,Trigger),"--")</f>
        <v>48533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obj_004a7#0004</v>
      </c>
      <c r="L56" s="10" t="str">
        <f t="shared" si="10"/>
        <v>Sw</v>
      </c>
      <c r="M56" s="94" t="str">
        <f t="shared" si="12"/>
        <v>obj_004b4#0004</v>
      </c>
      <c r="N56" s="146" t="str">
        <f>IFERROR(_xll.qlRateHelperQuoteName(M56,Trigger),"--")</f>
        <v>USDAM3L18Y_LCHQuote</v>
      </c>
      <c r="O56" s="98">
        <f>IFERROR(_xll.qlRateHelperQuoteValue($M56,Trigger),"--")</f>
        <v>2.5326499999999998E-2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42321</v>
      </c>
      <c r="T56" s="99">
        <f>IFERROR(_xll.qlRateHelperPillarDate(M56,Trigger),"--")</f>
        <v>48897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obj_004b9#0004</v>
      </c>
      <c r="L57" s="10" t="str">
        <f t="shared" si="10"/>
        <v>Sw</v>
      </c>
      <c r="M57" s="94" t="str">
        <f t="shared" si="12"/>
        <v>obj_0049c#0004</v>
      </c>
      <c r="N57" s="146" t="str">
        <f>IFERROR(_xll.qlRateHelperQuoteName(M57,Trigger),"--")</f>
        <v>USDAM3L19Y_LCHQuote</v>
      </c>
      <c r="O57" s="98">
        <f>IFERROR(_xll.qlRateHelperQuoteValue($M57,Trigger),"--")</f>
        <v>2.5533E-2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42321</v>
      </c>
      <c r="T57" s="99">
        <f>IFERROR(_xll.qlRateHelperPillarDate(M57,Trigger),"--")</f>
        <v>49261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100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obj_004a9#0004</v>
      </c>
      <c r="L58" s="10" t="str">
        <f t="shared" si="10"/>
        <v>Sw</v>
      </c>
      <c r="M58" s="94" t="str">
        <f t="shared" si="12"/>
        <v>obj_004be#0004</v>
      </c>
      <c r="N58" s="146" t="str">
        <f>IFERROR(_xll.qlRateHelperQuoteName(M58,Trigger),"--")</f>
        <v>USDAM3L20Y_LCHQuote</v>
      </c>
      <c r="O58" s="98">
        <f>IFERROR(_xll.qlRateHelperQuoteValue($M58,Trigger),"--")</f>
        <v>2.5739499999999998E-2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42321</v>
      </c>
      <c r="T58" s="99">
        <f>IFERROR(_xll.qlRateHelperPillarDate(M58,Trigger),"--")</f>
        <v>49626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101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obj_004c4#0004</v>
      </c>
      <c r="L59" s="10" t="str">
        <f t="shared" si="10"/>
        <v>Sw</v>
      </c>
      <c r="M59" s="94" t="str">
        <f t="shared" si="12"/>
        <v>obj_004bc#0004</v>
      </c>
      <c r="N59" s="146" t="str">
        <f>IFERROR(_xll.qlRateHelperQuoteName(M59,Trigger),"--")</f>
        <v>USDAM3L21Y_LCHQuote</v>
      </c>
      <c r="O59" s="98">
        <f>IFERROR(_xll.qlRateHelperQuoteValue($M59,Trigger),"--")</f>
        <v>2.58485E-2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42321</v>
      </c>
      <c r="T59" s="99">
        <f>IFERROR(_xll.qlRateHelperPillarDate(M59,Trigger),"--")</f>
        <v>49992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102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obj_004b4#0004</v>
      </c>
      <c r="L60" s="10" t="str">
        <f t="shared" si="10"/>
        <v>Sw</v>
      </c>
      <c r="M60" s="94" t="str">
        <f t="shared" si="12"/>
        <v>obj_0049f#0004</v>
      </c>
      <c r="N60" s="146" t="str">
        <f>IFERROR(_xll.qlRateHelperQuoteName(M60,Trigger),"--")</f>
        <v>USDAM3L22Y_LCHQuote</v>
      </c>
      <c r="O60" s="98">
        <f>IFERROR(_xll.qlRateHelperQuoteValue($M60,Trigger),"--")</f>
        <v>2.5957499999999998E-2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42321</v>
      </c>
      <c r="T60" s="99">
        <f>IFERROR(_xll.qlRateHelperPillarDate(M60,Trigger),"--")</f>
        <v>50357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103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obj_0049c#0004</v>
      </c>
      <c r="L61" s="10" t="str">
        <f t="shared" si="10"/>
        <v>Sw</v>
      </c>
      <c r="M61" s="94" t="str">
        <f t="shared" si="12"/>
        <v>obj_004a3#0004</v>
      </c>
      <c r="N61" s="146" t="str">
        <f>IFERROR(_xll.qlRateHelperQuoteName(M61,Trigger),"--")</f>
        <v>USDAM3L23Y_LCHQuote</v>
      </c>
      <c r="O61" s="98">
        <f>IFERROR(_xll.qlRateHelperQuoteValue($M61,Trigger),"--")</f>
        <v>2.6066500000000003E-2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42321</v>
      </c>
      <c r="T61" s="99">
        <f>IFERROR(_xll.qlRateHelperPillarDate(M61,Trigger),"--")</f>
        <v>50724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obj_004be#0004</v>
      </c>
      <c r="L62" s="10" t="str">
        <f t="shared" si="10"/>
        <v>Sw</v>
      </c>
      <c r="M62" s="94" t="str">
        <f t="shared" si="12"/>
        <v>obj_004bb#0004</v>
      </c>
      <c r="N62" s="146" t="str">
        <f>IFERROR(_xll.qlRateHelperQuoteName(M62,Trigger),"--")</f>
        <v>USDAM3L24Y_LCHQuote</v>
      </c>
      <c r="O62" s="98">
        <f>IFERROR(_xll.qlRateHelperQuoteValue($M62,Trigger),"--")</f>
        <v>2.6175500000000001E-2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42321</v>
      </c>
      <c r="T62" s="99">
        <f>IFERROR(_xll.qlRateHelperPillarDate(M62,Trigger),"--")</f>
        <v>51088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104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obj_004bc#0004</v>
      </c>
      <c r="L63" s="10" t="str">
        <f t="shared" si="10"/>
        <v>Sw</v>
      </c>
      <c r="M63" s="94" t="str">
        <f t="shared" si="12"/>
        <v>obj_004ac#0004</v>
      </c>
      <c r="N63" s="146" t="str">
        <f>IFERROR(_xll.qlRateHelperQuoteName(M63,Trigger),"--")</f>
        <v>USDAM3L25Y_LCHQuote</v>
      </c>
      <c r="O63" s="98">
        <f>IFERROR(_xll.qlRateHelperQuoteValue($M63,Trigger),"--")</f>
        <v>2.6284499999999999E-2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42321</v>
      </c>
      <c r="T63" s="99">
        <f>IFERROR(_xll.qlRateHelperPillarDate(M63,Trigger),"--")</f>
        <v>51453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105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obj_0049f#0004</v>
      </c>
      <c r="L64" s="10" t="str">
        <f t="shared" si="10"/>
        <v>Sw</v>
      </c>
      <c r="M64" s="94" t="str">
        <f t="shared" si="12"/>
        <v>obj_004b5#0004</v>
      </c>
      <c r="N64" s="146" t="str">
        <f>IFERROR(_xll.qlRateHelperQuoteName(M64,Trigger),"--")</f>
        <v>USDAM3L26Y_LCHQuote</v>
      </c>
      <c r="O64" s="98">
        <f>IFERROR(_xll.qlRateHelperQuoteValue($M64,Trigger),"--")</f>
        <v>2.6347800000000001E-2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42321</v>
      </c>
      <c r="T64" s="99">
        <f>IFERROR(_xll.qlRateHelperPillarDate(M64,Trigger),"--")</f>
        <v>51818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obj_004a3#0004</v>
      </c>
      <c r="L65" s="10" t="str">
        <f t="shared" si="10"/>
        <v>Sw</v>
      </c>
      <c r="M65" s="94" t="str">
        <f t="shared" si="12"/>
        <v>obj_004a8#0004</v>
      </c>
      <c r="N65" s="146" t="str">
        <f>IFERROR(_xll.qlRateHelperQuoteName(M65,Trigger),"--")</f>
        <v>USDAM3L27Y_LCHQuote</v>
      </c>
      <c r="O65" s="98">
        <f>IFERROR(_xll.qlRateHelperQuoteValue($M65,Trigger),"--")</f>
        <v>2.64111E-2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42321</v>
      </c>
      <c r="T65" s="99">
        <f>IFERROR(_xll.qlRateHelperPillarDate(M65,Trigger),"--")</f>
        <v>52183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obj_004bb#0004</v>
      </c>
      <c r="L66" s="10" t="str">
        <f t="shared" si="10"/>
        <v>Sw</v>
      </c>
      <c r="M66" s="94" t="str">
        <f t="shared" si="12"/>
        <v>obj_004b6#0004</v>
      </c>
      <c r="N66" s="146" t="str">
        <f>IFERROR(_xll.qlRateHelperQuoteName(M66,Trigger),"--")</f>
        <v>USDAM3L28Y_LCHQuote</v>
      </c>
      <c r="O66" s="98">
        <f>IFERROR(_xll.qlRateHelperQuoteValue($M66,Trigger),"--")</f>
        <v>2.6474399999999999E-2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42321</v>
      </c>
      <c r="T66" s="99">
        <f>IFERROR(_xll.qlRateHelperPillarDate(M66,Trigger),"--")</f>
        <v>52548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obj_004ac#0004</v>
      </c>
      <c r="L67" s="10" t="str">
        <f t="shared" si="10"/>
        <v>Sw</v>
      </c>
      <c r="M67" s="94" t="str">
        <f t="shared" si="12"/>
        <v>obj_004a5#0004</v>
      </c>
      <c r="N67" s="146" t="str">
        <f>IFERROR(_xll.qlRateHelperQuoteName(M67,Trigger),"--")</f>
        <v>USDAM3L29Y_LCHQuote</v>
      </c>
      <c r="O67" s="98">
        <f>IFERROR(_xll.qlRateHelperQuoteValue($M67,Trigger),"--")</f>
        <v>2.6537699999999997E-2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42321</v>
      </c>
      <c r="T67" s="99">
        <f>IFERROR(_xll.qlRateHelperPillarDate(M67,Trigger),"--")</f>
        <v>52915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108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obj_004b5#0004</v>
      </c>
      <c r="L68" s="10" t="str">
        <f t="shared" si="10"/>
        <v>Sw</v>
      </c>
      <c r="M68" s="94" t="str">
        <f t="shared" si="12"/>
        <v>obj_004b1#0004</v>
      </c>
      <c r="N68" s="146" t="str">
        <f>IFERROR(_xll.qlRateHelperQuoteName(M68,Trigger),"--")</f>
        <v>USDAM3L30Y_LCHQuote</v>
      </c>
      <c r="O68" s="98">
        <f>IFERROR(_xll.qlRateHelperQuoteValue($M68,Trigger),"--")</f>
        <v>2.6601E-2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42321</v>
      </c>
      <c r="T68" s="99">
        <f>IFERROR(_xll.qlRateHelperPillarDate(M68,Trigger),"--")</f>
        <v>53279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obj_004a8#0004</v>
      </c>
      <c r="L69" s="10" t="str">
        <f t="shared" si="10"/>
        <v>Sw</v>
      </c>
      <c r="M69" s="94" t="str">
        <f t="shared" si="12"/>
        <v>obj_004bf#0004</v>
      </c>
      <c r="N69" s="146" t="str">
        <f>IFERROR(_xll.qlRateHelperQuoteName(M69,Trigger),"--")</f>
        <v>USDAM3L35Y_LCHQuote</v>
      </c>
      <c r="O69" s="98">
        <f>IFERROR(_xll.qlRateHelperQuoteValue($M69,Trigger),"--")</f>
        <v>2.6917499999999997E-2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42321</v>
      </c>
      <c r="T69" s="99">
        <f>IFERROR(_xll.qlRateHelperPillarDate(M69,Trigger),"--")</f>
        <v>55106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109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obj_004b6#0004</v>
      </c>
      <c r="L70" s="10" t="str">
        <f t="shared" si="10"/>
        <v>Sw</v>
      </c>
      <c r="M70" s="94" t="str">
        <f t="shared" si="12"/>
        <v>obj_004a0#0004</v>
      </c>
      <c r="N70" s="146" t="str">
        <f>IFERROR(_xll.qlRateHelperQuoteName(M70,Trigger),"--")</f>
        <v>USDAM3L40Y_LCHQuote</v>
      </c>
      <c r="O70" s="98">
        <f>IFERROR(_xll.qlRateHelperQuoteValue($M70,Trigger),"--")</f>
        <v>2.7233999999999998E-2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42321</v>
      </c>
      <c r="T70" s="99">
        <f>IFERROR(_xll.qlRateHelperPillarDate(M70,Trigger),"--")</f>
        <v>56933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110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obj_004a5#0004</v>
      </c>
      <c r="L71" s="10" t="str">
        <f t="shared" si="10"/>
        <v>Sw</v>
      </c>
      <c r="M71" s="94" t="str">
        <f t="shared" si="12"/>
        <v>obj_004c1#0004</v>
      </c>
      <c r="N71" s="146" t="str">
        <f>IFERROR(_xll.qlRateHelperQuoteName(M71,Trigger),"--")</f>
        <v>USDAM3L50Y_LCHQuote</v>
      </c>
      <c r="O71" s="98">
        <f>IFERROR(_xll.qlRateHelperQuoteValue($M71,Trigger),"--")</f>
        <v>2.7866999999999996E-2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42321</v>
      </c>
      <c r="T71" s="99">
        <f>IFERROR(_xll.qlRateHelperPillarDate(M71,Trigger),"--")</f>
        <v>60584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obj_004b1#0004</v>
      </c>
      <c r="L72" s="11" t="str">
        <f t="shared" si="10"/>
        <v>Sw</v>
      </c>
      <c r="M72" s="95" t="str">
        <f t="shared" si="12"/>
        <v>obj_0049b#0004</v>
      </c>
      <c r="N72" s="147" t="str">
        <f>IFERROR(_xll.qlRateHelperQuoteName(M72,Trigger),"--")</f>
        <v>USDAM3L60Y_LCHQuote</v>
      </c>
      <c r="O72" s="101">
        <f>IFERROR(_xll.qlRateHelperQuoteValue($M72,Trigger),"--")</f>
        <v>2.8499999999999998E-2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42321</v>
      </c>
      <c r="T72" s="102">
        <f>IFERROR(_xll.qlRateHelperPillarDate(M72,Trigger),"--")</f>
        <v>64236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obj_004bf#0004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obj_004a0#0004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obj_004c1#0004</v>
      </c>
    </row>
    <row r="76" spans="1:32" ht="11.25" customHeight="1" x14ac:dyDescent="0.2">
      <c r="A76" s="1" t="s">
        <v>25</v>
      </c>
      <c r="B76" s="8" t="s">
        <v>111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obj_0049b#0004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2015-11-10T17:27:00Z</dcterms:modified>
</cp:coreProperties>
</file>