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autoCompressPictures="0" defaultThemeVersion="124226"/>
  <mc:AlternateContent xmlns:mc="http://schemas.openxmlformats.org/markup-compatibility/2006">
    <mc:Choice Requires="x15">
      <x15ac:absPath xmlns:x15ac="http://schemas.microsoft.com/office/spreadsheetml/2010/11/ac" url="F:\SO Backup\Teaching\"/>
    </mc:Choice>
  </mc:AlternateContent>
  <xr:revisionPtr revIDLastSave="0" documentId="13_ncr:1_{B91E5AEA-79BB-4653-9959-02CBDA189F6F}" xr6:coauthVersionLast="47" xr6:coauthVersionMax="47" xr10:uidLastSave="{00000000-0000-0000-0000-000000000000}"/>
  <bookViews>
    <workbookView xWindow="28680" yWindow="-1755" windowWidth="29040" windowHeight="17640" activeTab="2" xr2:uid="{00000000-000D-0000-FFFF-FFFF00000000}"/>
  </bookViews>
  <sheets>
    <sheet name="Z-test" sheetId="80" r:id="rId1"/>
    <sheet name="Z LUT" sheetId="79" r:id="rId2"/>
    <sheet name="T-Test" sheetId="94" r:id="rId3"/>
    <sheet name="t LUT" sheetId="86" r:id="rId4"/>
    <sheet name="Equal variance" sheetId="114" r:id="rId5"/>
  </sheets>
  <externalReferences>
    <externalReference r:id="rId6"/>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Q3" i="114" l="1"/>
  <c r="R3" i="114"/>
  <c r="S3" i="114"/>
  <c r="Q4" i="114"/>
  <c r="R4" i="114"/>
  <c r="S4" i="114"/>
  <c r="Q5" i="114"/>
  <c r="R5" i="114"/>
  <c r="S5" i="114"/>
  <c r="Q6" i="114"/>
  <c r="R6" i="114"/>
  <c r="S6" i="114"/>
  <c r="Q7" i="114"/>
  <c r="R7" i="114"/>
  <c r="S7" i="114"/>
  <c r="Q8" i="114"/>
  <c r="R8" i="114"/>
  <c r="S8" i="114"/>
  <c r="Q9" i="114"/>
  <c r="R9" i="114"/>
  <c r="S9" i="114"/>
  <c r="Q10" i="114"/>
  <c r="R10" i="114"/>
  <c r="S10" i="114"/>
  <c r="Q11" i="114"/>
  <c r="R11" i="114"/>
  <c r="S11" i="114"/>
  <c r="Q12" i="114"/>
  <c r="R12" i="114"/>
  <c r="S12" i="114"/>
  <c r="Q13" i="114"/>
  <c r="R13" i="114"/>
  <c r="S13" i="114"/>
  <c r="Q14" i="114"/>
  <c r="R14" i="114"/>
  <c r="S14" i="114"/>
  <c r="Q15" i="114"/>
  <c r="R15" i="114"/>
  <c r="S15" i="114"/>
  <c r="Q16" i="114"/>
  <c r="R16" i="114"/>
  <c r="S16" i="114"/>
  <c r="Q17" i="114"/>
  <c r="R17" i="114"/>
  <c r="S17" i="114"/>
  <c r="Q18" i="114"/>
  <c r="R18" i="114"/>
  <c r="S18" i="114"/>
  <c r="Q19" i="114"/>
  <c r="R19" i="114"/>
  <c r="S19" i="114"/>
  <c r="Q20" i="114"/>
  <c r="R20" i="114"/>
  <c r="S20" i="114"/>
  <c r="Q21" i="114"/>
  <c r="R21" i="114"/>
  <c r="S21" i="114"/>
  <c r="Q22" i="114"/>
  <c r="R22" i="114"/>
  <c r="S22" i="114"/>
  <c r="Q23" i="114"/>
  <c r="R23" i="114"/>
  <c r="S23" i="114"/>
  <c r="Q24" i="114"/>
  <c r="R24" i="114"/>
  <c r="S24" i="114"/>
  <c r="Q25" i="114"/>
  <c r="R25" i="114"/>
  <c r="S25" i="114"/>
  <c r="Q26" i="114"/>
  <c r="R26" i="114"/>
  <c r="S26" i="114"/>
  <c r="Q27" i="114"/>
  <c r="R27" i="114"/>
  <c r="S27" i="114"/>
  <c r="Q28" i="114"/>
  <c r="R28" i="114"/>
  <c r="S28" i="114"/>
  <c r="Q29" i="114"/>
  <c r="R29" i="114"/>
  <c r="S29" i="114"/>
  <c r="Q30" i="114"/>
  <c r="R30" i="114"/>
  <c r="S30" i="114"/>
  <c r="Q31" i="114"/>
  <c r="R31" i="114"/>
  <c r="S31" i="114"/>
  <c r="Q32" i="114"/>
  <c r="R32" i="114"/>
  <c r="S32" i="114"/>
  <c r="Q33" i="114"/>
  <c r="R33" i="114"/>
  <c r="S33" i="114"/>
  <c r="Q34" i="114"/>
  <c r="R34" i="114"/>
  <c r="S34" i="114"/>
  <c r="Q35" i="114"/>
  <c r="R35" i="114"/>
  <c r="S35" i="114"/>
  <c r="Q36" i="114"/>
  <c r="R36" i="114"/>
  <c r="S36" i="114"/>
  <c r="Q37" i="114"/>
  <c r="R37" i="114"/>
  <c r="S37" i="114"/>
  <c r="Q38" i="114"/>
  <c r="R38" i="114"/>
  <c r="S38" i="114"/>
  <c r="Q39" i="114"/>
  <c r="R39" i="114"/>
  <c r="S39" i="114"/>
  <c r="Q40" i="114"/>
  <c r="R40" i="114"/>
  <c r="S40" i="114"/>
  <c r="Q41" i="114"/>
  <c r="R41" i="114"/>
  <c r="S41" i="114"/>
  <c r="Q42" i="114"/>
  <c r="R42" i="114"/>
  <c r="S42" i="114"/>
  <c r="Q43" i="114"/>
  <c r="R43" i="114"/>
  <c r="S43" i="114"/>
  <c r="Q44" i="114"/>
  <c r="R44" i="114"/>
  <c r="S44" i="114"/>
  <c r="Q45" i="114"/>
  <c r="R45" i="114"/>
  <c r="S45" i="114"/>
  <c r="Q46" i="114"/>
  <c r="R46" i="114"/>
  <c r="S46" i="114"/>
  <c r="Q47" i="114"/>
  <c r="R47" i="114"/>
  <c r="S47" i="114"/>
  <c r="Q48" i="114"/>
  <c r="R48" i="114"/>
  <c r="S48" i="114"/>
  <c r="Q49" i="114"/>
  <c r="R49" i="114"/>
  <c r="S49" i="114"/>
  <c r="Q50" i="114"/>
  <c r="R50" i="114"/>
  <c r="S50" i="114"/>
  <c r="Q51" i="114"/>
  <c r="R51" i="114"/>
  <c r="S51" i="114"/>
  <c r="Q52" i="114"/>
  <c r="R52" i="114"/>
  <c r="S52" i="114"/>
  <c r="Q53" i="114"/>
  <c r="R53" i="114"/>
  <c r="S53" i="114"/>
  <c r="Q54" i="114"/>
  <c r="R54" i="114"/>
  <c r="S54" i="114"/>
  <c r="Q55" i="114"/>
  <c r="R55" i="114"/>
  <c r="S55" i="114"/>
  <c r="Q56" i="114"/>
  <c r="R56" i="114"/>
  <c r="S56" i="114"/>
  <c r="Q57" i="114"/>
  <c r="R57" i="114"/>
  <c r="S57" i="114"/>
  <c r="Q58" i="114"/>
  <c r="R58" i="114"/>
  <c r="S58" i="114"/>
  <c r="Q59" i="114"/>
  <c r="R59" i="114"/>
  <c r="S59" i="114"/>
  <c r="Q60" i="114"/>
  <c r="R60" i="114"/>
  <c r="S60" i="114"/>
  <c r="Q61" i="114"/>
  <c r="R61" i="114"/>
  <c r="S61" i="114"/>
  <c r="Q62" i="114"/>
  <c r="R62" i="114"/>
  <c r="S62" i="114"/>
  <c r="Q63" i="114"/>
  <c r="R63" i="114"/>
  <c r="S63" i="114"/>
  <c r="Q64" i="114"/>
  <c r="R64" i="114"/>
  <c r="S64" i="114"/>
  <c r="Q65" i="114"/>
  <c r="R65" i="114"/>
  <c r="S65" i="114"/>
  <c r="Q66" i="114"/>
  <c r="R66" i="114"/>
  <c r="S66" i="114"/>
  <c r="Q67" i="114"/>
  <c r="R67" i="114"/>
  <c r="S67" i="114"/>
  <c r="Q68" i="114"/>
  <c r="R68" i="114"/>
  <c r="S68" i="114"/>
  <c r="Q69" i="114"/>
  <c r="R69" i="114"/>
  <c r="S69" i="114"/>
  <c r="Q70" i="114"/>
  <c r="R70" i="114"/>
  <c r="S70" i="114"/>
  <c r="Q71" i="114"/>
  <c r="R71" i="114"/>
  <c r="S71" i="114"/>
  <c r="Q72" i="114"/>
  <c r="R72" i="114"/>
  <c r="S72" i="114"/>
  <c r="Q73" i="114"/>
  <c r="R73" i="114"/>
  <c r="S73" i="114"/>
  <c r="Q74" i="114"/>
  <c r="R74" i="114"/>
  <c r="S74" i="114"/>
  <c r="Q75" i="114"/>
  <c r="R75" i="114"/>
  <c r="S75" i="114"/>
  <c r="Q76" i="114"/>
  <c r="R76" i="114"/>
  <c r="S76" i="114"/>
  <c r="Q77" i="114"/>
  <c r="R77" i="114"/>
  <c r="S77" i="114"/>
  <c r="Q78" i="114"/>
  <c r="R78" i="114"/>
  <c r="S78" i="114"/>
  <c r="Q79" i="114"/>
  <c r="R79" i="114"/>
  <c r="S79" i="114"/>
  <c r="Q80" i="114"/>
  <c r="R80" i="114"/>
  <c r="S80" i="114"/>
  <c r="Q81" i="114"/>
  <c r="R81" i="114"/>
  <c r="S81" i="114"/>
  <c r="Q82" i="114"/>
  <c r="R82" i="114"/>
  <c r="S82" i="114"/>
  <c r="Q83" i="114"/>
  <c r="R83" i="114"/>
  <c r="S83" i="114"/>
  <c r="Q84" i="114"/>
  <c r="R84" i="114"/>
  <c r="S84" i="114"/>
  <c r="Q85" i="114"/>
  <c r="R85" i="114"/>
  <c r="S85" i="114"/>
  <c r="Q86" i="114"/>
  <c r="R86" i="114"/>
  <c r="S86" i="114"/>
  <c r="Q87" i="114"/>
  <c r="R87" i="114"/>
  <c r="S87" i="114"/>
  <c r="Q88" i="114"/>
  <c r="R88" i="114"/>
  <c r="S88" i="114"/>
  <c r="Q89" i="114"/>
  <c r="R89" i="114"/>
  <c r="S89" i="114"/>
  <c r="Q90" i="114"/>
  <c r="R90" i="114"/>
  <c r="S90" i="114"/>
  <c r="Q91" i="114"/>
  <c r="R91" i="114"/>
  <c r="S91" i="114"/>
  <c r="Q92" i="114"/>
  <c r="R92" i="114"/>
  <c r="S92" i="114"/>
  <c r="Q93" i="114"/>
  <c r="R93" i="114"/>
  <c r="S93" i="114"/>
  <c r="Q94" i="114"/>
  <c r="R94" i="114"/>
  <c r="S94" i="114"/>
  <c r="Q95" i="114"/>
  <c r="R95" i="114"/>
  <c r="S95" i="114"/>
  <c r="Q96" i="114"/>
  <c r="R96" i="114"/>
  <c r="S96" i="114"/>
  <c r="Q97" i="114"/>
  <c r="R97" i="114"/>
  <c r="S97" i="114"/>
  <c r="Q98" i="114"/>
  <c r="R98" i="114"/>
  <c r="S98" i="114"/>
  <c r="Q99" i="114"/>
  <c r="R99" i="114"/>
  <c r="S99" i="114"/>
  <c r="Q100" i="114"/>
  <c r="R100" i="114"/>
  <c r="S100" i="114"/>
  <c r="Q101" i="114"/>
  <c r="R101" i="114"/>
  <c r="S101" i="114"/>
  <c r="Q102" i="114"/>
  <c r="R102" i="114"/>
  <c r="S102" i="114"/>
  <c r="N13" i="114"/>
  <c r="O13" i="114"/>
  <c r="P13" i="114"/>
  <c r="N14" i="114"/>
  <c r="O14" i="114"/>
  <c r="P14" i="114"/>
  <c r="N15" i="114"/>
  <c r="O15" i="114"/>
  <c r="P15" i="114"/>
  <c r="N16" i="114"/>
  <c r="V111" i="114" s="1"/>
  <c r="O16" i="114"/>
  <c r="P16" i="114"/>
  <c r="N17" i="114"/>
  <c r="O17" i="114"/>
  <c r="P17" i="114"/>
  <c r="N18" i="114"/>
  <c r="O18" i="114"/>
  <c r="P18" i="114"/>
  <c r="N19" i="114"/>
  <c r="O19" i="114"/>
  <c r="P19" i="114"/>
  <c r="N20" i="114"/>
  <c r="O20" i="114"/>
  <c r="P20" i="114"/>
  <c r="N21" i="114"/>
  <c r="O21" i="114"/>
  <c r="P21" i="114"/>
  <c r="N22" i="114"/>
  <c r="O22" i="114"/>
  <c r="P22" i="114"/>
  <c r="N23" i="114"/>
  <c r="O23" i="114"/>
  <c r="P23" i="114"/>
  <c r="N24" i="114"/>
  <c r="O24" i="114"/>
  <c r="P24" i="114"/>
  <c r="N25" i="114"/>
  <c r="O25" i="114"/>
  <c r="P25" i="114"/>
  <c r="N26" i="114"/>
  <c r="O26" i="114"/>
  <c r="P26" i="114"/>
  <c r="N27" i="114"/>
  <c r="O27" i="114"/>
  <c r="P27" i="114"/>
  <c r="N28" i="114"/>
  <c r="O28" i="114"/>
  <c r="P28" i="114"/>
  <c r="N29" i="114"/>
  <c r="O29" i="114"/>
  <c r="P29" i="114"/>
  <c r="N30" i="114"/>
  <c r="O30" i="114"/>
  <c r="P30" i="114"/>
  <c r="N31" i="114"/>
  <c r="O31" i="114"/>
  <c r="P31" i="114"/>
  <c r="N32" i="114"/>
  <c r="O32" i="114"/>
  <c r="P32" i="114"/>
  <c r="N33" i="114"/>
  <c r="O33" i="114"/>
  <c r="P33" i="114"/>
  <c r="N34" i="114"/>
  <c r="O34" i="114"/>
  <c r="P34" i="114"/>
  <c r="N35" i="114"/>
  <c r="O35" i="114"/>
  <c r="P35" i="114"/>
  <c r="N36" i="114"/>
  <c r="O36" i="114"/>
  <c r="P36" i="114"/>
  <c r="N37" i="114"/>
  <c r="O37" i="114"/>
  <c r="P37" i="114"/>
  <c r="N38" i="114"/>
  <c r="O38" i="114"/>
  <c r="P38" i="114"/>
  <c r="N39" i="114"/>
  <c r="O39" i="114"/>
  <c r="P39" i="114"/>
  <c r="N40" i="114"/>
  <c r="O40" i="114"/>
  <c r="P40" i="114"/>
  <c r="N41" i="114"/>
  <c r="O41" i="114"/>
  <c r="P41" i="114"/>
  <c r="N42" i="114"/>
  <c r="O42" i="114"/>
  <c r="P42" i="114"/>
  <c r="N43" i="114"/>
  <c r="O43" i="114"/>
  <c r="P43" i="114"/>
  <c r="N44" i="114"/>
  <c r="O44" i="114"/>
  <c r="P44" i="114"/>
  <c r="N45" i="114"/>
  <c r="O45" i="114"/>
  <c r="P45" i="114"/>
  <c r="N46" i="114"/>
  <c r="O46" i="114"/>
  <c r="P46" i="114"/>
  <c r="N47" i="114"/>
  <c r="O47" i="114"/>
  <c r="P47" i="114"/>
  <c r="N48" i="114"/>
  <c r="O48" i="114"/>
  <c r="P48" i="114"/>
  <c r="N49" i="114"/>
  <c r="O49" i="114"/>
  <c r="P49" i="114"/>
  <c r="N50" i="114"/>
  <c r="O50" i="114"/>
  <c r="P50" i="114"/>
  <c r="N51" i="114"/>
  <c r="O51" i="114"/>
  <c r="P51" i="114"/>
  <c r="N52" i="114"/>
  <c r="O52" i="114"/>
  <c r="P52" i="114"/>
  <c r="N53" i="114"/>
  <c r="O53" i="114"/>
  <c r="P53" i="114"/>
  <c r="N54" i="114"/>
  <c r="O54" i="114"/>
  <c r="P54" i="114"/>
  <c r="N55" i="114"/>
  <c r="O55" i="114"/>
  <c r="P55" i="114"/>
  <c r="N56" i="114"/>
  <c r="O56" i="114"/>
  <c r="P56" i="114"/>
  <c r="N57" i="114"/>
  <c r="O57" i="114"/>
  <c r="P57" i="114"/>
  <c r="N58" i="114"/>
  <c r="O58" i="114"/>
  <c r="P58" i="114"/>
  <c r="N59" i="114"/>
  <c r="O59" i="114"/>
  <c r="P59" i="114"/>
  <c r="N60" i="114"/>
  <c r="O60" i="114"/>
  <c r="P60" i="114"/>
  <c r="N61" i="114"/>
  <c r="O61" i="114"/>
  <c r="P61" i="114"/>
  <c r="N62" i="114"/>
  <c r="O62" i="114"/>
  <c r="P62" i="114"/>
  <c r="N63" i="114"/>
  <c r="O63" i="114"/>
  <c r="P63" i="114"/>
  <c r="N64" i="114"/>
  <c r="O64" i="114"/>
  <c r="P64" i="114"/>
  <c r="N65" i="114"/>
  <c r="O65" i="114"/>
  <c r="P65" i="114"/>
  <c r="N66" i="114"/>
  <c r="O66" i="114"/>
  <c r="P66" i="114"/>
  <c r="N67" i="114"/>
  <c r="O67" i="114"/>
  <c r="P67" i="114"/>
  <c r="N68" i="114"/>
  <c r="O68" i="114"/>
  <c r="P68" i="114"/>
  <c r="N69" i="114"/>
  <c r="O69" i="114"/>
  <c r="P69" i="114"/>
  <c r="N70" i="114"/>
  <c r="O70" i="114"/>
  <c r="P70" i="114"/>
  <c r="N71" i="114"/>
  <c r="O71" i="114"/>
  <c r="P71" i="114"/>
  <c r="N72" i="114"/>
  <c r="O72" i="114"/>
  <c r="P72" i="114"/>
  <c r="N73" i="114"/>
  <c r="O73" i="114"/>
  <c r="P73" i="114"/>
  <c r="N74" i="114"/>
  <c r="O74" i="114"/>
  <c r="P74" i="114"/>
  <c r="N75" i="114"/>
  <c r="O75" i="114"/>
  <c r="P75" i="114"/>
  <c r="N76" i="114"/>
  <c r="O76" i="114"/>
  <c r="P76" i="114"/>
  <c r="N77" i="114"/>
  <c r="O77" i="114"/>
  <c r="P77" i="114"/>
  <c r="N78" i="114"/>
  <c r="O78" i="114"/>
  <c r="P78" i="114"/>
  <c r="N79" i="114"/>
  <c r="O79" i="114"/>
  <c r="P79" i="114"/>
  <c r="N80" i="114"/>
  <c r="O80" i="114"/>
  <c r="P80" i="114"/>
  <c r="N81" i="114"/>
  <c r="O81" i="114"/>
  <c r="P81" i="114"/>
  <c r="N82" i="114"/>
  <c r="O82" i="114"/>
  <c r="P82" i="114"/>
  <c r="N83" i="114"/>
  <c r="O83" i="114"/>
  <c r="P83" i="114"/>
  <c r="N84" i="114"/>
  <c r="O84" i="114"/>
  <c r="P84" i="114"/>
  <c r="N85" i="114"/>
  <c r="O85" i="114"/>
  <c r="P85" i="114"/>
  <c r="N86" i="114"/>
  <c r="O86" i="114"/>
  <c r="P86" i="114"/>
  <c r="N87" i="114"/>
  <c r="O87" i="114"/>
  <c r="P87" i="114"/>
  <c r="N88" i="114"/>
  <c r="O88" i="114"/>
  <c r="P88" i="114"/>
  <c r="N89" i="114"/>
  <c r="O89" i="114"/>
  <c r="P89" i="114"/>
  <c r="N90" i="114"/>
  <c r="O90" i="114"/>
  <c r="P90" i="114"/>
  <c r="N91" i="114"/>
  <c r="O91" i="114"/>
  <c r="P91" i="114"/>
  <c r="N92" i="114"/>
  <c r="O92" i="114"/>
  <c r="P92" i="114"/>
  <c r="N93" i="114"/>
  <c r="O93" i="114"/>
  <c r="P93" i="114"/>
  <c r="N94" i="114"/>
  <c r="O94" i="114"/>
  <c r="P94" i="114"/>
  <c r="N95" i="114"/>
  <c r="O95" i="114"/>
  <c r="P95" i="114"/>
  <c r="N96" i="114"/>
  <c r="O96" i="114"/>
  <c r="P96" i="114"/>
  <c r="N97" i="114"/>
  <c r="O97" i="114"/>
  <c r="P97" i="114"/>
  <c r="N98" i="114"/>
  <c r="O98" i="114"/>
  <c r="P98" i="114"/>
  <c r="N99" i="114"/>
  <c r="O99" i="114"/>
  <c r="P99" i="114"/>
  <c r="N100" i="114"/>
  <c r="O100" i="114"/>
  <c r="P100" i="114"/>
  <c r="N101" i="114"/>
  <c r="O101" i="114"/>
  <c r="P101" i="114"/>
  <c r="N102" i="114"/>
  <c r="O102" i="114"/>
  <c r="P102" i="114"/>
  <c r="N4" i="114"/>
  <c r="O4" i="114"/>
  <c r="P4" i="114"/>
  <c r="N5" i="114"/>
  <c r="O5" i="114"/>
  <c r="P5" i="114"/>
  <c r="N6" i="114"/>
  <c r="O6" i="114"/>
  <c r="P6" i="114"/>
  <c r="N7" i="114"/>
  <c r="O7" i="114"/>
  <c r="P7" i="114"/>
  <c r="N8" i="114"/>
  <c r="O8" i="114"/>
  <c r="P8" i="114"/>
  <c r="N9" i="114"/>
  <c r="O9" i="114"/>
  <c r="P9" i="114"/>
  <c r="N10" i="114"/>
  <c r="O10" i="114"/>
  <c r="P10" i="114"/>
  <c r="N11" i="114"/>
  <c r="O11" i="114"/>
  <c r="P11" i="114"/>
  <c r="N12" i="114"/>
  <c r="O12" i="114"/>
  <c r="P12" i="114"/>
  <c r="O3" i="114"/>
  <c r="P3" i="114"/>
  <c r="N3" i="114"/>
  <c r="F4" i="94"/>
  <c r="G4" i="94"/>
  <c r="F5" i="94"/>
  <c r="G5" i="94"/>
  <c r="F6" i="94"/>
  <c r="G6" i="94"/>
  <c r="F7" i="94"/>
  <c r="G7" i="94"/>
  <c r="F8" i="94"/>
  <c r="G8" i="94"/>
  <c r="F9" i="94"/>
  <c r="G9" i="94"/>
  <c r="F10" i="94"/>
  <c r="G10" i="94"/>
  <c r="F11" i="94"/>
  <c r="G11" i="94"/>
  <c r="F12" i="94"/>
  <c r="G12" i="94"/>
  <c r="F13" i="94"/>
  <c r="G13" i="94"/>
  <c r="F14" i="94"/>
  <c r="G14" i="94"/>
  <c r="F15" i="94"/>
  <c r="O15" i="94" s="1"/>
  <c r="G15" i="94"/>
  <c r="F16" i="94"/>
  <c r="G16" i="94"/>
  <c r="F17" i="94"/>
  <c r="G17" i="94"/>
  <c r="F18" i="94"/>
  <c r="G18" i="94"/>
  <c r="F19" i="94"/>
  <c r="G19" i="94"/>
  <c r="F20" i="94"/>
  <c r="G20" i="94"/>
  <c r="F21" i="94"/>
  <c r="O21" i="94" s="1"/>
  <c r="G21" i="94"/>
  <c r="F22" i="94"/>
  <c r="G22" i="94"/>
  <c r="F23" i="94"/>
  <c r="G23" i="94"/>
  <c r="F24" i="94"/>
  <c r="G24" i="94"/>
  <c r="F25" i="94"/>
  <c r="G25" i="94"/>
  <c r="F26" i="94"/>
  <c r="G26" i="94"/>
  <c r="F27" i="94"/>
  <c r="O27" i="94" s="1"/>
  <c r="G27" i="94"/>
  <c r="F28" i="94"/>
  <c r="G28" i="94"/>
  <c r="F29" i="94"/>
  <c r="G29" i="94"/>
  <c r="F30" i="94"/>
  <c r="G30" i="94"/>
  <c r="F31" i="94"/>
  <c r="G31" i="94"/>
  <c r="F32" i="94"/>
  <c r="G32" i="94"/>
  <c r="F33" i="94"/>
  <c r="G33" i="94"/>
  <c r="F34" i="94"/>
  <c r="G34" i="94"/>
  <c r="F35" i="94"/>
  <c r="G35" i="94"/>
  <c r="F36" i="94"/>
  <c r="G36" i="94"/>
  <c r="F37" i="94"/>
  <c r="G37" i="94"/>
  <c r="F38" i="94"/>
  <c r="G38" i="94"/>
  <c r="F39" i="94"/>
  <c r="G39" i="94"/>
  <c r="F40" i="94"/>
  <c r="G40" i="94"/>
  <c r="F41" i="94"/>
  <c r="G41" i="94"/>
  <c r="F42" i="94"/>
  <c r="G42" i="94"/>
  <c r="F43" i="94"/>
  <c r="G43" i="94"/>
  <c r="F44" i="94"/>
  <c r="G44" i="94"/>
  <c r="F45" i="94"/>
  <c r="G45" i="94"/>
  <c r="F46" i="94"/>
  <c r="G46" i="94"/>
  <c r="F47" i="94"/>
  <c r="G47" i="94"/>
  <c r="F48" i="94"/>
  <c r="G48" i="94"/>
  <c r="F49" i="94"/>
  <c r="G49" i="94"/>
  <c r="F50" i="94"/>
  <c r="G50" i="94"/>
  <c r="F51" i="94"/>
  <c r="G51" i="94"/>
  <c r="F52" i="94"/>
  <c r="G52" i="94"/>
  <c r="F53" i="94"/>
  <c r="G53" i="94"/>
  <c r="F54" i="94"/>
  <c r="G54" i="94"/>
  <c r="F55" i="94"/>
  <c r="G55" i="94"/>
  <c r="F56" i="94"/>
  <c r="G56" i="94"/>
  <c r="F57" i="94"/>
  <c r="O57" i="94" s="1"/>
  <c r="G57" i="94"/>
  <c r="F58" i="94"/>
  <c r="G58" i="94"/>
  <c r="F59" i="94"/>
  <c r="G59" i="94"/>
  <c r="F60" i="94"/>
  <c r="G60" i="94"/>
  <c r="F61" i="94"/>
  <c r="G61" i="94"/>
  <c r="F62" i="94"/>
  <c r="G62" i="94"/>
  <c r="F63" i="94"/>
  <c r="O63" i="94" s="1"/>
  <c r="G63" i="94"/>
  <c r="F64" i="94"/>
  <c r="G64" i="94"/>
  <c r="F65" i="94"/>
  <c r="G65" i="94"/>
  <c r="F66" i="94"/>
  <c r="G66" i="94"/>
  <c r="F67" i="94"/>
  <c r="G67" i="94"/>
  <c r="F68" i="94"/>
  <c r="G68" i="94"/>
  <c r="F69" i="94"/>
  <c r="O69" i="94" s="1"/>
  <c r="G69" i="94"/>
  <c r="F70" i="94"/>
  <c r="G70" i="94"/>
  <c r="F71" i="94"/>
  <c r="G71" i="94"/>
  <c r="F72" i="94"/>
  <c r="G72" i="94"/>
  <c r="F73" i="94"/>
  <c r="G73" i="94"/>
  <c r="F74" i="94"/>
  <c r="G74" i="94"/>
  <c r="F75" i="94"/>
  <c r="O75" i="94" s="1"/>
  <c r="G75" i="94"/>
  <c r="F76" i="94"/>
  <c r="G76" i="94"/>
  <c r="F77" i="94"/>
  <c r="G77" i="94"/>
  <c r="F78" i="94"/>
  <c r="G78" i="94"/>
  <c r="F79" i="94"/>
  <c r="G79" i="94"/>
  <c r="F80" i="94"/>
  <c r="G80" i="94"/>
  <c r="F81" i="94"/>
  <c r="O81" i="94" s="1"/>
  <c r="G81" i="94"/>
  <c r="F82" i="94"/>
  <c r="G82" i="94"/>
  <c r="F83" i="94"/>
  <c r="G83" i="94"/>
  <c r="F84" i="94"/>
  <c r="G84" i="94"/>
  <c r="F85" i="94"/>
  <c r="G85" i="94"/>
  <c r="F86" i="94"/>
  <c r="G86" i="94"/>
  <c r="F87" i="94"/>
  <c r="G87" i="94"/>
  <c r="F88" i="94"/>
  <c r="G88" i="94"/>
  <c r="F89" i="94"/>
  <c r="G89" i="94"/>
  <c r="F90" i="94"/>
  <c r="G90" i="94"/>
  <c r="F91" i="94"/>
  <c r="G91" i="94"/>
  <c r="F92" i="94"/>
  <c r="G92" i="94"/>
  <c r="F93" i="94"/>
  <c r="O93" i="94" s="1"/>
  <c r="G93" i="94"/>
  <c r="F94" i="94"/>
  <c r="G94" i="94"/>
  <c r="F95" i="94"/>
  <c r="G95" i="94"/>
  <c r="F96" i="94"/>
  <c r="G96" i="94"/>
  <c r="F97" i="94"/>
  <c r="G97" i="94"/>
  <c r="F98" i="94"/>
  <c r="G98" i="94"/>
  <c r="F99" i="94"/>
  <c r="O99" i="94" s="1"/>
  <c r="G99" i="94"/>
  <c r="F100" i="94"/>
  <c r="G100" i="94"/>
  <c r="F101" i="94"/>
  <c r="G101" i="94"/>
  <c r="F102" i="94"/>
  <c r="G102" i="94"/>
  <c r="G3" i="94"/>
  <c r="F3" i="94"/>
  <c r="D3" i="80"/>
  <c r="D4" i="80"/>
  <c r="D5" i="80"/>
  <c r="D6" i="80"/>
  <c r="D7" i="80"/>
  <c r="D8" i="80"/>
  <c r="D9" i="80"/>
  <c r="D10" i="80"/>
  <c r="D11" i="80"/>
  <c r="D12" i="80"/>
  <c r="D13" i="80"/>
  <c r="D14" i="80"/>
  <c r="D15" i="80"/>
  <c r="D16" i="80"/>
  <c r="D17" i="80"/>
  <c r="D18" i="80"/>
  <c r="D19" i="80"/>
  <c r="D20" i="80"/>
  <c r="D21" i="80"/>
  <c r="D22" i="80"/>
  <c r="D23" i="80"/>
  <c r="D24" i="80"/>
  <c r="D25" i="80"/>
  <c r="D26" i="80"/>
  <c r="D27" i="80"/>
  <c r="D28" i="80"/>
  <c r="D29" i="80"/>
  <c r="D30" i="80"/>
  <c r="D31" i="80"/>
  <c r="D32" i="80"/>
  <c r="D33" i="80"/>
  <c r="D34" i="80"/>
  <c r="D35" i="80"/>
  <c r="D36" i="80"/>
  <c r="D37" i="80"/>
  <c r="D38" i="80"/>
  <c r="D39" i="80"/>
  <c r="D40" i="80"/>
  <c r="D41" i="80"/>
  <c r="D42" i="80"/>
  <c r="D43" i="80"/>
  <c r="D44" i="80"/>
  <c r="D45" i="80"/>
  <c r="D46" i="80"/>
  <c r="D47" i="80"/>
  <c r="D48" i="80"/>
  <c r="D49" i="80"/>
  <c r="D50" i="80"/>
  <c r="D51" i="80"/>
  <c r="D52" i="80"/>
  <c r="D53" i="80"/>
  <c r="D54" i="80"/>
  <c r="D55" i="80"/>
  <c r="D56" i="80"/>
  <c r="D57" i="80"/>
  <c r="D58" i="80"/>
  <c r="D59" i="80"/>
  <c r="D60" i="80"/>
  <c r="D61" i="80"/>
  <c r="D62" i="80"/>
  <c r="D63" i="80"/>
  <c r="D64" i="80"/>
  <c r="D65" i="80"/>
  <c r="D66" i="80"/>
  <c r="D67" i="80"/>
  <c r="D68" i="80"/>
  <c r="D69" i="80"/>
  <c r="D70" i="80"/>
  <c r="D71" i="80"/>
  <c r="D72" i="80"/>
  <c r="D73" i="80"/>
  <c r="D74" i="80"/>
  <c r="D75" i="80"/>
  <c r="D76" i="80"/>
  <c r="D77" i="80"/>
  <c r="D78" i="80"/>
  <c r="D79" i="80"/>
  <c r="D80" i="80"/>
  <c r="D81" i="80"/>
  <c r="D82" i="80"/>
  <c r="D83" i="80"/>
  <c r="D84" i="80"/>
  <c r="D85" i="80"/>
  <c r="D86" i="80"/>
  <c r="D87" i="80"/>
  <c r="D88" i="80"/>
  <c r="D89" i="80"/>
  <c r="D90" i="80"/>
  <c r="D91" i="80"/>
  <c r="D92" i="80"/>
  <c r="D93" i="80"/>
  <c r="D94" i="80"/>
  <c r="D95" i="80"/>
  <c r="D96" i="80"/>
  <c r="D97" i="80"/>
  <c r="D98" i="80"/>
  <c r="D99" i="80"/>
  <c r="D100" i="80"/>
  <c r="D101" i="80"/>
  <c r="D2" i="80"/>
  <c r="O17" i="94"/>
  <c r="O18" i="94"/>
  <c r="O23" i="94"/>
  <c r="O53" i="94"/>
  <c r="O54" i="94"/>
  <c r="O59" i="94"/>
  <c r="O60" i="94"/>
  <c r="O65" i="94"/>
  <c r="O66" i="94"/>
  <c r="O71" i="94"/>
  <c r="O72" i="94"/>
  <c r="O77" i="94"/>
  <c r="O78" i="94"/>
  <c r="O83" i="94"/>
  <c r="O84" i="94"/>
  <c r="O89" i="94"/>
  <c r="O90" i="94"/>
  <c r="O95" i="94"/>
  <c r="O96" i="94"/>
  <c r="O101" i="94"/>
  <c r="O102" i="94"/>
  <c r="Q149" i="114"/>
  <c r="Q150" i="114"/>
  <c r="Q151" i="114"/>
  <c r="Q152" i="114"/>
  <c r="Q153" i="114"/>
  <c r="Q154" i="114"/>
  <c r="Q155" i="114"/>
  <c r="Q156" i="114"/>
  <c r="Q157" i="114"/>
  <c r="Q148" i="114"/>
  <c r="Q161" i="114" s="1"/>
  <c r="P144" i="114"/>
  <c r="R159" i="114"/>
  <c r="S149" i="114" s="1"/>
  <c r="U81" i="114"/>
  <c r="U11" i="114"/>
  <c r="AK23" i="114"/>
  <c r="AK24" i="114"/>
  <c r="AK25" i="114"/>
  <c r="AK26" i="114"/>
  <c r="AK27" i="114"/>
  <c r="AK28" i="114"/>
  <c r="AK29" i="114"/>
  <c r="AK30" i="114"/>
  <c r="V40" i="114"/>
  <c r="AB14" i="114"/>
  <c r="O28" i="94"/>
  <c r="O14" i="94"/>
  <c r="O16" i="94"/>
  <c r="O19" i="94"/>
  <c r="O20" i="94"/>
  <c r="O22" i="94"/>
  <c r="O64" i="94"/>
  <c r="T22" i="94"/>
  <c r="O3" i="94"/>
  <c r="O55" i="94"/>
  <c r="O56" i="94"/>
  <c r="O58" i="94"/>
  <c r="O61" i="94"/>
  <c r="O62" i="94"/>
  <c r="O67" i="94"/>
  <c r="O68" i="94"/>
  <c r="O70" i="94"/>
  <c r="O73" i="94"/>
  <c r="O74" i="94"/>
  <c r="O76" i="94"/>
  <c r="O79" i="94"/>
  <c r="O80" i="94"/>
  <c r="O82" i="94"/>
  <c r="O85" i="94"/>
  <c r="O86" i="94"/>
  <c r="O87" i="94"/>
  <c r="O88" i="94"/>
  <c r="O91" i="94"/>
  <c r="O92" i="94"/>
  <c r="O94" i="94"/>
  <c r="O97" i="94"/>
  <c r="O98" i="94"/>
  <c r="O100" i="94"/>
  <c r="K8" i="80" a="1"/>
  <c r="K8" i="80" s="1"/>
  <c r="J7" i="94" l="1"/>
  <c r="G2" i="80"/>
  <c r="V3" i="114"/>
  <c r="W11" i="114" s="1"/>
  <c r="BD8" i="114" s="1"/>
  <c r="U148" i="114"/>
  <c r="Z156" i="114"/>
  <c r="W155" i="114"/>
  <c r="T154" i="114"/>
  <c r="Z152" i="114"/>
  <c r="W151" i="114"/>
  <c r="T150" i="114"/>
  <c r="Q159" i="114"/>
  <c r="T18" i="94"/>
  <c r="M5" i="80"/>
  <c r="G3" i="80"/>
  <c r="G5" i="80"/>
  <c r="G4" i="80"/>
  <c r="V148" i="114"/>
  <c r="AA156" i="114"/>
  <c r="X155" i="114"/>
  <c r="U154" i="114"/>
  <c r="AA152" i="114"/>
  <c r="X151" i="114"/>
  <c r="U150" i="114"/>
  <c r="T148" i="114"/>
  <c r="Y156" i="114"/>
  <c r="V155" i="114"/>
  <c r="S154" i="114"/>
  <c r="Y152" i="114"/>
  <c r="V151" i="114"/>
  <c r="S150" i="114"/>
  <c r="AA157" i="114"/>
  <c r="X156" i="114"/>
  <c r="U155" i="114"/>
  <c r="AA153" i="114"/>
  <c r="X152" i="114"/>
  <c r="U151" i="114"/>
  <c r="AA149" i="114"/>
  <c r="Z157" i="114"/>
  <c r="W156" i="114"/>
  <c r="T155" i="114"/>
  <c r="Z153" i="114"/>
  <c r="W152" i="114"/>
  <c r="T151" i="114"/>
  <c r="Z149" i="114"/>
  <c r="Y157" i="114"/>
  <c r="V156" i="114"/>
  <c r="S155" i="114"/>
  <c r="Y153" i="114"/>
  <c r="V152" i="114"/>
  <c r="S151" i="114"/>
  <c r="Y149" i="114"/>
  <c r="S148" i="114"/>
  <c r="X157" i="114"/>
  <c r="U156" i="114"/>
  <c r="AA154" i="114"/>
  <c r="X153" i="114"/>
  <c r="U152" i="114"/>
  <c r="AA150" i="114"/>
  <c r="X149" i="114"/>
  <c r="AA148" i="114"/>
  <c r="W157" i="114"/>
  <c r="T156" i="114"/>
  <c r="Z154" i="114"/>
  <c r="W153" i="114"/>
  <c r="T152" i="114"/>
  <c r="Z150" i="114"/>
  <c r="W149" i="114"/>
  <c r="Z148" i="114"/>
  <c r="V157" i="114"/>
  <c r="S156" i="114"/>
  <c r="Y154" i="114"/>
  <c r="V153" i="114"/>
  <c r="S152" i="114"/>
  <c r="Y150" i="114"/>
  <c r="V149" i="114"/>
  <c r="Y148" i="114"/>
  <c r="U157" i="114"/>
  <c r="AA155" i="114"/>
  <c r="X154" i="114"/>
  <c r="U153" i="114"/>
  <c r="AA151" i="114"/>
  <c r="X150" i="114"/>
  <c r="U149" i="114"/>
  <c r="X148" i="114"/>
  <c r="T157" i="114"/>
  <c r="Z155" i="114"/>
  <c r="W154" i="114"/>
  <c r="T153" i="114"/>
  <c r="Z151" i="114"/>
  <c r="W150" i="114"/>
  <c r="T149" i="114"/>
  <c r="W148" i="114"/>
  <c r="S157" i="114"/>
  <c r="Y155" i="114"/>
  <c r="V154" i="114"/>
  <c r="S153" i="114"/>
  <c r="Y151" i="114"/>
  <c r="V150" i="114"/>
  <c r="W13" i="114" l="1"/>
  <c r="AA13" i="114"/>
  <c r="X12" i="114"/>
  <c r="X14" i="114" s="1"/>
  <c r="V13" i="114"/>
  <c r="Z30" i="114"/>
  <c r="W36" i="114"/>
  <c r="X6" i="114"/>
  <c r="W6" i="114"/>
  <c r="Z6" i="114"/>
  <c r="BZ33" i="114" s="1" a="1"/>
  <c r="BZ33" i="114" s="1"/>
  <c r="V10" i="114"/>
  <c r="AQ16" i="114" s="1"/>
  <c r="Z9" i="114"/>
  <c r="AI40" i="114" s="1"/>
  <c r="V58" i="114"/>
  <c r="Y11" i="114"/>
  <c r="Z12" i="114"/>
  <c r="Z14" i="114" s="1"/>
  <c r="V8" i="114"/>
  <c r="W8" i="114"/>
  <c r="AA8" i="114"/>
  <c r="V47" i="114"/>
  <c r="AA12" i="114"/>
  <c r="AA14" i="114" s="1"/>
  <c r="Z3" i="114"/>
  <c r="Z13" i="114"/>
  <c r="Z15" i="114" s="1"/>
  <c r="Z11" i="114"/>
  <c r="BG79" i="114" s="1"/>
  <c r="AA11" i="114"/>
  <c r="BH18" i="114" s="1"/>
  <c r="W12" i="114"/>
  <c r="W14" i="114" s="1"/>
  <c r="W9" i="114"/>
  <c r="V11" i="114"/>
  <c r="BC33" i="114" s="1"/>
  <c r="V9" i="114"/>
  <c r="X9" i="114"/>
  <c r="Y6" i="114"/>
  <c r="BY21" i="114" s="1" a="1"/>
  <c r="BY21" i="114" s="1"/>
  <c r="W10" i="114"/>
  <c r="AR14" i="114" s="1"/>
  <c r="X10" i="114"/>
  <c r="AA9" i="114"/>
  <c r="X13" i="114"/>
  <c r="X15" i="114" s="1"/>
  <c r="AA6" i="114"/>
  <c r="CA20" i="114" s="1" a="1"/>
  <c r="CA20" i="114" s="1"/>
  <c r="Y10" i="114"/>
  <c r="AT14" i="114" s="1"/>
  <c r="V6" i="114"/>
  <c r="BV31" i="114" s="1" a="1"/>
  <c r="BV31" i="114" s="1"/>
  <c r="Z10" i="114"/>
  <c r="AU99" i="114" s="1"/>
  <c r="AA10" i="114"/>
  <c r="AV18" i="114" s="1"/>
  <c r="X8" i="114"/>
  <c r="Z8" i="114"/>
  <c r="V69" i="114"/>
  <c r="BD14" i="114"/>
  <c r="V12" i="114"/>
  <c r="X11" i="114"/>
  <c r="BE19" i="114" s="1"/>
  <c r="BD12" i="114"/>
  <c r="BD6" i="114"/>
  <c r="BD10" i="114"/>
  <c r="BD3" i="114"/>
  <c r="BD15" i="114"/>
  <c r="BD17" i="114"/>
  <c r="BD19" i="114"/>
  <c r="BD21" i="114"/>
  <c r="BD23" i="114"/>
  <c r="BD25" i="114"/>
  <c r="BD27" i="114"/>
  <c r="BD29" i="114"/>
  <c r="BD31" i="114"/>
  <c r="BD33" i="114"/>
  <c r="BD35" i="114"/>
  <c r="BD37" i="114"/>
  <c r="BD39" i="114"/>
  <c r="BD41" i="114"/>
  <c r="BD43" i="114"/>
  <c r="BD45" i="114"/>
  <c r="BD47" i="114"/>
  <c r="BD49" i="114"/>
  <c r="BD51" i="114"/>
  <c r="BD53" i="114"/>
  <c r="BD55" i="114"/>
  <c r="BD57" i="114"/>
  <c r="BD59" i="114"/>
  <c r="BD61" i="114"/>
  <c r="BD63" i="114"/>
  <c r="BD65" i="114"/>
  <c r="BD67" i="114"/>
  <c r="BD69" i="114"/>
  <c r="BD71" i="114"/>
  <c r="BD73" i="114"/>
  <c r="BD75" i="114"/>
  <c r="BD77" i="114"/>
  <c r="BD79" i="114"/>
  <c r="BD81" i="114"/>
  <c r="BD83" i="114"/>
  <c r="BD96" i="114"/>
  <c r="BD98" i="114"/>
  <c r="BD100" i="114"/>
  <c r="BD102" i="114"/>
  <c r="BD16" i="114"/>
  <c r="BD18" i="114"/>
  <c r="BD20" i="114"/>
  <c r="BD22" i="114"/>
  <c r="BD24" i="114"/>
  <c r="BD26" i="114"/>
  <c r="BD28" i="114"/>
  <c r="BD30" i="114"/>
  <c r="BD32" i="114"/>
  <c r="BD34" i="114"/>
  <c r="BD36" i="114"/>
  <c r="BD38" i="114"/>
  <c r="BD40" i="114"/>
  <c r="BD42" i="114"/>
  <c r="BD44" i="114"/>
  <c r="BD46" i="114"/>
  <c r="BD48" i="114"/>
  <c r="BD50" i="114"/>
  <c r="BD52" i="114"/>
  <c r="BD54" i="114"/>
  <c r="BD56" i="114"/>
  <c r="BD58" i="114"/>
  <c r="BD60" i="114"/>
  <c r="BD62" i="114"/>
  <c r="BD64" i="114"/>
  <c r="BD66" i="114"/>
  <c r="BD68" i="114"/>
  <c r="BD70" i="114"/>
  <c r="BD72" i="114"/>
  <c r="BD74" i="114"/>
  <c r="BD76" i="114"/>
  <c r="BD78" i="114"/>
  <c r="BD80" i="114"/>
  <c r="BD82" i="114"/>
  <c r="BD84" i="114"/>
  <c r="BD97" i="114"/>
  <c r="BD99" i="114"/>
  <c r="BD101" i="114"/>
  <c r="BF3" i="114"/>
  <c r="BF4" i="114"/>
  <c r="BF8" i="114"/>
  <c r="BF12" i="114"/>
  <c r="BF15" i="114"/>
  <c r="BF17" i="114"/>
  <c r="BF19" i="114"/>
  <c r="BF21" i="114"/>
  <c r="BF23" i="114"/>
  <c r="BF25" i="114"/>
  <c r="BF27" i="114"/>
  <c r="BF29" i="114"/>
  <c r="BF31" i="114"/>
  <c r="BF33" i="114"/>
  <c r="BF35" i="114"/>
  <c r="BF37" i="114"/>
  <c r="BF39" i="114"/>
  <c r="BF41" i="114"/>
  <c r="BF43" i="114"/>
  <c r="BF45" i="114"/>
  <c r="BF47" i="114"/>
  <c r="BF49" i="114"/>
  <c r="BF51" i="114"/>
  <c r="BF53" i="114"/>
  <c r="BF55" i="114"/>
  <c r="BF57" i="114"/>
  <c r="BF59" i="114"/>
  <c r="BF61" i="114"/>
  <c r="BF63" i="114"/>
  <c r="BF65" i="114"/>
  <c r="BF67" i="114"/>
  <c r="BF69" i="114"/>
  <c r="BF71" i="114"/>
  <c r="BF73" i="114"/>
  <c r="BF75" i="114"/>
  <c r="BF77" i="114"/>
  <c r="BF79" i="114"/>
  <c r="BF81" i="114"/>
  <c r="BF83" i="114"/>
  <c r="BF96" i="114"/>
  <c r="BF98" i="114"/>
  <c r="BF100" i="114"/>
  <c r="BF102" i="114"/>
  <c r="BF5" i="114"/>
  <c r="BF9" i="114"/>
  <c r="BF13" i="114"/>
  <c r="BF6" i="114"/>
  <c r="BF10" i="114"/>
  <c r="BF7" i="114"/>
  <c r="BF11" i="114"/>
  <c r="BF30" i="114"/>
  <c r="BF54" i="114"/>
  <c r="BF78" i="114"/>
  <c r="BF32" i="114"/>
  <c r="BF56" i="114"/>
  <c r="BF80" i="114"/>
  <c r="BF34" i="114"/>
  <c r="BF58" i="114"/>
  <c r="BF82" i="114"/>
  <c r="BF36" i="114"/>
  <c r="BF60" i="114"/>
  <c r="BF84" i="114"/>
  <c r="BF14" i="114"/>
  <c r="BF38" i="114"/>
  <c r="BF62" i="114"/>
  <c r="BF97" i="114"/>
  <c r="BF16" i="114"/>
  <c r="BF40" i="114"/>
  <c r="BF64" i="114"/>
  <c r="BF99" i="114"/>
  <c r="BF52" i="114"/>
  <c r="BF18" i="114"/>
  <c r="BF42" i="114"/>
  <c r="BF66" i="114"/>
  <c r="BF101" i="114"/>
  <c r="BF76" i="114"/>
  <c r="BF20" i="114"/>
  <c r="BF44" i="114"/>
  <c r="BF68" i="114"/>
  <c r="BF22" i="114"/>
  <c r="BF46" i="114"/>
  <c r="BF70" i="114"/>
  <c r="BF24" i="114"/>
  <c r="BF48" i="114"/>
  <c r="BF72" i="114"/>
  <c r="BF26" i="114"/>
  <c r="BF50" i="114"/>
  <c r="BF74" i="114"/>
  <c r="BF28" i="114"/>
  <c r="BC29" i="114"/>
  <c r="BC53" i="114"/>
  <c r="BC77" i="114"/>
  <c r="BC24" i="114"/>
  <c r="BC48" i="114"/>
  <c r="BC72" i="114"/>
  <c r="AG13" i="114"/>
  <c r="AG16" i="114"/>
  <c r="AG19" i="114"/>
  <c r="AG22" i="114"/>
  <c r="AG25" i="114"/>
  <c r="AG74" i="114"/>
  <c r="AG77" i="114"/>
  <c r="AG83" i="114"/>
  <c r="AG97" i="114"/>
  <c r="AG29" i="114"/>
  <c r="AG32" i="114"/>
  <c r="AG35" i="114"/>
  <c r="AG38" i="114"/>
  <c r="AG41" i="114"/>
  <c r="AG44" i="114"/>
  <c r="AG47" i="114"/>
  <c r="AG50" i="114"/>
  <c r="AG53" i="114"/>
  <c r="AG56" i="114"/>
  <c r="AG59" i="114"/>
  <c r="AG62" i="114"/>
  <c r="AG65" i="114"/>
  <c r="AG68" i="114"/>
  <c r="AG71" i="114"/>
  <c r="AG80" i="114"/>
  <c r="AG100" i="114"/>
  <c r="AG14" i="114"/>
  <c r="AG17" i="114"/>
  <c r="AG20" i="114"/>
  <c r="AG23" i="114"/>
  <c r="AG26" i="114"/>
  <c r="AG30" i="114"/>
  <c r="AG33" i="114"/>
  <c r="AG36" i="114"/>
  <c r="AG39" i="114"/>
  <c r="AG42" i="114"/>
  <c r="AG45" i="114"/>
  <c r="AG48" i="114"/>
  <c r="AG51" i="114"/>
  <c r="AG54" i="114"/>
  <c r="AG57" i="114"/>
  <c r="AG60" i="114"/>
  <c r="AG63" i="114"/>
  <c r="AG66" i="114"/>
  <c r="AG69" i="114"/>
  <c r="AG72" i="114"/>
  <c r="AG75" i="114"/>
  <c r="AG78" i="114"/>
  <c r="AG81" i="114"/>
  <c r="AG84" i="114"/>
  <c r="AG98" i="114"/>
  <c r="AG101" i="114"/>
  <c r="AG102" i="114"/>
  <c r="AG28" i="114"/>
  <c r="AG27" i="114"/>
  <c r="AG15" i="114"/>
  <c r="AG18" i="114"/>
  <c r="AG21" i="114"/>
  <c r="AG24" i="114"/>
  <c r="AG31" i="114"/>
  <c r="AG34" i="114"/>
  <c r="AG37" i="114"/>
  <c r="AG40" i="114"/>
  <c r="AG43" i="114"/>
  <c r="AG46" i="114"/>
  <c r="AG49" i="114"/>
  <c r="AG52" i="114"/>
  <c r="AG55" i="114"/>
  <c r="AG58" i="114"/>
  <c r="AG61" i="114"/>
  <c r="AG64" i="114"/>
  <c r="AG67" i="114"/>
  <c r="AG70" i="114"/>
  <c r="AG73" i="114"/>
  <c r="AG76" i="114"/>
  <c r="AG79" i="114"/>
  <c r="AG82" i="114"/>
  <c r="AG96" i="114"/>
  <c r="AG99" i="114"/>
  <c r="BD5" i="114"/>
  <c r="AR26" i="114"/>
  <c r="AR50" i="114"/>
  <c r="AR74" i="114"/>
  <c r="AR21" i="114"/>
  <c r="AR45" i="114"/>
  <c r="AR75" i="114"/>
  <c r="BD7" i="114"/>
  <c r="AS3" i="114"/>
  <c r="AS14" i="114"/>
  <c r="AS16" i="114"/>
  <c r="AS18" i="114"/>
  <c r="AS20" i="114"/>
  <c r="AS22" i="114"/>
  <c r="AS24" i="114"/>
  <c r="AS26" i="114"/>
  <c r="AS28" i="114"/>
  <c r="AS30" i="114"/>
  <c r="AS32" i="114"/>
  <c r="AS34" i="114"/>
  <c r="AS36" i="114"/>
  <c r="AS38" i="114"/>
  <c r="AS40" i="114"/>
  <c r="AS42" i="114"/>
  <c r="AS44" i="114"/>
  <c r="AS46" i="114"/>
  <c r="AS15" i="114"/>
  <c r="AS17" i="114"/>
  <c r="AS19" i="114"/>
  <c r="AS21" i="114"/>
  <c r="AS23" i="114"/>
  <c r="AS25" i="114"/>
  <c r="AS27" i="114"/>
  <c r="AS29" i="114"/>
  <c r="AS31" i="114"/>
  <c r="AS33" i="114"/>
  <c r="AS35" i="114"/>
  <c r="AS37" i="114"/>
  <c r="AS39" i="114"/>
  <c r="AS41" i="114"/>
  <c r="AS43" i="114"/>
  <c r="AS45" i="114"/>
  <c r="AS47" i="114"/>
  <c r="AS70" i="114"/>
  <c r="AS77" i="114"/>
  <c r="AS62" i="114"/>
  <c r="AS80" i="114"/>
  <c r="AS51" i="114"/>
  <c r="AS55" i="114"/>
  <c r="AS59" i="114"/>
  <c r="AS63" i="114"/>
  <c r="AS67" i="114"/>
  <c r="AS84" i="114"/>
  <c r="AS102" i="114"/>
  <c r="AS74" i="114"/>
  <c r="AS81" i="114"/>
  <c r="AS58" i="114"/>
  <c r="AS98" i="114"/>
  <c r="AS71" i="114"/>
  <c r="AS99" i="114"/>
  <c r="AS48" i="114"/>
  <c r="AS52" i="114"/>
  <c r="AS56" i="114"/>
  <c r="AS60" i="114"/>
  <c r="AS64" i="114"/>
  <c r="AS78" i="114"/>
  <c r="AS96" i="114"/>
  <c r="AS68" i="114"/>
  <c r="AS75" i="114"/>
  <c r="AS82" i="114"/>
  <c r="AS100" i="114"/>
  <c r="AS54" i="114"/>
  <c r="AS49" i="114"/>
  <c r="AS53" i="114"/>
  <c r="AS57" i="114"/>
  <c r="AS61" i="114"/>
  <c r="AS65" i="114"/>
  <c r="AS72" i="114"/>
  <c r="AS79" i="114"/>
  <c r="AS69" i="114"/>
  <c r="AS97" i="114"/>
  <c r="AS73" i="114"/>
  <c r="AS13" i="114"/>
  <c r="AS76" i="114"/>
  <c r="AS83" i="114"/>
  <c r="AS50" i="114"/>
  <c r="AS66" i="114"/>
  <c r="AS101" i="114"/>
  <c r="AF29" i="114"/>
  <c r="AF32" i="114"/>
  <c r="AF35" i="114"/>
  <c r="AF38" i="114"/>
  <c r="AF41" i="114"/>
  <c r="AF44" i="114"/>
  <c r="AF47" i="114"/>
  <c r="AF50" i="114"/>
  <c r="AF53" i="114"/>
  <c r="AF56" i="114"/>
  <c r="AF59" i="114"/>
  <c r="AF62" i="114"/>
  <c r="AF65" i="114"/>
  <c r="AF68" i="114"/>
  <c r="AF71" i="114"/>
  <c r="AF74" i="114"/>
  <c r="AF77" i="114"/>
  <c r="AF80" i="114"/>
  <c r="AF83" i="114"/>
  <c r="AF97" i="114"/>
  <c r="AF100" i="114"/>
  <c r="AF16" i="114"/>
  <c r="AF17" i="114"/>
  <c r="AF20" i="114"/>
  <c r="AF23" i="114"/>
  <c r="AF26" i="114"/>
  <c r="AF30" i="114"/>
  <c r="AF33" i="114"/>
  <c r="AF36" i="114"/>
  <c r="AF39" i="114"/>
  <c r="AF42" i="114"/>
  <c r="AF45" i="114"/>
  <c r="AF48" i="114"/>
  <c r="AF51" i="114"/>
  <c r="AF54" i="114"/>
  <c r="AF57" i="114"/>
  <c r="AF60" i="114"/>
  <c r="AF63" i="114"/>
  <c r="AF66" i="114"/>
  <c r="AF69" i="114"/>
  <c r="AF72" i="114"/>
  <c r="AF75" i="114"/>
  <c r="AF78" i="114"/>
  <c r="AF81" i="114"/>
  <c r="AF84" i="114"/>
  <c r="AF98" i="114"/>
  <c r="AF101" i="114"/>
  <c r="AF76" i="114"/>
  <c r="AF96" i="114"/>
  <c r="AF79" i="114"/>
  <c r="AF102" i="114"/>
  <c r="AF22" i="114"/>
  <c r="AF27" i="114"/>
  <c r="AF99" i="114"/>
  <c r="AF25" i="114"/>
  <c r="AF15" i="114"/>
  <c r="AF18" i="114"/>
  <c r="AF21" i="114"/>
  <c r="AF24" i="114"/>
  <c r="AF31" i="114"/>
  <c r="AF34" i="114"/>
  <c r="AF37" i="114"/>
  <c r="AF40" i="114"/>
  <c r="AF43" i="114"/>
  <c r="AF46" i="114"/>
  <c r="AF49" i="114"/>
  <c r="AF52" i="114"/>
  <c r="AF55" i="114"/>
  <c r="AF58" i="114"/>
  <c r="AF61" i="114"/>
  <c r="AF64" i="114"/>
  <c r="AF67" i="114"/>
  <c r="AF70" i="114"/>
  <c r="AF73" i="114"/>
  <c r="AF82" i="114"/>
  <c r="AF28" i="114"/>
  <c r="AF19" i="114"/>
  <c r="AQ13" i="114"/>
  <c r="BD9" i="114"/>
  <c r="BD11" i="114"/>
  <c r="AJ29" i="114"/>
  <c r="AJ41" i="114"/>
  <c r="AJ53" i="114"/>
  <c r="AJ65" i="114"/>
  <c r="AJ77" i="114"/>
  <c r="AJ100" i="114"/>
  <c r="AJ20" i="114"/>
  <c r="AJ28" i="114"/>
  <c r="AJ30" i="114"/>
  <c r="AJ42" i="114"/>
  <c r="AJ54" i="114"/>
  <c r="AJ66" i="114"/>
  <c r="AJ78" i="114"/>
  <c r="AJ101" i="114"/>
  <c r="AJ21" i="114"/>
  <c r="AJ4" i="114"/>
  <c r="AJ8" i="114"/>
  <c r="AJ39" i="114"/>
  <c r="AJ18" i="114"/>
  <c r="AJ99" i="114"/>
  <c r="AJ31" i="114"/>
  <c r="AJ43" i="114"/>
  <c r="AJ55" i="114"/>
  <c r="AJ67" i="114"/>
  <c r="AJ79" i="114"/>
  <c r="AJ102" i="114"/>
  <c r="AJ22" i="114"/>
  <c r="AJ52" i="114"/>
  <c r="AJ32" i="114"/>
  <c r="AJ44" i="114"/>
  <c r="AJ56" i="114"/>
  <c r="AJ68" i="114"/>
  <c r="AJ80" i="114"/>
  <c r="AJ11" i="114"/>
  <c r="AJ23" i="114"/>
  <c r="AJ27" i="114"/>
  <c r="AJ98" i="114"/>
  <c r="AJ33" i="114"/>
  <c r="AJ45" i="114"/>
  <c r="AJ57" i="114"/>
  <c r="AJ69" i="114"/>
  <c r="AJ81" i="114"/>
  <c r="AJ12" i="114"/>
  <c r="AJ24" i="114"/>
  <c r="AJ5" i="114"/>
  <c r="AJ9" i="114"/>
  <c r="AJ76" i="114"/>
  <c r="AJ34" i="114"/>
  <c r="AJ46" i="114"/>
  <c r="AJ58" i="114"/>
  <c r="AJ70" i="114"/>
  <c r="AJ82" i="114"/>
  <c r="AJ13" i="114"/>
  <c r="AJ25" i="114"/>
  <c r="AJ64" i="114"/>
  <c r="AJ35" i="114"/>
  <c r="AJ47" i="114"/>
  <c r="AJ59" i="114"/>
  <c r="AJ71" i="114"/>
  <c r="AJ83" i="114"/>
  <c r="AJ14" i="114"/>
  <c r="AJ40" i="114"/>
  <c r="AJ36" i="114"/>
  <c r="AJ48" i="114"/>
  <c r="AJ60" i="114"/>
  <c r="AJ72" i="114"/>
  <c r="AJ84" i="114"/>
  <c r="AJ15" i="114"/>
  <c r="AJ6" i="114"/>
  <c r="AJ10" i="114"/>
  <c r="AJ37" i="114"/>
  <c r="AJ49" i="114"/>
  <c r="AJ61" i="114"/>
  <c r="AJ73" i="114"/>
  <c r="AJ96" i="114"/>
  <c r="AJ16" i="114"/>
  <c r="AJ51" i="114"/>
  <c r="AJ26" i="114"/>
  <c r="AJ38" i="114"/>
  <c r="AJ50" i="114"/>
  <c r="AJ62" i="114"/>
  <c r="AJ74" i="114"/>
  <c r="AJ97" i="114"/>
  <c r="AJ17" i="114"/>
  <c r="AJ63" i="114"/>
  <c r="AJ75" i="114"/>
  <c r="AJ7" i="114"/>
  <c r="AJ19" i="114"/>
  <c r="AE101" i="114"/>
  <c r="AE32" i="114"/>
  <c r="AE56" i="114"/>
  <c r="AE83" i="114"/>
  <c r="AE16" i="114"/>
  <c r="AE47" i="114"/>
  <c r="AE17" i="114"/>
  <c r="AE20" i="114"/>
  <c r="AE69" i="114"/>
  <c r="AE78" i="114"/>
  <c r="AE84" i="114"/>
  <c r="AE50" i="114"/>
  <c r="AE80" i="114"/>
  <c r="AE33" i="114"/>
  <c r="AE36" i="114"/>
  <c r="AE39" i="114"/>
  <c r="AE42" i="114"/>
  <c r="AE45" i="114"/>
  <c r="AE48" i="114"/>
  <c r="AE51" i="114"/>
  <c r="AE54" i="114"/>
  <c r="AE57" i="114"/>
  <c r="AE60" i="114"/>
  <c r="AE63" i="114"/>
  <c r="AE66" i="114"/>
  <c r="AE72" i="114"/>
  <c r="AE75" i="114"/>
  <c r="AE81" i="114"/>
  <c r="AE98" i="114"/>
  <c r="AE19" i="114"/>
  <c r="AE97" i="114"/>
  <c r="AE79" i="114"/>
  <c r="AE96" i="114"/>
  <c r="AE35" i="114"/>
  <c r="AE53" i="114"/>
  <c r="AE77" i="114"/>
  <c r="AE76" i="114"/>
  <c r="AE99" i="114"/>
  <c r="AE44" i="114"/>
  <c r="AE74" i="114"/>
  <c r="AE15" i="114"/>
  <c r="AE18" i="114"/>
  <c r="AE21" i="114"/>
  <c r="AE73" i="114"/>
  <c r="AE102" i="114"/>
  <c r="AE41" i="114"/>
  <c r="AE71" i="114"/>
  <c r="AE31" i="114"/>
  <c r="AE34" i="114"/>
  <c r="AE37" i="114"/>
  <c r="AE40" i="114"/>
  <c r="AE43" i="114"/>
  <c r="AE46" i="114"/>
  <c r="AE49" i="114"/>
  <c r="AE52" i="114"/>
  <c r="AE55" i="114"/>
  <c r="AE58" i="114"/>
  <c r="AE61" i="114"/>
  <c r="AE64" i="114"/>
  <c r="AE67" i="114"/>
  <c r="AE70" i="114"/>
  <c r="AE82" i="114"/>
  <c r="AE68" i="114"/>
  <c r="AE62" i="114"/>
  <c r="AE22" i="114"/>
  <c r="AE65" i="114"/>
  <c r="AE38" i="114"/>
  <c r="AE59" i="114"/>
  <c r="AE100" i="114"/>
  <c r="BD4" i="114"/>
  <c r="BD13" i="114"/>
  <c r="AJ3" i="114"/>
  <c r="S161" i="114"/>
  <c r="S160" i="114"/>
  <c r="K9" i="80" a="1"/>
  <c r="K9" i="80" s="1"/>
  <c r="BE4" i="114"/>
  <c r="AS8" i="114"/>
  <c r="AS4" i="114"/>
  <c r="AS6" i="114"/>
  <c r="AS5" i="114"/>
  <c r="AS10" i="114"/>
  <c r="AS12" i="114"/>
  <c r="AS9" i="114"/>
  <c r="AS11" i="114"/>
  <c r="AS7" i="114"/>
  <c r="BE10" i="114"/>
  <c r="BE12" i="114"/>
  <c r="BE7" i="114"/>
  <c r="AF13" i="114"/>
  <c r="AF14" i="114"/>
  <c r="AE13" i="114"/>
  <c r="AE14" i="114"/>
  <c r="W7" i="114"/>
  <c r="BW19" i="114" a="1"/>
  <c r="BW19" i="114" s="1"/>
  <c r="BW21" i="114" a="1"/>
  <c r="BW21" i="114" s="1"/>
  <c r="BW23" i="114" a="1"/>
  <c r="BW23" i="114" s="1"/>
  <c r="BW25" i="114" a="1"/>
  <c r="BW25" i="114" s="1"/>
  <c r="BW27" i="114" a="1"/>
  <c r="BW27" i="114" s="1"/>
  <c r="BW29" i="114" a="1"/>
  <c r="BW29" i="114" s="1"/>
  <c r="BW31" i="114" a="1"/>
  <c r="BW31" i="114" s="1"/>
  <c r="BW33" i="114" a="1"/>
  <c r="BW33" i="114" s="1"/>
  <c r="BW35" i="114" a="1"/>
  <c r="BW35" i="114" s="1"/>
  <c r="BW37" i="114" a="1"/>
  <c r="BW37" i="114" s="1"/>
  <c r="BW39" i="114" a="1"/>
  <c r="BW39" i="114" s="1"/>
  <c r="BW41" i="114" a="1"/>
  <c r="BW41" i="114" s="1"/>
  <c r="BW43" i="114" a="1"/>
  <c r="BW43" i="114" s="1"/>
  <c r="BW45" i="114" a="1"/>
  <c r="BW45" i="114" s="1"/>
  <c r="BW47" i="114" a="1"/>
  <c r="BW47" i="114" s="1"/>
  <c r="BW49" i="114" a="1"/>
  <c r="BW49" i="114" s="1"/>
  <c r="BW51" i="114" a="1"/>
  <c r="BW51" i="114" s="1"/>
  <c r="BW53" i="114" a="1"/>
  <c r="BW53" i="114" s="1"/>
  <c r="BW55" i="114" a="1"/>
  <c r="BW55" i="114" s="1"/>
  <c r="BW57" i="114" a="1"/>
  <c r="BW57" i="114" s="1"/>
  <c r="BW59" i="114" a="1"/>
  <c r="BW59" i="114" s="1"/>
  <c r="BW61" i="114" a="1"/>
  <c r="BW61" i="114" s="1"/>
  <c r="BW63" i="114" a="1"/>
  <c r="BW63" i="114" s="1"/>
  <c r="BW65" i="114" a="1"/>
  <c r="BW65" i="114" s="1"/>
  <c r="BW67" i="114" a="1"/>
  <c r="BW67" i="114" s="1"/>
  <c r="BW69" i="114" a="1"/>
  <c r="BW69" i="114" s="1"/>
  <c r="BW71" i="114" a="1"/>
  <c r="BW71" i="114" s="1"/>
  <c r="BW73" i="114" a="1"/>
  <c r="BW73" i="114" s="1"/>
  <c r="BW75" i="114" a="1"/>
  <c r="BW75" i="114" s="1"/>
  <c r="BW77" i="114" a="1"/>
  <c r="BW77" i="114" s="1"/>
  <c r="BW79" i="114" a="1"/>
  <c r="BW79" i="114" s="1"/>
  <c r="BW81" i="114" a="1"/>
  <c r="BW81" i="114" s="1"/>
  <c r="BW83" i="114" a="1"/>
  <c r="BW83" i="114" s="1"/>
  <c r="BW85" i="114" a="1"/>
  <c r="BW85" i="114" s="1"/>
  <c r="BW87" i="114" a="1"/>
  <c r="BW87" i="114" s="1"/>
  <c r="BW89" i="114" a="1"/>
  <c r="BW89" i="114" s="1"/>
  <c r="BW91" i="114" a="1"/>
  <c r="BW91" i="114" s="1"/>
  <c r="BW93" i="114" a="1"/>
  <c r="BW93" i="114" s="1"/>
  <c r="BW95" i="114" a="1"/>
  <c r="BW95" i="114" s="1"/>
  <c r="BW97" i="114" a="1"/>
  <c r="BW97" i="114" s="1"/>
  <c r="BW99" i="114" a="1"/>
  <c r="BW99" i="114" s="1"/>
  <c r="BW101" i="114" a="1"/>
  <c r="BW101" i="114" s="1"/>
  <c r="BW4" i="114" a="1"/>
  <c r="BW4" i="114" s="1"/>
  <c r="BW6" i="114" a="1"/>
  <c r="BW6" i="114" s="1"/>
  <c r="BW8" i="114" a="1"/>
  <c r="BW8" i="114" s="1"/>
  <c r="BW10" i="114" a="1"/>
  <c r="BW10" i="114" s="1"/>
  <c r="BW12" i="114" a="1"/>
  <c r="BW12" i="114" s="1"/>
  <c r="BW14" i="114" a="1"/>
  <c r="BW14" i="114" s="1"/>
  <c r="BW16" i="114" a="1"/>
  <c r="BW16" i="114" s="1"/>
  <c r="BW18" i="114" a="1"/>
  <c r="BW18" i="114" s="1"/>
  <c r="BQ4" i="114" a="1"/>
  <c r="BQ4" i="114" s="1"/>
  <c r="BQ6" i="114" a="1"/>
  <c r="BQ6" i="114" s="1"/>
  <c r="BQ8" i="114" a="1"/>
  <c r="BQ8" i="114" s="1"/>
  <c r="BQ10" i="114" a="1"/>
  <c r="BQ10" i="114" s="1"/>
  <c r="BQ12" i="114" a="1"/>
  <c r="BQ12" i="114" s="1"/>
  <c r="BQ14" i="114" a="1"/>
  <c r="BQ14" i="114" s="1"/>
  <c r="BQ16" i="114" a="1"/>
  <c r="BQ16" i="114" s="1"/>
  <c r="BQ18" i="114" a="1"/>
  <c r="BQ18" i="114" s="1"/>
  <c r="BQ20" i="114" a="1"/>
  <c r="BQ20" i="114" s="1"/>
  <c r="BQ22" i="114" a="1"/>
  <c r="BQ22" i="114" s="1"/>
  <c r="BQ24" i="114" a="1"/>
  <c r="BQ24" i="114" s="1"/>
  <c r="BQ26" i="114" a="1"/>
  <c r="BQ26" i="114" s="1"/>
  <c r="BQ28" i="114" a="1"/>
  <c r="BQ28" i="114" s="1"/>
  <c r="BQ30" i="114" a="1"/>
  <c r="BQ30" i="114" s="1"/>
  <c r="BQ32" i="114" a="1"/>
  <c r="BQ32" i="114" s="1"/>
  <c r="BQ34" i="114" a="1"/>
  <c r="BQ34" i="114" s="1"/>
  <c r="BQ36" i="114" a="1"/>
  <c r="BQ36" i="114" s="1"/>
  <c r="BQ38" i="114" a="1"/>
  <c r="BQ38" i="114" s="1"/>
  <c r="BQ40" i="114" a="1"/>
  <c r="BQ40" i="114" s="1"/>
  <c r="BW3" i="114" a="1"/>
  <c r="BW3" i="114" s="1"/>
  <c r="BW20" i="114" a="1"/>
  <c r="BW20" i="114" s="1"/>
  <c r="BW22" i="114" a="1"/>
  <c r="BW22" i="114" s="1"/>
  <c r="BW24" i="114" a="1"/>
  <c r="BW24" i="114" s="1"/>
  <c r="BW26" i="114" a="1"/>
  <c r="BW26" i="114" s="1"/>
  <c r="BW28" i="114" a="1"/>
  <c r="BW28" i="114" s="1"/>
  <c r="BW30" i="114" a="1"/>
  <c r="BW30" i="114" s="1"/>
  <c r="BW32" i="114" a="1"/>
  <c r="BW32" i="114" s="1"/>
  <c r="BW34" i="114" a="1"/>
  <c r="BW34" i="114" s="1"/>
  <c r="BW36" i="114" a="1"/>
  <c r="BW36" i="114" s="1"/>
  <c r="BW38" i="114" a="1"/>
  <c r="BW38" i="114" s="1"/>
  <c r="BW40" i="114" a="1"/>
  <c r="BW40" i="114" s="1"/>
  <c r="BW42" i="114" a="1"/>
  <c r="BW42" i="114" s="1"/>
  <c r="BW44" i="114" a="1"/>
  <c r="BW44" i="114" s="1"/>
  <c r="BW46" i="114" a="1"/>
  <c r="BW46" i="114" s="1"/>
  <c r="BW48" i="114" a="1"/>
  <c r="BW48" i="114" s="1"/>
  <c r="BW50" i="114" a="1"/>
  <c r="BW50" i="114" s="1"/>
  <c r="BW52" i="114" a="1"/>
  <c r="BW52" i="114" s="1"/>
  <c r="BW54" i="114" a="1"/>
  <c r="BW54" i="114" s="1"/>
  <c r="BW56" i="114" a="1"/>
  <c r="BW56" i="114" s="1"/>
  <c r="BW58" i="114" a="1"/>
  <c r="BW58" i="114" s="1"/>
  <c r="BW60" i="114" a="1"/>
  <c r="BW60" i="114" s="1"/>
  <c r="BW62" i="114" a="1"/>
  <c r="BW62" i="114" s="1"/>
  <c r="BW64" i="114" a="1"/>
  <c r="BW64" i="114" s="1"/>
  <c r="BW66" i="114" a="1"/>
  <c r="BW66" i="114" s="1"/>
  <c r="BW68" i="114" a="1"/>
  <c r="BW68" i="114" s="1"/>
  <c r="BW70" i="114" a="1"/>
  <c r="BW70" i="114" s="1"/>
  <c r="BW72" i="114" a="1"/>
  <c r="BW72" i="114" s="1"/>
  <c r="BW74" i="114" a="1"/>
  <c r="BW74" i="114" s="1"/>
  <c r="BW76" i="114" a="1"/>
  <c r="BW76" i="114" s="1"/>
  <c r="BW78" i="114" a="1"/>
  <c r="BW78" i="114" s="1"/>
  <c r="BW80" i="114" a="1"/>
  <c r="BW80" i="114" s="1"/>
  <c r="BW82" i="114" a="1"/>
  <c r="BW82" i="114" s="1"/>
  <c r="BW84" i="114" a="1"/>
  <c r="BW84" i="114" s="1"/>
  <c r="BW86" i="114" a="1"/>
  <c r="BW86" i="114" s="1"/>
  <c r="BW88" i="114" a="1"/>
  <c r="BW88" i="114" s="1"/>
  <c r="BW90" i="114" a="1"/>
  <c r="BW90" i="114" s="1"/>
  <c r="BW92" i="114" a="1"/>
  <c r="BW92" i="114" s="1"/>
  <c r="BW94" i="114" a="1"/>
  <c r="BW94" i="114" s="1"/>
  <c r="BW96" i="114" a="1"/>
  <c r="BW96" i="114" s="1"/>
  <c r="BW98" i="114" a="1"/>
  <c r="BW98" i="114" s="1"/>
  <c r="BW100" i="114" a="1"/>
  <c r="BW100" i="114" s="1"/>
  <c r="BW102" i="114" a="1"/>
  <c r="BW102" i="114" s="1"/>
  <c r="BW5" i="114" a="1"/>
  <c r="BW5" i="114" s="1"/>
  <c r="BW7" i="114" a="1"/>
  <c r="BW7" i="114" s="1"/>
  <c r="BW9" i="114" a="1"/>
  <c r="BW9" i="114" s="1"/>
  <c r="BW11" i="114" a="1"/>
  <c r="BW11" i="114" s="1"/>
  <c r="BW13" i="114" a="1"/>
  <c r="BW13" i="114" s="1"/>
  <c r="BW15" i="114" a="1"/>
  <c r="BW15" i="114" s="1"/>
  <c r="BW17" i="114" a="1"/>
  <c r="BW17" i="114" s="1"/>
  <c r="BQ5" i="114" a="1"/>
  <c r="BQ5" i="114" s="1"/>
  <c r="BQ7" i="114" a="1"/>
  <c r="BQ7" i="114" s="1"/>
  <c r="BQ9" i="114" a="1"/>
  <c r="BQ9" i="114" s="1"/>
  <c r="BQ11" i="114" a="1"/>
  <c r="BQ11" i="114" s="1"/>
  <c r="BQ13" i="114" a="1"/>
  <c r="BQ13" i="114" s="1"/>
  <c r="BQ15" i="114" a="1"/>
  <c r="BQ15" i="114" s="1"/>
  <c r="BQ17" i="114" a="1"/>
  <c r="BQ17" i="114" s="1"/>
  <c r="BQ19" i="114" a="1"/>
  <c r="BQ19" i="114" s="1"/>
  <c r="BQ21" i="114" a="1"/>
  <c r="BQ21" i="114" s="1"/>
  <c r="BQ23" i="114" a="1"/>
  <c r="BQ23" i="114" s="1"/>
  <c r="BQ25" i="114" a="1"/>
  <c r="BQ25" i="114" s="1"/>
  <c r="BQ27" i="114" a="1"/>
  <c r="BQ27" i="114" s="1"/>
  <c r="BQ29" i="114" a="1"/>
  <c r="BQ29" i="114" s="1"/>
  <c r="BQ31" i="114" a="1"/>
  <c r="BQ31" i="114" s="1"/>
  <c r="BQ33" i="114" a="1"/>
  <c r="BQ33" i="114" s="1"/>
  <c r="BQ35" i="114" a="1"/>
  <c r="BQ35" i="114" s="1"/>
  <c r="BQ37" i="114" a="1"/>
  <c r="BQ37" i="114" s="1"/>
  <c r="BQ39" i="114" a="1"/>
  <c r="BQ39" i="114" s="1"/>
  <c r="BQ41" i="114" a="1"/>
  <c r="BQ41" i="114" s="1"/>
  <c r="BQ49" i="114" a="1"/>
  <c r="BQ49" i="114" s="1"/>
  <c r="BQ62" i="114" a="1"/>
  <c r="BQ62" i="114" s="1"/>
  <c r="BQ96" i="114" a="1"/>
  <c r="BQ96" i="114" s="1"/>
  <c r="BQ99" i="114" a="1"/>
  <c r="BQ99" i="114" s="1"/>
  <c r="BQ102" i="114" a="1"/>
  <c r="BQ102" i="114" s="1"/>
  <c r="BQ47" i="114" a="1"/>
  <c r="BQ47" i="114" s="1"/>
  <c r="BQ60" i="114" a="1"/>
  <c r="BQ60" i="114" s="1"/>
  <c r="BQ71" i="114" a="1"/>
  <c r="BQ71" i="114" s="1"/>
  <c r="BQ73" i="114" a="1"/>
  <c r="BQ73" i="114" s="1"/>
  <c r="BQ75" i="114" a="1"/>
  <c r="BQ75" i="114" s="1"/>
  <c r="BQ77" i="114" a="1"/>
  <c r="BQ77" i="114" s="1"/>
  <c r="BQ79" i="114" a="1"/>
  <c r="BQ79" i="114" s="1"/>
  <c r="BQ81" i="114" a="1"/>
  <c r="BQ81" i="114" s="1"/>
  <c r="BQ83" i="114" a="1"/>
  <c r="BQ83" i="114" s="1"/>
  <c r="BQ45" i="114" a="1"/>
  <c r="BQ45" i="114" s="1"/>
  <c r="BQ58" i="114" a="1"/>
  <c r="BQ58" i="114" s="1"/>
  <c r="BQ69" i="114" a="1"/>
  <c r="BQ69" i="114" s="1"/>
  <c r="BQ43" i="114" a="1"/>
  <c r="BQ43" i="114" s="1"/>
  <c r="BQ56" i="114" a="1"/>
  <c r="BQ56" i="114" s="1"/>
  <c r="BQ67" i="114" a="1"/>
  <c r="BQ67" i="114" s="1"/>
  <c r="BQ54" i="114" a="1"/>
  <c r="BQ54" i="114" s="1"/>
  <c r="BQ65" i="114" a="1"/>
  <c r="BQ65" i="114" s="1"/>
  <c r="BQ98" i="114" a="1"/>
  <c r="BQ98" i="114" s="1"/>
  <c r="BQ101" i="114" a="1"/>
  <c r="BQ101" i="114" s="1"/>
  <c r="BQ52" i="114" a="1"/>
  <c r="BQ52" i="114" s="1"/>
  <c r="BQ63" i="114" a="1"/>
  <c r="BQ63" i="114" s="1"/>
  <c r="BQ50" i="114" a="1"/>
  <c r="BQ50" i="114" s="1"/>
  <c r="BQ61" i="114" a="1"/>
  <c r="BQ61" i="114" s="1"/>
  <c r="BQ3" i="114" a="1"/>
  <c r="BQ3" i="114" s="1"/>
  <c r="BQ48" i="114" a="1"/>
  <c r="BQ48" i="114" s="1"/>
  <c r="BQ59" i="114" a="1"/>
  <c r="BQ59" i="114" s="1"/>
  <c r="BQ72" i="114" a="1"/>
  <c r="BQ72" i="114" s="1"/>
  <c r="BQ74" i="114" a="1"/>
  <c r="BQ74" i="114" s="1"/>
  <c r="BQ76" i="114" a="1"/>
  <c r="BQ76" i="114" s="1"/>
  <c r="BQ78" i="114" a="1"/>
  <c r="BQ78" i="114" s="1"/>
  <c r="BQ80" i="114" a="1"/>
  <c r="BQ80" i="114" s="1"/>
  <c r="BQ82" i="114" a="1"/>
  <c r="BQ82" i="114" s="1"/>
  <c r="BQ84" i="114" a="1"/>
  <c r="BQ84" i="114" s="1"/>
  <c r="BQ46" i="114" a="1"/>
  <c r="BQ46" i="114" s="1"/>
  <c r="BQ57" i="114" a="1"/>
  <c r="BQ57" i="114" s="1"/>
  <c r="BQ70" i="114" a="1"/>
  <c r="BQ70" i="114" s="1"/>
  <c r="BQ97" i="114" a="1"/>
  <c r="BQ97" i="114" s="1"/>
  <c r="BQ100" i="114" a="1"/>
  <c r="BQ100" i="114" s="1"/>
  <c r="BQ44" i="114" a="1"/>
  <c r="BQ44" i="114" s="1"/>
  <c r="BQ55" i="114" a="1"/>
  <c r="BQ55" i="114" s="1"/>
  <c r="BQ68" i="114" a="1"/>
  <c r="BQ68" i="114" s="1"/>
  <c r="BQ42" i="114" a="1"/>
  <c r="BQ42" i="114" s="1"/>
  <c r="BQ53" i="114" a="1"/>
  <c r="BQ53" i="114" s="1"/>
  <c r="BQ66" i="114" a="1"/>
  <c r="BQ66" i="114" s="1"/>
  <c r="BQ51" i="114" a="1"/>
  <c r="BQ51" i="114" s="1"/>
  <c r="BQ64" i="114" a="1"/>
  <c r="BQ64" i="114" s="1"/>
  <c r="X7" i="114"/>
  <c r="BX19" i="114" a="1"/>
  <c r="BX19" i="114" s="1"/>
  <c r="BX21" i="114" a="1"/>
  <c r="BX21" i="114" s="1"/>
  <c r="BX23" i="114" a="1"/>
  <c r="BX23" i="114" s="1"/>
  <c r="BX25" i="114" a="1"/>
  <c r="BX25" i="114" s="1"/>
  <c r="BX27" i="114" a="1"/>
  <c r="BX27" i="114" s="1"/>
  <c r="BX29" i="114" a="1"/>
  <c r="BX29" i="114" s="1"/>
  <c r="BX31" i="114" a="1"/>
  <c r="BX31" i="114" s="1"/>
  <c r="BX33" i="114" a="1"/>
  <c r="BX33" i="114" s="1"/>
  <c r="BX35" i="114" a="1"/>
  <c r="BX35" i="114" s="1"/>
  <c r="BX37" i="114" a="1"/>
  <c r="BX37" i="114" s="1"/>
  <c r="BX39" i="114" a="1"/>
  <c r="BX39" i="114" s="1"/>
  <c r="BX41" i="114" a="1"/>
  <c r="BX41" i="114" s="1"/>
  <c r="BX43" i="114" a="1"/>
  <c r="BX43" i="114" s="1"/>
  <c r="BX45" i="114" a="1"/>
  <c r="BX45" i="114" s="1"/>
  <c r="BX47" i="114" a="1"/>
  <c r="BX47" i="114" s="1"/>
  <c r="BX49" i="114" a="1"/>
  <c r="BX49" i="114" s="1"/>
  <c r="BX51" i="114" a="1"/>
  <c r="BX51" i="114" s="1"/>
  <c r="BX53" i="114" a="1"/>
  <c r="BX53" i="114" s="1"/>
  <c r="BX55" i="114" a="1"/>
  <c r="BX55" i="114" s="1"/>
  <c r="BX57" i="114" a="1"/>
  <c r="BX57" i="114" s="1"/>
  <c r="BX59" i="114" a="1"/>
  <c r="BX59" i="114" s="1"/>
  <c r="BX61" i="114" a="1"/>
  <c r="BX61" i="114" s="1"/>
  <c r="BX63" i="114" a="1"/>
  <c r="BX63" i="114" s="1"/>
  <c r="BX65" i="114" a="1"/>
  <c r="BX65" i="114" s="1"/>
  <c r="BX67" i="114" a="1"/>
  <c r="BX67" i="114" s="1"/>
  <c r="BX69" i="114" a="1"/>
  <c r="BX69" i="114" s="1"/>
  <c r="BX71" i="114" a="1"/>
  <c r="BX71" i="114" s="1"/>
  <c r="BX73" i="114" a="1"/>
  <c r="BX73" i="114" s="1"/>
  <c r="BX75" i="114" a="1"/>
  <c r="BX75" i="114" s="1"/>
  <c r="BX77" i="114" a="1"/>
  <c r="BX77" i="114" s="1"/>
  <c r="BX79" i="114" a="1"/>
  <c r="BX79" i="114" s="1"/>
  <c r="BX81" i="114" a="1"/>
  <c r="BX81" i="114" s="1"/>
  <c r="BX83" i="114" a="1"/>
  <c r="BX83" i="114" s="1"/>
  <c r="BX85" i="114" a="1"/>
  <c r="BX85" i="114" s="1"/>
  <c r="BX87" i="114" a="1"/>
  <c r="BX87" i="114" s="1"/>
  <c r="BX89" i="114" a="1"/>
  <c r="BX89" i="114" s="1"/>
  <c r="BX91" i="114" a="1"/>
  <c r="BX91" i="114" s="1"/>
  <c r="BX93" i="114" a="1"/>
  <c r="BX93" i="114" s="1"/>
  <c r="BX95" i="114" a="1"/>
  <c r="BX95" i="114" s="1"/>
  <c r="BX97" i="114" a="1"/>
  <c r="BX97" i="114" s="1"/>
  <c r="BX99" i="114" a="1"/>
  <c r="BX99" i="114" s="1"/>
  <c r="BX101" i="114" a="1"/>
  <c r="BX101" i="114" s="1"/>
  <c r="BX4" i="114" a="1"/>
  <c r="BX4" i="114" s="1"/>
  <c r="BX6" i="114" a="1"/>
  <c r="BX6" i="114" s="1"/>
  <c r="BX8" i="114" a="1"/>
  <c r="BX8" i="114" s="1"/>
  <c r="BX10" i="114" a="1"/>
  <c r="BX10" i="114" s="1"/>
  <c r="BX12" i="114" a="1"/>
  <c r="BX12" i="114" s="1"/>
  <c r="BX14" i="114" a="1"/>
  <c r="BX14" i="114" s="1"/>
  <c r="BX16" i="114" a="1"/>
  <c r="BX16" i="114" s="1"/>
  <c r="BX18" i="114" a="1"/>
  <c r="BX18" i="114" s="1"/>
  <c r="BR4" i="114" a="1"/>
  <c r="BR4" i="114" s="1"/>
  <c r="BR6" i="114" a="1"/>
  <c r="BR6" i="114" s="1"/>
  <c r="BR8" i="114" a="1"/>
  <c r="BR8" i="114" s="1"/>
  <c r="BR10" i="114" a="1"/>
  <c r="BR10" i="114" s="1"/>
  <c r="BR12" i="114" a="1"/>
  <c r="BR12" i="114" s="1"/>
  <c r="BR14" i="114" a="1"/>
  <c r="BR14" i="114" s="1"/>
  <c r="BR16" i="114" a="1"/>
  <c r="BR16" i="114" s="1"/>
  <c r="BR18" i="114" a="1"/>
  <c r="BR18" i="114" s="1"/>
  <c r="BR20" i="114" a="1"/>
  <c r="BR20" i="114" s="1"/>
  <c r="BR22" i="114" a="1"/>
  <c r="BR22" i="114" s="1"/>
  <c r="BR24" i="114" a="1"/>
  <c r="BR24" i="114" s="1"/>
  <c r="BR26" i="114" a="1"/>
  <c r="BR26" i="114" s="1"/>
  <c r="BR28" i="114" a="1"/>
  <c r="BR28" i="114" s="1"/>
  <c r="BR30" i="114" a="1"/>
  <c r="BR30" i="114" s="1"/>
  <c r="BR32" i="114" a="1"/>
  <c r="BR32" i="114" s="1"/>
  <c r="BR34" i="114" a="1"/>
  <c r="BR34" i="114" s="1"/>
  <c r="BR36" i="114" a="1"/>
  <c r="BR36" i="114" s="1"/>
  <c r="BR38" i="114" a="1"/>
  <c r="BR38" i="114" s="1"/>
  <c r="BX3" i="114" a="1"/>
  <c r="BX3" i="114" s="1"/>
  <c r="BX20" i="114" a="1"/>
  <c r="BX20" i="114" s="1"/>
  <c r="BX22" i="114" a="1"/>
  <c r="BX22" i="114" s="1"/>
  <c r="BX24" i="114" a="1"/>
  <c r="BX24" i="114" s="1"/>
  <c r="BX26" i="114" a="1"/>
  <c r="BX26" i="114" s="1"/>
  <c r="BX28" i="114" a="1"/>
  <c r="BX28" i="114" s="1"/>
  <c r="BX30" i="114" a="1"/>
  <c r="BX30" i="114" s="1"/>
  <c r="BX32" i="114" a="1"/>
  <c r="BX32" i="114" s="1"/>
  <c r="BX34" i="114" a="1"/>
  <c r="BX34" i="114" s="1"/>
  <c r="BX36" i="114" a="1"/>
  <c r="BX36" i="114" s="1"/>
  <c r="BX38" i="114" a="1"/>
  <c r="BX38" i="114" s="1"/>
  <c r="BX40" i="114" a="1"/>
  <c r="BX40" i="114" s="1"/>
  <c r="BX42" i="114" a="1"/>
  <c r="BX42" i="114" s="1"/>
  <c r="BX44" i="114" a="1"/>
  <c r="BX44" i="114" s="1"/>
  <c r="BX46" i="114" a="1"/>
  <c r="BX46" i="114" s="1"/>
  <c r="BX48" i="114" a="1"/>
  <c r="BX48" i="114" s="1"/>
  <c r="BX50" i="114" a="1"/>
  <c r="BX50" i="114" s="1"/>
  <c r="BX52" i="114" a="1"/>
  <c r="BX52" i="114" s="1"/>
  <c r="BX54" i="114" a="1"/>
  <c r="BX54" i="114" s="1"/>
  <c r="BX56" i="114" a="1"/>
  <c r="BX56" i="114" s="1"/>
  <c r="BX58" i="114" a="1"/>
  <c r="BX58" i="114" s="1"/>
  <c r="BX60" i="114" a="1"/>
  <c r="BX60" i="114" s="1"/>
  <c r="BX62" i="114" a="1"/>
  <c r="BX62" i="114" s="1"/>
  <c r="BX64" i="114" a="1"/>
  <c r="BX64" i="114" s="1"/>
  <c r="BX66" i="114" a="1"/>
  <c r="BX66" i="114" s="1"/>
  <c r="BX68" i="114" a="1"/>
  <c r="BX68" i="114" s="1"/>
  <c r="BX70" i="114" a="1"/>
  <c r="BX70" i="114" s="1"/>
  <c r="BX72" i="114" a="1"/>
  <c r="BX72" i="114" s="1"/>
  <c r="BX74" i="114" a="1"/>
  <c r="BX74" i="114" s="1"/>
  <c r="BX76" i="114" a="1"/>
  <c r="BX76" i="114" s="1"/>
  <c r="BX78" i="114" a="1"/>
  <c r="BX78" i="114" s="1"/>
  <c r="BX80" i="114" a="1"/>
  <c r="BX80" i="114" s="1"/>
  <c r="BX82" i="114" a="1"/>
  <c r="BX82" i="114" s="1"/>
  <c r="BX84" i="114" a="1"/>
  <c r="BX84" i="114" s="1"/>
  <c r="BX86" i="114" a="1"/>
  <c r="BX86" i="114" s="1"/>
  <c r="BX88" i="114" a="1"/>
  <c r="BX88" i="114" s="1"/>
  <c r="BX90" i="114" a="1"/>
  <c r="BX90" i="114" s="1"/>
  <c r="BX92" i="114" a="1"/>
  <c r="BX92" i="114" s="1"/>
  <c r="BX94" i="114" a="1"/>
  <c r="BX94" i="114" s="1"/>
  <c r="BX96" i="114" a="1"/>
  <c r="BX96" i="114" s="1"/>
  <c r="BX98" i="114" a="1"/>
  <c r="BX98" i="114" s="1"/>
  <c r="BX100" i="114" a="1"/>
  <c r="BX100" i="114" s="1"/>
  <c r="BX102" i="114" a="1"/>
  <c r="BX102" i="114" s="1"/>
  <c r="BX5" i="114" a="1"/>
  <c r="BX5" i="114" s="1"/>
  <c r="BX7" i="114" a="1"/>
  <c r="BX7" i="114" s="1"/>
  <c r="BX9" i="114" a="1"/>
  <c r="BX9" i="114" s="1"/>
  <c r="BX11" i="114" a="1"/>
  <c r="BX11" i="114" s="1"/>
  <c r="BX13" i="114" a="1"/>
  <c r="BX13" i="114" s="1"/>
  <c r="BX15" i="114" a="1"/>
  <c r="BX15" i="114" s="1"/>
  <c r="BX17" i="114" a="1"/>
  <c r="BX17" i="114" s="1"/>
  <c r="BR5" i="114" a="1"/>
  <c r="BR5" i="114" s="1"/>
  <c r="BR7" i="114" a="1"/>
  <c r="BR7" i="114" s="1"/>
  <c r="BR9" i="114" a="1"/>
  <c r="BR9" i="114" s="1"/>
  <c r="BR11" i="114" a="1"/>
  <c r="BR11" i="114" s="1"/>
  <c r="BR13" i="114" a="1"/>
  <c r="BR13" i="114" s="1"/>
  <c r="BR15" i="114" a="1"/>
  <c r="BR15" i="114" s="1"/>
  <c r="BR17" i="114" a="1"/>
  <c r="BR17" i="114" s="1"/>
  <c r="BR19" i="114" a="1"/>
  <c r="BR19" i="114" s="1"/>
  <c r="BR21" i="114" a="1"/>
  <c r="BR21" i="114" s="1"/>
  <c r="BR23" i="114" a="1"/>
  <c r="BR23" i="114" s="1"/>
  <c r="BR25" i="114" a="1"/>
  <c r="BR25" i="114" s="1"/>
  <c r="BR27" i="114" a="1"/>
  <c r="BR27" i="114" s="1"/>
  <c r="BR29" i="114" a="1"/>
  <c r="BR29" i="114" s="1"/>
  <c r="BR31" i="114" a="1"/>
  <c r="BR31" i="114" s="1"/>
  <c r="BR33" i="114" a="1"/>
  <c r="BR33" i="114" s="1"/>
  <c r="BR35" i="114" a="1"/>
  <c r="BR35" i="114" s="1"/>
  <c r="BR37" i="114" a="1"/>
  <c r="BR37" i="114" s="1"/>
  <c r="BR39" i="114" a="1"/>
  <c r="BR39" i="114" s="1"/>
  <c r="BR41" i="114" a="1"/>
  <c r="BR41" i="114" s="1"/>
  <c r="BR51" i="114" a="1"/>
  <c r="BR51" i="114" s="1"/>
  <c r="BR64" i="114" a="1"/>
  <c r="BR64" i="114" s="1"/>
  <c r="BR49" i="114" a="1"/>
  <c r="BR49" i="114" s="1"/>
  <c r="BR62" i="114" a="1"/>
  <c r="BR62" i="114" s="1"/>
  <c r="BR53" i="114" a="1"/>
  <c r="BR53" i="114" s="1"/>
  <c r="BR40" i="114" a="1"/>
  <c r="BR40" i="114" s="1"/>
  <c r="BR47" i="114" a="1"/>
  <c r="BR47" i="114" s="1"/>
  <c r="BR60" i="114" a="1"/>
  <c r="BR60" i="114" s="1"/>
  <c r="BR71" i="114" a="1"/>
  <c r="BR71" i="114" s="1"/>
  <c r="BR73" i="114" a="1"/>
  <c r="BR73" i="114" s="1"/>
  <c r="BR75" i="114" a="1"/>
  <c r="BR75" i="114" s="1"/>
  <c r="BR77" i="114" a="1"/>
  <c r="BR77" i="114" s="1"/>
  <c r="BR79" i="114" a="1"/>
  <c r="BR79" i="114" s="1"/>
  <c r="BR81" i="114" a="1"/>
  <c r="BR81" i="114" s="1"/>
  <c r="BR83" i="114" a="1"/>
  <c r="BR83" i="114" s="1"/>
  <c r="BR85" i="114" a="1"/>
  <c r="BR85" i="114" s="1"/>
  <c r="BR87" i="114" a="1"/>
  <c r="BR87" i="114" s="1"/>
  <c r="BR90" i="114" a="1"/>
  <c r="BR90" i="114" s="1"/>
  <c r="BR93" i="114" a="1"/>
  <c r="BR93" i="114" s="1"/>
  <c r="BR96" i="114" a="1"/>
  <c r="BR96" i="114" s="1"/>
  <c r="BR99" i="114" a="1"/>
  <c r="BR99" i="114" s="1"/>
  <c r="BR102" i="114" a="1"/>
  <c r="BR102" i="114" s="1"/>
  <c r="BR45" i="114" a="1"/>
  <c r="BR45" i="114" s="1"/>
  <c r="BR58" i="114" a="1"/>
  <c r="BR58" i="114" s="1"/>
  <c r="BR69" i="114" a="1"/>
  <c r="BR69" i="114" s="1"/>
  <c r="BR42" i="114" a="1"/>
  <c r="BR42" i="114" s="1"/>
  <c r="BR43" i="114" a="1"/>
  <c r="BR43" i="114" s="1"/>
  <c r="BR56" i="114" a="1"/>
  <c r="BR56" i="114" s="1"/>
  <c r="BR67" i="114" a="1"/>
  <c r="BR67" i="114" s="1"/>
  <c r="BR54" i="114" a="1"/>
  <c r="BR54" i="114" s="1"/>
  <c r="BR65" i="114" a="1"/>
  <c r="BR65" i="114" s="1"/>
  <c r="BR52" i="114" a="1"/>
  <c r="BR52" i="114" s="1"/>
  <c r="BR63" i="114" a="1"/>
  <c r="BR63" i="114" s="1"/>
  <c r="BR89" i="114" a="1"/>
  <c r="BR89" i="114" s="1"/>
  <c r="BR92" i="114" a="1"/>
  <c r="BR92" i="114" s="1"/>
  <c r="BR95" i="114" a="1"/>
  <c r="BR95" i="114" s="1"/>
  <c r="BR98" i="114" a="1"/>
  <c r="BR98" i="114" s="1"/>
  <c r="BR101" i="114" a="1"/>
  <c r="BR101" i="114" s="1"/>
  <c r="BR50" i="114" a="1"/>
  <c r="BR50" i="114" s="1"/>
  <c r="BR61" i="114" a="1"/>
  <c r="BR61" i="114" s="1"/>
  <c r="BR3" i="114" a="1"/>
  <c r="BR3" i="114" s="1"/>
  <c r="BR48" i="114" a="1"/>
  <c r="BR48" i="114" s="1"/>
  <c r="BR59" i="114" a="1"/>
  <c r="BR59" i="114" s="1"/>
  <c r="BR72" i="114" a="1"/>
  <c r="BR72" i="114" s="1"/>
  <c r="BR74" i="114" a="1"/>
  <c r="BR74" i="114" s="1"/>
  <c r="BR76" i="114" a="1"/>
  <c r="BR76" i="114" s="1"/>
  <c r="BR78" i="114" a="1"/>
  <c r="BR78" i="114" s="1"/>
  <c r="BR80" i="114" a="1"/>
  <c r="BR80" i="114" s="1"/>
  <c r="BR82" i="114" a="1"/>
  <c r="BR82" i="114" s="1"/>
  <c r="BR84" i="114" a="1"/>
  <c r="BR84" i="114" s="1"/>
  <c r="BR86" i="114" a="1"/>
  <c r="BR86" i="114" s="1"/>
  <c r="BR46" i="114" a="1"/>
  <c r="BR46" i="114" s="1"/>
  <c r="BR57" i="114" a="1"/>
  <c r="BR57" i="114" s="1"/>
  <c r="BR70" i="114" a="1"/>
  <c r="BR70" i="114" s="1"/>
  <c r="BR44" i="114" a="1"/>
  <c r="BR44" i="114" s="1"/>
  <c r="BR55" i="114" a="1"/>
  <c r="BR55" i="114" s="1"/>
  <c r="BR68" i="114" a="1"/>
  <c r="BR68" i="114" s="1"/>
  <c r="BR88" i="114" a="1"/>
  <c r="BR88" i="114" s="1"/>
  <c r="BR91" i="114" a="1"/>
  <c r="BR91" i="114" s="1"/>
  <c r="BR94" i="114" a="1"/>
  <c r="BR94" i="114" s="1"/>
  <c r="BR97" i="114" a="1"/>
  <c r="BR97" i="114" s="1"/>
  <c r="BR100" i="114" a="1"/>
  <c r="BR100" i="114" s="1"/>
  <c r="BR66" i="114" a="1"/>
  <c r="BR66" i="114" s="1"/>
  <c r="Y7" i="114"/>
  <c r="BY19" i="114" a="1"/>
  <c r="BY19" i="114" s="1"/>
  <c r="BY41" i="114" a="1"/>
  <c r="BY41" i="114" s="1"/>
  <c r="BY43" i="114" a="1"/>
  <c r="BY43" i="114" s="1"/>
  <c r="BY65" i="114" a="1"/>
  <c r="BY65" i="114" s="1"/>
  <c r="BY67" i="114" a="1"/>
  <c r="BY67" i="114" s="1"/>
  <c r="BY89" i="114" a="1"/>
  <c r="BY89" i="114" s="1"/>
  <c r="BY91" i="114" a="1"/>
  <c r="BY91" i="114" s="1"/>
  <c r="BY14" i="114" a="1"/>
  <c r="BY14" i="114" s="1"/>
  <c r="BY16" i="114" a="1"/>
  <c r="BY16" i="114" s="1"/>
  <c r="BS22" i="114" a="1"/>
  <c r="BS22" i="114" s="1"/>
  <c r="BS24" i="114" a="1"/>
  <c r="BS24" i="114" s="1"/>
  <c r="BS35" i="114" a="1"/>
  <c r="BS35" i="114" s="1"/>
  <c r="BY34" i="114" a="1"/>
  <c r="BY34" i="114" s="1"/>
  <c r="BY84" i="114" a="1"/>
  <c r="BY84" i="114" s="1"/>
  <c r="BY9" i="114" a="1"/>
  <c r="BY9" i="114" s="1"/>
  <c r="BS19" i="114" a="1"/>
  <c r="BS19" i="114" s="1"/>
  <c r="BS40" i="114" a="1"/>
  <c r="BS40" i="114" s="1"/>
  <c r="BS87" i="114" a="1"/>
  <c r="BS87" i="114" s="1"/>
  <c r="BS90" i="114" a="1"/>
  <c r="BS90" i="114" s="1"/>
  <c r="BS45" i="114" a="1"/>
  <c r="BS45" i="114" s="1"/>
  <c r="BS58" i="114" a="1"/>
  <c r="BS58" i="114" s="1"/>
  <c r="BS67" i="114" a="1"/>
  <c r="BS67" i="114" s="1"/>
  <c r="BY30" i="114" a="1"/>
  <c r="BY30" i="114" s="1"/>
  <c r="BS65" i="114" a="1"/>
  <c r="BS65" i="114" s="1"/>
  <c r="BY78" i="114" a="1"/>
  <c r="BY78" i="114" s="1"/>
  <c r="BS98" i="114" a="1"/>
  <c r="BS98" i="114" s="1"/>
  <c r="BS101" i="114" a="1"/>
  <c r="BS101" i="114" s="1"/>
  <c r="BS61" i="114" a="1"/>
  <c r="BS61" i="114" s="1"/>
  <c r="BS3" i="114" a="1"/>
  <c r="BS3" i="114" s="1"/>
  <c r="BS78" i="114" a="1"/>
  <c r="BS78" i="114" s="1"/>
  <c r="BS80" i="114" a="1"/>
  <c r="BS80" i="114" s="1"/>
  <c r="BS57" i="114" a="1"/>
  <c r="BS57" i="114" s="1"/>
  <c r="BS70" i="114" a="1"/>
  <c r="BS70" i="114" s="1"/>
  <c r="BZ25" i="114" a="1"/>
  <c r="BZ25" i="114" s="1"/>
  <c r="BZ29" i="114" a="1"/>
  <c r="BZ29" i="114" s="1"/>
  <c r="BZ31" i="114" a="1"/>
  <c r="BZ31" i="114" s="1"/>
  <c r="BZ49" i="114" a="1"/>
  <c r="BZ49" i="114" s="1"/>
  <c r="BZ53" i="114" a="1"/>
  <c r="BZ53" i="114" s="1"/>
  <c r="BZ55" i="114" a="1"/>
  <c r="BZ55" i="114" s="1"/>
  <c r="BZ73" i="114" a="1"/>
  <c r="BZ73" i="114" s="1"/>
  <c r="BZ77" i="114" a="1"/>
  <c r="BZ77" i="114" s="1"/>
  <c r="BZ79" i="114" a="1"/>
  <c r="BZ79" i="114" s="1"/>
  <c r="BZ97" i="114" a="1"/>
  <c r="BZ97" i="114" s="1"/>
  <c r="BZ101" i="114" a="1"/>
  <c r="BZ101" i="114" s="1"/>
  <c r="BZ4" i="114" a="1"/>
  <c r="BZ4" i="114" s="1"/>
  <c r="BT6" i="114" a="1"/>
  <c r="BT6" i="114" s="1"/>
  <c r="BT10" i="114" a="1"/>
  <c r="BT10" i="114" s="1"/>
  <c r="BT12" i="114" a="1"/>
  <c r="BT12" i="114" s="1"/>
  <c r="BT30" i="114" a="1"/>
  <c r="BT30" i="114" s="1"/>
  <c r="BZ22" i="114" a="1"/>
  <c r="BZ22" i="114" s="1"/>
  <c r="BZ24" i="114" a="1"/>
  <c r="BZ24" i="114" s="1"/>
  <c r="BZ42" i="114" a="1"/>
  <c r="BZ42" i="114" s="1"/>
  <c r="BZ46" i="114" a="1"/>
  <c r="BZ46" i="114" s="1"/>
  <c r="BZ48" i="114" a="1"/>
  <c r="BZ48" i="114" s="1"/>
  <c r="BZ66" i="114" a="1"/>
  <c r="BZ66" i="114" s="1"/>
  <c r="BZ70" i="114" a="1"/>
  <c r="BZ70" i="114" s="1"/>
  <c r="BZ72" i="114" a="1"/>
  <c r="BZ72" i="114" s="1"/>
  <c r="BZ90" i="114" a="1"/>
  <c r="BZ90" i="114" s="1"/>
  <c r="BZ94" i="114" a="1"/>
  <c r="BZ94" i="114" s="1"/>
  <c r="BZ96" i="114" a="1"/>
  <c r="BZ96" i="114" s="1"/>
  <c r="BZ15" i="114" a="1"/>
  <c r="BZ15" i="114" s="1"/>
  <c r="BT5" i="114" a="1"/>
  <c r="BT5" i="114" s="1"/>
  <c r="BT7" i="114" a="1"/>
  <c r="BT7" i="114" s="1"/>
  <c r="BT25" i="114" a="1"/>
  <c r="BT25" i="114" s="1"/>
  <c r="BT29" i="114" a="1"/>
  <c r="BT29" i="114" s="1"/>
  <c r="BT31" i="114" a="1"/>
  <c r="BT31" i="114" s="1"/>
  <c r="BT91" i="114" a="1"/>
  <c r="BT91" i="114" s="1"/>
  <c r="BT97" i="114" a="1"/>
  <c r="BT97" i="114" s="1"/>
  <c r="BT100" i="114" a="1"/>
  <c r="BT100" i="114" s="1"/>
  <c r="BT40" i="114" a="1"/>
  <c r="BT40" i="114" s="1"/>
  <c r="BT60" i="114" a="1"/>
  <c r="BT60" i="114" s="1"/>
  <c r="BT71" i="114" a="1"/>
  <c r="BT71" i="114" s="1"/>
  <c r="BT90" i="114" a="1"/>
  <c r="BT90" i="114" s="1"/>
  <c r="BT96" i="114" a="1"/>
  <c r="BT96" i="114" s="1"/>
  <c r="BT99" i="114" a="1"/>
  <c r="BT99" i="114" s="1"/>
  <c r="BZ3" i="114" a="1"/>
  <c r="BZ3" i="114" s="1"/>
  <c r="BT54" i="114" a="1"/>
  <c r="BT54" i="114" s="1"/>
  <c r="BT65" i="114" a="1"/>
  <c r="BT65" i="114" s="1"/>
  <c r="BT34" i="114" a="1"/>
  <c r="BT34" i="114" s="1"/>
  <c r="BT50" i="114" a="1"/>
  <c r="BT50" i="114" s="1"/>
  <c r="BT61" i="114" a="1"/>
  <c r="BT61" i="114" s="1"/>
  <c r="BT82" i="114" a="1"/>
  <c r="BT82" i="114" s="1"/>
  <c r="BT86" i="114" a="1"/>
  <c r="BT86" i="114" s="1"/>
  <c r="BT57" i="114" a="1"/>
  <c r="BT57" i="114" s="1"/>
  <c r="CA41" i="114" a="1"/>
  <c r="CA41" i="114" s="1"/>
  <c r="W15" i="114"/>
  <c r="AG5" i="114"/>
  <c r="AG7" i="114"/>
  <c r="AG9" i="114"/>
  <c r="AG11" i="114"/>
  <c r="AG12" i="114"/>
  <c r="AG4" i="114"/>
  <c r="AG6" i="114"/>
  <c r="AG8" i="114"/>
  <c r="AG10" i="114"/>
  <c r="AF5" i="114"/>
  <c r="AF7" i="114"/>
  <c r="AF9" i="114"/>
  <c r="AF11" i="114"/>
  <c r="AF12" i="114"/>
  <c r="AF4" i="114"/>
  <c r="AF6" i="114"/>
  <c r="AF8" i="114"/>
  <c r="AF10" i="114"/>
  <c r="AE3" i="114"/>
  <c r="AE5" i="114"/>
  <c r="AE7" i="114"/>
  <c r="AE9" i="114"/>
  <c r="AE11" i="114"/>
  <c r="AE12" i="114"/>
  <c r="AE4" i="114"/>
  <c r="AE6" i="114"/>
  <c r="AE8" i="114"/>
  <c r="AE10" i="114"/>
  <c r="X16" i="114"/>
  <c r="V14" i="114"/>
  <c r="AF3" i="114"/>
  <c r="AG3" i="114"/>
  <c r="S4" i="80"/>
  <c r="K17" i="80"/>
  <c r="J10" i="94"/>
  <c r="K9" i="94"/>
  <c r="K10" i="94"/>
  <c r="O52" i="94"/>
  <c r="O51" i="94"/>
  <c r="O50" i="94"/>
  <c r="O49" i="94"/>
  <c r="O48" i="94"/>
  <c r="O47" i="94"/>
  <c r="O46" i="94"/>
  <c r="O45" i="94"/>
  <c r="O44" i="94"/>
  <c r="O43" i="94"/>
  <c r="O42" i="94"/>
  <c r="O41" i="94"/>
  <c r="O40" i="94"/>
  <c r="O39" i="94"/>
  <c r="O38" i="94"/>
  <c r="O37" i="94"/>
  <c r="O36" i="94"/>
  <c r="O35" i="94"/>
  <c r="O34" i="94"/>
  <c r="O33" i="94"/>
  <c r="O32" i="94"/>
  <c r="O31" i="94"/>
  <c r="O30" i="94"/>
  <c r="O29" i="94"/>
  <c r="O26" i="94"/>
  <c r="O25" i="94"/>
  <c r="O24" i="94"/>
  <c r="J16" i="94"/>
  <c r="J15" i="94"/>
  <c r="O13" i="94"/>
  <c r="O12" i="94"/>
  <c r="O11" i="94"/>
  <c r="O10" i="94"/>
  <c r="O9" i="94"/>
  <c r="J9" i="94"/>
  <c r="O8" i="94"/>
  <c r="K8" i="94"/>
  <c r="J8" i="94"/>
  <c r="O7" i="94"/>
  <c r="K7" i="94"/>
  <c r="O6" i="94"/>
  <c r="O5" i="94"/>
  <c r="O4" i="94"/>
  <c r="AA102" i="80"/>
  <c r="Y102" i="80" s="1"/>
  <c r="Z102" i="80" s="1"/>
  <c r="L20" i="80"/>
  <c r="M3" i="80"/>
  <c r="S3" i="80"/>
  <c r="J4" i="80"/>
  <c r="M4" i="80" s="1"/>
  <c r="BT84" i="114" l="1" a="1"/>
  <c r="BT84" i="114" s="1"/>
  <c r="BT38" i="114" a="1"/>
  <c r="BT38" i="114" s="1"/>
  <c r="BT41" i="114" a="1"/>
  <c r="BT41" i="114" s="1"/>
  <c r="BT93" i="114" a="1"/>
  <c r="BT93" i="114" s="1"/>
  <c r="BT47" i="114" a="1"/>
  <c r="BT47" i="114" s="1"/>
  <c r="BT94" i="114" a="1"/>
  <c r="BT94" i="114" s="1"/>
  <c r="BT27" i="114" a="1"/>
  <c r="BT27" i="114" s="1"/>
  <c r="BZ17" i="114" a="1"/>
  <c r="BZ17" i="114" s="1"/>
  <c r="BZ92" i="114" a="1"/>
  <c r="BZ92" i="114" s="1"/>
  <c r="BZ68" i="114" a="1"/>
  <c r="BZ68" i="114" s="1"/>
  <c r="BZ44" i="114" a="1"/>
  <c r="BZ44" i="114" s="1"/>
  <c r="BZ20" i="114" a="1"/>
  <c r="BZ20" i="114" s="1"/>
  <c r="BT8" i="114" a="1"/>
  <c r="BT8" i="114" s="1"/>
  <c r="BZ99" i="114" a="1"/>
  <c r="BZ99" i="114" s="1"/>
  <c r="BZ75" i="114" a="1"/>
  <c r="BZ75" i="114" s="1"/>
  <c r="BZ51" i="114" a="1"/>
  <c r="BZ51" i="114" s="1"/>
  <c r="BZ27" i="114" a="1"/>
  <c r="BZ27" i="114" s="1"/>
  <c r="BT80" i="114" a="1"/>
  <c r="BT80" i="114" s="1"/>
  <c r="BT46" i="114" a="1"/>
  <c r="BT46" i="114" s="1"/>
  <c r="BT67" i="114" a="1"/>
  <c r="BT67" i="114" s="1"/>
  <c r="BT87" i="114" a="1"/>
  <c r="BT87" i="114" s="1"/>
  <c r="BT62" i="114" a="1"/>
  <c r="BT62" i="114" s="1"/>
  <c r="BT88" i="114" a="1"/>
  <c r="BT88" i="114" s="1"/>
  <c r="BT23" i="114" a="1"/>
  <c r="BT23" i="114" s="1"/>
  <c r="BZ13" i="114" a="1"/>
  <c r="BZ13" i="114" s="1"/>
  <c r="BZ88" i="114" a="1"/>
  <c r="BZ88" i="114" s="1"/>
  <c r="BZ64" i="114" a="1"/>
  <c r="BZ64" i="114" s="1"/>
  <c r="BZ40" i="114" a="1"/>
  <c r="BZ40" i="114" s="1"/>
  <c r="BT28" i="114" a="1"/>
  <c r="BT28" i="114" s="1"/>
  <c r="BT4" i="114" a="1"/>
  <c r="BT4" i="114" s="1"/>
  <c r="BZ95" i="114" a="1"/>
  <c r="BZ95" i="114" s="1"/>
  <c r="BZ71" i="114" a="1"/>
  <c r="BZ71" i="114" s="1"/>
  <c r="BZ47" i="114" a="1"/>
  <c r="BZ47" i="114" s="1"/>
  <c r="BZ23" i="114" a="1"/>
  <c r="BZ23" i="114" s="1"/>
  <c r="BT78" i="114" a="1"/>
  <c r="BT78" i="114" s="1"/>
  <c r="BT101" i="114" a="1"/>
  <c r="BT101" i="114" s="1"/>
  <c r="BT56" i="114" a="1"/>
  <c r="BT56" i="114" s="1"/>
  <c r="BT85" i="114" a="1"/>
  <c r="BT85" i="114" s="1"/>
  <c r="BT49" i="114" a="1"/>
  <c r="BT49" i="114" s="1"/>
  <c r="BT68" i="114" a="1"/>
  <c r="BT68" i="114" s="1"/>
  <c r="BT21" i="114" a="1"/>
  <c r="BT21" i="114" s="1"/>
  <c r="BZ11" i="114" a="1"/>
  <c r="BZ11" i="114" s="1"/>
  <c r="BZ86" i="114" a="1"/>
  <c r="BZ86" i="114" s="1"/>
  <c r="BZ62" i="114" a="1"/>
  <c r="BZ62" i="114" s="1"/>
  <c r="BZ38" i="114" a="1"/>
  <c r="BZ38" i="114" s="1"/>
  <c r="BT26" i="114" a="1"/>
  <c r="BT26" i="114" s="1"/>
  <c r="BZ18" i="114" a="1"/>
  <c r="BZ18" i="114" s="1"/>
  <c r="BZ93" i="114" a="1"/>
  <c r="BZ93" i="114" s="1"/>
  <c r="BZ69" i="114" a="1"/>
  <c r="BZ69" i="114" s="1"/>
  <c r="BZ45" i="114" a="1"/>
  <c r="BZ45" i="114" s="1"/>
  <c r="BZ21" i="114" a="1"/>
  <c r="BZ21" i="114" s="1"/>
  <c r="BT76" i="114" a="1"/>
  <c r="BT76" i="114" s="1"/>
  <c r="BT98" i="114" a="1"/>
  <c r="BT98" i="114" s="1"/>
  <c r="BT43" i="114" a="1"/>
  <c r="BT43" i="114" s="1"/>
  <c r="BT83" i="114" a="1"/>
  <c r="BT83" i="114" s="1"/>
  <c r="BT36" i="114" a="1"/>
  <c r="BT36" i="114" s="1"/>
  <c r="BT55" i="114" a="1"/>
  <c r="BT55" i="114" s="1"/>
  <c r="BT19" i="114" a="1"/>
  <c r="BT19" i="114" s="1"/>
  <c r="BZ9" i="114" a="1"/>
  <c r="BZ9" i="114" s="1"/>
  <c r="BZ84" i="114" a="1"/>
  <c r="BZ84" i="114" s="1"/>
  <c r="BZ60" i="114" a="1"/>
  <c r="BZ60" i="114" s="1"/>
  <c r="BZ36" i="114" a="1"/>
  <c r="BZ36" i="114" s="1"/>
  <c r="BT24" i="114" a="1"/>
  <c r="BT24" i="114" s="1"/>
  <c r="BZ16" i="114" a="1"/>
  <c r="BZ16" i="114" s="1"/>
  <c r="BZ91" i="114" a="1"/>
  <c r="BZ91" i="114" s="1"/>
  <c r="BZ67" i="114" a="1"/>
  <c r="BZ67" i="114" s="1"/>
  <c r="BZ43" i="114" a="1"/>
  <c r="BZ43" i="114" s="1"/>
  <c r="BZ19" i="114" a="1"/>
  <c r="BZ19" i="114" s="1"/>
  <c r="BT74" i="114" a="1"/>
  <c r="BT74" i="114" s="1"/>
  <c r="BT95" i="114" a="1"/>
  <c r="BT95" i="114" s="1"/>
  <c r="BT69" i="114" a="1"/>
  <c r="BT69" i="114" s="1"/>
  <c r="BT81" i="114" a="1"/>
  <c r="BT81" i="114" s="1"/>
  <c r="BT64" i="114" a="1"/>
  <c r="BT64" i="114" s="1"/>
  <c r="BT44" i="114" a="1"/>
  <c r="BT44" i="114" s="1"/>
  <c r="BT17" i="114" a="1"/>
  <c r="BT17" i="114" s="1"/>
  <c r="BZ7" i="114" a="1"/>
  <c r="BZ7" i="114" s="1"/>
  <c r="BZ82" i="114" a="1"/>
  <c r="BZ82" i="114" s="1"/>
  <c r="BZ58" i="114" a="1"/>
  <c r="BZ58" i="114" s="1"/>
  <c r="BZ34" i="114" a="1"/>
  <c r="BZ34" i="114" s="1"/>
  <c r="BT22" i="114" a="1"/>
  <c r="BT22" i="114" s="1"/>
  <c r="BZ14" i="114" a="1"/>
  <c r="BZ14" i="114" s="1"/>
  <c r="BZ89" i="114" a="1"/>
  <c r="BZ89" i="114" s="1"/>
  <c r="BZ65" i="114" a="1"/>
  <c r="BZ65" i="114" s="1"/>
  <c r="BZ41" i="114" a="1"/>
  <c r="BZ41" i="114" s="1"/>
  <c r="Z7" i="114"/>
  <c r="Z16" i="114" s="1"/>
  <c r="BT72" i="114" a="1"/>
  <c r="BT72" i="114" s="1"/>
  <c r="BT92" i="114" a="1"/>
  <c r="BT92" i="114" s="1"/>
  <c r="BT58" i="114" a="1"/>
  <c r="BT58" i="114" s="1"/>
  <c r="BT79" i="114" a="1"/>
  <c r="BT79" i="114" s="1"/>
  <c r="BT51" i="114" a="1"/>
  <c r="BT51" i="114" s="1"/>
  <c r="BT39" i="114" a="1"/>
  <c r="BT39" i="114" s="1"/>
  <c r="BT15" i="114" a="1"/>
  <c r="BT15" i="114" s="1"/>
  <c r="BZ5" i="114" a="1"/>
  <c r="BZ5" i="114" s="1"/>
  <c r="BZ80" i="114" a="1"/>
  <c r="BZ80" i="114" s="1"/>
  <c r="BZ56" i="114" a="1"/>
  <c r="BZ56" i="114" s="1"/>
  <c r="BZ32" i="114" a="1"/>
  <c r="BZ32" i="114" s="1"/>
  <c r="BT20" i="114" a="1"/>
  <c r="BT20" i="114" s="1"/>
  <c r="BZ12" i="114" a="1"/>
  <c r="BZ12" i="114" s="1"/>
  <c r="BZ87" i="114" a="1"/>
  <c r="BZ87" i="114" s="1"/>
  <c r="BZ63" i="114" a="1"/>
  <c r="BZ63" i="114" s="1"/>
  <c r="BZ39" i="114" a="1"/>
  <c r="BZ39" i="114" s="1"/>
  <c r="BP8" i="114" a="1"/>
  <c r="BP8" i="114" s="1"/>
  <c r="BO22" i="114" s="1"/>
  <c r="BT59" i="114" a="1"/>
  <c r="BT59" i="114" s="1"/>
  <c r="BT89" i="114" a="1"/>
  <c r="BT89" i="114" s="1"/>
  <c r="BT45" i="114" a="1"/>
  <c r="BT45" i="114" s="1"/>
  <c r="BT77" i="114" a="1"/>
  <c r="BT77" i="114" s="1"/>
  <c r="BT66" i="114" a="1"/>
  <c r="BT66" i="114" s="1"/>
  <c r="BT37" i="114" a="1"/>
  <c r="BT37" i="114" s="1"/>
  <c r="BT13" i="114" a="1"/>
  <c r="BT13" i="114" s="1"/>
  <c r="BZ102" i="114" a="1"/>
  <c r="BZ102" i="114" s="1"/>
  <c r="BZ78" i="114" a="1"/>
  <c r="BZ78" i="114" s="1"/>
  <c r="BZ54" i="114" a="1"/>
  <c r="BZ54" i="114" s="1"/>
  <c r="BZ30" i="114" a="1"/>
  <c r="BZ30" i="114" s="1"/>
  <c r="BT18" i="114" a="1"/>
  <c r="BT18" i="114" s="1"/>
  <c r="BZ10" i="114" a="1"/>
  <c r="BZ10" i="114" s="1"/>
  <c r="BZ85" i="114" a="1"/>
  <c r="BZ85" i="114" s="1"/>
  <c r="BZ61" i="114" a="1"/>
  <c r="BZ61" i="114" s="1"/>
  <c r="BZ37" i="114" a="1"/>
  <c r="BZ37" i="114" s="1"/>
  <c r="BT48" i="114" a="1"/>
  <c r="BT48" i="114" s="1"/>
  <c r="BT63" i="114" a="1"/>
  <c r="BT63" i="114" s="1"/>
  <c r="BT32" i="114" a="1"/>
  <c r="BT32" i="114" s="1"/>
  <c r="BT75" i="114" a="1"/>
  <c r="BT75" i="114" s="1"/>
  <c r="BT53" i="114" a="1"/>
  <c r="BT53" i="114" s="1"/>
  <c r="BT35" i="114" a="1"/>
  <c r="BT35" i="114" s="1"/>
  <c r="BT11" i="114" a="1"/>
  <c r="BT11" i="114" s="1"/>
  <c r="BZ100" i="114" a="1"/>
  <c r="BZ100" i="114" s="1"/>
  <c r="BZ76" i="114" a="1"/>
  <c r="BZ76" i="114" s="1"/>
  <c r="BZ52" i="114" a="1"/>
  <c r="BZ52" i="114" s="1"/>
  <c r="BZ28" i="114" a="1"/>
  <c r="BZ28" i="114" s="1"/>
  <c r="BT16" i="114" a="1"/>
  <c r="BT16" i="114" s="1"/>
  <c r="BZ8" i="114" a="1"/>
  <c r="BZ8" i="114" s="1"/>
  <c r="BZ83" i="114" a="1"/>
  <c r="BZ83" i="114" s="1"/>
  <c r="BZ59" i="114" a="1"/>
  <c r="BZ59" i="114" s="1"/>
  <c r="BZ35" i="114" a="1"/>
  <c r="BZ35" i="114" s="1"/>
  <c r="BT70" i="114" a="1"/>
  <c r="BT70" i="114" s="1"/>
  <c r="BT3" i="114" a="1"/>
  <c r="BT3" i="114" s="1"/>
  <c r="BT52" i="114" a="1"/>
  <c r="BT52" i="114" s="1"/>
  <c r="BT102" i="114" a="1"/>
  <c r="BT102" i="114" s="1"/>
  <c r="BT73" i="114" a="1"/>
  <c r="BT73" i="114" s="1"/>
  <c r="BT42" i="114" a="1"/>
  <c r="BT42" i="114" s="1"/>
  <c r="BT33" i="114" a="1"/>
  <c r="BT33" i="114" s="1"/>
  <c r="BT9" i="114" a="1"/>
  <c r="BT9" i="114" s="1"/>
  <c r="BZ98" i="114" a="1"/>
  <c r="BZ98" i="114" s="1"/>
  <c r="BZ74" i="114" a="1"/>
  <c r="BZ74" i="114" s="1"/>
  <c r="BZ50" i="114" a="1"/>
  <c r="BZ50" i="114" s="1"/>
  <c r="BZ26" i="114" a="1"/>
  <c r="BZ26" i="114" s="1"/>
  <c r="BT14" i="114" a="1"/>
  <c r="BT14" i="114" s="1"/>
  <c r="BZ6" i="114" a="1"/>
  <c r="BZ6" i="114" s="1"/>
  <c r="BZ81" i="114" a="1"/>
  <c r="BZ81" i="114" s="1"/>
  <c r="BZ57" i="114" a="1"/>
  <c r="BZ57" i="114" s="1"/>
  <c r="BE5" i="114"/>
  <c r="BE8" i="114"/>
  <c r="BE11" i="114"/>
  <c r="BE6" i="114"/>
  <c r="BE9" i="114"/>
  <c r="BP82" i="114" a="1"/>
  <c r="BP82" i="114" s="1"/>
  <c r="BV75" i="114" a="1"/>
  <c r="BV75" i="114" s="1"/>
  <c r="BP56" i="114" a="1"/>
  <c r="BP56" i="114" s="1"/>
  <c r="BV51" i="114" a="1"/>
  <c r="BV51" i="114" s="1"/>
  <c r="BP71" i="114" a="1"/>
  <c r="BP71" i="114" s="1"/>
  <c r="BV27" i="114" a="1"/>
  <c r="BV27" i="114" s="1"/>
  <c r="BP96" i="114" a="1"/>
  <c r="BP96" i="114" s="1"/>
  <c r="BP47" i="114" a="1"/>
  <c r="BP47" i="114" s="1"/>
  <c r="BP23" i="114" a="1"/>
  <c r="BP23" i="114" s="1"/>
  <c r="BV13" i="114" a="1"/>
  <c r="BV13" i="114" s="1"/>
  <c r="BV99" i="114" a="1"/>
  <c r="BV99" i="114" s="1"/>
  <c r="BV88" i="114" a="1"/>
  <c r="BV88" i="114" s="1"/>
  <c r="BV64" i="114" a="1"/>
  <c r="BV64" i="114" s="1"/>
  <c r="BV40" i="114" a="1"/>
  <c r="BV40" i="114" s="1"/>
  <c r="BP32" i="114" a="1"/>
  <c r="BP32" i="114" s="1"/>
  <c r="CA65" i="114" a="1"/>
  <c r="CA65" i="114" s="1"/>
  <c r="AQ10" i="114"/>
  <c r="AQ3" i="114"/>
  <c r="AQ31" i="114"/>
  <c r="AQ29" i="114"/>
  <c r="CA89" i="114" a="1"/>
  <c r="CA89" i="114" s="1"/>
  <c r="AQ7" i="114"/>
  <c r="AQ53" i="114"/>
  <c r="BU23" i="114" a="1"/>
  <c r="BU23" i="114" s="1"/>
  <c r="AQ9" i="114"/>
  <c r="AQ60" i="114"/>
  <c r="BU61" i="114" a="1"/>
  <c r="BU61" i="114" s="1"/>
  <c r="CA13" i="114" a="1"/>
  <c r="CA13" i="114" s="1"/>
  <c r="AQ4" i="114"/>
  <c r="AQ58" i="114"/>
  <c r="BU65" i="114" a="1"/>
  <c r="BU65" i="114" s="1"/>
  <c r="CA88" i="114" a="1"/>
  <c r="CA88" i="114" s="1"/>
  <c r="AQ8" i="114"/>
  <c r="AQ36" i="114"/>
  <c r="BU45" i="114" a="1"/>
  <c r="BU45" i="114" s="1"/>
  <c r="CA64" i="114" a="1"/>
  <c r="CA64" i="114" s="1"/>
  <c r="AQ6" i="114"/>
  <c r="AQ34" i="114"/>
  <c r="BE16" i="114"/>
  <c r="BU75" i="114" a="1"/>
  <c r="BU75" i="114" s="1"/>
  <c r="CA40" i="114" a="1"/>
  <c r="CA40" i="114" s="1"/>
  <c r="AQ12" i="114"/>
  <c r="AQ70" i="114"/>
  <c r="BU66" i="114" a="1"/>
  <c r="BU66" i="114" s="1"/>
  <c r="AQ68" i="114"/>
  <c r="BU70" i="114" a="1"/>
  <c r="BU70" i="114" s="1"/>
  <c r="W16" i="114"/>
  <c r="AQ79" i="114"/>
  <c r="BU22" i="114" a="1"/>
  <c r="BU22" i="114" s="1"/>
  <c r="AQ77" i="114"/>
  <c r="CA14" i="114" a="1"/>
  <c r="CA14" i="114" s="1"/>
  <c r="AQ11" i="114"/>
  <c r="AQ55" i="114"/>
  <c r="AQ14" i="114"/>
  <c r="AQ82" i="114"/>
  <c r="AQ81" i="114"/>
  <c r="AQ57" i="114"/>
  <c r="AQ33" i="114"/>
  <c r="AQ62" i="114"/>
  <c r="AQ38" i="114"/>
  <c r="AQ5" i="114"/>
  <c r="AQ78" i="114"/>
  <c r="AQ75" i="114"/>
  <c r="AQ51" i="114"/>
  <c r="AQ27" i="114"/>
  <c r="AQ56" i="114"/>
  <c r="AQ32" i="114"/>
  <c r="BE54" i="114"/>
  <c r="AQ99" i="114"/>
  <c r="AQ73" i="114"/>
  <c r="AQ49" i="114"/>
  <c r="AQ25" i="114"/>
  <c r="AQ54" i="114"/>
  <c r="AQ30" i="114"/>
  <c r="AQ74" i="114"/>
  <c r="AQ71" i="114"/>
  <c r="AQ47" i="114"/>
  <c r="AQ23" i="114"/>
  <c r="AQ52" i="114"/>
  <c r="AQ28" i="114"/>
  <c r="BE59" i="114"/>
  <c r="AQ84" i="114"/>
  <c r="AQ69" i="114"/>
  <c r="AQ45" i="114"/>
  <c r="AQ21" i="114"/>
  <c r="AQ50" i="114"/>
  <c r="AQ26" i="114"/>
  <c r="BE17" i="114"/>
  <c r="AA15" i="114"/>
  <c r="AQ80" i="114"/>
  <c r="AQ102" i="114"/>
  <c r="AQ67" i="114"/>
  <c r="AQ43" i="114"/>
  <c r="AQ19" i="114"/>
  <c r="AQ48" i="114"/>
  <c r="AQ24" i="114"/>
  <c r="BG70" i="114"/>
  <c r="AQ101" i="114"/>
  <c r="AQ100" i="114"/>
  <c r="AQ65" i="114"/>
  <c r="AQ41" i="114"/>
  <c r="AQ17" i="114"/>
  <c r="AQ46" i="114"/>
  <c r="AQ22" i="114"/>
  <c r="BG46" i="114"/>
  <c r="AQ76" i="114"/>
  <c r="AQ98" i="114"/>
  <c r="AQ63" i="114"/>
  <c r="AQ39" i="114"/>
  <c r="AQ15" i="114"/>
  <c r="AQ44" i="114"/>
  <c r="AQ20" i="114"/>
  <c r="BG22" i="114"/>
  <c r="AQ97" i="114"/>
  <c r="AQ96" i="114"/>
  <c r="AQ61" i="114"/>
  <c r="AQ37" i="114"/>
  <c r="AQ66" i="114"/>
  <c r="AQ42" i="114"/>
  <c r="AQ18" i="114"/>
  <c r="AQ72" i="114"/>
  <c r="AQ83" i="114"/>
  <c r="AQ59" i="114"/>
  <c r="AQ35" i="114"/>
  <c r="AQ64" i="114"/>
  <c r="AQ40" i="114"/>
  <c r="BE14" i="114"/>
  <c r="AI98" i="114"/>
  <c r="AT48" i="114"/>
  <c r="AT82" i="114"/>
  <c r="AI24" i="114"/>
  <c r="AT55" i="114"/>
  <c r="BH9" i="114"/>
  <c r="AI51" i="114"/>
  <c r="AT39" i="114"/>
  <c r="BH71" i="114"/>
  <c r="AI20" i="114"/>
  <c r="AT15" i="114"/>
  <c r="BH47" i="114"/>
  <c r="AI83" i="114"/>
  <c r="AI3" i="114"/>
  <c r="AT34" i="114"/>
  <c r="BH23" i="114"/>
  <c r="AI47" i="114"/>
  <c r="AI27" i="114"/>
  <c r="AT6" i="114"/>
  <c r="BH97" i="114"/>
  <c r="BE56" i="114"/>
  <c r="AI22" i="114"/>
  <c r="AI26" i="114"/>
  <c r="BH62" i="114"/>
  <c r="BH38" i="114"/>
  <c r="BH14" i="114"/>
  <c r="AT58" i="114"/>
  <c r="AT69" i="114"/>
  <c r="AT100" i="114"/>
  <c r="AT52" i="114"/>
  <c r="AT59" i="114"/>
  <c r="AT41" i="114"/>
  <c r="AT17" i="114"/>
  <c r="AT36" i="114"/>
  <c r="AT10" i="114"/>
  <c r="BH13" i="114"/>
  <c r="BH73" i="114"/>
  <c r="BH49" i="114"/>
  <c r="BH25" i="114"/>
  <c r="BH99" i="114"/>
  <c r="BH64" i="114"/>
  <c r="BH40" i="114"/>
  <c r="BH16" i="114"/>
  <c r="AI43" i="114"/>
  <c r="AI82" i="114"/>
  <c r="AI54" i="114"/>
  <c r="AI23" i="114"/>
  <c r="AI100" i="114"/>
  <c r="AI50" i="114"/>
  <c r="AI25" i="114"/>
  <c r="AI28" i="114"/>
  <c r="AT79" i="114"/>
  <c r="AT5" i="114"/>
  <c r="AT99" i="114"/>
  <c r="AT51" i="114"/>
  <c r="AT37" i="114"/>
  <c r="AT12" i="114"/>
  <c r="AT32" i="114"/>
  <c r="AT3" i="114"/>
  <c r="BH5" i="114"/>
  <c r="BH69" i="114"/>
  <c r="BH45" i="114"/>
  <c r="BH21" i="114"/>
  <c r="BH84" i="114"/>
  <c r="BH60" i="114"/>
  <c r="BH36" i="114"/>
  <c r="BH3" i="114"/>
  <c r="AI21" i="114"/>
  <c r="AI84" i="114"/>
  <c r="AI48" i="114"/>
  <c r="AI17" i="114"/>
  <c r="AI80" i="114"/>
  <c r="AI44" i="114"/>
  <c r="AI19" i="114"/>
  <c r="AT72" i="114"/>
  <c r="AT75" i="114"/>
  <c r="AT71" i="114"/>
  <c r="AT83" i="114"/>
  <c r="AT35" i="114"/>
  <c r="AT8" i="114"/>
  <c r="AT30" i="114"/>
  <c r="BH102" i="114"/>
  <c r="BH67" i="114"/>
  <c r="BH43" i="114"/>
  <c r="BH19" i="114"/>
  <c r="BH82" i="114"/>
  <c r="BH58" i="114"/>
  <c r="BH34" i="114"/>
  <c r="AI18" i="114"/>
  <c r="AI81" i="114"/>
  <c r="AI45" i="114"/>
  <c r="AI14" i="114"/>
  <c r="AI77" i="114"/>
  <c r="AI41" i="114"/>
  <c r="AI16" i="114"/>
  <c r="AT65" i="114"/>
  <c r="AT68" i="114"/>
  <c r="AT66" i="114"/>
  <c r="AT77" i="114"/>
  <c r="AT33" i="114"/>
  <c r="AT4" i="114"/>
  <c r="AT28" i="114"/>
  <c r="BH100" i="114"/>
  <c r="BH65" i="114"/>
  <c r="BH41" i="114"/>
  <c r="BH17" i="114"/>
  <c r="BH80" i="114"/>
  <c r="BH56" i="114"/>
  <c r="BH32" i="114"/>
  <c r="AI15" i="114"/>
  <c r="AI78" i="114"/>
  <c r="AI42" i="114"/>
  <c r="AI52" i="114"/>
  <c r="AI74" i="114"/>
  <c r="AI38" i="114"/>
  <c r="AI37" i="114"/>
  <c r="AT61" i="114"/>
  <c r="AT101" i="114"/>
  <c r="AT81" i="114"/>
  <c r="AT70" i="114"/>
  <c r="AT31" i="114"/>
  <c r="AT11" i="114"/>
  <c r="AT26" i="114"/>
  <c r="BH98" i="114"/>
  <c r="BH63" i="114"/>
  <c r="BH39" i="114"/>
  <c r="BH15" i="114"/>
  <c r="BH78" i="114"/>
  <c r="BH54" i="114"/>
  <c r="BH30" i="114"/>
  <c r="BE55" i="114"/>
  <c r="AI11" i="114"/>
  <c r="AI75" i="114"/>
  <c r="AI39" i="114"/>
  <c r="AI12" i="114"/>
  <c r="AI71" i="114"/>
  <c r="AI35" i="114"/>
  <c r="AI8" i="114"/>
  <c r="AT57" i="114"/>
  <c r="AT73" i="114"/>
  <c r="AT74" i="114"/>
  <c r="AT98" i="114"/>
  <c r="AT29" i="114"/>
  <c r="AT7" i="114"/>
  <c r="AT24" i="114"/>
  <c r="BH96" i="114"/>
  <c r="BH61" i="114"/>
  <c r="BH37" i="114"/>
  <c r="BH12" i="114"/>
  <c r="BH76" i="114"/>
  <c r="BH52" i="114"/>
  <c r="BH28" i="114"/>
  <c r="BG8" i="114"/>
  <c r="BE23" i="114"/>
  <c r="AI7" i="114"/>
  <c r="AI72" i="114"/>
  <c r="AI36" i="114"/>
  <c r="AI76" i="114"/>
  <c r="AI68" i="114"/>
  <c r="AI32" i="114"/>
  <c r="AI4" i="114"/>
  <c r="AI101" i="114"/>
  <c r="AT53" i="114"/>
  <c r="AT96" i="114"/>
  <c r="AT54" i="114"/>
  <c r="AT80" i="114"/>
  <c r="AT27" i="114"/>
  <c r="AT46" i="114"/>
  <c r="AT22" i="114"/>
  <c r="BH83" i="114"/>
  <c r="BH59" i="114"/>
  <c r="BH35" i="114"/>
  <c r="BH8" i="114"/>
  <c r="BH74" i="114"/>
  <c r="BH50" i="114"/>
  <c r="BH26" i="114"/>
  <c r="AI96" i="114"/>
  <c r="AI69" i="114"/>
  <c r="AI33" i="114"/>
  <c r="AI58" i="114"/>
  <c r="AI65" i="114"/>
  <c r="AI29" i="114"/>
  <c r="AT49" i="114"/>
  <c r="AT78" i="114"/>
  <c r="AT102" i="114"/>
  <c r="AT13" i="114"/>
  <c r="AT25" i="114"/>
  <c r="AT44" i="114"/>
  <c r="AT20" i="114"/>
  <c r="BH81" i="114"/>
  <c r="BH57" i="114"/>
  <c r="BH33" i="114"/>
  <c r="BH4" i="114"/>
  <c r="BH72" i="114"/>
  <c r="BH48" i="114"/>
  <c r="BH24" i="114"/>
  <c r="AI55" i="114"/>
  <c r="AI73" i="114"/>
  <c r="AI66" i="114"/>
  <c r="AI30" i="114"/>
  <c r="AI34" i="114"/>
  <c r="AI62" i="114"/>
  <c r="AI13" i="114"/>
  <c r="AI97" i="114"/>
  <c r="AT9" i="114"/>
  <c r="AT64" i="114"/>
  <c r="AT84" i="114"/>
  <c r="AT47" i="114"/>
  <c r="AT23" i="114"/>
  <c r="AT42" i="114"/>
  <c r="AT18" i="114"/>
  <c r="BH79" i="114"/>
  <c r="BH55" i="114"/>
  <c r="BH31" i="114"/>
  <c r="BH11" i="114"/>
  <c r="BH70" i="114"/>
  <c r="BH46" i="114"/>
  <c r="BH22" i="114"/>
  <c r="AI102" i="114"/>
  <c r="AI49" i="114"/>
  <c r="AI63" i="114"/>
  <c r="AI10" i="114"/>
  <c r="AI9" i="114"/>
  <c r="AI59" i="114"/>
  <c r="AI99" i="114"/>
  <c r="AT62" i="114"/>
  <c r="AT50" i="114"/>
  <c r="AT60" i="114"/>
  <c r="AT67" i="114"/>
  <c r="AT45" i="114"/>
  <c r="AT21" i="114"/>
  <c r="AT40" i="114"/>
  <c r="AT16" i="114"/>
  <c r="BH10" i="114"/>
  <c r="BH77" i="114"/>
  <c r="BH53" i="114"/>
  <c r="BH29" i="114"/>
  <c r="BH7" i="114"/>
  <c r="BH68" i="114"/>
  <c r="BH44" i="114"/>
  <c r="BH20" i="114"/>
  <c r="AI79" i="114"/>
  <c r="AI70" i="114"/>
  <c r="AI60" i="114"/>
  <c r="AI6" i="114"/>
  <c r="AI5" i="114"/>
  <c r="AI56" i="114"/>
  <c r="AI67" i="114"/>
  <c r="AT97" i="114"/>
  <c r="AT76" i="114"/>
  <c r="AT56" i="114"/>
  <c r="AT63" i="114"/>
  <c r="AT43" i="114"/>
  <c r="AT19" i="114"/>
  <c r="AT38" i="114"/>
  <c r="BH6" i="114"/>
  <c r="BH75" i="114"/>
  <c r="BH51" i="114"/>
  <c r="BH27" i="114"/>
  <c r="BH101" i="114"/>
  <c r="BH66" i="114"/>
  <c r="BH42" i="114"/>
  <c r="AI64" i="114"/>
  <c r="AI31" i="114"/>
  <c r="AI57" i="114"/>
  <c r="AI61" i="114"/>
  <c r="AI46" i="114"/>
  <c r="AI53" i="114"/>
  <c r="BP99" i="114" a="1"/>
  <c r="BP99" i="114" s="1"/>
  <c r="BP84" i="114" a="1"/>
  <c r="BP84" i="114" s="1"/>
  <c r="BP98" i="114" a="1"/>
  <c r="BP98" i="114" s="1"/>
  <c r="BP60" i="114" a="1"/>
  <c r="BP60" i="114" s="1"/>
  <c r="BP49" i="114" a="1"/>
  <c r="BP49" i="114" s="1"/>
  <c r="BP25" i="114" a="1"/>
  <c r="BP25" i="114" s="1"/>
  <c r="BV15" i="114" a="1"/>
  <c r="BV15" i="114" s="1"/>
  <c r="BV90" i="114" a="1"/>
  <c r="BV90" i="114" s="1"/>
  <c r="BV66" i="114" a="1"/>
  <c r="BV66" i="114" s="1"/>
  <c r="BV42" i="114" a="1"/>
  <c r="BV42" i="114" s="1"/>
  <c r="BP34" i="114" a="1"/>
  <c r="BP34" i="114" s="1"/>
  <c r="BP10" i="114" a="1"/>
  <c r="BP10" i="114" s="1"/>
  <c r="BO24" i="114" s="1"/>
  <c r="BV101" i="114" a="1"/>
  <c r="BV101" i="114" s="1"/>
  <c r="BV77" i="114" a="1"/>
  <c r="BV77" i="114" s="1"/>
  <c r="BV53" i="114" a="1"/>
  <c r="BV53" i="114" s="1"/>
  <c r="BV29" i="114" a="1"/>
  <c r="BV29" i="114" s="1"/>
  <c r="V86" i="114"/>
  <c r="V7" i="114"/>
  <c r="V87" i="114" s="1"/>
  <c r="BP64" i="114" a="1"/>
  <c r="BP64" i="114" s="1"/>
  <c r="BP80" i="114" a="1"/>
  <c r="BP80" i="114" s="1"/>
  <c r="BP58" i="114" a="1"/>
  <c r="BP58" i="114" s="1"/>
  <c r="BP69" i="114" a="1"/>
  <c r="BP69" i="114" s="1"/>
  <c r="BP45" i="114" a="1"/>
  <c r="BP45" i="114" s="1"/>
  <c r="BP21" i="114" a="1"/>
  <c r="BP21" i="114" s="1"/>
  <c r="BV11" i="114" a="1"/>
  <c r="BV11" i="114" s="1"/>
  <c r="BV86" i="114" a="1"/>
  <c r="BV86" i="114" s="1"/>
  <c r="BV62" i="114" a="1"/>
  <c r="BV62" i="114" s="1"/>
  <c r="BV38" i="114" a="1"/>
  <c r="BV38" i="114" s="1"/>
  <c r="BP30" i="114" a="1"/>
  <c r="BP30" i="114" s="1"/>
  <c r="BP6" i="114" a="1"/>
  <c r="BP6" i="114" s="1"/>
  <c r="BO20" i="114" s="1"/>
  <c r="BV97" i="114" a="1"/>
  <c r="BV97" i="114" s="1"/>
  <c r="BV73" i="114" a="1"/>
  <c r="BV73" i="114" s="1"/>
  <c r="BV49" i="114" a="1"/>
  <c r="BV49" i="114" s="1"/>
  <c r="BV25" i="114" a="1"/>
  <c r="BV25" i="114" s="1"/>
  <c r="BP66" i="114" a="1"/>
  <c r="BP66" i="114" s="1"/>
  <c r="BP78" i="114" a="1"/>
  <c r="BP78" i="114" s="1"/>
  <c r="BP40" i="114" a="1"/>
  <c r="BP40" i="114" s="1"/>
  <c r="BP67" i="114" a="1"/>
  <c r="BP67" i="114" s="1"/>
  <c r="BP43" i="114" a="1"/>
  <c r="BP43" i="114" s="1"/>
  <c r="BP19" i="114" a="1"/>
  <c r="BP19" i="114" s="1"/>
  <c r="BV9" i="114" a="1"/>
  <c r="BV9" i="114" s="1"/>
  <c r="BV84" i="114" a="1"/>
  <c r="BV84" i="114" s="1"/>
  <c r="BV60" i="114" a="1"/>
  <c r="BV60" i="114" s="1"/>
  <c r="BV36" i="114" a="1"/>
  <c r="BV36" i="114" s="1"/>
  <c r="BP28" i="114" a="1"/>
  <c r="BP28" i="114" s="1"/>
  <c r="BP4" i="114" a="1"/>
  <c r="BP4" i="114" s="1"/>
  <c r="BO18" i="114" s="1"/>
  <c r="BV95" i="114" a="1"/>
  <c r="BV95" i="114" s="1"/>
  <c r="BV71" i="114" a="1"/>
  <c r="BV71" i="114" s="1"/>
  <c r="BV47" i="114" a="1"/>
  <c r="BV47" i="114" s="1"/>
  <c r="BV23" i="114" a="1"/>
  <c r="BV23" i="114" s="1"/>
  <c r="BP42" i="114" a="1"/>
  <c r="BP42" i="114" s="1"/>
  <c r="BP76" i="114" a="1"/>
  <c r="BP76" i="114" s="1"/>
  <c r="BP36" i="114" a="1"/>
  <c r="BP36" i="114" s="1"/>
  <c r="BP65" i="114" a="1"/>
  <c r="BP65" i="114" s="1"/>
  <c r="BP41" i="114" a="1"/>
  <c r="BP41" i="114" s="1"/>
  <c r="BP17" i="114" a="1"/>
  <c r="BP17" i="114" s="1"/>
  <c r="BV7" i="114" a="1"/>
  <c r="BV7" i="114" s="1"/>
  <c r="BV82" i="114" a="1"/>
  <c r="BV82" i="114" s="1"/>
  <c r="BV58" i="114" a="1"/>
  <c r="BV58" i="114" s="1"/>
  <c r="BV34" i="114" a="1"/>
  <c r="BV34" i="114" s="1"/>
  <c r="BP26" i="114" a="1"/>
  <c r="BP26" i="114" s="1"/>
  <c r="BV18" i="114" a="1"/>
  <c r="BV18" i="114" s="1"/>
  <c r="BV93" i="114" a="1"/>
  <c r="BV93" i="114" s="1"/>
  <c r="BV69" i="114" a="1"/>
  <c r="BV69" i="114" s="1"/>
  <c r="BV45" i="114" a="1"/>
  <c r="BV45" i="114" s="1"/>
  <c r="BV21" i="114" a="1"/>
  <c r="BV21" i="114" s="1"/>
  <c r="BP68" i="114" a="1"/>
  <c r="BP68" i="114" s="1"/>
  <c r="BP74" i="114" a="1"/>
  <c r="BP74" i="114" s="1"/>
  <c r="BP3" i="114" a="1"/>
  <c r="BP3" i="114" s="1"/>
  <c r="BO17" i="114" s="1"/>
  <c r="BP63" i="114" a="1"/>
  <c r="BP63" i="114" s="1"/>
  <c r="BP39" i="114" a="1"/>
  <c r="BP39" i="114" s="1"/>
  <c r="BP15" i="114" a="1"/>
  <c r="BP15" i="114" s="1"/>
  <c r="BV5" i="114" a="1"/>
  <c r="BV5" i="114" s="1"/>
  <c r="BV80" i="114" a="1"/>
  <c r="BV80" i="114" s="1"/>
  <c r="BV56" i="114" a="1"/>
  <c r="BV56" i="114" s="1"/>
  <c r="BV32" i="114" a="1"/>
  <c r="BV32" i="114" s="1"/>
  <c r="BP24" i="114" a="1"/>
  <c r="BP24" i="114" s="1"/>
  <c r="BV16" i="114" a="1"/>
  <c r="BV16" i="114" s="1"/>
  <c r="BV91" i="114" a="1"/>
  <c r="BV91" i="114" s="1"/>
  <c r="BV67" i="114" a="1"/>
  <c r="BV67" i="114" s="1"/>
  <c r="BV43" i="114" a="1"/>
  <c r="BV43" i="114" s="1"/>
  <c r="BV19" i="114" a="1"/>
  <c r="BV19" i="114" s="1"/>
  <c r="BP44" i="114" a="1"/>
  <c r="BP44" i="114" s="1"/>
  <c r="BP72" i="114" a="1"/>
  <c r="BP72" i="114" s="1"/>
  <c r="BP83" i="114" a="1"/>
  <c r="BP83" i="114" s="1"/>
  <c r="BP61" i="114" a="1"/>
  <c r="BP61" i="114" s="1"/>
  <c r="BP37" i="114" a="1"/>
  <c r="BP37" i="114" s="1"/>
  <c r="BP13" i="114" a="1"/>
  <c r="BP13" i="114" s="1"/>
  <c r="BV102" i="114" a="1"/>
  <c r="BV102" i="114" s="1"/>
  <c r="BV78" i="114" a="1"/>
  <c r="BV78" i="114" s="1"/>
  <c r="BV54" i="114" a="1"/>
  <c r="BV54" i="114" s="1"/>
  <c r="BV30" i="114" a="1"/>
  <c r="BV30" i="114" s="1"/>
  <c r="BP22" i="114" a="1"/>
  <c r="BP22" i="114" s="1"/>
  <c r="BV14" i="114" a="1"/>
  <c r="BV14" i="114" s="1"/>
  <c r="BV89" i="114" a="1"/>
  <c r="BV89" i="114" s="1"/>
  <c r="BV65" i="114" a="1"/>
  <c r="BV65" i="114" s="1"/>
  <c r="BV41" i="114" a="1"/>
  <c r="BV41" i="114" s="1"/>
  <c r="BV3" i="114" a="1"/>
  <c r="BV3" i="114" s="1"/>
  <c r="BP70" i="114" a="1"/>
  <c r="BP70" i="114" s="1"/>
  <c r="BP48" i="114" a="1"/>
  <c r="BP48" i="114" s="1"/>
  <c r="BP81" i="114" a="1"/>
  <c r="BP81" i="114" s="1"/>
  <c r="BP59" i="114" a="1"/>
  <c r="BP59" i="114" s="1"/>
  <c r="BP35" i="114" a="1"/>
  <c r="BP35" i="114" s="1"/>
  <c r="BP11" i="114" a="1"/>
  <c r="BP11" i="114" s="1"/>
  <c r="BO25" i="114" s="1"/>
  <c r="BV100" i="114" a="1"/>
  <c r="BV100" i="114" s="1"/>
  <c r="BV76" i="114" a="1"/>
  <c r="BV76" i="114" s="1"/>
  <c r="BV52" i="114" a="1"/>
  <c r="BV52" i="114" s="1"/>
  <c r="BV28" i="114" a="1"/>
  <c r="BV28" i="114" s="1"/>
  <c r="BP20" i="114" a="1"/>
  <c r="BP20" i="114" s="1"/>
  <c r="BV12" i="114" a="1"/>
  <c r="BV12" i="114" s="1"/>
  <c r="BV87" i="114" a="1"/>
  <c r="BV87" i="114" s="1"/>
  <c r="BV63" i="114" a="1"/>
  <c r="BV63" i="114" s="1"/>
  <c r="BV39" i="114" a="1"/>
  <c r="BV39" i="114" s="1"/>
  <c r="BP46" i="114" a="1"/>
  <c r="BP46" i="114" s="1"/>
  <c r="BP50" i="114" a="1"/>
  <c r="BP50" i="114" s="1"/>
  <c r="BP79" i="114" a="1"/>
  <c r="BP79" i="114" s="1"/>
  <c r="BP57" i="114" a="1"/>
  <c r="BP57" i="114" s="1"/>
  <c r="BP33" i="114" a="1"/>
  <c r="BP33" i="114" s="1"/>
  <c r="BP9" i="114" a="1"/>
  <c r="BP9" i="114" s="1"/>
  <c r="BO23" i="114" s="1"/>
  <c r="BV98" i="114" a="1"/>
  <c r="BV98" i="114" s="1"/>
  <c r="BV74" i="114" a="1"/>
  <c r="BV74" i="114" s="1"/>
  <c r="BV50" i="114" a="1"/>
  <c r="BV50" i="114" s="1"/>
  <c r="BV26" i="114" a="1"/>
  <c r="BV26" i="114" s="1"/>
  <c r="BP18" i="114" a="1"/>
  <c r="BP18" i="114" s="1"/>
  <c r="BV10" i="114" a="1"/>
  <c r="BV10" i="114" s="1"/>
  <c r="BV85" i="114" a="1"/>
  <c r="BV85" i="114" s="1"/>
  <c r="BV61" i="114" a="1"/>
  <c r="BV61" i="114" s="1"/>
  <c r="BV37" i="114" a="1"/>
  <c r="BV37" i="114" s="1"/>
  <c r="BP38" i="114" a="1"/>
  <c r="BP38" i="114" s="1"/>
  <c r="BP52" i="114" a="1"/>
  <c r="BP52" i="114" s="1"/>
  <c r="BP77" i="114" a="1"/>
  <c r="BP77" i="114" s="1"/>
  <c r="BP55" i="114" a="1"/>
  <c r="BP55" i="114" s="1"/>
  <c r="BP31" i="114" a="1"/>
  <c r="BP31" i="114" s="1"/>
  <c r="BP7" i="114" a="1"/>
  <c r="BP7" i="114" s="1"/>
  <c r="BO21" i="114" s="1"/>
  <c r="BV96" i="114" a="1"/>
  <c r="BV96" i="114" s="1"/>
  <c r="BV72" i="114" a="1"/>
  <c r="BV72" i="114" s="1"/>
  <c r="BV48" i="114" a="1"/>
  <c r="BV48" i="114" s="1"/>
  <c r="BV24" i="114" a="1"/>
  <c r="BV24" i="114" s="1"/>
  <c r="BP16" i="114" a="1"/>
  <c r="BP16" i="114" s="1"/>
  <c r="BV8" i="114" a="1"/>
  <c r="BV8" i="114" s="1"/>
  <c r="BV83" i="114" a="1"/>
  <c r="BV83" i="114" s="1"/>
  <c r="BV59" i="114" a="1"/>
  <c r="BV59" i="114" s="1"/>
  <c r="BV35" i="114" a="1"/>
  <c r="BV35" i="114" s="1"/>
  <c r="V15" i="114"/>
  <c r="BP62" i="114" a="1"/>
  <c r="BP62" i="114" s="1"/>
  <c r="BP100" i="114" a="1"/>
  <c r="BP100" i="114" s="1"/>
  <c r="BP54" i="114" a="1"/>
  <c r="BP54" i="114" s="1"/>
  <c r="BP75" i="114" a="1"/>
  <c r="BP75" i="114" s="1"/>
  <c r="BP53" i="114" a="1"/>
  <c r="BP53" i="114" s="1"/>
  <c r="BP29" i="114" a="1"/>
  <c r="BP29" i="114" s="1"/>
  <c r="BP5" i="114" a="1"/>
  <c r="BP5" i="114" s="1"/>
  <c r="BO19" i="114" s="1"/>
  <c r="BV94" i="114" a="1"/>
  <c r="BV94" i="114" s="1"/>
  <c r="BV70" i="114" a="1"/>
  <c r="BV70" i="114" s="1"/>
  <c r="BV46" i="114" a="1"/>
  <c r="BV46" i="114" s="1"/>
  <c r="BV22" i="114" a="1"/>
  <c r="BV22" i="114" s="1"/>
  <c r="BP14" i="114" a="1"/>
  <c r="BP14" i="114" s="1"/>
  <c r="BV6" i="114" a="1"/>
  <c r="BV6" i="114" s="1"/>
  <c r="BV81" i="114" a="1"/>
  <c r="BV81" i="114" s="1"/>
  <c r="BV57" i="114" a="1"/>
  <c r="BV57" i="114" s="1"/>
  <c r="BV33" i="114" a="1"/>
  <c r="BV33" i="114" s="1"/>
  <c r="BP102" i="114" a="1"/>
  <c r="BP102" i="114" s="1"/>
  <c r="BP97" i="114" a="1"/>
  <c r="BP97" i="114" s="1"/>
  <c r="BP101" i="114" a="1"/>
  <c r="BP101" i="114" s="1"/>
  <c r="BP73" i="114" a="1"/>
  <c r="BP73" i="114" s="1"/>
  <c r="BP51" i="114" a="1"/>
  <c r="BP51" i="114" s="1"/>
  <c r="BP27" i="114" a="1"/>
  <c r="BP27" i="114" s="1"/>
  <c r="BV17" i="114" a="1"/>
  <c r="BV17" i="114" s="1"/>
  <c r="BV92" i="114" a="1"/>
  <c r="BV92" i="114" s="1"/>
  <c r="BV68" i="114" a="1"/>
  <c r="BV68" i="114" s="1"/>
  <c r="BV44" i="114" a="1"/>
  <c r="BV44" i="114" s="1"/>
  <c r="BV20" i="114" a="1"/>
  <c r="BV20" i="114" s="1"/>
  <c r="BP12" i="114" a="1"/>
  <c r="BP12" i="114" s="1"/>
  <c r="BO26" i="114" s="1"/>
  <c r="BV4" i="114" a="1"/>
  <c r="BV4" i="114" s="1"/>
  <c r="BV79" i="114" a="1"/>
  <c r="BV79" i="114" s="1"/>
  <c r="BV55" i="114" a="1"/>
  <c r="BV55" i="114" s="1"/>
  <c r="AR98" i="114"/>
  <c r="AR72" i="114"/>
  <c r="BS46" i="114" a="1"/>
  <c r="BS46" i="114" s="1"/>
  <c r="BS76" i="114" a="1"/>
  <c r="BS76" i="114" s="1"/>
  <c r="BS50" i="114" a="1"/>
  <c r="BS50" i="114" s="1"/>
  <c r="BS95" i="114" a="1"/>
  <c r="BS95" i="114" s="1"/>
  <c r="BS54" i="114" a="1"/>
  <c r="BS54" i="114" s="1"/>
  <c r="BS56" i="114" a="1"/>
  <c r="BS56" i="114" s="1"/>
  <c r="BS32" i="114" a="1"/>
  <c r="BS32" i="114" s="1"/>
  <c r="BS85" i="114" a="1"/>
  <c r="BS85" i="114" s="1"/>
  <c r="BY11" i="114" a="1"/>
  <c r="BY11" i="114" s="1"/>
  <c r="BY60" i="114" a="1"/>
  <c r="BY60" i="114" s="1"/>
  <c r="BS66" i="114" a="1"/>
  <c r="BS66" i="114" s="1"/>
  <c r="BS20" i="114" a="1"/>
  <c r="BS20" i="114" s="1"/>
  <c r="BY12" i="114" a="1"/>
  <c r="BY12" i="114" s="1"/>
  <c r="BY87" i="114" a="1"/>
  <c r="BY87" i="114" s="1"/>
  <c r="BY63" i="114" a="1"/>
  <c r="BY63" i="114" s="1"/>
  <c r="BY39" i="114" a="1"/>
  <c r="BY39" i="114" s="1"/>
  <c r="AR10" i="114"/>
  <c r="AR73" i="114"/>
  <c r="AR96" i="114"/>
  <c r="AR41" i="114"/>
  <c r="AR17" i="114"/>
  <c r="AR70" i="114"/>
  <c r="AR46" i="114"/>
  <c r="AR22" i="114"/>
  <c r="BS28" i="114" a="1"/>
  <c r="BS28" i="114" s="1"/>
  <c r="BS74" i="114" a="1"/>
  <c r="BS74" i="114" s="1"/>
  <c r="BS38" i="114" a="1"/>
  <c r="BS38" i="114" s="1"/>
  <c r="BS92" i="114" a="1"/>
  <c r="BS92" i="114" s="1"/>
  <c r="BS41" i="114" a="1"/>
  <c r="BS41" i="114" s="1"/>
  <c r="BS43" i="114" a="1"/>
  <c r="BS43" i="114" s="1"/>
  <c r="BS21" i="114" a="1"/>
  <c r="BS21" i="114" s="1"/>
  <c r="BS83" i="114" a="1"/>
  <c r="BS83" i="114" s="1"/>
  <c r="BY86" i="114" a="1"/>
  <c r="BY86" i="114" s="1"/>
  <c r="BY36" i="114" a="1"/>
  <c r="BY36" i="114" s="1"/>
  <c r="BS53" i="114" a="1"/>
  <c r="BS53" i="114" s="1"/>
  <c r="BS18" i="114" a="1"/>
  <c r="BS18" i="114" s="1"/>
  <c r="BY10" i="114" a="1"/>
  <c r="BY10" i="114" s="1"/>
  <c r="BY85" i="114" a="1"/>
  <c r="BY85" i="114" s="1"/>
  <c r="BY61" i="114" a="1"/>
  <c r="BY61" i="114" s="1"/>
  <c r="BY37" i="114" a="1"/>
  <c r="BY37" i="114" s="1"/>
  <c r="AR12" i="114"/>
  <c r="AR83" i="114"/>
  <c r="AR71" i="114"/>
  <c r="AR39" i="114"/>
  <c r="AR15" i="114"/>
  <c r="AR68" i="114"/>
  <c r="AR44" i="114"/>
  <c r="AR20" i="114"/>
  <c r="BS9" i="114" a="1"/>
  <c r="BS9" i="114" s="1"/>
  <c r="BS72" i="114" a="1"/>
  <c r="BS72" i="114" s="1"/>
  <c r="BS34" i="114" a="1"/>
  <c r="BS34" i="114" s="1"/>
  <c r="BS89" i="114" a="1"/>
  <c r="BS89" i="114" s="1"/>
  <c r="BS33" i="114" a="1"/>
  <c r="BS33" i="114" s="1"/>
  <c r="BS37" i="114" a="1"/>
  <c r="BS37" i="114" s="1"/>
  <c r="BY13" i="114" a="1"/>
  <c r="BY13" i="114" s="1"/>
  <c r="BS81" i="114" a="1"/>
  <c r="BS81" i="114" s="1"/>
  <c r="BY62" i="114" a="1"/>
  <c r="BY62" i="114" s="1"/>
  <c r="BS97" i="114" a="1"/>
  <c r="BS97" i="114" s="1"/>
  <c r="BS42" i="114" a="1"/>
  <c r="BS42" i="114" s="1"/>
  <c r="BS16" i="114" a="1"/>
  <c r="BS16" i="114" s="1"/>
  <c r="BY8" i="114" a="1"/>
  <c r="BY8" i="114" s="1"/>
  <c r="BY83" i="114" a="1"/>
  <c r="BY83" i="114" s="1"/>
  <c r="BY59" i="114" a="1"/>
  <c r="BY59" i="114" s="1"/>
  <c r="BY35" i="114" a="1"/>
  <c r="BY35" i="114" s="1"/>
  <c r="AR5" i="114"/>
  <c r="AR8" i="114"/>
  <c r="AR69" i="114"/>
  <c r="AR47" i="114"/>
  <c r="AR37" i="114"/>
  <c r="AR101" i="114"/>
  <c r="AR66" i="114"/>
  <c r="AR42" i="114"/>
  <c r="AR18" i="114"/>
  <c r="BS94" i="114" a="1"/>
  <c r="BS94" i="114" s="1"/>
  <c r="BY100" i="114" a="1"/>
  <c r="BY100" i="114" s="1"/>
  <c r="BS59" i="114" a="1"/>
  <c r="BS59" i="114" s="1"/>
  <c r="BS27" i="114" a="1"/>
  <c r="BS27" i="114" s="1"/>
  <c r="BS63" i="114" a="1"/>
  <c r="BS63" i="114" s="1"/>
  <c r="BS25" i="114" a="1"/>
  <c r="BS25" i="114" s="1"/>
  <c r="BS23" i="114" a="1"/>
  <c r="BS23" i="114" s="1"/>
  <c r="BY88" i="114" a="1"/>
  <c r="BY88" i="114" s="1"/>
  <c r="BS79" i="114" a="1"/>
  <c r="BS79" i="114" s="1"/>
  <c r="BY38" i="114" a="1"/>
  <c r="BY38" i="114" s="1"/>
  <c r="BS64" i="114" a="1"/>
  <c r="BS64" i="114" s="1"/>
  <c r="BS13" i="114" a="1"/>
  <c r="BS13" i="114" s="1"/>
  <c r="BS14" i="114" a="1"/>
  <c r="BS14" i="114" s="1"/>
  <c r="BY6" i="114" a="1"/>
  <c r="BY6" i="114" s="1"/>
  <c r="BY81" i="114" a="1"/>
  <c r="BY81" i="114" s="1"/>
  <c r="BY57" i="114" a="1"/>
  <c r="BY57" i="114" s="1"/>
  <c r="BY33" i="114" a="1"/>
  <c r="BY33" i="114" s="1"/>
  <c r="AR6" i="114"/>
  <c r="AR79" i="114"/>
  <c r="AR81" i="114"/>
  <c r="AR35" i="114"/>
  <c r="AR99" i="114"/>
  <c r="AR64" i="114"/>
  <c r="AR40" i="114"/>
  <c r="AR16" i="114"/>
  <c r="BS91" i="114" a="1"/>
  <c r="BS91" i="114" s="1"/>
  <c r="BY76" i="114" a="1"/>
  <c r="BY76" i="114" s="1"/>
  <c r="BS48" i="114" a="1"/>
  <c r="BS48" i="114" s="1"/>
  <c r="BS5" i="114" a="1"/>
  <c r="BS5" i="114" s="1"/>
  <c r="BS52" i="114" a="1"/>
  <c r="BS52" i="114" s="1"/>
  <c r="BY17" i="114" a="1"/>
  <c r="BY17" i="114" s="1"/>
  <c r="BY15" i="114" a="1"/>
  <c r="BY15" i="114" s="1"/>
  <c r="BY64" i="114" a="1"/>
  <c r="BY64" i="114" s="1"/>
  <c r="BS77" i="114" a="1"/>
  <c r="BS77" i="114" s="1"/>
  <c r="BS39" i="114" a="1"/>
  <c r="BS39" i="114" s="1"/>
  <c r="BS51" i="114" a="1"/>
  <c r="BS51" i="114" s="1"/>
  <c r="BY5" i="114" a="1"/>
  <c r="BY5" i="114" s="1"/>
  <c r="BS12" i="114" a="1"/>
  <c r="BS12" i="114" s="1"/>
  <c r="BY4" i="114" a="1"/>
  <c r="BY4" i="114" s="1"/>
  <c r="BY79" i="114" a="1"/>
  <c r="BY79" i="114" s="1"/>
  <c r="BY55" i="114" a="1"/>
  <c r="BY55" i="114" s="1"/>
  <c r="BY31" i="114" a="1"/>
  <c r="BY31" i="114" s="1"/>
  <c r="AR4" i="114"/>
  <c r="AR65" i="114"/>
  <c r="AR102" i="114"/>
  <c r="AR33" i="114"/>
  <c r="AR97" i="114"/>
  <c r="AR62" i="114"/>
  <c r="AR38" i="114"/>
  <c r="AR3" i="114"/>
  <c r="AR13" i="114"/>
  <c r="AR43" i="114"/>
  <c r="AR48" i="114"/>
  <c r="BS68" i="114" a="1"/>
  <c r="BS68" i="114" s="1"/>
  <c r="BY52" i="114" a="1"/>
  <c r="BY52" i="114" s="1"/>
  <c r="BS7" i="114" a="1"/>
  <c r="BS7" i="114" s="1"/>
  <c r="BY96" i="114" a="1"/>
  <c r="BY96" i="114" s="1"/>
  <c r="BY94" i="114" a="1"/>
  <c r="BY94" i="114" s="1"/>
  <c r="BY92" i="114" a="1"/>
  <c r="BY92" i="114" s="1"/>
  <c r="BY90" i="114" a="1"/>
  <c r="BY90" i="114" s="1"/>
  <c r="BY40" i="114" a="1"/>
  <c r="BY40" i="114" s="1"/>
  <c r="BS75" i="114" a="1"/>
  <c r="BS75" i="114" s="1"/>
  <c r="BS62" i="114" a="1"/>
  <c r="BS62" i="114" s="1"/>
  <c r="BS30" i="114" a="1"/>
  <c r="BS30" i="114" s="1"/>
  <c r="BY80" i="114" a="1"/>
  <c r="BY80" i="114" s="1"/>
  <c r="BS10" i="114" a="1"/>
  <c r="BS10" i="114" s="1"/>
  <c r="BY101" i="114" a="1"/>
  <c r="BY101" i="114" s="1"/>
  <c r="BY77" i="114" a="1"/>
  <c r="BY77" i="114" s="1"/>
  <c r="BY53" i="114" a="1"/>
  <c r="BY53" i="114" s="1"/>
  <c r="BY29" i="114" a="1"/>
  <c r="BY29" i="114" s="1"/>
  <c r="AR61" i="114"/>
  <c r="AR67" i="114"/>
  <c r="AR31" i="114"/>
  <c r="AR84" i="114"/>
  <c r="AR60" i="114"/>
  <c r="AR36" i="114"/>
  <c r="AR77" i="114"/>
  <c r="AR24" i="114"/>
  <c r="BS55" i="114" a="1"/>
  <c r="BS55" i="114" s="1"/>
  <c r="BY28" i="114" a="1"/>
  <c r="BY28" i="114" s="1"/>
  <c r="BY98" i="114" a="1"/>
  <c r="BY98" i="114" s="1"/>
  <c r="BY72" i="114" a="1"/>
  <c r="BY72" i="114" s="1"/>
  <c r="BY70" i="114" a="1"/>
  <c r="BY70" i="114" s="1"/>
  <c r="BY68" i="114" a="1"/>
  <c r="BY68" i="114" s="1"/>
  <c r="BY66" i="114" a="1"/>
  <c r="BY66" i="114" s="1"/>
  <c r="BS102" i="114" a="1"/>
  <c r="BS102" i="114" s="1"/>
  <c r="BS73" i="114" a="1"/>
  <c r="BS73" i="114" s="1"/>
  <c r="BS49" i="114" a="1"/>
  <c r="BS49" i="114" s="1"/>
  <c r="BS15" i="114" a="1"/>
  <c r="BS15" i="114" s="1"/>
  <c r="BY56" i="114" a="1"/>
  <c r="BY56" i="114" s="1"/>
  <c r="BS8" i="114" a="1"/>
  <c r="BS8" i="114" s="1"/>
  <c r="BY99" i="114" a="1"/>
  <c r="BY99" i="114" s="1"/>
  <c r="BY75" i="114" a="1"/>
  <c r="BY75" i="114" s="1"/>
  <c r="BY51" i="114" a="1"/>
  <c r="BY51" i="114" s="1"/>
  <c r="BY27" i="114" a="1"/>
  <c r="BY27" i="114" s="1"/>
  <c r="AR57" i="114"/>
  <c r="AR63" i="114"/>
  <c r="AR29" i="114"/>
  <c r="AR82" i="114"/>
  <c r="AR58" i="114"/>
  <c r="AR34" i="114"/>
  <c r="AR19" i="114"/>
  <c r="BS44" i="114" a="1"/>
  <c r="BS44" i="114" s="1"/>
  <c r="BS86" i="114" a="1"/>
  <c r="BS86" i="114" s="1"/>
  <c r="BY74" i="114" a="1"/>
  <c r="BY74" i="114" s="1"/>
  <c r="BY48" i="114" a="1"/>
  <c r="BY48" i="114" s="1"/>
  <c r="BY46" i="114" a="1"/>
  <c r="BY46" i="114" s="1"/>
  <c r="BY44" i="114" a="1"/>
  <c r="BY44" i="114" s="1"/>
  <c r="BY42" i="114" a="1"/>
  <c r="BY42" i="114" s="1"/>
  <c r="BS99" i="114" a="1"/>
  <c r="BS99" i="114" s="1"/>
  <c r="BS71" i="114" a="1"/>
  <c r="BS71" i="114" s="1"/>
  <c r="BS36" i="114" a="1"/>
  <c r="BS36" i="114" s="1"/>
  <c r="BY7" i="114" a="1"/>
  <c r="BY7" i="114" s="1"/>
  <c r="BY32" i="114" a="1"/>
  <c r="BY32" i="114" s="1"/>
  <c r="BS6" i="114" a="1"/>
  <c r="BS6" i="114" s="1"/>
  <c r="BY97" i="114" a="1"/>
  <c r="BY97" i="114" s="1"/>
  <c r="BY73" i="114" a="1"/>
  <c r="BY73" i="114" s="1"/>
  <c r="BY49" i="114" a="1"/>
  <c r="BY49" i="114" s="1"/>
  <c r="BY25" i="114" a="1"/>
  <c r="BY25" i="114" s="1"/>
  <c r="AR11" i="114"/>
  <c r="AR53" i="114"/>
  <c r="AR59" i="114"/>
  <c r="AR27" i="114"/>
  <c r="AR80" i="114"/>
  <c r="AR56" i="114"/>
  <c r="AR32" i="114"/>
  <c r="BY102" i="114" a="1"/>
  <c r="BY102" i="114" s="1"/>
  <c r="BS84" i="114" a="1"/>
  <c r="BS84" i="114" s="1"/>
  <c r="BY50" i="114" a="1"/>
  <c r="BY50" i="114" s="1"/>
  <c r="BY24" i="114" a="1"/>
  <c r="BY24" i="114" s="1"/>
  <c r="BY22" i="114" a="1"/>
  <c r="BY22" i="114" s="1"/>
  <c r="BY20" i="114" a="1"/>
  <c r="BY20" i="114" s="1"/>
  <c r="BS29" i="114" a="1"/>
  <c r="BS29" i="114" s="1"/>
  <c r="BS96" i="114" a="1"/>
  <c r="BS96" i="114" s="1"/>
  <c r="BS60" i="114" a="1"/>
  <c r="BS60" i="114" s="1"/>
  <c r="BS31" i="114" a="1"/>
  <c r="BS31" i="114" s="1"/>
  <c r="BY82" i="114" a="1"/>
  <c r="BY82" i="114" s="1"/>
  <c r="BY3" i="114" a="1"/>
  <c r="BY3" i="114" s="1"/>
  <c r="BS4" i="114" a="1"/>
  <c r="BS4" i="114" s="1"/>
  <c r="BY95" i="114" a="1"/>
  <c r="BY95" i="114" s="1"/>
  <c r="BY71" i="114" a="1"/>
  <c r="BY71" i="114" s="1"/>
  <c r="BY47" i="114" a="1"/>
  <c r="BY47" i="114" s="1"/>
  <c r="BY23" i="114" a="1"/>
  <c r="BY23" i="114" s="1"/>
  <c r="AR9" i="114"/>
  <c r="AR49" i="114"/>
  <c r="AR55" i="114"/>
  <c r="AR25" i="114"/>
  <c r="AR78" i="114"/>
  <c r="AR54" i="114"/>
  <c r="AR30" i="114"/>
  <c r="BS11" i="114" a="1"/>
  <c r="BS11" i="114" s="1"/>
  <c r="BS82" i="114" a="1"/>
  <c r="BS82" i="114" s="1"/>
  <c r="BY26" i="114" a="1"/>
  <c r="BY26" i="114" s="1"/>
  <c r="BY54" i="114" a="1"/>
  <c r="BY54" i="114" s="1"/>
  <c r="BS100" i="114" a="1"/>
  <c r="BS100" i="114" s="1"/>
  <c r="BS88" i="114" a="1"/>
  <c r="BS88" i="114" s="1"/>
  <c r="BS69" i="114" a="1"/>
  <c r="BS69" i="114" s="1"/>
  <c r="BS93" i="114" a="1"/>
  <c r="BS93" i="114" s="1"/>
  <c r="BS47" i="114" a="1"/>
  <c r="BS47" i="114" s="1"/>
  <c r="BS17" i="114" a="1"/>
  <c r="BS17" i="114" s="1"/>
  <c r="BY58" i="114" a="1"/>
  <c r="BY58" i="114" s="1"/>
  <c r="BS26" i="114" a="1"/>
  <c r="BS26" i="114" s="1"/>
  <c r="BY18" i="114" a="1"/>
  <c r="BY18" i="114" s="1"/>
  <c r="BY93" i="114" a="1"/>
  <c r="BY93" i="114" s="1"/>
  <c r="BY69" i="114" a="1"/>
  <c r="BY69" i="114" s="1"/>
  <c r="BY45" i="114" a="1"/>
  <c r="BY45" i="114" s="1"/>
  <c r="AR7" i="114"/>
  <c r="AR100" i="114"/>
  <c r="AR51" i="114"/>
  <c r="AR23" i="114"/>
  <c r="AR76" i="114"/>
  <c r="AR52" i="114"/>
  <c r="AR28" i="114"/>
  <c r="BU3" i="114" a="1"/>
  <c r="BU3" i="114" s="1"/>
  <c r="BU27" i="114" a="1"/>
  <c r="BU27" i="114" s="1"/>
  <c r="BU58" i="114" a="1"/>
  <c r="BU58" i="114" s="1"/>
  <c r="BU77" i="114" a="1"/>
  <c r="BU77" i="114" s="1"/>
  <c r="BU31" i="114" a="1"/>
  <c r="BU31" i="114" s="1"/>
  <c r="BU44" i="114" a="1"/>
  <c r="BU44" i="114" s="1"/>
  <c r="BU24" i="114" a="1"/>
  <c r="BU24" i="114" s="1"/>
  <c r="CA16" i="114" a="1"/>
  <c r="CA16" i="114" s="1"/>
  <c r="CA91" i="114" a="1"/>
  <c r="CA91" i="114" s="1"/>
  <c r="CA67" i="114" a="1"/>
  <c r="CA67" i="114" s="1"/>
  <c r="CA43" i="114" a="1"/>
  <c r="CA43" i="114" s="1"/>
  <c r="CA19" i="114" a="1"/>
  <c r="CA19" i="114" s="1"/>
  <c r="CA15" i="114" a="1"/>
  <c r="CA15" i="114" s="1"/>
  <c r="CA90" i="114" a="1"/>
  <c r="CA90" i="114" s="1"/>
  <c r="CA66" i="114" a="1"/>
  <c r="CA66" i="114" s="1"/>
  <c r="CA42" i="114" a="1"/>
  <c r="CA42" i="114" s="1"/>
  <c r="BG5" i="114"/>
  <c r="BG72" i="114"/>
  <c r="BG48" i="114"/>
  <c r="BG24" i="114"/>
  <c r="BG12" i="114"/>
  <c r="BG53" i="114"/>
  <c r="BE62" i="114"/>
  <c r="BE22" i="114"/>
  <c r="BE61" i="114"/>
  <c r="BE25" i="114"/>
  <c r="BU50" i="114" a="1"/>
  <c r="BU50" i="114" s="1"/>
  <c r="BU54" i="114" a="1"/>
  <c r="BU54" i="114" s="1"/>
  <c r="BU37" i="114" a="1"/>
  <c r="BU37" i="114" s="1"/>
  <c r="BU73" i="114" a="1"/>
  <c r="BU73" i="114" s="1"/>
  <c r="BU53" i="114" a="1"/>
  <c r="BU53" i="114" s="1"/>
  <c r="BU57" i="114" a="1"/>
  <c r="BU57" i="114" s="1"/>
  <c r="BU20" i="114" a="1"/>
  <c r="BU20" i="114" s="1"/>
  <c r="CA12" i="114" a="1"/>
  <c r="CA12" i="114" s="1"/>
  <c r="CA87" i="114" a="1"/>
  <c r="CA87" i="114" s="1"/>
  <c r="CA63" i="114" a="1"/>
  <c r="CA63" i="114" s="1"/>
  <c r="CA39" i="114" a="1"/>
  <c r="CA39" i="114" s="1"/>
  <c r="BU21" i="114" a="1"/>
  <c r="BU21" i="114" s="1"/>
  <c r="CA11" i="114" a="1"/>
  <c r="CA11" i="114" s="1"/>
  <c r="CA86" i="114" a="1"/>
  <c r="CA86" i="114" s="1"/>
  <c r="CA62" i="114" a="1"/>
  <c r="CA62" i="114" s="1"/>
  <c r="CA38" i="114" a="1"/>
  <c r="CA38" i="114" s="1"/>
  <c r="BG71" i="114"/>
  <c r="BG81" i="114"/>
  <c r="BG68" i="114"/>
  <c r="BG44" i="114"/>
  <c r="BG20" i="114"/>
  <c r="BG4" i="114"/>
  <c r="BG9" i="114"/>
  <c r="AA7" i="114"/>
  <c r="AA16" i="114" s="1"/>
  <c r="BU38" i="114" a="1"/>
  <c r="BU38" i="114" s="1"/>
  <c r="BU41" i="114" a="1"/>
  <c r="BU41" i="114" s="1"/>
  <c r="BU102" i="114" a="1"/>
  <c r="BU102" i="114" s="1"/>
  <c r="BU71" i="114" a="1"/>
  <c r="BU71" i="114" s="1"/>
  <c r="BU42" i="114" a="1"/>
  <c r="BU42" i="114" s="1"/>
  <c r="BU46" i="114" a="1"/>
  <c r="BU46" i="114" s="1"/>
  <c r="BU18" i="114" a="1"/>
  <c r="BU18" i="114" s="1"/>
  <c r="CA10" i="114" a="1"/>
  <c r="CA10" i="114" s="1"/>
  <c r="CA85" i="114" a="1"/>
  <c r="CA85" i="114" s="1"/>
  <c r="CA61" i="114" a="1"/>
  <c r="CA61" i="114" s="1"/>
  <c r="CA37" i="114" a="1"/>
  <c r="CA37" i="114" s="1"/>
  <c r="BU19" i="114" a="1"/>
  <c r="BU19" i="114" s="1"/>
  <c r="CA9" i="114" a="1"/>
  <c r="CA9" i="114" s="1"/>
  <c r="CA84" i="114" a="1"/>
  <c r="CA84" i="114" s="1"/>
  <c r="CA60" i="114" a="1"/>
  <c r="CA60" i="114" s="1"/>
  <c r="CA36" i="114" a="1"/>
  <c r="CA36" i="114" s="1"/>
  <c r="BG47" i="114"/>
  <c r="BG67" i="114"/>
  <c r="BG57" i="114"/>
  <c r="BG66" i="114"/>
  <c r="BG42" i="114"/>
  <c r="BG18" i="114"/>
  <c r="BG3" i="114"/>
  <c r="BE101" i="114"/>
  <c r="BE46" i="114"/>
  <c r="BE100" i="114"/>
  <c r="BE53" i="114"/>
  <c r="BE15" i="114"/>
  <c r="BU80" i="114" a="1"/>
  <c r="BU80" i="114" s="1"/>
  <c r="BU34" i="114" a="1"/>
  <c r="BU34" i="114" s="1"/>
  <c r="BU67" i="114" a="1"/>
  <c r="BU67" i="114" s="1"/>
  <c r="BU99" i="114" a="1"/>
  <c r="BU99" i="114" s="1"/>
  <c r="BU60" i="114" a="1"/>
  <c r="BU60" i="114" s="1"/>
  <c r="BU86" i="114" a="1"/>
  <c r="BU86" i="114" s="1"/>
  <c r="BU39" i="114" a="1"/>
  <c r="BU39" i="114" s="1"/>
  <c r="BU16" i="114" a="1"/>
  <c r="BU16" i="114" s="1"/>
  <c r="CA8" i="114" a="1"/>
  <c r="CA8" i="114" s="1"/>
  <c r="CA83" i="114" a="1"/>
  <c r="CA83" i="114" s="1"/>
  <c r="CA59" i="114" a="1"/>
  <c r="CA59" i="114" s="1"/>
  <c r="CA35" i="114" a="1"/>
  <c r="CA35" i="114" s="1"/>
  <c r="BU17" i="114" a="1"/>
  <c r="BU17" i="114" s="1"/>
  <c r="CA7" i="114" a="1"/>
  <c r="CA7" i="114" s="1"/>
  <c r="CA82" i="114" a="1"/>
  <c r="CA82" i="114" s="1"/>
  <c r="CA58" i="114" a="1"/>
  <c r="CA58" i="114" s="1"/>
  <c r="CA34" i="114" a="1"/>
  <c r="CA34" i="114" s="1"/>
  <c r="BG23" i="114"/>
  <c r="BG43" i="114"/>
  <c r="BG33" i="114"/>
  <c r="BG64" i="114"/>
  <c r="BG40" i="114"/>
  <c r="BG16" i="114"/>
  <c r="BG55" i="114"/>
  <c r="BE99" i="114"/>
  <c r="BE44" i="114"/>
  <c r="BE98" i="114"/>
  <c r="BE51" i="114"/>
  <c r="BE3" i="114"/>
  <c r="BG51" i="114"/>
  <c r="BG29" i="114"/>
  <c r="BU78" i="114" a="1"/>
  <c r="BU78" i="114" s="1"/>
  <c r="BU101" i="114" a="1"/>
  <c r="BU101" i="114" s="1"/>
  <c r="BU56" i="114" a="1"/>
  <c r="BU56" i="114" s="1"/>
  <c r="BU96" i="114" a="1"/>
  <c r="BU96" i="114" s="1"/>
  <c r="BU47" i="114" a="1"/>
  <c r="BU47" i="114" s="1"/>
  <c r="BU100" i="114" a="1"/>
  <c r="BU100" i="114" s="1"/>
  <c r="BU35" i="114" a="1"/>
  <c r="BU35" i="114" s="1"/>
  <c r="BU14" i="114" a="1"/>
  <c r="BU14" i="114" s="1"/>
  <c r="CA6" i="114" a="1"/>
  <c r="CA6" i="114" s="1"/>
  <c r="CA81" i="114" a="1"/>
  <c r="CA81" i="114" s="1"/>
  <c r="CA57" i="114" a="1"/>
  <c r="CA57" i="114" s="1"/>
  <c r="CA33" i="114" a="1"/>
  <c r="CA33" i="114" s="1"/>
  <c r="BU15" i="114" a="1"/>
  <c r="BU15" i="114" s="1"/>
  <c r="CA5" i="114" a="1"/>
  <c r="CA5" i="114" s="1"/>
  <c r="CA80" i="114" a="1"/>
  <c r="CA80" i="114" s="1"/>
  <c r="CA56" i="114" a="1"/>
  <c r="CA56" i="114" s="1"/>
  <c r="CA32" i="114" a="1"/>
  <c r="CA32" i="114" s="1"/>
  <c r="BG19" i="114"/>
  <c r="BG83" i="114"/>
  <c r="BG11" i="114"/>
  <c r="BG62" i="114"/>
  <c r="BG38" i="114"/>
  <c r="BG14" i="114"/>
  <c r="BG31" i="114"/>
  <c r="BE78" i="114"/>
  <c r="BE42" i="114"/>
  <c r="BE96" i="114"/>
  <c r="BE49" i="114"/>
  <c r="BU76" i="114" a="1"/>
  <c r="BU76" i="114" s="1"/>
  <c r="BU98" i="114" a="1"/>
  <c r="BU98" i="114" s="1"/>
  <c r="BU43" i="114" a="1"/>
  <c r="BU43" i="114" s="1"/>
  <c r="BU93" i="114" a="1"/>
  <c r="BU93" i="114" s="1"/>
  <c r="BU40" i="114" a="1"/>
  <c r="BU40" i="114" s="1"/>
  <c r="BU97" i="114" a="1"/>
  <c r="BU97" i="114" s="1"/>
  <c r="BU29" i="114" a="1"/>
  <c r="BU29" i="114" s="1"/>
  <c r="BU12" i="114" a="1"/>
  <c r="BU12" i="114" s="1"/>
  <c r="CA4" i="114" a="1"/>
  <c r="CA4" i="114" s="1"/>
  <c r="CA79" i="114" a="1"/>
  <c r="CA79" i="114" s="1"/>
  <c r="CA55" i="114" a="1"/>
  <c r="CA55" i="114" s="1"/>
  <c r="CA31" i="114" a="1"/>
  <c r="CA31" i="114" s="1"/>
  <c r="BU13" i="114" a="1"/>
  <c r="BU13" i="114" s="1"/>
  <c r="CA102" i="114" a="1"/>
  <c r="CA102" i="114" s="1"/>
  <c r="CA78" i="114" a="1"/>
  <c r="CA78" i="114" s="1"/>
  <c r="CA54" i="114" a="1"/>
  <c r="CA54" i="114" s="1"/>
  <c r="CA30" i="114" a="1"/>
  <c r="CA30" i="114" s="1"/>
  <c r="BG59" i="114"/>
  <c r="BG84" i="114"/>
  <c r="BG60" i="114"/>
  <c r="BG36" i="114"/>
  <c r="BG10" i="114"/>
  <c r="BE76" i="114"/>
  <c r="BE40" i="114"/>
  <c r="BE83" i="114"/>
  <c r="BE47" i="114"/>
  <c r="BU74" i="114" a="1"/>
  <c r="BU74" i="114" s="1"/>
  <c r="BU95" i="114" a="1"/>
  <c r="BU95" i="114" s="1"/>
  <c r="BU33" i="114" a="1"/>
  <c r="BU33" i="114" s="1"/>
  <c r="BU90" i="114" a="1"/>
  <c r="BU90" i="114" s="1"/>
  <c r="BU62" i="114" a="1"/>
  <c r="BU62" i="114" s="1"/>
  <c r="BU94" i="114" a="1"/>
  <c r="BU94" i="114" s="1"/>
  <c r="CA3" i="114" a="1"/>
  <c r="CA3" i="114" s="1"/>
  <c r="BU10" i="114" a="1"/>
  <c r="BU10" i="114" s="1"/>
  <c r="CA101" i="114" a="1"/>
  <c r="CA101" i="114" s="1"/>
  <c r="CA77" i="114" a="1"/>
  <c r="CA77" i="114" s="1"/>
  <c r="CA53" i="114" a="1"/>
  <c r="CA53" i="114" s="1"/>
  <c r="CA29" i="114" a="1"/>
  <c r="CA29" i="114" s="1"/>
  <c r="BU11" i="114" a="1"/>
  <c r="BU11" i="114" s="1"/>
  <c r="CA100" i="114" a="1"/>
  <c r="CA100" i="114" s="1"/>
  <c r="CA76" i="114" a="1"/>
  <c r="CA76" i="114" s="1"/>
  <c r="CA52" i="114" a="1"/>
  <c r="CA52" i="114" s="1"/>
  <c r="CA28" i="114" a="1"/>
  <c r="CA28" i="114" s="1"/>
  <c r="BG35" i="114"/>
  <c r="BG82" i="114"/>
  <c r="BG58" i="114"/>
  <c r="BG34" i="114"/>
  <c r="BG6" i="114"/>
  <c r="BE74" i="114"/>
  <c r="BE38" i="114"/>
  <c r="BE79" i="114"/>
  <c r="BE41" i="114"/>
  <c r="BU72" i="114" a="1"/>
  <c r="BU72" i="114" s="1"/>
  <c r="BU92" i="114" a="1"/>
  <c r="BU92" i="114" s="1"/>
  <c r="BU25" i="114" a="1"/>
  <c r="BU25" i="114" s="1"/>
  <c r="BU85" i="114" a="1"/>
  <c r="BU85" i="114" s="1"/>
  <c r="BU49" i="114" a="1"/>
  <c r="BU49" i="114" s="1"/>
  <c r="BU91" i="114" a="1"/>
  <c r="BU91" i="114" s="1"/>
  <c r="BU32" i="114" a="1"/>
  <c r="BU32" i="114" s="1"/>
  <c r="BU8" i="114" a="1"/>
  <c r="BU8" i="114" s="1"/>
  <c r="CA99" i="114" a="1"/>
  <c r="CA99" i="114" s="1"/>
  <c r="CA75" i="114" a="1"/>
  <c r="CA75" i="114" s="1"/>
  <c r="CA51" i="114" a="1"/>
  <c r="CA51" i="114" s="1"/>
  <c r="CA27" i="114" a="1"/>
  <c r="CA27" i="114" s="1"/>
  <c r="BU9" i="114" a="1"/>
  <c r="BU9" i="114" s="1"/>
  <c r="CA98" i="114" a="1"/>
  <c r="CA98" i="114" s="1"/>
  <c r="CA74" i="114" a="1"/>
  <c r="CA74" i="114" s="1"/>
  <c r="CA50" i="114" a="1"/>
  <c r="CA50" i="114" s="1"/>
  <c r="CA26" i="114" a="1"/>
  <c r="CA26" i="114" s="1"/>
  <c r="BG101" i="114"/>
  <c r="BG99" i="114"/>
  <c r="BG97" i="114"/>
  <c r="BG13" i="114"/>
  <c r="BG80" i="114"/>
  <c r="BG56" i="114"/>
  <c r="BG32" i="114"/>
  <c r="BG102" i="114"/>
  <c r="BE70" i="114"/>
  <c r="BE32" i="114"/>
  <c r="BE77" i="114"/>
  <c r="BE39" i="114"/>
  <c r="BU59" i="114" a="1"/>
  <c r="BU59" i="114" s="1"/>
  <c r="BU89" i="114" a="1"/>
  <c r="BU89" i="114" s="1"/>
  <c r="BU84" i="114" a="1"/>
  <c r="BU84" i="114" s="1"/>
  <c r="BU83" i="114" a="1"/>
  <c r="BU83" i="114" s="1"/>
  <c r="BU36" i="114" a="1"/>
  <c r="BU36" i="114" s="1"/>
  <c r="BU88" i="114" a="1"/>
  <c r="BU88" i="114" s="1"/>
  <c r="BU30" i="114" a="1"/>
  <c r="BU30" i="114" s="1"/>
  <c r="BU6" i="114" a="1"/>
  <c r="BU6" i="114" s="1"/>
  <c r="CA97" i="114" a="1"/>
  <c r="CA97" i="114" s="1"/>
  <c r="CA73" i="114" a="1"/>
  <c r="CA73" i="114" s="1"/>
  <c r="CA49" i="114" a="1"/>
  <c r="CA49" i="114" s="1"/>
  <c r="CA25" i="114" a="1"/>
  <c r="CA25" i="114" s="1"/>
  <c r="BU7" i="114" a="1"/>
  <c r="BU7" i="114" s="1"/>
  <c r="CA96" i="114" a="1"/>
  <c r="CA96" i="114" s="1"/>
  <c r="CA72" i="114" a="1"/>
  <c r="CA72" i="114" s="1"/>
  <c r="CA48" i="114" a="1"/>
  <c r="CA48" i="114" s="1"/>
  <c r="CA24" i="114" a="1"/>
  <c r="CA24" i="114" s="1"/>
  <c r="BG69" i="114"/>
  <c r="BG65" i="114"/>
  <c r="BG63" i="114"/>
  <c r="BG61" i="114"/>
  <c r="BG78" i="114"/>
  <c r="BG54" i="114"/>
  <c r="BG30" i="114"/>
  <c r="BG100" i="114"/>
  <c r="BE68" i="114"/>
  <c r="BE30" i="114"/>
  <c r="BE75" i="114"/>
  <c r="BE31" i="114"/>
  <c r="BU63" i="114" a="1"/>
  <c r="BU63" i="114" s="1"/>
  <c r="BU87" i="114" a="1"/>
  <c r="BU87" i="114" s="1"/>
  <c r="BU81" i="114" a="1"/>
  <c r="BU81" i="114" s="1"/>
  <c r="BU64" i="114" a="1"/>
  <c r="BU64" i="114" s="1"/>
  <c r="BU68" i="114" a="1"/>
  <c r="BU68" i="114" s="1"/>
  <c r="BU28" i="114" a="1"/>
  <c r="BU28" i="114" s="1"/>
  <c r="BU4" i="114" a="1"/>
  <c r="BU4" i="114" s="1"/>
  <c r="CA95" i="114" a="1"/>
  <c r="CA95" i="114" s="1"/>
  <c r="CA71" i="114" a="1"/>
  <c r="CA71" i="114" s="1"/>
  <c r="CA47" i="114" a="1"/>
  <c r="CA47" i="114" s="1"/>
  <c r="CA23" i="114" a="1"/>
  <c r="CA23" i="114" s="1"/>
  <c r="BU5" i="114" a="1"/>
  <c r="BU5" i="114" s="1"/>
  <c r="CA94" i="114" a="1"/>
  <c r="CA94" i="114" s="1"/>
  <c r="CA70" i="114" a="1"/>
  <c r="CA70" i="114" s="1"/>
  <c r="CA46" i="114" a="1"/>
  <c r="CA46" i="114" s="1"/>
  <c r="CA22" i="114" a="1"/>
  <c r="CA22" i="114" s="1"/>
  <c r="BG45" i="114"/>
  <c r="BG41" i="114"/>
  <c r="BG39" i="114"/>
  <c r="BG37" i="114"/>
  <c r="BG76" i="114"/>
  <c r="BG52" i="114"/>
  <c r="BG28" i="114"/>
  <c r="BG98" i="114"/>
  <c r="BE66" i="114"/>
  <c r="BE28" i="114"/>
  <c r="BE73" i="114"/>
  <c r="BE29" i="114"/>
  <c r="BU48" i="114" a="1"/>
  <c r="BU48" i="114" s="1"/>
  <c r="BU82" i="114" a="1"/>
  <c r="BU82" i="114" s="1"/>
  <c r="BU52" i="114" a="1"/>
  <c r="BU52" i="114" s="1"/>
  <c r="BU69" i="114" a="1"/>
  <c r="BU69" i="114" s="1"/>
  <c r="BU79" i="114" a="1"/>
  <c r="BU79" i="114" s="1"/>
  <c r="BU51" i="114" a="1"/>
  <c r="BU51" i="114" s="1"/>
  <c r="BU55" i="114" a="1"/>
  <c r="BU55" i="114" s="1"/>
  <c r="BU26" i="114" a="1"/>
  <c r="BU26" i="114" s="1"/>
  <c r="CA18" i="114" a="1"/>
  <c r="CA18" i="114" s="1"/>
  <c r="CA93" i="114" a="1"/>
  <c r="CA93" i="114" s="1"/>
  <c r="CA69" i="114" a="1"/>
  <c r="CA69" i="114" s="1"/>
  <c r="CA45" i="114" a="1"/>
  <c r="CA45" i="114" s="1"/>
  <c r="CA21" i="114" a="1"/>
  <c r="CA21" i="114" s="1"/>
  <c r="CA17" i="114" a="1"/>
  <c r="CA17" i="114" s="1"/>
  <c r="CA92" i="114" a="1"/>
  <c r="CA92" i="114" s="1"/>
  <c r="CA68" i="114" a="1"/>
  <c r="CA68" i="114" s="1"/>
  <c r="CA44" i="114" a="1"/>
  <c r="CA44" i="114" s="1"/>
  <c r="BG21" i="114"/>
  <c r="BG17" i="114"/>
  <c r="BG15" i="114"/>
  <c r="BG74" i="114"/>
  <c r="BG50" i="114"/>
  <c r="BG26" i="114"/>
  <c r="BG96" i="114"/>
  <c r="BG77" i="114"/>
  <c r="BE64" i="114"/>
  <c r="BE26" i="114"/>
  <c r="BE63" i="114"/>
  <c r="BE27" i="114"/>
  <c r="BC74" i="114"/>
  <c r="BC50" i="114"/>
  <c r="BC26" i="114"/>
  <c r="BC79" i="114"/>
  <c r="BC55" i="114"/>
  <c r="BC31" i="114"/>
  <c r="BC70" i="114"/>
  <c r="BC46" i="114"/>
  <c r="BC22" i="114"/>
  <c r="BC75" i="114"/>
  <c r="BC51" i="114"/>
  <c r="BC27" i="114"/>
  <c r="BC6" i="114"/>
  <c r="AV71" i="114"/>
  <c r="BC68" i="114"/>
  <c r="BC44" i="114"/>
  <c r="BC20" i="114"/>
  <c r="BC73" i="114"/>
  <c r="BC49" i="114"/>
  <c r="BC25" i="114"/>
  <c r="BC4" i="114"/>
  <c r="AV47" i="114"/>
  <c r="BC101" i="114"/>
  <c r="BC66" i="114"/>
  <c r="BC42" i="114"/>
  <c r="BC18" i="114"/>
  <c r="BC71" i="114"/>
  <c r="BC47" i="114"/>
  <c r="BC23" i="114"/>
  <c r="BC3" i="114"/>
  <c r="AV23" i="114"/>
  <c r="BC99" i="114"/>
  <c r="BC64" i="114"/>
  <c r="BC40" i="114"/>
  <c r="BC16" i="114"/>
  <c r="BC69" i="114"/>
  <c r="BC45" i="114"/>
  <c r="BC21" i="114"/>
  <c r="BC14" i="114"/>
  <c r="AV97" i="114"/>
  <c r="BC97" i="114"/>
  <c r="BC62" i="114"/>
  <c r="BC38" i="114"/>
  <c r="BC102" i="114"/>
  <c r="BC67" i="114"/>
  <c r="BC43" i="114"/>
  <c r="BC19" i="114"/>
  <c r="BC13" i="114"/>
  <c r="BC12" i="114"/>
  <c r="AV62" i="114"/>
  <c r="BC84" i="114"/>
  <c r="BC60" i="114"/>
  <c r="BC36" i="114"/>
  <c r="BC100" i="114"/>
  <c r="BC65" i="114"/>
  <c r="BC41" i="114"/>
  <c r="BC17" i="114"/>
  <c r="BG75" i="114"/>
  <c r="BC11" i="114"/>
  <c r="AV38" i="114"/>
  <c r="BC82" i="114"/>
  <c r="BC58" i="114"/>
  <c r="BC34" i="114"/>
  <c r="BC98" i="114"/>
  <c r="BC63" i="114"/>
  <c r="BC39" i="114"/>
  <c r="BC15" i="114"/>
  <c r="BC10" i="114"/>
  <c r="BC9" i="114"/>
  <c r="AV14" i="114"/>
  <c r="BC80" i="114"/>
  <c r="BC56" i="114"/>
  <c r="BC32" i="114"/>
  <c r="BC96" i="114"/>
  <c r="BC61" i="114"/>
  <c r="BC37" i="114"/>
  <c r="BC5" i="114"/>
  <c r="BC78" i="114"/>
  <c r="BC54" i="114"/>
  <c r="BC30" i="114"/>
  <c r="BC83" i="114"/>
  <c r="BC59" i="114"/>
  <c r="BC35" i="114"/>
  <c r="BE97" i="114"/>
  <c r="BE52" i="114"/>
  <c r="BE20" i="114"/>
  <c r="BE71" i="114"/>
  <c r="BE37" i="114"/>
  <c r="BC8" i="114"/>
  <c r="BC7" i="114"/>
  <c r="BC76" i="114"/>
  <c r="BC52" i="114"/>
  <c r="BC28" i="114"/>
  <c r="BC81" i="114"/>
  <c r="BC57" i="114"/>
  <c r="BE80" i="114"/>
  <c r="BE50" i="114"/>
  <c r="BE18" i="114"/>
  <c r="BE65" i="114"/>
  <c r="BE35" i="114"/>
  <c r="BG49" i="114"/>
  <c r="BG25" i="114"/>
  <c r="BE72" i="114"/>
  <c r="BE48" i="114"/>
  <c r="BE24" i="114"/>
  <c r="BE81" i="114"/>
  <c r="BE57" i="114"/>
  <c r="BE33" i="114"/>
  <c r="BG27" i="114"/>
  <c r="BG7" i="114"/>
  <c r="BE84" i="114"/>
  <c r="BE60" i="114"/>
  <c r="BE36" i="114"/>
  <c r="BE13" i="114"/>
  <c r="BE69" i="114"/>
  <c r="BE45" i="114"/>
  <c r="BE21" i="114"/>
  <c r="BE82" i="114"/>
  <c r="BE58" i="114"/>
  <c r="BE34" i="114"/>
  <c r="BE102" i="114"/>
  <c r="BE67" i="114"/>
  <c r="BE43" i="114"/>
  <c r="BG73" i="114"/>
  <c r="AU55" i="114"/>
  <c r="AU41" i="114"/>
  <c r="AU5" i="114"/>
  <c r="AU98" i="114"/>
  <c r="AU72" i="114"/>
  <c r="AU70" i="114"/>
  <c r="AU48" i="114"/>
  <c r="AU46" i="114"/>
  <c r="AU33" i="114"/>
  <c r="AU24" i="114"/>
  <c r="AU47" i="114"/>
  <c r="AU22" i="114"/>
  <c r="AU65" i="114"/>
  <c r="AU75" i="114"/>
  <c r="AU7" i="114"/>
  <c r="AV73" i="114"/>
  <c r="AV49" i="114"/>
  <c r="AV25" i="114"/>
  <c r="AV99" i="114"/>
  <c r="AV64" i="114"/>
  <c r="AV40" i="114"/>
  <c r="AV16" i="114"/>
  <c r="AU102" i="114"/>
  <c r="AU74" i="114"/>
  <c r="AU50" i="114"/>
  <c r="AU26" i="114"/>
  <c r="AU77" i="114"/>
  <c r="AU43" i="114"/>
  <c r="AU19" i="114"/>
  <c r="AU35" i="114"/>
  <c r="AV60" i="114"/>
  <c r="AV102" i="114"/>
  <c r="AV67" i="114"/>
  <c r="AV43" i="114"/>
  <c r="AV19" i="114"/>
  <c r="AV82" i="114"/>
  <c r="AV58" i="114"/>
  <c r="AV34" i="114"/>
  <c r="AV6" i="114"/>
  <c r="AU17" i="114"/>
  <c r="AU68" i="114"/>
  <c r="AU44" i="114"/>
  <c r="AU20" i="114"/>
  <c r="AU31" i="114"/>
  <c r="AU29" i="114"/>
  <c r="AU51" i="114"/>
  <c r="AV100" i="114"/>
  <c r="AV65" i="114"/>
  <c r="AV41" i="114"/>
  <c r="AV17" i="114"/>
  <c r="AV80" i="114"/>
  <c r="AV56" i="114"/>
  <c r="AV32" i="114"/>
  <c r="AV13" i="114"/>
  <c r="AU12" i="114"/>
  <c r="AU66" i="114"/>
  <c r="AU42" i="114"/>
  <c r="AU18" i="114"/>
  <c r="AU23" i="114"/>
  <c r="AU13" i="114"/>
  <c r="AV21" i="114"/>
  <c r="AV98" i="114"/>
  <c r="AV63" i="114"/>
  <c r="AV39" i="114"/>
  <c r="AV15" i="114"/>
  <c r="AV78" i="114"/>
  <c r="AV54" i="114"/>
  <c r="AV30" i="114"/>
  <c r="AV9" i="114"/>
  <c r="AU25" i="114"/>
  <c r="AU8" i="114"/>
  <c r="AU64" i="114"/>
  <c r="AU40" i="114"/>
  <c r="AU16" i="114"/>
  <c r="AU61" i="114"/>
  <c r="AV96" i="114"/>
  <c r="AV61" i="114"/>
  <c r="AV37" i="114"/>
  <c r="AV12" i="114"/>
  <c r="AV76" i="114"/>
  <c r="AV52" i="114"/>
  <c r="AV28" i="114"/>
  <c r="AV5" i="114"/>
  <c r="AU69" i="114"/>
  <c r="AU4" i="114"/>
  <c r="AU62" i="114"/>
  <c r="AU38" i="114"/>
  <c r="AU14" i="114"/>
  <c r="AU81" i="114"/>
  <c r="AU57" i="114"/>
  <c r="AU53" i="114"/>
  <c r="AV45" i="114"/>
  <c r="AV83" i="114"/>
  <c r="AV59" i="114"/>
  <c r="AV35" i="114"/>
  <c r="AV8" i="114"/>
  <c r="AV74" i="114"/>
  <c r="AV50" i="114"/>
  <c r="AV26" i="114"/>
  <c r="AV3" i="114"/>
  <c r="AU100" i="114"/>
  <c r="AU84" i="114"/>
  <c r="AU60" i="114"/>
  <c r="AU36" i="114"/>
  <c r="AU10" i="114"/>
  <c r="AU45" i="114"/>
  <c r="AU27" i="114"/>
  <c r="AU67" i="114"/>
  <c r="AU101" i="114"/>
  <c r="AV81" i="114"/>
  <c r="AV57" i="114"/>
  <c r="AV33" i="114"/>
  <c r="AV4" i="114"/>
  <c r="AV72" i="114"/>
  <c r="AV48" i="114"/>
  <c r="AV24" i="114"/>
  <c r="AU83" i="114"/>
  <c r="AU82" i="114"/>
  <c r="AU58" i="114"/>
  <c r="AU34" i="114"/>
  <c r="AU6" i="114"/>
  <c r="AU21" i="114"/>
  <c r="AU73" i="114"/>
  <c r="AV10" i="114"/>
  <c r="AV79" i="114"/>
  <c r="AV55" i="114"/>
  <c r="AV31" i="114"/>
  <c r="AV11" i="114"/>
  <c r="AV70" i="114"/>
  <c r="AV46" i="114"/>
  <c r="AV22" i="114"/>
  <c r="AU96" i="114"/>
  <c r="AU80" i="114"/>
  <c r="AU56" i="114"/>
  <c r="AU32" i="114"/>
  <c r="AU3" i="114"/>
  <c r="AU11" i="114"/>
  <c r="AV69" i="114"/>
  <c r="AV36" i="114"/>
  <c r="AV77" i="114"/>
  <c r="AV53" i="114"/>
  <c r="AV29" i="114"/>
  <c r="AV7" i="114"/>
  <c r="AV68" i="114"/>
  <c r="AV44" i="114"/>
  <c r="AV20" i="114"/>
  <c r="AU15" i="114"/>
  <c r="AU78" i="114"/>
  <c r="AU54" i="114"/>
  <c r="AU30" i="114"/>
  <c r="AU79" i="114"/>
  <c r="AU97" i="114"/>
  <c r="AU49" i="114"/>
  <c r="AU37" i="114"/>
  <c r="AV84" i="114"/>
  <c r="AV75" i="114"/>
  <c r="AV51" i="114"/>
  <c r="AV27" i="114"/>
  <c r="AV101" i="114"/>
  <c r="AV66" i="114"/>
  <c r="AV42" i="114"/>
  <c r="AU39" i="114"/>
  <c r="AU76" i="114"/>
  <c r="AU52" i="114"/>
  <c r="AU28" i="114"/>
  <c r="AU71" i="114"/>
  <c r="AU63" i="114"/>
  <c r="AU59" i="114"/>
  <c r="AU9" i="114"/>
  <c r="Y25" i="114"/>
  <c r="BL3" i="114" s="1"/>
  <c r="W25" i="114"/>
  <c r="BJ3" i="114" s="1"/>
  <c r="BL53" i="114"/>
  <c r="Z122" i="114"/>
  <c r="AA19" i="114"/>
  <c r="AP78" i="114" s="1"/>
  <c r="Z31" i="114"/>
  <c r="S162" i="114"/>
  <c r="X122" i="114"/>
  <c r="W122" i="114"/>
  <c r="Z21" i="94"/>
  <c r="X22" i="114"/>
  <c r="AY63" i="114" s="1"/>
  <c r="V88" i="114"/>
  <c r="V16" i="114"/>
  <c r="X19" i="114"/>
  <c r="AM55" i="114" s="1"/>
  <c r="W19" i="114"/>
  <c r="AL35" i="114" s="1"/>
  <c r="V19" i="114"/>
  <c r="AK73" i="114" s="1"/>
  <c r="Y8" i="114"/>
  <c r="Y13" i="114"/>
  <c r="Y12" i="114"/>
  <c r="Y16" i="114" s="1"/>
  <c r="Y9" i="114"/>
  <c r="L29" i="94"/>
  <c r="Z15" i="94" s="1"/>
  <c r="AC13" i="94" a="1"/>
  <c r="AC13" i="94" s="1"/>
  <c r="AB13" i="94" a="1"/>
  <c r="AB13" i="94" s="1"/>
  <c r="J18" i="94"/>
  <c r="J25" i="94"/>
  <c r="J29" i="94" s="1"/>
  <c r="Z9" i="94" s="1"/>
  <c r="AC10" i="94" a="1"/>
  <c r="AC10" i="94" s="1"/>
  <c r="AB10" i="94" a="1"/>
  <c r="AB10" i="94" s="1"/>
  <c r="AC7" i="94" a="1"/>
  <c r="AC7" i="94" s="1"/>
  <c r="AB7" i="94" a="1"/>
  <c r="AB7" i="94" s="1"/>
  <c r="K11" i="94"/>
  <c r="U22" i="94"/>
  <c r="V22" i="94"/>
  <c r="J11" i="94"/>
  <c r="J12" i="94" s="1"/>
  <c r="U21" i="94"/>
  <c r="T20" i="94"/>
  <c r="J17" i="94"/>
  <c r="Y13" i="94" s="1"/>
  <c r="T10" i="94"/>
  <c r="T11" i="94"/>
  <c r="T7" i="94"/>
  <c r="T9" i="94"/>
  <c r="P51" i="94" s="1"/>
  <c r="Q51" i="94" s="1"/>
  <c r="Y7" i="94"/>
  <c r="T8" i="94"/>
  <c r="S5" i="80"/>
  <c r="AA103" i="80"/>
  <c r="AA104" i="80" s="1"/>
  <c r="AA105" i="80" s="1"/>
  <c r="AA101" i="80"/>
  <c r="K21" i="80"/>
  <c r="L8" i="80"/>
  <c r="AD8" i="80" s="1"/>
  <c r="AB103" i="80"/>
  <c r="L18" i="80"/>
  <c r="AB101" i="80"/>
  <c r="L15" i="80"/>
  <c r="K15" i="80"/>
  <c r="K14" i="80"/>
  <c r="O13" i="80"/>
  <c r="K16" i="80"/>
  <c r="K13" i="80"/>
  <c r="L14" i="80"/>
  <c r="K18" i="80"/>
  <c r="O18" i="80"/>
  <c r="K20" i="80"/>
  <c r="AB102" i="80"/>
  <c r="AD5" i="80"/>
  <c r="K19" i="80"/>
  <c r="AC5" i="80"/>
  <c r="S6" i="80"/>
  <c r="S8" i="80" s="1"/>
  <c r="S7" i="80" s="1"/>
  <c r="BL71" i="114" l="1"/>
  <c r="BL46" i="114"/>
  <c r="V22" i="114"/>
  <c r="AW56" i="114" s="1"/>
  <c r="BL33" i="114"/>
  <c r="BL11" i="114"/>
  <c r="AB7" i="114"/>
  <c r="BJ8" i="114"/>
  <c r="V95" i="114"/>
  <c r="BJ74" i="114"/>
  <c r="Y22" i="114"/>
  <c r="AZ50" i="114" s="1"/>
  <c r="AA25" i="114"/>
  <c r="BN3" i="114" s="1"/>
  <c r="Z19" i="114"/>
  <c r="AO83" i="114" s="1"/>
  <c r="BL68" i="114"/>
  <c r="BL69" i="114"/>
  <c r="Y31" i="114"/>
  <c r="AZ63" i="114"/>
  <c r="BL36" i="114"/>
  <c r="AZ32" i="114"/>
  <c r="BL9" i="114"/>
  <c r="BL10" i="114"/>
  <c r="BL57" i="114"/>
  <c r="BL5" i="114"/>
  <c r="BL49" i="114"/>
  <c r="BL59" i="114"/>
  <c r="BL80" i="114"/>
  <c r="BL73" i="114"/>
  <c r="BL48" i="114"/>
  <c r="BL14" i="114"/>
  <c r="BL18" i="114"/>
  <c r="BL40" i="114"/>
  <c r="BL58" i="114"/>
  <c r="BL79" i="114"/>
  <c r="BL101" i="114"/>
  <c r="BL19" i="114"/>
  <c r="BL22" i="114"/>
  <c r="BL99" i="114"/>
  <c r="BL7" i="114"/>
  <c r="BL50" i="114"/>
  <c r="BO34" i="114"/>
  <c r="BL43" i="114"/>
  <c r="BL70" i="114"/>
  <c r="BL60" i="114"/>
  <c r="BL12" i="114"/>
  <c r="BL62" i="114"/>
  <c r="BL75" i="114"/>
  <c r="BL20" i="114"/>
  <c r="BL61" i="114"/>
  <c r="V122" i="114"/>
  <c r="BL102" i="114"/>
  <c r="BL6" i="114"/>
  <c r="BL72" i="114"/>
  <c r="BL38" i="114"/>
  <c r="BL28" i="114"/>
  <c r="V25" i="114"/>
  <c r="BI72" i="114" s="1"/>
  <c r="Y122" i="114"/>
  <c r="W22" i="114"/>
  <c r="AX28" i="114" s="1"/>
  <c r="BO28" i="114"/>
  <c r="BL42" i="114"/>
  <c r="BL56" i="114"/>
  <c r="BL23" i="114"/>
  <c r="BL82" i="114"/>
  <c r="BL76" i="114"/>
  <c r="BL67" i="114"/>
  <c r="BL16" i="114"/>
  <c r="BL47" i="114"/>
  <c r="BL52" i="114"/>
  <c r="BL4" i="114"/>
  <c r="BL17" i="114"/>
  <c r="BL27" i="114"/>
  <c r="BL31" i="114"/>
  <c r="BL26" i="114"/>
  <c r="BL41" i="114"/>
  <c r="BL51" i="114"/>
  <c r="BL55" i="114"/>
  <c r="BL35" i="114"/>
  <c r="BL65" i="114"/>
  <c r="X25" i="114"/>
  <c r="BK31" i="114" s="1"/>
  <c r="AA122" i="114"/>
  <c r="Z25" i="114"/>
  <c r="BM78" i="114" s="1"/>
  <c r="BL77" i="114"/>
  <c r="BL37" i="114"/>
  <c r="BJ45" i="114"/>
  <c r="BJ28" i="114"/>
  <c r="BJ5" i="114"/>
  <c r="BJ14" i="114"/>
  <c r="BJ7" i="114"/>
  <c r="BJ79" i="114"/>
  <c r="BJ36" i="114"/>
  <c r="BJ50" i="114"/>
  <c r="BL45" i="114"/>
  <c r="BL64" i="114"/>
  <c r="BL25" i="114"/>
  <c r="BJ39" i="114"/>
  <c r="BJ84" i="114"/>
  <c r="BJ62" i="114"/>
  <c r="BJ21" i="114"/>
  <c r="BL66" i="114"/>
  <c r="BL30" i="114"/>
  <c r="BL54" i="114"/>
  <c r="BL32" i="114"/>
  <c r="BJ63" i="114"/>
  <c r="BJ35" i="114"/>
  <c r="BJ34" i="114"/>
  <c r="BJ69" i="114"/>
  <c r="BJ23" i="114"/>
  <c r="BJ59" i="114"/>
  <c r="BJ58" i="114"/>
  <c r="BJ16" i="114"/>
  <c r="BJ47" i="114"/>
  <c r="BJ29" i="114"/>
  <c r="BJ9" i="114"/>
  <c r="BJ30" i="114"/>
  <c r="BJ82" i="114"/>
  <c r="BJ40" i="114"/>
  <c r="BJ71" i="114"/>
  <c r="BJ53" i="114"/>
  <c r="BJ18" i="114"/>
  <c r="BJ49" i="114"/>
  <c r="BJ11" i="114"/>
  <c r="BJ4" i="114"/>
  <c r="BJ57" i="114"/>
  <c r="BJ78" i="114"/>
  <c r="BJ37" i="114"/>
  <c r="BJ17" i="114"/>
  <c r="BJ99" i="114"/>
  <c r="BJ42" i="114"/>
  <c r="BJ73" i="114"/>
  <c r="BJ48" i="114"/>
  <c r="BJ97" i="114"/>
  <c r="BJ6" i="114"/>
  <c r="BJ81" i="114"/>
  <c r="BJ61" i="114"/>
  <c r="BJ41" i="114"/>
  <c r="BJ66" i="114"/>
  <c r="BJ44" i="114"/>
  <c r="BJ72" i="114"/>
  <c r="BJ33" i="114"/>
  <c r="BJ64" i="114"/>
  <c r="BJ24" i="114"/>
  <c r="BJ13" i="114"/>
  <c r="BJ31" i="114"/>
  <c r="BJ65" i="114"/>
  <c r="BJ19" i="114"/>
  <c r="BJ101" i="114"/>
  <c r="BJ55" i="114"/>
  <c r="BJ52" i="114"/>
  <c r="BJ32" i="114"/>
  <c r="BJ100" i="114"/>
  <c r="BJ43" i="114"/>
  <c r="BJ54" i="114"/>
  <c r="BJ12" i="114"/>
  <c r="BJ96" i="114"/>
  <c r="BJ76" i="114"/>
  <c r="BJ56" i="114"/>
  <c r="BJ67" i="114"/>
  <c r="BJ10" i="114"/>
  <c r="BJ26" i="114"/>
  <c r="BL21" i="114"/>
  <c r="BL34" i="114"/>
  <c r="BJ80" i="114"/>
  <c r="BJ15" i="114"/>
  <c r="BL24" i="114"/>
  <c r="BJ60" i="114"/>
  <c r="BJ102" i="114"/>
  <c r="BL84" i="114"/>
  <c r="BL83" i="114"/>
  <c r="BL96" i="114"/>
  <c r="BL100" i="114"/>
  <c r="BJ51" i="114"/>
  <c r="AZ67" i="114"/>
  <c r="AZ60" i="114"/>
  <c r="BJ25" i="114"/>
  <c r="BL74" i="114"/>
  <c r="BL44" i="114"/>
  <c r="AZ72" i="114"/>
  <c r="BL15" i="114"/>
  <c r="BL39" i="114"/>
  <c r="BJ83" i="114"/>
  <c r="BL13" i="114"/>
  <c r="BJ98" i="114"/>
  <c r="BL29" i="114"/>
  <c r="BJ38" i="114"/>
  <c r="AZ12" i="114"/>
  <c r="BL81" i="114"/>
  <c r="BL8" i="114"/>
  <c r="BJ20" i="114"/>
  <c r="BJ77" i="114"/>
  <c r="BL78" i="114"/>
  <c r="AA22" i="114"/>
  <c r="BB3" i="114" s="1"/>
  <c r="AZ15" i="114"/>
  <c r="AZ62" i="114"/>
  <c r="BJ75" i="114"/>
  <c r="AZ48" i="114"/>
  <c r="AZ9" i="114"/>
  <c r="BJ22" i="114"/>
  <c r="AZ8" i="114"/>
  <c r="BJ70" i="114"/>
  <c r="BJ68" i="114"/>
  <c r="BL97" i="114"/>
  <c r="AZ38" i="114"/>
  <c r="BL98" i="114"/>
  <c r="AZ41" i="114"/>
  <c r="AZ23" i="114"/>
  <c r="AZ24" i="114"/>
  <c r="AZ47" i="114"/>
  <c r="AZ7" i="114"/>
  <c r="AZ84" i="114"/>
  <c r="AZ31" i="114"/>
  <c r="AZ64" i="114"/>
  <c r="AZ4" i="114"/>
  <c r="Z22" i="114"/>
  <c r="BA13" i="114" s="1"/>
  <c r="AZ83" i="114"/>
  <c r="AZ25" i="114"/>
  <c r="AZ54" i="114"/>
  <c r="AZ39" i="114"/>
  <c r="AZ16" i="114"/>
  <c r="AZ78" i="114"/>
  <c r="AZ96" i="114"/>
  <c r="AZ55" i="114"/>
  <c r="AZ45" i="114"/>
  <c r="AZ49" i="114"/>
  <c r="BJ27" i="114"/>
  <c r="AW10" i="114"/>
  <c r="AZ61" i="114"/>
  <c r="AZ53" i="114"/>
  <c r="AZ29" i="114"/>
  <c r="AZ33" i="114"/>
  <c r="AZ98" i="114"/>
  <c r="AZ77" i="114"/>
  <c r="AZ17" i="114"/>
  <c r="AZ14" i="114"/>
  <c r="AZ74" i="114"/>
  <c r="AZ66" i="114"/>
  <c r="AZ30" i="114"/>
  <c r="AZ73" i="114"/>
  <c r="AZ65" i="114"/>
  <c r="AZ58" i="114"/>
  <c r="AZ59" i="114"/>
  <c r="AZ19" i="114"/>
  <c r="AZ20" i="114"/>
  <c r="BL63" i="114"/>
  <c r="AZ71" i="114"/>
  <c r="AZ57" i="114"/>
  <c r="AZ52" i="114"/>
  <c r="AZ43" i="114"/>
  <c r="AZ44" i="114"/>
  <c r="AZ69" i="114"/>
  <c r="AZ56" i="114"/>
  <c r="AZ40" i="114"/>
  <c r="AZ18" i="114"/>
  <c r="AZ13" i="114"/>
  <c r="AZ70" i="114"/>
  <c r="AZ76" i="114"/>
  <c r="AZ21" i="114"/>
  <c r="AZ42" i="114"/>
  <c r="AZ102" i="114"/>
  <c r="AZ101" i="114"/>
  <c r="AY32" i="114"/>
  <c r="AZ51" i="114"/>
  <c r="AZ99" i="114"/>
  <c r="AZ80" i="114"/>
  <c r="BJ46" i="114"/>
  <c r="AZ81" i="114"/>
  <c r="AZ5" i="114"/>
  <c r="P42" i="94"/>
  <c r="Q42" i="94" s="1"/>
  <c r="AW7" i="114"/>
  <c r="AM27" i="114"/>
  <c r="AW59" i="114"/>
  <c r="AW20" i="114"/>
  <c r="BI43" i="114"/>
  <c r="BK41" i="114"/>
  <c r="AW15" i="114"/>
  <c r="AY40" i="114"/>
  <c r="AL22" i="114"/>
  <c r="BI97" i="114"/>
  <c r="BK65" i="114"/>
  <c r="AW39" i="114"/>
  <c r="BK19" i="114"/>
  <c r="AP25" i="114"/>
  <c r="AW6" i="114"/>
  <c r="AW13" i="114"/>
  <c r="AO9" i="114"/>
  <c r="AW18" i="114"/>
  <c r="AX16" i="114"/>
  <c r="BK102" i="114"/>
  <c r="AK31" i="114"/>
  <c r="AZ68" i="114"/>
  <c r="AZ79" i="114"/>
  <c r="BI13" i="114"/>
  <c r="AO10" i="114"/>
  <c r="AW37" i="114"/>
  <c r="AW24" i="114"/>
  <c r="AO24" i="114"/>
  <c r="BK18" i="114"/>
  <c r="AW32" i="114"/>
  <c r="AW14" i="114"/>
  <c r="BK33" i="114"/>
  <c r="BI37" i="114"/>
  <c r="AW97" i="114"/>
  <c r="AY75" i="114"/>
  <c r="BB19" i="114"/>
  <c r="BK81" i="114"/>
  <c r="BI32" i="114"/>
  <c r="AY52" i="114"/>
  <c r="AP76" i="114"/>
  <c r="BK24" i="114"/>
  <c r="BI80" i="114"/>
  <c r="BK50" i="114"/>
  <c r="BI98" i="114"/>
  <c r="BK63" i="114"/>
  <c r="AY99" i="114"/>
  <c r="AP11" i="114"/>
  <c r="BI36" i="114"/>
  <c r="AW26" i="114"/>
  <c r="AY65" i="114"/>
  <c r="AP66" i="114"/>
  <c r="BK74" i="114"/>
  <c r="AW12" i="114"/>
  <c r="AX14" i="114"/>
  <c r="AW55" i="114"/>
  <c r="AW62" i="114"/>
  <c r="BI84" i="114"/>
  <c r="AK80" i="114"/>
  <c r="AZ26" i="114"/>
  <c r="AL25" i="114"/>
  <c r="AZ35" i="114"/>
  <c r="AW70" i="114"/>
  <c r="AW33" i="114"/>
  <c r="AW16" i="114"/>
  <c r="BI47" i="114"/>
  <c r="AO14" i="114"/>
  <c r="BB33" i="114"/>
  <c r="AZ11" i="114"/>
  <c r="AZ28" i="114"/>
  <c r="AZ75" i="114"/>
  <c r="AW3" i="114"/>
  <c r="AW11" i="114"/>
  <c r="AO63" i="114"/>
  <c r="AW60" i="114"/>
  <c r="BI34" i="114"/>
  <c r="AM52" i="114"/>
  <c r="AL43" i="114"/>
  <c r="AO29" i="114"/>
  <c r="BK30" i="114"/>
  <c r="AW42" i="114"/>
  <c r="AO35" i="114"/>
  <c r="AW63" i="114"/>
  <c r="BK43" i="114"/>
  <c r="AW46" i="114"/>
  <c r="AY69" i="114"/>
  <c r="AO45" i="114"/>
  <c r="AW48" i="114"/>
  <c r="AY97" i="114"/>
  <c r="AO17" i="114"/>
  <c r="BK25" i="114"/>
  <c r="AL56" i="114"/>
  <c r="AY31" i="114"/>
  <c r="AK67" i="114"/>
  <c r="AY54" i="114"/>
  <c r="AP72" i="114"/>
  <c r="AY53" i="114"/>
  <c r="AP12" i="114"/>
  <c r="AP5" i="114"/>
  <c r="AP9" i="114"/>
  <c r="AL44" i="114"/>
  <c r="AP71" i="114"/>
  <c r="AL52" i="114"/>
  <c r="AP67" i="114"/>
  <c r="AW4" i="114"/>
  <c r="AW34" i="114"/>
  <c r="AW22" i="114"/>
  <c r="AW82" i="114"/>
  <c r="AW36" i="114"/>
  <c r="AW72" i="114"/>
  <c r="AW81" i="114"/>
  <c r="AW74" i="114"/>
  <c r="AW80" i="114"/>
  <c r="AW83" i="114"/>
  <c r="AW84" i="114"/>
  <c r="AW71" i="114"/>
  <c r="AW102" i="114"/>
  <c r="AW78" i="114"/>
  <c r="AW69" i="114"/>
  <c r="AW47" i="114"/>
  <c r="AW67" i="114"/>
  <c r="AW75" i="114"/>
  <c r="AW45" i="114"/>
  <c r="AW99" i="114"/>
  <c r="AW23" i="114"/>
  <c r="AW43" i="114"/>
  <c r="AW76" i="114"/>
  <c r="AW61" i="114"/>
  <c r="AW64" i="114"/>
  <c r="AO49" i="114"/>
  <c r="AW31" i="114"/>
  <c r="AO13" i="114"/>
  <c r="BI58" i="114"/>
  <c r="AL28" i="114"/>
  <c r="AO65" i="114"/>
  <c r="BI100" i="114"/>
  <c r="BK54" i="114"/>
  <c r="AW66" i="114"/>
  <c r="AO71" i="114"/>
  <c r="AW98" i="114"/>
  <c r="BK67" i="114"/>
  <c r="AW17" i="114"/>
  <c r="AO81" i="114"/>
  <c r="AW19" i="114"/>
  <c r="AO48" i="114"/>
  <c r="AL16" i="114"/>
  <c r="AY80" i="114"/>
  <c r="BB64" i="114"/>
  <c r="BB13" i="114"/>
  <c r="BB30" i="114"/>
  <c r="BB4" i="114"/>
  <c r="BB51" i="114"/>
  <c r="BB40" i="114"/>
  <c r="BB10" i="114"/>
  <c r="BB9" i="114"/>
  <c r="BB72" i="114"/>
  <c r="BB79" i="114"/>
  <c r="BB27" i="114"/>
  <c r="BB71" i="114"/>
  <c r="BB83" i="114"/>
  <c r="BB48" i="114"/>
  <c r="BB55" i="114"/>
  <c r="BB101" i="114"/>
  <c r="BB47" i="114"/>
  <c r="BB31" i="114"/>
  <c r="BB7" i="114"/>
  <c r="BB66" i="114"/>
  <c r="BB77" i="114"/>
  <c r="BB23" i="114"/>
  <c r="BB35" i="114"/>
  <c r="BB11" i="114"/>
  <c r="BB42" i="114"/>
  <c r="BB97" i="114"/>
  <c r="BB8" i="114"/>
  <c r="BB22" i="114"/>
  <c r="BB73" i="114"/>
  <c r="BB14" i="114"/>
  <c r="BB45" i="114"/>
  <c r="BB29" i="114"/>
  <c r="BB82" i="114"/>
  <c r="BB99" i="114"/>
  <c r="BB44" i="114"/>
  <c r="BB32" i="114"/>
  <c r="AY76" i="114"/>
  <c r="BB76" i="114"/>
  <c r="AP26" i="114"/>
  <c r="AW27" i="114"/>
  <c r="AL32" i="114"/>
  <c r="AP64" i="114"/>
  <c r="AM46" i="114"/>
  <c r="AM23" i="114"/>
  <c r="AP47" i="114"/>
  <c r="AK49" i="114"/>
  <c r="AL80" i="114"/>
  <c r="AK17" i="114"/>
  <c r="AK79" i="114"/>
  <c r="AH21" i="114"/>
  <c r="AH33" i="114"/>
  <c r="AH45" i="114"/>
  <c r="AH57" i="114"/>
  <c r="AH69" i="114"/>
  <c r="AH81" i="114"/>
  <c r="AH20" i="114"/>
  <c r="AH22" i="114"/>
  <c r="AH34" i="114"/>
  <c r="AH46" i="114"/>
  <c r="AH58" i="114"/>
  <c r="AH70" i="114"/>
  <c r="AH82" i="114"/>
  <c r="AH13" i="114"/>
  <c r="AH79" i="114"/>
  <c r="AH23" i="114"/>
  <c r="AH35" i="114"/>
  <c r="AH47" i="114"/>
  <c r="AH59" i="114"/>
  <c r="AH71" i="114"/>
  <c r="AH83" i="114"/>
  <c r="AH5" i="114"/>
  <c r="AH9" i="114"/>
  <c r="AH4" i="114"/>
  <c r="AH24" i="114"/>
  <c r="AH36" i="114"/>
  <c r="AH48" i="114"/>
  <c r="AH60" i="114"/>
  <c r="AH72" i="114"/>
  <c r="AH84" i="114"/>
  <c r="AH55" i="114"/>
  <c r="AH25" i="114"/>
  <c r="AH37" i="114"/>
  <c r="AH49" i="114"/>
  <c r="AH61" i="114"/>
  <c r="AH73" i="114"/>
  <c r="AH96" i="114"/>
  <c r="AH14" i="114"/>
  <c r="AH8" i="114"/>
  <c r="AH26" i="114"/>
  <c r="AH38" i="114"/>
  <c r="AH50" i="114"/>
  <c r="AH62" i="114"/>
  <c r="AH74" i="114"/>
  <c r="AH97" i="114"/>
  <c r="AH6" i="114"/>
  <c r="AH10" i="114"/>
  <c r="AH68" i="114"/>
  <c r="AH15" i="114"/>
  <c r="AH27" i="114"/>
  <c r="AH39" i="114"/>
  <c r="AH51" i="114"/>
  <c r="AH63" i="114"/>
  <c r="AH75" i="114"/>
  <c r="AH98" i="114"/>
  <c r="AH80" i="114"/>
  <c r="AH16" i="114"/>
  <c r="AH28" i="114"/>
  <c r="AH40" i="114"/>
  <c r="AH52" i="114"/>
  <c r="AH64" i="114"/>
  <c r="AH76" i="114"/>
  <c r="AH99" i="114"/>
  <c r="AH43" i="114"/>
  <c r="AH32" i="114"/>
  <c r="AH17" i="114"/>
  <c r="AH29" i="114"/>
  <c r="AH41" i="114"/>
  <c r="AH53" i="114"/>
  <c r="AH65" i="114"/>
  <c r="AH77" i="114"/>
  <c r="AH100" i="114"/>
  <c r="AH7" i="114"/>
  <c r="AH11" i="114"/>
  <c r="AH19" i="114"/>
  <c r="AH67" i="114"/>
  <c r="AH12" i="114"/>
  <c r="AH56" i="114"/>
  <c r="AH18" i="114"/>
  <c r="AH30" i="114"/>
  <c r="AH42" i="114"/>
  <c r="AH54" i="114"/>
  <c r="AH66" i="114"/>
  <c r="AH78" i="114"/>
  <c r="AH101" i="114"/>
  <c r="AH31" i="114"/>
  <c r="AH102" i="114"/>
  <c r="AH44" i="114"/>
  <c r="AO58" i="114"/>
  <c r="AO11" i="114"/>
  <c r="AM29" i="114"/>
  <c r="AW41" i="114"/>
  <c r="AL50" i="114"/>
  <c r="AO18" i="114"/>
  <c r="AM42" i="114"/>
  <c r="AO84" i="114"/>
  <c r="BI35" i="114"/>
  <c r="AL51" i="114"/>
  <c r="AY71" i="114"/>
  <c r="AL62" i="114"/>
  <c r="BB12" i="114"/>
  <c r="AK32" i="114"/>
  <c r="AW51" i="114"/>
  <c r="AL68" i="114"/>
  <c r="AP38" i="114"/>
  <c r="AM82" i="114"/>
  <c r="AM60" i="114"/>
  <c r="AP62" i="114"/>
  <c r="AK65" i="114"/>
  <c r="AK48" i="114"/>
  <c r="AK13" i="114"/>
  <c r="AK57" i="114"/>
  <c r="AK20" i="114"/>
  <c r="AK19" i="114"/>
  <c r="AK54" i="114"/>
  <c r="AK62" i="114"/>
  <c r="AK77" i="114"/>
  <c r="AK78" i="114"/>
  <c r="AK45" i="114"/>
  <c r="AK43" i="114"/>
  <c r="AK68" i="114"/>
  <c r="AK63" i="114"/>
  <c r="AK47" i="114"/>
  <c r="AK22" i="114"/>
  <c r="AK74" i="114"/>
  <c r="AK40" i="114"/>
  <c r="AK82" i="114"/>
  <c r="AK58" i="114"/>
  <c r="AK70" i="114"/>
  <c r="AK50" i="114"/>
  <c r="AK38" i="114"/>
  <c r="AK46" i="114"/>
  <c r="AK81" i="114"/>
  <c r="AK44" i="114"/>
  <c r="AK37" i="114"/>
  <c r="AK69" i="114"/>
  <c r="AK34" i="114"/>
  <c r="AK52" i="114"/>
  <c r="AK15" i="114"/>
  <c r="AK39" i="114"/>
  <c r="AK75" i="114"/>
  <c r="AK72" i="114"/>
  <c r="AK76" i="114"/>
  <c r="AK64" i="114"/>
  <c r="AK21" i="114"/>
  <c r="AK42" i="114"/>
  <c r="AK83" i="114"/>
  <c r="AK36" i="114"/>
  <c r="AK33" i="114"/>
  <c r="AK66" i="114"/>
  <c r="AK71" i="114"/>
  <c r="AK55" i="114"/>
  <c r="AK35" i="114"/>
  <c r="AK51" i="114"/>
  <c r="AK18" i="114"/>
  <c r="AO62" i="114"/>
  <c r="AW5" i="114"/>
  <c r="BK57" i="114"/>
  <c r="AW79" i="114"/>
  <c r="AO34" i="114"/>
  <c r="AW38" i="114"/>
  <c r="AO33" i="114"/>
  <c r="BI60" i="114"/>
  <c r="AW96" i="114"/>
  <c r="BK17" i="114"/>
  <c r="AM65" i="114"/>
  <c r="BK58" i="114"/>
  <c r="AW65" i="114"/>
  <c r="BK21" i="114"/>
  <c r="AM78" i="114"/>
  <c r="AO21" i="114"/>
  <c r="BI59" i="114"/>
  <c r="AL21" i="114"/>
  <c r="AW50" i="114"/>
  <c r="AY100" i="114"/>
  <c r="BB50" i="114"/>
  <c r="AL20" i="114"/>
  <c r="BB37" i="114"/>
  <c r="AY55" i="114"/>
  <c r="BB54" i="114"/>
  <c r="AM43" i="114"/>
  <c r="AK56" i="114"/>
  <c r="AP63" i="114"/>
  <c r="AM49" i="114"/>
  <c r="AK16" i="114"/>
  <c r="BB38" i="114"/>
  <c r="BB25" i="114"/>
  <c r="AK59" i="114"/>
  <c r="AO30" i="114"/>
  <c r="AY26" i="114"/>
  <c r="AO69" i="114"/>
  <c r="AM61" i="114"/>
  <c r="AW100" i="114"/>
  <c r="AM31" i="114"/>
  <c r="BK23" i="114"/>
  <c r="BI24" i="114"/>
  <c r="AW30" i="114"/>
  <c r="AO79" i="114"/>
  <c r="AW58" i="114"/>
  <c r="AW21" i="114"/>
  <c r="AY13" i="114"/>
  <c r="AL57" i="114"/>
  <c r="BB61" i="114"/>
  <c r="AY48" i="114"/>
  <c r="BB78" i="114"/>
  <c r="AM79" i="114"/>
  <c r="BB56" i="114"/>
  <c r="AX78" i="114"/>
  <c r="BB20" i="114"/>
  <c r="BB84" i="114"/>
  <c r="BB62" i="114"/>
  <c r="BB49" i="114"/>
  <c r="BB18" i="114"/>
  <c r="AM74" i="114"/>
  <c r="AY17" i="114"/>
  <c r="AO4" i="114"/>
  <c r="BI21" i="114"/>
  <c r="AW101" i="114"/>
  <c r="AM67" i="114"/>
  <c r="BK47" i="114"/>
  <c r="BI48" i="114"/>
  <c r="AW54" i="114"/>
  <c r="AW29" i="114"/>
  <c r="AP70" i="114"/>
  <c r="AM45" i="114"/>
  <c r="AM73" i="114"/>
  <c r="BB96" i="114"/>
  <c r="AY49" i="114"/>
  <c r="BB15" i="114"/>
  <c r="BB80" i="114"/>
  <c r="AP68" i="114"/>
  <c r="BB21" i="114"/>
  <c r="AO57" i="114"/>
  <c r="AL45" i="114"/>
  <c r="AM5" i="114"/>
  <c r="AM66" i="114"/>
  <c r="AM20" i="114"/>
  <c r="AM54" i="114"/>
  <c r="AM37" i="114"/>
  <c r="AM80" i="114"/>
  <c r="AM41" i="114"/>
  <c r="AM71" i="114"/>
  <c r="AM64" i="114"/>
  <c r="AM21" i="114"/>
  <c r="AM83" i="114"/>
  <c r="AM58" i="114"/>
  <c r="AM50" i="114"/>
  <c r="AM17" i="114"/>
  <c r="AM84" i="114"/>
  <c r="AM38" i="114"/>
  <c r="AM51" i="114"/>
  <c r="AM16" i="114"/>
  <c r="AM35" i="114"/>
  <c r="AM24" i="114"/>
  <c r="AM72" i="114"/>
  <c r="AM33" i="114"/>
  <c r="AM18" i="114"/>
  <c r="AM47" i="114"/>
  <c r="AM13" i="114"/>
  <c r="AM14" i="114"/>
  <c r="AM75" i="114"/>
  <c r="AM36" i="114"/>
  <c r="AM62" i="114"/>
  <c r="AM69" i="114"/>
  <c r="AM22" i="114"/>
  <c r="AM44" i="114"/>
  <c r="AM39" i="114"/>
  <c r="AM19" i="114"/>
  <c r="AM68" i="114"/>
  <c r="AM32" i="114"/>
  <c r="AM28" i="114"/>
  <c r="AM15" i="114"/>
  <c r="AM53" i="114"/>
  <c r="AM57" i="114"/>
  <c r="AY6" i="114"/>
  <c r="AY45" i="114"/>
  <c r="AY28" i="114"/>
  <c r="AY15" i="114"/>
  <c r="AY37" i="114"/>
  <c r="AY35" i="114"/>
  <c r="AY51" i="114"/>
  <c r="AY16" i="114"/>
  <c r="AY82" i="114"/>
  <c r="AY36" i="114"/>
  <c r="AY68" i="114"/>
  <c r="AY74" i="114"/>
  <c r="AY21" i="114"/>
  <c r="AY24" i="114"/>
  <c r="AY46" i="114"/>
  <c r="AY44" i="114"/>
  <c r="AY33" i="114"/>
  <c r="AY98" i="114"/>
  <c r="AY81" i="114"/>
  <c r="AY47" i="114"/>
  <c r="AY30" i="114"/>
  <c r="AY22" i="114"/>
  <c r="AY20" i="114"/>
  <c r="AY42" i="114"/>
  <c r="AY62" i="114"/>
  <c r="AY70" i="114"/>
  <c r="AY23" i="114"/>
  <c r="AY18" i="114"/>
  <c r="AY29" i="114"/>
  <c r="AY25" i="114"/>
  <c r="AY79" i="114"/>
  <c r="AY38" i="114"/>
  <c r="AY34" i="114"/>
  <c r="AY96" i="114"/>
  <c r="AY14" i="114"/>
  <c r="AY61" i="114"/>
  <c r="AY64" i="114"/>
  <c r="AY57" i="114"/>
  <c r="AY50" i="114"/>
  <c r="AY102" i="114"/>
  <c r="AY19" i="114"/>
  <c r="AY39" i="114"/>
  <c r="AO66" i="114"/>
  <c r="BK3" i="114"/>
  <c r="BK99" i="114"/>
  <c r="BK84" i="114"/>
  <c r="BK76" i="114"/>
  <c r="BK26" i="114"/>
  <c r="BK64" i="114"/>
  <c r="BK97" i="114"/>
  <c r="BK60" i="114"/>
  <c r="BK52" i="114"/>
  <c r="BK83" i="114"/>
  <c r="BK68" i="114"/>
  <c r="BK40" i="114"/>
  <c r="BK62" i="114"/>
  <c r="BK36" i="114"/>
  <c r="BK78" i="114"/>
  <c r="BK28" i="114"/>
  <c r="BK44" i="114"/>
  <c r="BK101" i="114"/>
  <c r="BK16" i="114"/>
  <c r="BK38" i="114"/>
  <c r="BK13" i="114"/>
  <c r="BK82" i="114"/>
  <c r="BK20" i="114"/>
  <c r="BK66" i="114"/>
  <c r="BK73" i="114"/>
  <c r="BK14" i="114"/>
  <c r="BK69" i="114"/>
  <c r="BK77" i="114"/>
  <c r="BK70" i="114"/>
  <c r="BK42" i="114"/>
  <c r="BK49" i="114"/>
  <c r="BK71" i="114"/>
  <c r="BK45" i="114"/>
  <c r="BK34" i="114"/>
  <c r="BK56" i="114"/>
  <c r="BK98" i="114"/>
  <c r="BK37" i="114"/>
  <c r="AX59" i="114"/>
  <c r="AX96" i="114"/>
  <c r="AX75" i="114"/>
  <c r="AX77" i="114"/>
  <c r="AX69" i="114"/>
  <c r="AX81" i="114"/>
  <c r="BK48" i="114"/>
  <c r="BI61" i="114"/>
  <c r="AO73" i="114"/>
  <c r="AW57" i="114"/>
  <c r="AY41" i="114"/>
  <c r="BK96" i="114"/>
  <c r="AW40" i="114"/>
  <c r="AO36" i="114"/>
  <c r="BK100" i="114"/>
  <c r="BI69" i="114"/>
  <c r="AO82" i="114"/>
  <c r="AW25" i="114"/>
  <c r="BK55" i="114"/>
  <c r="AW53" i="114"/>
  <c r="AP36" i="114"/>
  <c r="AM81" i="114"/>
  <c r="AP65" i="114"/>
  <c r="AP32" i="114"/>
  <c r="AY83" i="114"/>
  <c r="BB39" i="114"/>
  <c r="BB41" i="114"/>
  <c r="AY56" i="114"/>
  <c r="AP24" i="114"/>
  <c r="BB69" i="114"/>
  <c r="AO31" i="114"/>
  <c r="AX36" i="114"/>
  <c r="AL81" i="114"/>
  <c r="AP41" i="114"/>
  <c r="BI10" i="114"/>
  <c r="BI52" i="114"/>
  <c r="BI74" i="114"/>
  <c r="BI77" i="114"/>
  <c r="BI22" i="114"/>
  <c r="BI20" i="114"/>
  <c r="BI99" i="114"/>
  <c r="BI38" i="114"/>
  <c r="BI65" i="114"/>
  <c r="BI15" i="114"/>
  <c r="BI28" i="114"/>
  <c r="BI50" i="114"/>
  <c r="BI53" i="114"/>
  <c r="BI75" i="114"/>
  <c r="BI73" i="114"/>
  <c r="BI101" i="114"/>
  <c r="BI64" i="114"/>
  <c r="BI102" i="114"/>
  <c r="BI41" i="114"/>
  <c r="BI81" i="114"/>
  <c r="BI78" i="114"/>
  <c r="BI26" i="114"/>
  <c r="BI29" i="114"/>
  <c r="BI51" i="114"/>
  <c r="BI49" i="114"/>
  <c r="BI66" i="114"/>
  <c r="BI40" i="114"/>
  <c r="BI67" i="114"/>
  <c r="BI17" i="114"/>
  <c r="BI57" i="114"/>
  <c r="BI54" i="114"/>
  <c r="BI79" i="114"/>
  <c r="BI27" i="114"/>
  <c r="BI25" i="114"/>
  <c r="BI42" i="114"/>
  <c r="BI33" i="114"/>
  <c r="BI30" i="114"/>
  <c r="BI55" i="114"/>
  <c r="BI18" i="114"/>
  <c r="BI83" i="114"/>
  <c r="BI31" i="114"/>
  <c r="BI71" i="114"/>
  <c r="BI45" i="114"/>
  <c r="BK72" i="114"/>
  <c r="BI96" i="114"/>
  <c r="AO55" i="114"/>
  <c r="AM77" i="114"/>
  <c r="AY67" i="114"/>
  <c r="AW35" i="114"/>
  <c r="AO72" i="114"/>
  <c r="BI19" i="114"/>
  <c r="BK32" i="114"/>
  <c r="BI16" i="114"/>
  <c r="AO37" i="114"/>
  <c r="AX44" i="114"/>
  <c r="AO47" i="114"/>
  <c r="AO43" i="114"/>
  <c r="AW49" i="114"/>
  <c r="BK79" i="114"/>
  <c r="AW77" i="114"/>
  <c r="AP7" i="114"/>
  <c r="AM34" i="114"/>
  <c r="AP4" i="114"/>
  <c r="AP69" i="114"/>
  <c r="AL29" i="114"/>
  <c r="BB63" i="114"/>
  <c r="AX76" i="114"/>
  <c r="BB65" i="114"/>
  <c r="AY66" i="114"/>
  <c r="AP15" i="114"/>
  <c r="BK29" i="114"/>
  <c r="AK41" i="114"/>
  <c r="AY60" i="114"/>
  <c r="AO7" i="114"/>
  <c r="AO38" i="114"/>
  <c r="BI44" i="114"/>
  <c r="AY27" i="114"/>
  <c r="BI46" i="114"/>
  <c r="AW28" i="114"/>
  <c r="BK27" i="114"/>
  <c r="AW73" i="114"/>
  <c r="BK22" i="114"/>
  <c r="AW68" i="114"/>
  <c r="AK84" i="114"/>
  <c r="AM70" i="114"/>
  <c r="AP52" i="114"/>
  <c r="AP13" i="114"/>
  <c r="AM40" i="114"/>
  <c r="AL65" i="114"/>
  <c r="BB98" i="114"/>
  <c r="AP50" i="114"/>
  <c r="BK53" i="114"/>
  <c r="AK61" i="114"/>
  <c r="AL3" i="114"/>
  <c r="AL15" i="114"/>
  <c r="AL42" i="114"/>
  <c r="AL46" i="114"/>
  <c r="AL64" i="114"/>
  <c r="AL69" i="114"/>
  <c r="AL83" i="114"/>
  <c r="AL27" i="114"/>
  <c r="AL82" i="114"/>
  <c r="AL73" i="114"/>
  <c r="AL24" i="114"/>
  <c r="AL58" i="114"/>
  <c r="AL33" i="114"/>
  <c r="AL47" i="114"/>
  <c r="AL72" i="114"/>
  <c r="AL40" i="114"/>
  <c r="AL37" i="114"/>
  <c r="AL70" i="114"/>
  <c r="AL54" i="114"/>
  <c r="AL18" i="114"/>
  <c r="AL74" i="114"/>
  <c r="AL49" i="114"/>
  <c r="AL36" i="114"/>
  <c r="AL55" i="114"/>
  <c r="AL66" i="114"/>
  <c r="AL79" i="114"/>
  <c r="AL34" i="114"/>
  <c r="AL67" i="114"/>
  <c r="AL17" i="114"/>
  <c r="AL84" i="114"/>
  <c r="AL75" i="114"/>
  <c r="AL77" i="114"/>
  <c r="AL30" i="114"/>
  <c r="AL63" i="114"/>
  <c r="AL60" i="114"/>
  <c r="AL31" i="114"/>
  <c r="AL59" i="114"/>
  <c r="AL48" i="114"/>
  <c r="AL39" i="114"/>
  <c r="AL41" i="114"/>
  <c r="AL71" i="114"/>
  <c r="AL26" i="114"/>
  <c r="AL23" i="114"/>
  <c r="AL76" i="114"/>
  <c r="AL61" i="114"/>
  <c r="AL53" i="114"/>
  <c r="AL78" i="114"/>
  <c r="AL19" i="114"/>
  <c r="AO3" i="114"/>
  <c r="AO46" i="114"/>
  <c r="AO70" i="114"/>
  <c r="AO54" i="114"/>
  <c r="AO22" i="114"/>
  <c r="AO80" i="114"/>
  <c r="AO41" i="114"/>
  <c r="AO42" i="114"/>
  <c r="AO75" i="114"/>
  <c r="AO76" i="114"/>
  <c r="AO53" i="114"/>
  <c r="AO60" i="114"/>
  <c r="AO23" i="114"/>
  <c r="AO44" i="114"/>
  <c r="AO16" i="114"/>
  <c r="AO52" i="114"/>
  <c r="AO39" i="114"/>
  <c r="AO68" i="114"/>
  <c r="AO40" i="114"/>
  <c r="AO6" i="114"/>
  <c r="AO50" i="114"/>
  <c r="AO19" i="114"/>
  <c r="AO74" i="114"/>
  <c r="AO12" i="114"/>
  <c r="AO32" i="114"/>
  <c r="AO27" i="114"/>
  <c r="AO5" i="114"/>
  <c r="AO25" i="114"/>
  <c r="AO28" i="114"/>
  <c r="AO56" i="114"/>
  <c r="AO26" i="114"/>
  <c r="AO67" i="114"/>
  <c r="AO8" i="114"/>
  <c r="AO64" i="114"/>
  <c r="AO61" i="114"/>
  <c r="AM56" i="114"/>
  <c r="AW9" i="114"/>
  <c r="BI14" i="114"/>
  <c r="AO59" i="114"/>
  <c r="BI56" i="114"/>
  <c r="BK59" i="114"/>
  <c r="BI39" i="114"/>
  <c r="AM26" i="114"/>
  <c r="AY101" i="114"/>
  <c r="AM59" i="114"/>
  <c r="BK15" i="114"/>
  <c r="BI62" i="114"/>
  <c r="AW44" i="114"/>
  <c r="AO78" i="114"/>
  <c r="AX101" i="114"/>
  <c r="BI68" i="114"/>
  <c r="AY77" i="114"/>
  <c r="BI70" i="114"/>
  <c r="AO20" i="114"/>
  <c r="AW52" i="114"/>
  <c r="BK51" i="114"/>
  <c r="BK46" i="114"/>
  <c r="AM25" i="114"/>
  <c r="AK60" i="114"/>
  <c r="AP57" i="114"/>
  <c r="AX19" i="114"/>
  <c r="AP60" i="114"/>
  <c r="AM76" i="114"/>
  <c r="AP44" i="114"/>
  <c r="BI76" i="114"/>
  <c r="BB34" i="114"/>
  <c r="AY43" i="114"/>
  <c r="AY78" i="114"/>
  <c r="BB46" i="114"/>
  <c r="AP3" i="114"/>
  <c r="AP58" i="114"/>
  <c r="AP55" i="114"/>
  <c r="AP31" i="114"/>
  <c r="AP18" i="114"/>
  <c r="AP39" i="114"/>
  <c r="AP8" i="114"/>
  <c r="AP45" i="114"/>
  <c r="AP17" i="114"/>
  <c r="AP54" i="114"/>
  <c r="AP46" i="114"/>
  <c r="AP30" i="114"/>
  <c r="AP20" i="114"/>
  <c r="AP77" i="114"/>
  <c r="AP22" i="114"/>
  <c r="AP75" i="114"/>
  <c r="AP49" i="114"/>
  <c r="AP29" i="114"/>
  <c r="AP21" i="114"/>
  <c r="AP73" i="114"/>
  <c r="AP83" i="114"/>
  <c r="AP74" i="114"/>
  <c r="AP19" i="114"/>
  <c r="AP53" i="114"/>
  <c r="AP40" i="114"/>
  <c r="AP34" i="114"/>
  <c r="AP10" i="114"/>
  <c r="AP16" i="114"/>
  <c r="AP33" i="114"/>
  <c r="AP14" i="114"/>
  <c r="AP27" i="114"/>
  <c r="AP61" i="114"/>
  <c r="AP59" i="114"/>
  <c r="AP48" i="114"/>
  <c r="AP37" i="114"/>
  <c r="AP43" i="114"/>
  <c r="AP6" i="114"/>
  <c r="AP35" i="114"/>
  <c r="AP84" i="114"/>
  <c r="AP23" i="114"/>
  <c r="AP80" i="114"/>
  <c r="AP79" i="114"/>
  <c r="AP28" i="114"/>
  <c r="AP56" i="114"/>
  <c r="AM63" i="114"/>
  <c r="AL38" i="114"/>
  <c r="AM30" i="114"/>
  <c r="AO15" i="114"/>
  <c r="BI23" i="114"/>
  <c r="AO77" i="114"/>
  <c r="AY58" i="114"/>
  <c r="AO51" i="114"/>
  <c r="AM48" i="114"/>
  <c r="BK75" i="114"/>
  <c r="AY73" i="114"/>
  <c r="AK53" i="114"/>
  <c r="AP82" i="114"/>
  <c r="AP51" i="114"/>
  <c r="AP81" i="114"/>
  <c r="AY59" i="114"/>
  <c r="BB58" i="114"/>
  <c r="BB53" i="114"/>
  <c r="AY84" i="114"/>
  <c r="AP42" i="114"/>
  <c r="AY72" i="114"/>
  <c r="BB70" i="114"/>
  <c r="BA80" i="114"/>
  <c r="BA46" i="114"/>
  <c r="BA79" i="114"/>
  <c r="BA68" i="114"/>
  <c r="BN32" i="114"/>
  <c r="BK4" i="114"/>
  <c r="V92" i="114"/>
  <c r="W92" i="114" s="1"/>
  <c r="BK8" i="114"/>
  <c r="BK10" i="114"/>
  <c r="V93" i="114"/>
  <c r="BK12" i="114"/>
  <c r="BK5" i="114"/>
  <c r="BK6" i="114"/>
  <c r="V94" i="114"/>
  <c r="BI6" i="114"/>
  <c r="BI11" i="114"/>
  <c r="BI3" i="114"/>
  <c r="BK11" i="114"/>
  <c r="BI9" i="114"/>
  <c r="BI4" i="114"/>
  <c r="BI7" i="114"/>
  <c r="BI5" i="114"/>
  <c r="BI8" i="114"/>
  <c r="BI12" i="114"/>
  <c r="V91" i="114"/>
  <c r="W91" i="114" s="1"/>
  <c r="P36" i="94"/>
  <c r="Q36" i="94" s="1"/>
  <c r="P18" i="94"/>
  <c r="Q18" i="94" s="1"/>
  <c r="P63" i="94"/>
  <c r="Q63" i="94" s="1"/>
  <c r="P23" i="94"/>
  <c r="Q23" i="94" s="1"/>
  <c r="P16" i="94"/>
  <c r="Q16" i="94" s="1"/>
  <c r="P27" i="94"/>
  <c r="Q27" i="94" s="1"/>
  <c r="P20" i="94"/>
  <c r="Q20" i="94" s="1"/>
  <c r="P17" i="94"/>
  <c r="Q17" i="94" s="1"/>
  <c r="P15" i="94"/>
  <c r="Q15" i="94" s="1"/>
  <c r="P19" i="94"/>
  <c r="Q19" i="94" s="1"/>
  <c r="P14" i="94"/>
  <c r="Q14" i="94" s="1"/>
  <c r="P22" i="94"/>
  <c r="Q22" i="94" s="1"/>
  <c r="P28" i="94"/>
  <c r="Q28" i="94" s="1"/>
  <c r="P21" i="94"/>
  <c r="Q21" i="94" s="1"/>
  <c r="P64" i="94"/>
  <c r="Q64" i="94" s="1"/>
  <c r="P26" i="94"/>
  <c r="Q26" i="94" s="1"/>
  <c r="P29" i="94"/>
  <c r="Q29" i="94" s="1"/>
  <c r="Y104" i="80"/>
  <c r="Z104" i="80" s="1"/>
  <c r="AB104" i="80"/>
  <c r="Y103" i="80"/>
  <c r="Z103" i="80" s="1"/>
  <c r="BK9" i="114"/>
  <c r="BK7" i="114"/>
  <c r="AY4" i="114"/>
  <c r="AY5" i="114"/>
  <c r="AY8" i="114"/>
  <c r="AY11" i="114"/>
  <c r="AY7" i="114"/>
  <c r="AY10" i="114"/>
  <c r="AY3" i="114"/>
  <c r="AY12" i="114"/>
  <c r="AY9" i="114"/>
  <c r="AL13" i="114"/>
  <c r="AL14" i="114"/>
  <c r="AK14" i="114"/>
  <c r="V73" i="114"/>
  <c r="V62" i="114"/>
  <c r="V51" i="114"/>
  <c r="AK6" i="114"/>
  <c r="AL8" i="114"/>
  <c r="AK7" i="114"/>
  <c r="AK8" i="114"/>
  <c r="AK5" i="114"/>
  <c r="AK4" i="114"/>
  <c r="AM12" i="114"/>
  <c r="AM4" i="114"/>
  <c r="AL12" i="114"/>
  <c r="AL10" i="114"/>
  <c r="AM10" i="114"/>
  <c r="AM7" i="114"/>
  <c r="AL7" i="114"/>
  <c r="AM9" i="114"/>
  <c r="AM6" i="114"/>
  <c r="AK11" i="114"/>
  <c r="AL4" i="114"/>
  <c r="AK3" i="114"/>
  <c r="AL9" i="114"/>
  <c r="AK12" i="114"/>
  <c r="AM11" i="114"/>
  <c r="AM8" i="114"/>
  <c r="AM3" i="114"/>
  <c r="AL6" i="114"/>
  <c r="AL5" i="114"/>
  <c r="AK10" i="114"/>
  <c r="AK9" i="114"/>
  <c r="AL11" i="114"/>
  <c r="Y14" i="114"/>
  <c r="Y35" i="114" a="1"/>
  <c r="Y35" i="114" s="1"/>
  <c r="Y15" i="114"/>
  <c r="AH3" i="114"/>
  <c r="AB6" i="114"/>
  <c r="V68" i="114" s="1"/>
  <c r="V70" i="114" s="1"/>
  <c r="J19" i="94"/>
  <c r="AB15" i="94"/>
  <c r="Y22" i="94"/>
  <c r="Y16" i="94"/>
  <c r="AC16" i="94" a="1"/>
  <c r="AC16" i="94" s="1"/>
  <c r="AB16" i="94" a="1"/>
  <c r="AB16" i="94" s="1"/>
  <c r="P8" i="94"/>
  <c r="Q8" i="94" s="1"/>
  <c r="AC15" i="94"/>
  <c r="AA15" i="94" s="1"/>
  <c r="K12" i="94"/>
  <c r="Z4" i="94"/>
  <c r="AA4" i="94" s="1"/>
  <c r="W22" i="94"/>
  <c r="Y10" i="94"/>
  <c r="K24" i="94"/>
  <c r="K25" i="94" s="1"/>
  <c r="P39" i="94"/>
  <c r="Q39" i="94" s="1"/>
  <c r="P50" i="94"/>
  <c r="Q50" i="94" s="1"/>
  <c r="P35" i="94"/>
  <c r="Q35" i="94" s="1"/>
  <c r="P11" i="94"/>
  <c r="Q11" i="94" s="1"/>
  <c r="P48" i="94"/>
  <c r="Q48" i="94" s="1"/>
  <c r="P30" i="94"/>
  <c r="Q30" i="94" s="1"/>
  <c r="T21" i="94"/>
  <c r="W21" i="94" s="1"/>
  <c r="P9" i="94"/>
  <c r="Q9" i="94" s="1"/>
  <c r="P7" i="94"/>
  <c r="Q7" i="94" s="1"/>
  <c r="P44" i="94"/>
  <c r="Q44" i="94" s="1"/>
  <c r="P92" i="94"/>
  <c r="Q92" i="94" s="1"/>
  <c r="P80" i="94"/>
  <c r="Q80" i="94" s="1"/>
  <c r="P100" i="94"/>
  <c r="Q100" i="94" s="1"/>
  <c r="P96" i="94"/>
  <c r="Q96" i="94" s="1"/>
  <c r="P88" i="94"/>
  <c r="Q88" i="94" s="1"/>
  <c r="P84" i="94"/>
  <c r="Q84" i="94" s="1"/>
  <c r="P69" i="94"/>
  <c r="Q69" i="94" s="1"/>
  <c r="P86" i="94"/>
  <c r="Q86" i="94" s="1"/>
  <c r="P54" i="94"/>
  <c r="Q54" i="94" s="1"/>
  <c r="P60" i="94"/>
  <c r="Q60" i="94" s="1"/>
  <c r="P98" i="94"/>
  <c r="Q98" i="94" s="1"/>
  <c r="P68" i="94"/>
  <c r="Q68" i="94" s="1"/>
  <c r="P59" i="94"/>
  <c r="Q59" i="94" s="1"/>
  <c r="P67" i="94"/>
  <c r="Q67" i="94" s="1"/>
  <c r="P102" i="94"/>
  <c r="Q102" i="94" s="1"/>
  <c r="P85" i="94"/>
  <c r="Q85" i="94" s="1"/>
  <c r="P76" i="94"/>
  <c r="Q76" i="94" s="1"/>
  <c r="P81" i="94"/>
  <c r="Q81" i="94" s="1"/>
  <c r="P61" i="94"/>
  <c r="Q61" i="94" s="1"/>
  <c r="P101" i="94"/>
  <c r="Q101" i="94" s="1"/>
  <c r="P65" i="94"/>
  <c r="Q65" i="94" s="1"/>
  <c r="P99" i="94"/>
  <c r="Q99" i="94" s="1"/>
  <c r="P72" i="94"/>
  <c r="Q72" i="94" s="1"/>
  <c r="P97" i="94"/>
  <c r="Q97" i="94" s="1"/>
  <c r="P95" i="94"/>
  <c r="Q95" i="94" s="1"/>
  <c r="P83" i="94"/>
  <c r="Q83" i="94" s="1"/>
  <c r="P78" i="94"/>
  <c r="Q78" i="94" s="1"/>
  <c r="P58" i="94"/>
  <c r="Q58" i="94" s="1"/>
  <c r="P66" i="94"/>
  <c r="Q66" i="94" s="1"/>
  <c r="P70" i="94"/>
  <c r="Q70" i="94" s="1"/>
  <c r="P62" i="94"/>
  <c r="Q62" i="94" s="1"/>
  <c r="P82" i="94"/>
  <c r="Q82" i="94" s="1"/>
  <c r="P55" i="94"/>
  <c r="Q55" i="94" s="1"/>
  <c r="P93" i="94"/>
  <c r="Q93" i="94" s="1"/>
  <c r="P56" i="94"/>
  <c r="Q56" i="94" s="1"/>
  <c r="P73" i="94"/>
  <c r="Q73" i="94" s="1"/>
  <c r="P89" i="94"/>
  <c r="Q89" i="94" s="1"/>
  <c r="P90" i="94"/>
  <c r="Q90" i="94" s="1"/>
  <c r="P57" i="94"/>
  <c r="Q57" i="94" s="1"/>
  <c r="P53" i="94"/>
  <c r="Q53" i="94" s="1"/>
  <c r="P91" i="94"/>
  <c r="Q91" i="94" s="1"/>
  <c r="P75" i="94"/>
  <c r="Q75" i="94" s="1"/>
  <c r="P94" i="94"/>
  <c r="Q94" i="94" s="1"/>
  <c r="P71" i="94"/>
  <c r="Q71" i="94" s="1"/>
  <c r="P87" i="94"/>
  <c r="Q87" i="94" s="1"/>
  <c r="P74" i="94"/>
  <c r="Q74" i="94" s="1"/>
  <c r="P77" i="94"/>
  <c r="Q77" i="94" s="1"/>
  <c r="P79" i="94"/>
  <c r="Q79" i="94" s="1"/>
  <c r="P32" i="94"/>
  <c r="Q32" i="94" s="1"/>
  <c r="P41" i="94"/>
  <c r="Q41" i="94" s="1"/>
  <c r="P24" i="94"/>
  <c r="Q24" i="94" s="1"/>
  <c r="P43" i="94"/>
  <c r="Q43" i="94" s="1"/>
  <c r="P13" i="94"/>
  <c r="Q13" i="94" s="1"/>
  <c r="P38" i="94"/>
  <c r="Q38" i="94" s="1"/>
  <c r="P47" i="94"/>
  <c r="Q47" i="94" s="1"/>
  <c r="P31" i="94"/>
  <c r="Q31" i="94" s="1"/>
  <c r="P52" i="94"/>
  <c r="Q52" i="94" s="1"/>
  <c r="P45" i="94"/>
  <c r="Q45" i="94" s="1"/>
  <c r="P40" i="94"/>
  <c r="Q40" i="94" s="1"/>
  <c r="P33" i="94"/>
  <c r="Q33" i="94" s="1"/>
  <c r="P10" i="94"/>
  <c r="Q10" i="94" s="1"/>
  <c r="P49" i="94"/>
  <c r="Q49" i="94" s="1"/>
  <c r="P34" i="94"/>
  <c r="Q34" i="94" s="1"/>
  <c r="P37" i="94"/>
  <c r="Q37" i="94" s="1"/>
  <c r="P12" i="94"/>
  <c r="Q12" i="94" s="1"/>
  <c r="P25" i="94"/>
  <c r="Q25" i="94" s="1"/>
  <c r="P46" i="94"/>
  <c r="Q46" i="94" s="1"/>
  <c r="T12" i="94"/>
  <c r="Z5" i="94" s="1"/>
  <c r="AC8" i="80"/>
  <c r="L17" i="80"/>
  <c r="L16" i="80"/>
  <c r="Y101" i="80"/>
  <c r="Z101" i="80" s="1"/>
  <c r="AA100" i="80"/>
  <c r="P13" i="80"/>
  <c r="P15" i="80" s="1"/>
  <c r="L9" i="80"/>
  <c r="AC2" i="80" s="1"/>
  <c r="L13" i="80"/>
  <c r="O14" i="80"/>
  <c r="O15" i="80"/>
  <c r="AB105" i="80"/>
  <c r="AA106" i="80"/>
  <c r="Y105" i="80"/>
  <c r="Z105" i="80" s="1"/>
  <c r="P6" i="94"/>
  <c r="Q6" i="94" s="1"/>
  <c r="P5" i="94"/>
  <c r="Q5" i="94" s="1"/>
  <c r="P3" i="94"/>
  <c r="P4" i="94"/>
  <c r="Q4" i="94" s="1"/>
  <c r="AX66" i="114" l="1"/>
  <c r="BN60" i="114"/>
  <c r="BN82" i="114"/>
  <c r="BN17" i="114"/>
  <c r="BN8" i="114"/>
  <c r="BN27" i="114"/>
  <c r="BN47" i="114"/>
  <c r="BN54" i="114"/>
  <c r="BN38" i="114"/>
  <c r="BN42" i="114"/>
  <c r="BN37" i="114"/>
  <c r="BN72" i="114"/>
  <c r="BN10" i="114"/>
  <c r="BN71" i="114"/>
  <c r="BN28" i="114"/>
  <c r="BN20" i="114"/>
  <c r="BN59" i="114"/>
  <c r="BN57" i="114"/>
  <c r="BN36" i="114"/>
  <c r="BN34" i="114"/>
  <c r="BN69" i="114"/>
  <c r="BN81" i="114"/>
  <c r="BN80" i="114"/>
  <c r="BN51" i="114"/>
  <c r="BN26" i="114"/>
  <c r="BN68" i="114"/>
  <c r="BN44" i="114"/>
  <c r="BN55" i="114"/>
  <c r="BN23" i="114"/>
  <c r="BN25" i="114"/>
  <c r="BN45" i="114"/>
  <c r="BN61" i="114"/>
  <c r="BN13" i="114"/>
  <c r="BN15" i="114"/>
  <c r="BN64" i="114"/>
  <c r="BN70" i="114"/>
  <c r="BN102" i="114"/>
  <c r="BN65" i="114"/>
  <c r="BN35" i="114"/>
  <c r="BN9" i="114"/>
  <c r="BN21" i="114"/>
  <c r="BN40" i="114"/>
  <c r="BN16" i="114"/>
  <c r="BN66" i="114"/>
  <c r="BN24" i="114"/>
  <c r="BN67" i="114"/>
  <c r="BN100" i="114"/>
  <c r="BN48" i="114"/>
  <c r="BN98" i="114"/>
  <c r="BN78" i="114"/>
  <c r="BN73" i="114"/>
  <c r="BN19" i="114"/>
  <c r="BN75" i="114"/>
  <c r="BN52" i="114"/>
  <c r="BN14" i="114"/>
  <c r="BN7" i="114"/>
  <c r="BN22" i="114"/>
  <c r="AZ10" i="114"/>
  <c r="BN43" i="114"/>
  <c r="BN58" i="114"/>
  <c r="BN5" i="114"/>
  <c r="BN33" i="114"/>
  <c r="BN50" i="114"/>
  <c r="BN30" i="114"/>
  <c r="BN18" i="114"/>
  <c r="AZ36" i="114"/>
  <c r="BN39" i="114"/>
  <c r="BN63" i="114"/>
  <c r="BN46" i="114"/>
  <c r="BN76" i="114"/>
  <c r="BN53" i="114"/>
  <c r="BN99" i="114"/>
  <c r="AZ100" i="114"/>
  <c r="BN84" i="114"/>
  <c r="BN96" i="114"/>
  <c r="BI82" i="114"/>
  <c r="BI63" i="114"/>
  <c r="BN41" i="114"/>
  <c r="AZ82" i="114"/>
  <c r="BN74" i="114"/>
  <c r="BN101" i="114"/>
  <c r="AZ34" i="114"/>
  <c r="AZ6" i="114"/>
  <c r="BN97" i="114"/>
  <c r="AZ97" i="114"/>
  <c r="BN56" i="114"/>
  <c r="BN83" i="114"/>
  <c r="BK35" i="114"/>
  <c r="BK80" i="114"/>
  <c r="BN4" i="114"/>
  <c r="BN12" i="114"/>
  <c r="BN77" i="114"/>
  <c r="BN49" i="114"/>
  <c r="AZ37" i="114"/>
  <c r="BN29" i="114"/>
  <c r="BN31" i="114"/>
  <c r="AW8" i="114"/>
  <c r="AX11" i="114"/>
  <c r="BM61" i="114"/>
  <c r="BM25" i="114"/>
  <c r="AX34" i="114"/>
  <c r="AX17" i="114"/>
  <c r="AX71" i="114"/>
  <c r="AX82" i="114"/>
  <c r="AX13" i="114"/>
  <c r="AX6" i="114"/>
  <c r="BM46" i="114"/>
  <c r="AX72" i="114"/>
  <c r="AX42" i="114"/>
  <c r="AX68" i="114"/>
  <c r="AX100" i="114"/>
  <c r="AX63" i="114"/>
  <c r="AX54" i="114"/>
  <c r="AX58" i="114"/>
  <c r="AX26" i="114"/>
  <c r="AX22" i="114"/>
  <c r="AX35" i="114"/>
  <c r="AX70" i="114"/>
  <c r="AX55" i="114"/>
  <c r="AX83" i="114"/>
  <c r="AX47" i="114"/>
  <c r="BN62" i="114"/>
  <c r="BM96" i="114"/>
  <c r="AX48" i="114"/>
  <c r="AX64" i="114"/>
  <c r="AX98" i="114"/>
  <c r="AX80" i="114"/>
  <c r="AX73" i="114"/>
  <c r="AX21" i="114"/>
  <c r="BM10" i="114"/>
  <c r="AX45" i="114"/>
  <c r="AX61" i="114"/>
  <c r="AX53" i="114"/>
  <c r="AX74" i="114"/>
  <c r="AX99" i="114"/>
  <c r="BM64" i="114"/>
  <c r="AX65" i="114"/>
  <c r="AX7" i="114"/>
  <c r="AX5" i="114"/>
  <c r="AX31" i="114"/>
  <c r="AX97" i="114"/>
  <c r="AX52" i="114"/>
  <c r="AX20" i="114"/>
  <c r="AX51" i="114"/>
  <c r="AX39" i="114"/>
  <c r="AX57" i="114"/>
  <c r="BB52" i="114"/>
  <c r="AX8" i="114"/>
  <c r="AX43" i="114"/>
  <c r="AX33" i="114"/>
  <c r="AX12" i="114"/>
  <c r="BM19" i="114"/>
  <c r="AX46" i="114"/>
  <c r="AX84" i="114"/>
  <c r="AX18" i="114"/>
  <c r="AX62" i="114"/>
  <c r="AX25" i="114"/>
  <c r="AX41" i="114"/>
  <c r="AX38" i="114"/>
  <c r="BB28" i="114"/>
  <c r="AX4" i="114"/>
  <c r="BK61" i="114"/>
  <c r="BN11" i="114"/>
  <c r="AZ27" i="114"/>
  <c r="AX30" i="114"/>
  <c r="AX56" i="114"/>
  <c r="AX49" i="114"/>
  <c r="AX9" i="114"/>
  <c r="AX79" i="114"/>
  <c r="AX50" i="114"/>
  <c r="AX3" i="114"/>
  <c r="AX10" i="114"/>
  <c r="BM20" i="114"/>
  <c r="AX23" i="114"/>
  <c r="AX60" i="114"/>
  <c r="AX67" i="114"/>
  <c r="AX27" i="114"/>
  <c r="BB74" i="114"/>
  <c r="AX37" i="114"/>
  <c r="AX40" i="114"/>
  <c r="BM58" i="114"/>
  <c r="AX24" i="114"/>
  <c r="AX102" i="114"/>
  <c r="AX15" i="114"/>
  <c r="AX29" i="114"/>
  <c r="AX32" i="114"/>
  <c r="BB17" i="114"/>
  <c r="BB102" i="114"/>
  <c r="BB16" i="114"/>
  <c r="BB36" i="114"/>
  <c r="BK39" i="114"/>
  <c r="BN79" i="114"/>
  <c r="BN6" i="114"/>
  <c r="AZ22" i="114"/>
  <c r="AZ46" i="114"/>
  <c r="AZ3" i="114"/>
  <c r="BM102" i="114"/>
  <c r="BM70" i="114"/>
  <c r="BA65" i="114"/>
  <c r="BA102" i="114"/>
  <c r="BM18" i="114"/>
  <c r="BM79" i="114"/>
  <c r="BM38" i="114"/>
  <c r="BM65" i="114"/>
  <c r="BM51" i="114"/>
  <c r="BM40" i="114"/>
  <c r="BA57" i="114"/>
  <c r="BM11" i="114"/>
  <c r="BM83" i="114"/>
  <c r="BM63" i="114"/>
  <c r="BA74" i="114"/>
  <c r="BA50" i="114"/>
  <c r="BM31" i="114"/>
  <c r="BM98" i="114"/>
  <c r="BA82" i="114"/>
  <c r="BA28" i="114"/>
  <c r="BM71" i="114"/>
  <c r="BM68" i="114"/>
  <c r="BA12" i="114"/>
  <c r="BA35" i="114"/>
  <c r="BM76" i="114"/>
  <c r="BA31" i="114"/>
  <c r="BM101" i="114"/>
  <c r="BM80" i="114"/>
  <c r="BA56" i="114"/>
  <c r="BA52" i="114"/>
  <c r="BM33" i="114"/>
  <c r="BA72" i="114"/>
  <c r="BM67" i="114"/>
  <c r="BM66" i="114"/>
  <c r="BA30" i="114"/>
  <c r="BM48" i="114"/>
  <c r="BA3" i="114"/>
  <c r="BM9" i="114"/>
  <c r="BA96" i="114"/>
  <c r="BA26" i="114"/>
  <c r="BM28" i="114"/>
  <c r="BM57" i="114"/>
  <c r="BA18" i="114"/>
  <c r="BA7" i="114"/>
  <c r="BM45" i="114"/>
  <c r="BM43" i="114"/>
  <c r="BM37" i="114"/>
  <c r="BM17" i="114"/>
  <c r="BM16" i="114"/>
  <c r="BM27" i="114"/>
  <c r="BM100" i="114"/>
  <c r="BM12" i="114"/>
  <c r="BM55" i="114"/>
  <c r="BM15" i="114"/>
  <c r="BA33" i="114"/>
  <c r="BM84" i="114"/>
  <c r="BA98" i="114"/>
  <c r="BM13" i="114"/>
  <c r="BA75" i="114"/>
  <c r="BA78" i="114"/>
  <c r="BA48" i="114"/>
  <c r="BM53" i="114"/>
  <c r="BM22" i="114"/>
  <c r="BA44" i="114"/>
  <c r="BM4" i="114"/>
  <c r="BM52" i="114"/>
  <c r="BA51" i="114"/>
  <c r="BM81" i="114"/>
  <c r="BM14" i="114"/>
  <c r="BM97" i="114"/>
  <c r="BM75" i="114"/>
  <c r="BM5" i="114"/>
  <c r="BA19" i="114"/>
  <c r="BM34" i="114"/>
  <c r="BM44" i="114"/>
  <c r="BM3" i="114"/>
  <c r="BM24" i="114"/>
  <c r="BA99" i="114"/>
  <c r="BM82" i="114"/>
  <c r="BM32" i="114"/>
  <c r="BM77" i="114"/>
  <c r="BM54" i="114"/>
  <c r="BM50" i="114"/>
  <c r="BA17" i="114"/>
  <c r="BM69" i="114"/>
  <c r="BM42" i="114"/>
  <c r="BM72" i="114"/>
  <c r="BM73" i="114"/>
  <c r="BM23" i="114"/>
  <c r="BM62" i="114"/>
  <c r="BM29" i="114"/>
  <c r="BM36" i="114"/>
  <c r="BM99" i="114"/>
  <c r="BM47" i="114"/>
  <c r="BM26" i="114"/>
  <c r="BA24" i="114"/>
  <c r="BM60" i="114"/>
  <c r="BM35" i="114"/>
  <c r="BM7" i="114"/>
  <c r="BM74" i="114"/>
  <c r="BM59" i="114"/>
  <c r="BM41" i="114"/>
  <c r="BM30" i="114"/>
  <c r="BM56" i="114"/>
  <c r="BM39" i="114"/>
  <c r="AB25" i="114"/>
  <c r="W68" i="114" s="1" a="1"/>
  <c r="W68" i="114" s="1"/>
  <c r="BA25" i="114"/>
  <c r="BM21" i="114"/>
  <c r="BM6" i="114"/>
  <c r="BM8" i="114"/>
  <c r="BM49" i="114"/>
  <c r="BB81" i="114"/>
  <c r="BB43" i="114"/>
  <c r="BB26" i="114"/>
  <c r="BB6" i="114"/>
  <c r="BB100" i="114"/>
  <c r="BB24" i="114"/>
  <c r="BB5" i="114"/>
  <c r="BB75" i="114"/>
  <c r="BB57" i="114"/>
  <c r="BA77" i="114"/>
  <c r="BB60" i="114"/>
  <c r="BB67" i="114"/>
  <c r="BB59" i="114"/>
  <c r="BB68" i="114"/>
  <c r="BA22" i="114"/>
  <c r="BA101" i="114"/>
  <c r="BA39" i="114"/>
  <c r="BA76" i="114"/>
  <c r="BA32" i="114"/>
  <c r="BA11" i="114"/>
  <c r="BA66" i="114"/>
  <c r="BA37" i="114"/>
  <c r="BA100" i="114"/>
  <c r="BA61" i="114"/>
  <c r="BA10" i="114"/>
  <c r="BA62" i="114"/>
  <c r="BA43" i="114"/>
  <c r="BA70" i="114"/>
  <c r="BA4" i="114"/>
  <c r="BA15" i="114"/>
  <c r="BA54" i="114"/>
  <c r="BA69" i="114"/>
  <c r="BA5" i="114"/>
  <c r="BA49" i="114"/>
  <c r="BA71" i="114"/>
  <c r="BA16" i="114"/>
  <c r="BA45" i="114"/>
  <c r="BA23" i="114"/>
  <c r="BA14" i="114"/>
  <c r="BA42" i="114"/>
  <c r="BA84" i="114"/>
  <c r="BA8" i="114"/>
  <c r="BA55" i="114"/>
  <c r="BA73" i="114"/>
  <c r="BA20" i="114"/>
  <c r="BA64" i="114"/>
  <c r="BA83" i="114"/>
  <c r="BA60" i="114"/>
  <c r="BA21" i="114"/>
  <c r="BA59" i="114"/>
  <c r="BA41" i="114"/>
  <c r="BA36" i="114"/>
  <c r="BA38" i="114"/>
  <c r="BA81" i="114"/>
  <c r="BA63" i="114"/>
  <c r="BA97" i="114"/>
  <c r="BA40" i="114"/>
  <c r="BA29" i="114"/>
  <c r="BA9" i="114"/>
  <c r="BA34" i="114"/>
  <c r="BA58" i="114"/>
  <c r="BA53" i="114"/>
  <c r="BA47" i="114"/>
  <c r="BA6" i="114"/>
  <c r="BA27" i="114"/>
  <c r="BA67" i="114"/>
  <c r="Y19" i="114"/>
  <c r="AB19" i="114" s="1"/>
  <c r="W46" i="114" s="1" a="1"/>
  <c r="W46" i="114" s="1"/>
  <c r="W94" i="114"/>
  <c r="V57" i="114"/>
  <c r="V59" i="114" s="1"/>
  <c r="V46" i="114"/>
  <c r="V48" i="114" s="1"/>
  <c r="Y36" i="114"/>
  <c r="AB16" i="114" s="1"/>
  <c r="W35" i="114" s="1"/>
  <c r="X36" i="114" a="1"/>
  <c r="X36" i="114" s="1"/>
  <c r="AB4" i="94"/>
  <c r="AC4" i="94"/>
  <c r="K26" i="94"/>
  <c r="Z29" i="94"/>
  <c r="AA29" i="94" s="1"/>
  <c r="K27" i="94"/>
  <c r="T23" i="94"/>
  <c r="Z26" i="94"/>
  <c r="AA26" i="94" s="1"/>
  <c r="U11" i="94"/>
  <c r="U9" i="94"/>
  <c r="U10" i="94"/>
  <c r="U7" i="94"/>
  <c r="U8" i="94"/>
  <c r="AD2" i="80"/>
  <c r="AB100" i="80"/>
  <c r="Y100" i="80"/>
  <c r="Z100" i="80" s="1"/>
  <c r="AA99" i="80"/>
  <c r="P14" i="80"/>
  <c r="AA107" i="80"/>
  <c r="Y106" i="80"/>
  <c r="Z106" i="80" s="1"/>
  <c r="AB106" i="80"/>
  <c r="Q3" i="94"/>
  <c r="AB5" i="94"/>
  <c r="AA5" i="94"/>
  <c r="AC5" i="94"/>
  <c r="W69" i="114" l="1"/>
  <c r="W58" i="114"/>
  <c r="AN48" i="114"/>
  <c r="AN70" i="114"/>
  <c r="AN81" i="114"/>
  <c r="AN18" i="114"/>
  <c r="AN16" i="114"/>
  <c r="AN9" i="114"/>
  <c r="AN33" i="114"/>
  <c r="AN39" i="114"/>
  <c r="AN69" i="114"/>
  <c r="AN84" i="114"/>
  <c r="AN22" i="114"/>
  <c r="AN42" i="114"/>
  <c r="AN10" i="114"/>
  <c r="AN35" i="114"/>
  <c r="AN50" i="114"/>
  <c r="AN71" i="114"/>
  <c r="AN46" i="114"/>
  <c r="AN40" i="114"/>
  <c r="AN73" i="114"/>
  <c r="AN57" i="114"/>
  <c r="AN72" i="114"/>
  <c r="AN75" i="114"/>
  <c r="AN25" i="114"/>
  <c r="AN5" i="114"/>
  <c r="AN77" i="114"/>
  <c r="AN61" i="114"/>
  <c r="AN13" i="114"/>
  <c r="AN14" i="114"/>
  <c r="AN23" i="114"/>
  <c r="AN38" i="114"/>
  <c r="AN17" i="114"/>
  <c r="AN74" i="114"/>
  <c r="AN49" i="114"/>
  <c r="AN66" i="114"/>
  <c r="AN3" i="114"/>
  <c r="AN27" i="114"/>
  <c r="AN60" i="114"/>
  <c r="AN63" i="114"/>
  <c r="AN56" i="114"/>
  <c r="AN80" i="114"/>
  <c r="AN6" i="114"/>
  <c r="AN21" i="114"/>
  <c r="AN76" i="114"/>
  <c r="AN26" i="114"/>
  <c r="AN32" i="114"/>
  <c r="AN20" i="114"/>
  <c r="AN41" i="114"/>
  <c r="AN28" i="114"/>
  <c r="AN82" i="114"/>
  <c r="AN8" i="114"/>
  <c r="AN51" i="114"/>
  <c r="AN12" i="114"/>
  <c r="AN59" i="114"/>
  <c r="AN30" i="114"/>
  <c r="AN65" i="114"/>
  <c r="AN24" i="114"/>
  <c r="AN47" i="114"/>
  <c r="AN4" i="114"/>
  <c r="AN34" i="114"/>
  <c r="AN54" i="114"/>
  <c r="AN15" i="114"/>
  <c r="AN53" i="114"/>
  <c r="AN36" i="114"/>
  <c r="AN11" i="114"/>
  <c r="AN31" i="114"/>
  <c r="AN43" i="114"/>
  <c r="AN55" i="114"/>
  <c r="AN45" i="114"/>
  <c r="AN67" i="114"/>
  <c r="AN68" i="114"/>
  <c r="AN62" i="114"/>
  <c r="AN83" i="114"/>
  <c r="AN52" i="114"/>
  <c r="AN64" i="114"/>
  <c r="AN19" i="114"/>
  <c r="AN79" i="114"/>
  <c r="AN44" i="114"/>
  <c r="AN78" i="114"/>
  <c r="AN29" i="114"/>
  <c r="AN37" i="114"/>
  <c r="AN58" i="114"/>
  <c r="AN7" i="114"/>
  <c r="Z36" i="114"/>
  <c r="Z35" i="114"/>
  <c r="K28" i="94"/>
  <c r="K29" i="94" s="1"/>
  <c r="Z12" i="94" s="1"/>
  <c r="AC12" i="94" s="1"/>
  <c r="AC21" i="94"/>
  <c r="AB21" i="94"/>
  <c r="V9" i="94"/>
  <c r="V7" i="94"/>
  <c r="V11" i="94"/>
  <c r="V10" i="94"/>
  <c r="U12" i="94"/>
  <c r="AB9" i="94"/>
  <c r="V8" i="94"/>
  <c r="AA98" i="80"/>
  <c r="Y99" i="80"/>
  <c r="Z99" i="80" s="1"/>
  <c r="AB99" i="80"/>
  <c r="AA108" i="80"/>
  <c r="AB107" i="80"/>
  <c r="Y107" i="80"/>
  <c r="Z107" i="80" s="1"/>
  <c r="W47" i="114" l="1"/>
  <c r="W48" i="114" s="1"/>
  <c r="AB12" i="94"/>
  <c r="Z37" i="114"/>
  <c r="AA21" i="94"/>
  <c r="AA12" i="94"/>
  <c r="AC9" i="94"/>
  <c r="AA9" i="94"/>
  <c r="V12" i="94"/>
  <c r="Y98" i="80"/>
  <c r="Z98" i="80" s="1"/>
  <c r="AB98" i="80"/>
  <c r="AA97" i="80"/>
  <c r="Y108" i="80"/>
  <c r="Z108" i="80" s="1"/>
  <c r="AB108" i="80"/>
  <c r="AA109" i="80"/>
  <c r="X48" i="114" l="1"/>
  <c r="V52" i="114" s="1"/>
  <c r="V41" i="114"/>
  <c r="V42" i="114" s="1"/>
  <c r="AB97" i="80"/>
  <c r="AA96" i="80"/>
  <c r="Y97" i="80"/>
  <c r="Z97" i="80" s="1"/>
  <c r="AA110" i="80"/>
  <c r="AB109" i="80"/>
  <c r="Y109" i="80"/>
  <c r="Z109" i="80" s="1"/>
  <c r="V53" i="114" l="1"/>
  <c r="AA95" i="80"/>
  <c r="Y96" i="80"/>
  <c r="Z96" i="80" s="1"/>
  <c r="AB96" i="80"/>
  <c r="AA111" i="80"/>
  <c r="Y110" i="80"/>
  <c r="Z110" i="80" s="1"/>
  <c r="AB110" i="80"/>
  <c r="Y95" i="80" l="1"/>
  <c r="Z95" i="80" s="1"/>
  <c r="AA94" i="80"/>
  <c r="AB95" i="80"/>
  <c r="AA112" i="80"/>
  <c r="AB111" i="80"/>
  <c r="Y111" i="80"/>
  <c r="Z111" i="80" s="1"/>
  <c r="AA93" i="80" l="1"/>
  <c r="Y94" i="80"/>
  <c r="Z94" i="80" s="1"/>
  <c r="AB94" i="80"/>
  <c r="AB112" i="80"/>
  <c r="AA113" i="80"/>
  <c r="Y112" i="80"/>
  <c r="Z112" i="80" s="1"/>
  <c r="Y93" i="80" l="1"/>
  <c r="Z93" i="80" s="1"/>
  <c r="AB93" i="80"/>
  <c r="AA92" i="80"/>
  <c r="Y113" i="80"/>
  <c r="Z113" i="80" s="1"/>
  <c r="AB113" i="80"/>
  <c r="AA114" i="80"/>
  <c r="AB92" i="80" l="1"/>
  <c r="AA91" i="80"/>
  <c r="Y92" i="80"/>
  <c r="Z92" i="80" s="1"/>
  <c r="Y114" i="80"/>
  <c r="Z114" i="80" s="1"/>
  <c r="AB114" i="80"/>
  <c r="AA115" i="80"/>
  <c r="AA90" i="80" l="1"/>
  <c r="Y91" i="80"/>
  <c r="Z91" i="80" s="1"/>
  <c r="AB91" i="80"/>
  <c r="Y115" i="80"/>
  <c r="Z115" i="80" s="1"/>
  <c r="AA116" i="80"/>
  <c r="AB115" i="80"/>
  <c r="Y90" i="80" l="1"/>
  <c r="Z90" i="80" s="1"/>
  <c r="AA89" i="80"/>
  <c r="AB90" i="80"/>
  <c r="AA117" i="80"/>
  <c r="Y116" i="80"/>
  <c r="Z116" i="80" s="1"/>
  <c r="AB116" i="80"/>
  <c r="AA88" i="80" l="1"/>
  <c r="Y89" i="80"/>
  <c r="Z89" i="80" s="1"/>
  <c r="AB89" i="80"/>
  <c r="Y117" i="80"/>
  <c r="Z117" i="80" s="1"/>
  <c r="AB117" i="80"/>
  <c r="AA118" i="80"/>
  <c r="AB88" i="80" l="1"/>
  <c r="Y88" i="80"/>
  <c r="Z88" i="80" s="1"/>
  <c r="AA87" i="80"/>
  <c r="Y118" i="80"/>
  <c r="Z118" i="80" s="1"/>
  <c r="AB118" i="80"/>
  <c r="AA119" i="80"/>
  <c r="AB87" i="80" l="1"/>
  <c r="AA86" i="80"/>
  <c r="Y87" i="80"/>
  <c r="Z87" i="80" s="1"/>
  <c r="Y119" i="80"/>
  <c r="Z119" i="80" s="1"/>
  <c r="AA120" i="80"/>
  <c r="AB119" i="80"/>
  <c r="AB86" i="80" l="1"/>
  <c r="AA85" i="80"/>
  <c r="Y86" i="80"/>
  <c r="Z86" i="80" s="1"/>
  <c r="Y120" i="80"/>
  <c r="Z120" i="80" s="1"/>
  <c r="AA121" i="80"/>
  <c r="AB120" i="80"/>
  <c r="AA84" i="80" l="1"/>
  <c r="Y85" i="80"/>
  <c r="Z85" i="80" s="1"/>
  <c r="AB85" i="80"/>
  <c r="Y121" i="80"/>
  <c r="Z121" i="80" s="1"/>
  <c r="AA122" i="80"/>
  <c r="AB121" i="80"/>
  <c r="AB84" i="80" l="1"/>
  <c r="Y84" i="80"/>
  <c r="Z84" i="80" s="1"/>
  <c r="AA83" i="80"/>
  <c r="AA123" i="80"/>
  <c r="AB122" i="80"/>
  <c r="Y122" i="80"/>
  <c r="Z122" i="80" s="1"/>
  <c r="Y83" i="80" l="1"/>
  <c r="Z83" i="80" s="1"/>
  <c r="AA82" i="80"/>
  <c r="AB83" i="80"/>
  <c r="AB123" i="80"/>
  <c r="AA124" i="80"/>
  <c r="Y123" i="80"/>
  <c r="Z123" i="80" s="1"/>
  <c r="AA81" i="80" l="1"/>
  <c r="Y82" i="80"/>
  <c r="Z82" i="80" s="1"/>
  <c r="AB82" i="80"/>
  <c r="AB124" i="80"/>
  <c r="AA125" i="80"/>
  <c r="Y124" i="80"/>
  <c r="Z124" i="80" s="1"/>
  <c r="Y81" i="80" l="1"/>
  <c r="Z81" i="80" s="1"/>
  <c r="AA80" i="80"/>
  <c r="AB81" i="80"/>
  <c r="Y125" i="80"/>
  <c r="Z125" i="80" s="1"/>
  <c r="AA126" i="80"/>
  <c r="AB125" i="80"/>
  <c r="AB80" i="80" l="1"/>
  <c r="Y80" i="80"/>
  <c r="Z80" i="80" s="1"/>
  <c r="AA79" i="80"/>
  <c r="Y126" i="80"/>
  <c r="Z126" i="80" s="1"/>
  <c r="AB126" i="80"/>
  <c r="AA127" i="80"/>
  <c r="AB79" i="80" l="1"/>
  <c r="AA78" i="80"/>
  <c r="Y79" i="80"/>
  <c r="Z79" i="80" s="1"/>
  <c r="AB127" i="80"/>
  <c r="Y127" i="80"/>
  <c r="Z127" i="80" s="1"/>
  <c r="AA128" i="80"/>
  <c r="AA77" i="80" l="1"/>
  <c r="AB78" i="80"/>
  <c r="Y78" i="80"/>
  <c r="Z78" i="80" s="1"/>
  <c r="AB128" i="80"/>
  <c r="AA129" i="80"/>
  <c r="Y128" i="80"/>
  <c r="Z128" i="80" s="1"/>
  <c r="AA76" i="80" l="1"/>
  <c r="Y77" i="80"/>
  <c r="Z77" i="80" s="1"/>
  <c r="AB77" i="80"/>
  <c r="Y129" i="80"/>
  <c r="Z129" i="80" s="1"/>
  <c r="AB129" i="80"/>
  <c r="AA130" i="80"/>
  <c r="AB76" i="80" l="1"/>
  <c r="AA75" i="80"/>
  <c r="Y76" i="80"/>
  <c r="Z76" i="80" s="1"/>
  <c r="Y130" i="80"/>
  <c r="Z130" i="80" s="1"/>
  <c r="AB130" i="80"/>
  <c r="AA131" i="80"/>
  <c r="AB75" i="80" l="1"/>
  <c r="Y75" i="80"/>
  <c r="Z75" i="80" s="1"/>
  <c r="AA74" i="80"/>
  <c r="AB131" i="80"/>
  <c r="AA132" i="80"/>
  <c r="Y131" i="80"/>
  <c r="Z131" i="80" s="1"/>
  <c r="Y74" i="80" l="1"/>
  <c r="Z74" i="80" s="1"/>
  <c r="AB74" i="80"/>
  <c r="AA73" i="80"/>
  <c r="Y132" i="80"/>
  <c r="Z132" i="80" s="1"/>
  <c r="AA133" i="80"/>
  <c r="AB132" i="80"/>
  <c r="Y73" i="80" l="1"/>
  <c r="Z73" i="80" s="1"/>
  <c r="AA72" i="80"/>
  <c r="AB73" i="80"/>
  <c r="AB133" i="80"/>
  <c r="AA134" i="80"/>
  <c r="Y133" i="80"/>
  <c r="Z133" i="80" s="1"/>
  <c r="AA71" i="80" l="1"/>
  <c r="AB72" i="80"/>
  <c r="Y72" i="80"/>
  <c r="Z72" i="80" s="1"/>
  <c r="AB134" i="80"/>
  <c r="Y134" i="80"/>
  <c r="Z134" i="80" s="1"/>
  <c r="AA135" i="80"/>
  <c r="Y71" i="80" l="1"/>
  <c r="Z71" i="80" s="1"/>
  <c r="AB71" i="80"/>
  <c r="AA70" i="80"/>
  <c r="AA136" i="80"/>
  <c r="Y135" i="80"/>
  <c r="Z135" i="80" s="1"/>
  <c r="AB135" i="80"/>
  <c r="AA69" i="80" l="1"/>
  <c r="AB70" i="80"/>
  <c r="Y70" i="80"/>
  <c r="Z70" i="80" s="1"/>
  <c r="AB136" i="80"/>
  <c r="Y136" i="80"/>
  <c r="Z136" i="80" s="1"/>
  <c r="AA137" i="80"/>
  <c r="Y69" i="80" l="1"/>
  <c r="Z69" i="80" s="1"/>
  <c r="AB69" i="80"/>
  <c r="AA68" i="80"/>
  <c r="Y137" i="80"/>
  <c r="Z137" i="80" s="1"/>
  <c r="AB137" i="80"/>
  <c r="AA138" i="80"/>
  <c r="AB68" i="80" l="1"/>
  <c r="AA67" i="80"/>
  <c r="Y68" i="80"/>
  <c r="Z68" i="80" s="1"/>
  <c r="AA139" i="80"/>
  <c r="AB138" i="80"/>
  <c r="Y138" i="80"/>
  <c r="Z138" i="80" s="1"/>
  <c r="AB67" i="80" l="1"/>
  <c r="Y67" i="80"/>
  <c r="Z67" i="80" s="1"/>
  <c r="AA66" i="80"/>
  <c r="AB139" i="80"/>
  <c r="Y139" i="80"/>
  <c r="Z139" i="80" s="1"/>
  <c r="AA140" i="80"/>
  <c r="AB66" i="80" l="1"/>
  <c r="Y66" i="80"/>
  <c r="Z66" i="80" s="1"/>
  <c r="AA65" i="80"/>
  <c r="Y140" i="80"/>
  <c r="Z140" i="80" s="1"/>
  <c r="AA141" i="80"/>
  <c r="AB140" i="80"/>
  <c r="Y65" i="80" l="1"/>
  <c r="Z65" i="80" s="1"/>
  <c r="AA64" i="80"/>
  <c r="AB65" i="80"/>
  <c r="AA142" i="80"/>
  <c r="AB141" i="80"/>
  <c r="Y141" i="80"/>
  <c r="Z141" i="80" s="1"/>
  <c r="AD6" i="80" l="1"/>
  <c r="Y64" i="80"/>
  <c r="Z64" i="80" s="1"/>
  <c r="AB64" i="80"/>
  <c r="AA63" i="80"/>
  <c r="AB142" i="80"/>
  <c r="Y142" i="80"/>
  <c r="Z142" i="80" s="1"/>
  <c r="AA143" i="80"/>
  <c r="AA62" i="80" l="1"/>
  <c r="Y63" i="80"/>
  <c r="Z63" i="80" s="1"/>
  <c r="AB63" i="80"/>
  <c r="Y143" i="80"/>
  <c r="Z143" i="80" s="1"/>
  <c r="AA144" i="80"/>
  <c r="AB143" i="80"/>
  <c r="AA61" i="80" l="1"/>
  <c r="AB62" i="80"/>
  <c r="Y62" i="80"/>
  <c r="Z62" i="80" s="1"/>
  <c r="Y144" i="80"/>
  <c r="Z144" i="80" s="1"/>
  <c r="AA145" i="80"/>
  <c r="AB144" i="80"/>
  <c r="Y61" i="80" l="1"/>
  <c r="Z61" i="80" s="1"/>
  <c r="AB61" i="80"/>
  <c r="AA60" i="80"/>
  <c r="AB145" i="80"/>
  <c r="AA146" i="80"/>
  <c r="Y145" i="80"/>
  <c r="Z145" i="80" s="1"/>
  <c r="Y60" i="80" l="1"/>
  <c r="Z60" i="80" s="1"/>
  <c r="AA59" i="80"/>
  <c r="AB60" i="80"/>
  <c r="AB146" i="80"/>
  <c r="Y146" i="80"/>
  <c r="Z146" i="80" s="1"/>
  <c r="AA147" i="80"/>
  <c r="Y59" i="80" l="1"/>
  <c r="Z59" i="80" s="1"/>
  <c r="AB59" i="80"/>
  <c r="AA58" i="80"/>
  <c r="AA148" i="80"/>
  <c r="Y147" i="80"/>
  <c r="Z147" i="80" s="1"/>
  <c r="AB147" i="80"/>
  <c r="AA57" i="80" l="1"/>
  <c r="AB58" i="80"/>
  <c r="Y58" i="80"/>
  <c r="Z58" i="80" s="1"/>
  <c r="Y148" i="80"/>
  <c r="Z148" i="80" s="1"/>
  <c r="AB148" i="80"/>
  <c r="AA149" i="80"/>
  <c r="AA56" i="80" l="1"/>
  <c r="AB57" i="80"/>
  <c r="Y57" i="80"/>
  <c r="Z57" i="80" s="1"/>
  <c r="AB149" i="80"/>
  <c r="Y149" i="80"/>
  <c r="Z149" i="80" s="1"/>
  <c r="AA150" i="80"/>
  <c r="AA55" i="80" l="1"/>
  <c r="AB56" i="80"/>
  <c r="Y56" i="80"/>
  <c r="Z56" i="80" s="1"/>
  <c r="AB150" i="80"/>
  <c r="AA151" i="80"/>
  <c r="Y150" i="80"/>
  <c r="Z150" i="80" s="1"/>
  <c r="AA54" i="80" l="1"/>
  <c r="AB55" i="80"/>
  <c r="Y55" i="80"/>
  <c r="Z55" i="80" s="1"/>
  <c r="Y151" i="80"/>
  <c r="Z151" i="80" s="1"/>
  <c r="AB151" i="80"/>
  <c r="AA152" i="80"/>
  <c r="AA53" i="80" l="1"/>
  <c r="AB54" i="80"/>
  <c r="Y54" i="80"/>
  <c r="Z54" i="80" s="1"/>
  <c r="Y152" i="80"/>
  <c r="Z152" i="80" s="1"/>
  <c r="AB152" i="80"/>
  <c r="AA153" i="80"/>
  <c r="AB53" i="80" l="1"/>
  <c r="AA52" i="80"/>
  <c r="Y53" i="80"/>
  <c r="Z53" i="80" s="1"/>
  <c r="AB153" i="80"/>
  <c r="Y153" i="80"/>
  <c r="Z153" i="80" s="1"/>
  <c r="AA154" i="80"/>
  <c r="Y52" i="80" l="1"/>
  <c r="Z52" i="80" s="1"/>
  <c r="AB52" i="80"/>
  <c r="AA51" i="80"/>
  <c r="AB154" i="80"/>
  <c r="Y154" i="80"/>
  <c r="Z154" i="80" s="1"/>
  <c r="AA155" i="80"/>
  <c r="AB51" i="80" l="1"/>
  <c r="Y51" i="80"/>
  <c r="Z51" i="80" s="1"/>
  <c r="AA50" i="80"/>
  <c r="AB155" i="80"/>
  <c r="Y155" i="80"/>
  <c r="Z155" i="80" s="1"/>
  <c r="AA156" i="80"/>
  <c r="AB50" i="80" l="1"/>
  <c r="Y50" i="80"/>
  <c r="Z50" i="80" s="1"/>
  <c r="AA49" i="80"/>
  <c r="Y156" i="80"/>
  <c r="Z156" i="80" s="1"/>
  <c r="AB156" i="80"/>
  <c r="AA157" i="80"/>
  <c r="AB49" i="80" l="1"/>
  <c r="Y49" i="80"/>
  <c r="Z49" i="80" s="1"/>
  <c r="AA48" i="80"/>
  <c r="AB157" i="80"/>
  <c r="AA158" i="80"/>
  <c r="Y157" i="80"/>
  <c r="Z157" i="80" s="1"/>
  <c r="AB48" i="80" l="1"/>
  <c r="AA47" i="80"/>
  <c r="Y48" i="80"/>
  <c r="Z48" i="80" s="1"/>
  <c r="AB158" i="80"/>
  <c r="Y158" i="80"/>
  <c r="Z158" i="80" s="1"/>
  <c r="AA159" i="80"/>
  <c r="AA46" i="80" l="1"/>
  <c r="Y47" i="80"/>
  <c r="Z47" i="80" s="1"/>
  <c r="AB47" i="80"/>
  <c r="AA160" i="80"/>
  <c r="Y159" i="80"/>
  <c r="Z159" i="80" s="1"/>
  <c r="AB159" i="80"/>
  <c r="AA45" i="80" l="1"/>
  <c r="AB46" i="80"/>
  <c r="Y46" i="80"/>
  <c r="Z46" i="80" s="1"/>
  <c r="Y160" i="80"/>
  <c r="Z160" i="80" s="1"/>
  <c r="AA161" i="80"/>
  <c r="AB160" i="80"/>
  <c r="Y45" i="80" l="1"/>
  <c r="Z45" i="80" s="1"/>
  <c r="AB45" i="80"/>
  <c r="AA44" i="80"/>
  <c r="AB161" i="80"/>
  <c r="AA162" i="80"/>
  <c r="Y161" i="80"/>
  <c r="Z161" i="80" s="1"/>
  <c r="AA43" i="80" l="1"/>
  <c r="Y44" i="80"/>
  <c r="Z44" i="80" s="1"/>
  <c r="AB44" i="80"/>
  <c r="AB162" i="80"/>
  <c r="Y162" i="80"/>
  <c r="Z162" i="80" s="1"/>
  <c r="AA163" i="80"/>
  <c r="Y43" i="80" l="1"/>
  <c r="Z43" i="80" s="1"/>
  <c r="AA42" i="80"/>
  <c r="AB43" i="80"/>
  <c r="AB163" i="80"/>
  <c r="Y163" i="80"/>
  <c r="Z163" i="80" s="1"/>
  <c r="AA164" i="80"/>
  <c r="AA41" i="80" l="1"/>
  <c r="Y42" i="80"/>
  <c r="Z42" i="80" s="1"/>
  <c r="AB42" i="80"/>
  <c r="Y164" i="80"/>
  <c r="Z164" i="80" s="1"/>
  <c r="AB164" i="80"/>
  <c r="AA165" i="80"/>
  <c r="AA40" i="80" l="1"/>
  <c r="Y41" i="80"/>
  <c r="Z41" i="80" s="1"/>
  <c r="AB41" i="80"/>
  <c r="AA166" i="80"/>
  <c r="Y165" i="80"/>
  <c r="Z165" i="80" s="1"/>
  <c r="AB165" i="80"/>
  <c r="Y40" i="80" l="1"/>
  <c r="Z40" i="80" s="1"/>
  <c r="AA39" i="80"/>
  <c r="AB40" i="80"/>
  <c r="AB166" i="80"/>
  <c r="AA167" i="80"/>
  <c r="Y166" i="80"/>
  <c r="Z166" i="80" s="1"/>
  <c r="AA38" i="80" l="1"/>
  <c r="Y39" i="80"/>
  <c r="Z39" i="80" s="1"/>
  <c r="AB39" i="80"/>
  <c r="Y167" i="80"/>
  <c r="Z167" i="80" s="1"/>
  <c r="AA168" i="80"/>
  <c r="AB167" i="80"/>
  <c r="AA37" i="80" l="1"/>
  <c r="Y38" i="80"/>
  <c r="Z38" i="80" s="1"/>
  <c r="AB38" i="80"/>
  <c r="Y168" i="80"/>
  <c r="Z168" i="80" s="1"/>
  <c r="AB168" i="80"/>
  <c r="AA169" i="80"/>
  <c r="AB37" i="80" l="1"/>
  <c r="Y37" i="80"/>
  <c r="Z37" i="80" s="1"/>
  <c r="AA36" i="80"/>
  <c r="AB169" i="80"/>
  <c r="AA170" i="80"/>
  <c r="Y169" i="80"/>
  <c r="Z169" i="80" s="1"/>
  <c r="AB36" i="80" l="1"/>
  <c r="AA35" i="80"/>
  <c r="Y36" i="80"/>
  <c r="Z36" i="80" s="1"/>
  <c r="AB170" i="80"/>
  <c r="Y170" i="80"/>
  <c r="Z170" i="80" s="1"/>
  <c r="AA171" i="80"/>
  <c r="AB35" i="80" l="1"/>
  <c r="Y35" i="80"/>
  <c r="Z35" i="80" s="1"/>
  <c r="AA34" i="80"/>
  <c r="AB171" i="80"/>
  <c r="AA172" i="80"/>
  <c r="Y171" i="80"/>
  <c r="Z171" i="80" s="1"/>
  <c r="AB34" i="80" l="1"/>
  <c r="Y34" i="80"/>
  <c r="Z34" i="80" s="1"/>
  <c r="AA33" i="80"/>
  <c r="AA173" i="80"/>
  <c r="Y172" i="80"/>
  <c r="Z172" i="80" s="1"/>
  <c r="AB172" i="80"/>
  <c r="AA32" i="80" l="1"/>
  <c r="AB33" i="80"/>
  <c r="Y33" i="80"/>
  <c r="Z33" i="80" s="1"/>
  <c r="Y173" i="80"/>
  <c r="Z173" i="80" s="1"/>
  <c r="AA174" i="80"/>
  <c r="AB173" i="80"/>
  <c r="AA31" i="80" l="1"/>
  <c r="Y32" i="80"/>
  <c r="Z32" i="80" s="1"/>
  <c r="AB32" i="80"/>
  <c r="AA175" i="80"/>
  <c r="Y174" i="80"/>
  <c r="Z174" i="80" s="1"/>
  <c r="AB174" i="80"/>
  <c r="AB31" i="80" l="1"/>
  <c r="Y31" i="80"/>
  <c r="Z31" i="80" s="1"/>
  <c r="AA30" i="80"/>
  <c r="Y175" i="80"/>
  <c r="Z175" i="80" s="1"/>
  <c r="AA176" i="80"/>
  <c r="AB175" i="80"/>
  <c r="AB30" i="80" l="1"/>
  <c r="AA29" i="80"/>
  <c r="Y30" i="80"/>
  <c r="Z30" i="80" s="1"/>
  <c r="AA177" i="80"/>
  <c r="Y176" i="80"/>
  <c r="Z176" i="80" s="1"/>
  <c r="AB176" i="80"/>
  <c r="Y29" i="80" l="1"/>
  <c r="Z29" i="80" s="1"/>
  <c r="AB29" i="80"/>
  <c r="AA28" i="80"/>
  <c r="AB177" i="80"/>
  <c r="Y177" i="80"/>
  <c r="Z177" i="80" s="1"/>
  <c r="AA178" i="80"/>
  <c r="AA27" i="80" l="1"/>
  <c r="Y28" i="80"/>
  <c r="Z28" i="80" s="1"/>
  <c r="AB28" i="80"/>
  <c r="AA179" i="80"/>
  <c r="Y178" i="80"/>
  <c r="Z178" i="80" s="1"/>
  <c r="AB178" i="80"/>
  <c r="AB27" i="80" l="1"/>
  <c r="AA26" i="80"/>
  <c r="Y27" i="80"/>
  <c r="Z27" i="80" s="1"/>
  <c r="AA180" i="80"/>
  <c r="AB179" i="80"/>
  <c r="Y179" i="80"/>
  <c r="Z179" i="80" s="1"/>
  <c r="AB26" i="80" l="1"/>
  <c r="AA25" i="80"/>
  <c r="Y26" i="80"/>
  <c r="Z26" i="80" s="1"/>
  <c r="Y180" i="80"/>
  <c r="Z180" i="80" s="1"/>
  <c r="AB180" i="80"/>
  <c r="AA181" i="80"/>
  <c r="AA24" i="80" l="1"/>
  <c r="Y25" i="80"/>
  <c r="Z25" i="80" s="1"/>
  <c r="AB25" i="80"/>
  <c r="AB181" i="80"/>
  <c r="AA182" i="80"/>
  <c r="Y181" i="80"/>
  <c r="Z181" i="80" s="1"/>
  <c r="Y24" i="80" l="1"/>
  <c r="Z24" i="80" s="1"/>
  <c r="AA23" i="80"/>
  <c r="AB24" i="80"/>
  <c r="AB182" i="80"/>
  <c r="AA183" i="80"/>
  <c r="Y182" i="80"/>
  <c r="Z182" i="80" s="1"/>
  <c r="AB23" i="80" l="1"/>
  <c r="AA22" i="80"/>
  <c r="Y23" i="80"/>
  <c r="Z23" i="80" s="1"/>
  <c r="Y183" i="80"/>
  <c r="Z183" i="80" s="1"/>
  <c r="AB183" i="80"/>
  <c r="AA184" i="80"/>
  <c r="Y22" i="80" l="1"/>
  <c r="Z22" i="80" s="1"/>
  <c r="AB22" i="80"/>
  <c r="AA21" i="80"/>
  <c r="Y184" i="80"/>
  <c r="Z184" i="80" s="1"/>
  <c r="AA185" i="80"/>
  <c r="AB184" i="80"/>
  <c r="AA20" i="80" l="1"/>
  <c r="AB21" i="80"/>
  <c r="Y21" i="80"/>
  <c r="Z21" i="80" s="1"/>
  <c r="AB185" i="80"/>
  <c r="AA186" i="80"/>
  <c r="Y185" i="80"/>
  <c r="Z185" i="80" s="1"/>
  <c r="AB20" i="80" l="1"/>
  <c r="AA19" i="80"/>
  <c r="Y20" i="80"/>
  <c r="Z20" i="80" s="1"/>
  <c r="AB186" i="80"/>
  <c r="Y186" i="80"/>
  <c r="Z186" i="80" s="1"/>
  <c r="AA187" i="80"/>
  <c r="AB19" i="80" l="1"/>
  <c r="Y19" i="80"/>
  <c r="Z19" i="80" s="1"/>
  <c r="AA18" i="80"/>
  <c r="AA188" i="80"/>
  <c r="AB187" i="80"/>
  <c r="Y187" i="80"/>
  <c r="Z187" i="80" s="1"/>
  <c r="AB18" i="80" l="1"/>
  <c r="Y18" i="80"/>
  <c r="Z18" i="80" s="1"/>
  <c r="AA17" i="80"/>
  <c r="Y188" i="80"/>
  <c r="Z188" i="80" s="1"/>
  <c r="AA189" i="80"/>
  <c r="AB188" i="80"/>
  <c r="Y17" i="80" l="1"/>
  <c r="Z17" i="80" s="1"/>
  <c r="AA16" i="80"/>
  <c r="AD9" i="80" s="1"/>
  <c r="AB17" i="80"/>
  <c r="AB189" i="80"/>
  <c r="AA190" i="80"/>
  <c r="Y189" i="80"/>
  <c r="Z189" i="80" s="1"/>
  <c r="AB16" i="80" l="1"/>
  <c r="Y16" i="80"/>
  <c r="Z16" i="80" s="1"/>
  <c r="AA15" i="80"/>
  <c r="AB190" i="80"/>
  <c r="AA191" i="80"/>
  <c r="Y190" i="80"/>
  <c r="Z190" i="80" s="1"/>
  <c r="AB15" i="80" l="1"/>
  <c r="AA14" i="80"/>
  <c r="Y15" i="80"/>
  <c r="Z15" i="80" s="1"/>
  <c r="AA192" i="80"/>
  <c r="Y191" i="80"/>
  <c r="Z191" i="80" s="1"/>
  <c r="AB191" i="80"/>
  <c r="Y14" i="80" l="1"/>
  <c r="Z14" i="80" s="1"/>
  <c r="AB14" i="80"/>
  <c r="AA13" i="80"/>
  <c r="Y192" i="80"/>
  <c r="Z192" i="80" s="1"/>
  <c r="AB192" i="80"/>
  <c r="AA193" i="80"/>
  <c r="AB13" i="80" l="1"/>
  <c r="Y13" i="80"/>
  <c r="Z13" i="80" s="1"/>
  <c r="AA12" i="80"/>
  <c r="Y193" i="80"/>
  <c r="Z193" i="80" s="1"/>
  <c r="AB193" i="80"/>
  <c r="AA194" i="80"/>
  <c r="AA11" i="80" l="1"/>
  <c r="Y12" i="80"/>
  <c r="Z12" i="80" s="1"/>
  <c r="AB12" i="80"/>
  <c r="AB194" i="80"/>
  <c r="AA195" i="80"/>
  <c r="Y194" i="80"/>
  <c r="Z194" i="80" s="1"/>
  <c r="AB11" i="80" l="1"/>
  <c r="AA10" i="80"/>
  <c r="Y11" i="80"/>
  <c r="Z11" i="80" s="1"/>
  <c r="AB195" i="80"/>
  <c r="AA196" i="80"/>
  <c r="Y195" i="80"/>
  <c r="Z195" i="80" s="1"/>
  <c r="Y10" i="80" l="1"/>
  <c r="Z10" i="80" s="1"/>
  <c r="AB10" i="80"/>
  <c r="AA9" i="80"/>
  <c r="Y196" i="80"/>
  <c r="Z196" i="80" s="1"/>
  <c r="AB196" i="80"/>
  <c r="AA197" i="80"/>
  <c r="Y9" i="80" l="1"/>
  <c r="Z9" i="80" s="1"/>
  <c r="AA8" i="80"/>
  <c r="AB9" i="80"/>
  <c r="AB197" i="80"/>
  <c r="AA198" i="80"/>
  <c r="Y197" i="80"/>
  <c r="Z197" i="80" s="1"/>
  <c r="AB8" i="80" l="1"/>
  <c r="AA7" i="80"/>
  <c r="Y8" i="80"/>
  <c r="Z8" i="80" s="1"/>
  <c r="AA199" i="80"/>
  <c r="Y198" i="80"/>
  <c r="Z198" i="80" s="1"/>
  <c r="AB198" i="80"/>
  <c r="Y7" i="80" l="1"/>
  <c r="Z7" i="80" s="1"/>
  <c r="AB7" i="80"/>
  <c r="AA6" i="80"/>
  <c r="Y199" i="80"/>
  <c r="Z199" i="80" s="1"/>
  <c r="AB199" i="80"/>
  <c r="AA200" i="80"/>
  <c r="AA5" i="80" l="1"/>
  <c r="Y6" i="80"/>
  <c r="Z6" i="80" s="1"/>
  <c r="AB6" i="80"/>
  <c r="AA201" i="80"/>
  <c r="Y200" i="80"/>
  <c r="Z200" i="80" s="1"/>
  <c r="AB200" i="80"/>
  <c r="AA4" i="80" l="1"/>
  <c r="AB5" i="80"/>
  <c r="Y5" i="80"/>
  <c r="Z5" i="80" s="1"/>
  <c r="Y201" i="80"/>
  <c r="Z201" i="80" s="1"/>
  <c r="AA202" i="80"/>
  <c r="AB201" i="80"/>
  <c r="AB4" i="80" l="1"/>
  <c r="Y4" i="80"/>
  <c r="Z4" i="80" s="1"/>
  <c r="AA3" i="80"/>
  <c r="AB202" i="80"/>
  <c r="AD3" i="80" s="1"/>
  <c r="Y202" i="80"/>
  <c r="Z202" i="80" s="1"/>
  <c r="AB3" i="80" l="1"/>
  <c r="AA2" i="80"/>
  <c r="Y3" i="80"/>
  <c r="Z3" i="80" s="1"/>
  <c r="AB2" i="80" l="1"/>
  <c r="Y2" i="80"/>
  <c r="Z2" i="80" s="1"/>
  <c r="W70" i="114" l="1"/>
  <c r="X70" i="114" s="1"/>
  <c r="V74" i="114" s="1"/>
  <c r="V75" i="114" s="1"/>
  <c r="AB22" i="114"/>
  <c r="W57" i="114" a="1"/>
  <c r="W57" i="114" s="1"/>
  <c r="W59" i="114" l="1"/>
  <c r="X59" i="114" s="1"/>
  <c r="V63" i="114" s="1"/>
  <c r="V64" i="1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<sst xmlns="http://schemas.openxmlformats.org/spreadsheetml/2006/main" count="332" uniqueCount="175">
  <si>
    <t>F</t>
  </si>
  <si>
    <t>Total</t>
  </si>
  <si>
    <t>a</t>
  </si>
  <si>
    <t>n</t>
  </si>
  <si>
    <t>A</t>
  </si>
  <si>
    <t>Use</t>
  </si>
  <si>
    <t>b</t>
  </si>
  <si>
    <t>B</t>
  </si>
  <si>
    <t>Median</t>
  </si>
  <si>
    <t>SD</t>
  </si>
  <si>
    <t>α</t>
  </si>
  <si>
    <t>x</t>
  </si>
  <si>
    <t>y</t>
  </si>
  <si>
    <t>t</t>
  </si>
  <si>
    <t>Sig?</t>
  </si>
  <si>
    <t>mean</t>
  </si>
  <si>
    <t>W</t>
  </si>
  <si>
    <t>C</t>
  </si>
  <si>
    <t>M</t>
  </si>
  <si>
    <t>SEM</t>
  </si>
  <si>
    <t>μ</t>
  </si>
  <si>
    <t>σ</t>
  </si>
  <si>
    <r>
      <t>σ</t>
    </r>
    <r>
      <rPr>
        <vertAlign val="superscript"/>
        <sz val="11"/>
        <color theme="1"/>
        <rFont val="Calibri"/>
        <family val="2"/>
        <scheme val="minor"/>
      </rPr>
      <t>2</t>
    </r>
  </si>
  <si>
    <r>
      <t>SD</t>
    </r>
    <r>
      <rPr>
        <vertAlign val="superscript"/>
        <sz val="11"/>
        <color theme="1"/>
        <rFont val="Calibri"/>
        <family val="2"/>
        <scheme val="minor"/>
      </rPr>
      <t>2</t>
    </r>
  </si>
  <si>
    <t>Σ</t>
  </si>
  <si>
    <t>In tail %</t>
  </si>
  <si>
    <t>To mean %</t>
  </si>
  <si>
    <t>To 2nd tail %</t>
  </si>
  <si>
    <t>1-tail 0.05</t>
  </si>
  <si>
    <t>1-tail 0.01</t>
  </si>
  <si>
    <t>2-tail 0.05</t>
  </si>
  <si>
    <t>2-tail 0.01</t>
  </si>
  <si>
    <t>Single</t>
  </si>
  <si>
    <t>Sample</t>
  </si>
  <si>
    <t>single</t>
  </si>
  <si>
    <t>sample</t>
  </si>
  <si>
    <t>sample line</t>
  </si>
  <si>
    <t>single line</t>
  </si>
  <si>
    <t>99% CI</t>
  </si>
  <si>
    <t>95% CI</t>
  </si>
  <si>
    <t>-</t>
  </si>
  <si>
    <t>+</t>
  </si>
  <si>
    <t>raw pop</t>
  </si>
  <si>
    <t>POWER</t>
  </si>
  <si>
    <t>z of CV</t>
  </si>
  <si>
    <t>x of comp</t>
  </si>
  <si>
    <t>%</t>
  </si>
  <si>
    <t>z of comp</t>
  </si>
  <si>
    <t>Beta</t>
  </si>
  <si>
    <r>
      <t>s</t>
    </r>
    <r>
      <rPr>
        <vertAlign val="superscript"/>
        <sz val="11"/>
        <color theme="1"/>
        <rFont val="Calibri"/>
        <family val="2"/>
        <scheme val="minor"/>
      </rPr>
      <t>2</t>
    </r>
    <r>
      <rPr>
        <vertAlign val="subscript"/>
        <sz val="11"/>
        <color theme="1"/>
        <rFont val="Calibri"/>
        <family val="2"/>
        <scheme val="minor"/>
      </rPr>
      <t>pooled</t>
    </r>
  </si>
  <si>
    <r>
      <t>s</t>
    </r>
    <r>
      <rPr>
        <vertAlign val="superscript"/>
        <sz val="11"/>
        <color theme="1"/>
        <rFont val="Calibri"/>
        <family val="2"/>
        <scheme val="minor"/>
      </rPr>
      <t>2</t>
    </r>
    <r>
      <rPr>
        <vertAlign val="subscript"/>
        <sz val="11"/>
        <color theme="1"/>
        <rFont val="Calibri"/>
        <family val="2"/>
        <scheme val="minor"/>
      </rPr>
      <t>M1</t>
    </r>
  </si>
  <si>
    <r>
      <t>s</t>
    </r>
    <r>
      <rPr>
        <vertAlign val="superscript"/>
        <sz val="11"/>
        <color theme="1"/>
        <rFont val="Calibri"/>
        <family val="2"/>
        <scheme val="minor"/>
      </rPr>
      <t>2</t>
    </r>
    <r>
      <rPr>
        <vertAlign val="subscript"/>
        <sz val="11"/>
        <color theme="1"/>
        <rFont val="Calibri"/>
        <family val="2"/>
        <scheme val="minor"/>
      </rPr>
      <t>Difference</t>
    </r>
  </si>
  <si>
    <r>
      <t>df</t>
    </r>
    <r>
      <rPr>
        <vertAlign val="subscript"/>
        <sz val="11"/>
        <color theme="1"/>
        <rFont val="Calibri"/>
        <family val="2"/>
        <scheme val="minor"/>
      </rPr>
      <t>Total</t>
    </r>
  </si>
  <si>
    <r>
      <t>df</t>
    </r>
    <r>
      <rPr>
        <vertAlign val="subscript"/>
        <sz val="11"/>
        <color theme="1"/>
        <rFont val="Calibri"/>
        <family val="2"/>
        <scheme val="minor"/>
      </rPr>
      <t>1</t>
    </r>
  </si>
  <si>
    <t>d</t>
  </si>
  <si>
    <t>one-tail</t>
  </si>
  <si>
    <t>two-tails</t>
  </si>
  <si>
    <t>cum. Prob</t>
  </si>
  <si>
    <t>H Mean</t>
  </si>
  <si>
    <r>
      <t>s</t>
    </r>
    <r>
      <rPr>
        <vertAlign val="subscript"/>
        <sz val="11"/>
        <color theme="1"/>
        <rFont val="Calibri"/>
        <family val="2"/>
        <scheme val="minor"/>
      </rPr>
      <t>pooled</t>
    </r>
  </si>
  <si>
    <t>two-tailed</t>
  </si>
  <si>
    <t>x2</t>
  </si>
  <si>
    <t>Diff</t>
  </si>
  <si>
    <t>Z</t>
  </si>
  <si>
    <t>Known μ</t>
  </si>
  <si>
    <t>1-tail 0.10</t>
  </si>
  <si>
    <t>D</t>
  </si>
  <si>
    <t>E</t>
  </si>
  <si>
    <t>p</t>
  </si>
  <si>
    <r>
      <t>df</t>
    </r>
    <r>
      <rPr>
        <vertAlign val="subscript"/>
        <sz val="11"/>
        <color theme="1"/>
        <rFont val="Calibri"/>
        <family val="2"/>
        <scheme val="minor"/>
      </rPr>
      <t>2</t>
    </r>
  </si>
  <si>
    <t>p 1-tail</t>
  </si>
  <si>
    <t>p 2-tail</t>
  </si>
  <si>
    <t>Desc</t>
  </si>
  <si>
    <t>Score #</t>
  </si>
  <si>
    <t>Sample Descriptive</t>
  </si>
  <si>
    <t>Pop Descriptive</t>
  </si>
  <si>
    <t>Z single score</t>
  </si>
  <si>
    <t>Z sample mean</t>
  </si>
  <si>
    <t>Z criticals</t>
  </si>
  <si>
    <t>Score Descriptives</t>
  </si>
  <si>
    <t>Deviation Descriptives</t>
  </si>
  <si>
    <t>Deviation</t>
  </si>
  <si>
    <t>Dev^2</t>
  </si>
  <si>
    <t>Effect size (Cohen's d)</t>
  </si>
  <si>
    <t>t-test</t>
  </si>
  <si>
    <t>Descriptive size</t>
  </si>
  <si>
    <t>t(dfs)</t>
  </si>
  <si>
    <t>Bartlett's test for equal variances (chi-squared)</t>
  </si>
  <si>
    <t>Other tests</t>
  </si>
  <si>
    <t>s2p</t>
  </si>
  <si>
    <t>numden</t>
  </si>
  <si>
    <t>χ2 critical value 2-tailed</t>
  </si>
  <si>
    <t>one-tailed</t>
  </si>
  <si>
    <t>Critical Values (dropdown)</t>
  </si>
  <si>
    <r>
      <t>df</t>
    </r>
    <r>
      <rPr>
        <vertAlign val="subscript"/>
        <sz val="11"/>
        <color theme="1"/>
        <rFont val="Calibri"/>
        <family val="2"/>
        <scheme val="minor"/>
      </rPr>
      <t>Adj</t>
    </r>
  </si>
  <si>
    <t>t-Paired</t>
  </si>
  <si>
    <t>t Single Sample</t>
  </si>
  <si>
    <t>Independent Variance</t>
  </si>
  <si>
    <t>Degrees of Freedom</t>
  </si>
  <si>
    <t>for single sample</t>
  </si>
  <si>
    <t>Alt f</t>
  </si>
  <si>
    <t>Equal</t>
  </si>
  <si>
    <t>(Un)equal</t>
  </si>
  <si>
    <r>
      <t>s</t>
    </r>
    <r>
      <rPr>
        <vertAlign val="subscript"/>
        <sz val="11"/>
        <color theme="1"/>
        <rFont val="Calibri"/>
        <family val="2"/>
        <scheme val="minor"/>
      </rPr>
      <t>Denominator</t>
    </r>
  </si>
  <si>
    <t>Welch, (un)equal var, sample size</t>
  </si>
  <si>
    <t>t-Ind (un)equal, unequal var</t>
  </si>
  <si>
    <t>Un/var</t>
  </si>
  <si>
    <t>t-Ind (un)equal S</t>
  </si>
  <si>
    <t>t-Independent equal S, var</t>
  </si>
  <si>
    <r>
      <t>df</t>
    </r>
    <r>
      <rPr>
        <vertAlign val="subscript"/>
        <sz val="11"/>
        <color theme="1"/>
        <rFont val="Calibri"/>
        <family val="2"/>
        <scheme val="minor"/>
      </rPr>
      <t>Welch</t>
    </r>
  </si>
  <si>
    <t>Alt formula</t>
  </si>
  <si>
    <t>k groups</t>
  </si>
  <si>
    <t>Bartlett's test</t>
  </si>
  <si>
    <t>Numerator</t>
  </si>
  <si>
    <t>Denominator</t>
  </si>
  <si>
    <t>Left</t>
  </si>
  <si>
    <t>Middle</t>
  </si>
  <si>
    <t>Right</t>
  </si>
  <si>
    <t>n-1</t>
  </si>
  <si>
    <r>
      <t>SD</t>
    </r>
    <r>
      <rPr>
        <b/>
        <vertAlign val="superscript"/>
        <sz val="11"/>
        <color theme="1"/>
        <rFont val="Calibri"/>
        <family val="2"/>
        <scheme val="minor"/>
      </rPr>
      <t>2</t>
    </r>
  </si>
  <si>
    <r>
      <t>LN(SD</t>
    </r>
    <r>
      <rPr>
        <b/>
        <vertAlign val="superscript"/>
        <sz val="11"/>
        <color theme="1"/>
        <rFont val="Calibri"/>
        <family val="2"/>
        <scheme val="minor"/>
      </rPr>
      <t>2</t>
    </r>
    <r>
      <rPr>
        <b/>
        <sz val="11"/>
        <color theme="1"/>
        <rFont val="Calibri"/>
        <family val="2"/>
        <scheme val="minor"/>
      </rPr>
      <t>)</t>
    </r>
  </si>
  <si>
    <r>
      <t>S</t>
    </r>
    <r>
      <rPr>
        <b/>
        <vertAlign val="superscript"/>
        <sz val="11"/>
        <color theme="1"/>
        <rFont val="Calibri"/>
        <family val="2"/>
        <scheme val="minor"/>
      </rPr>
      <t>2</t>
    </r>
    <r>
      <rPr>
        <b/>
        <vertAlign val="subscript"/>
        <sz val="11"/>
        <color theme="1"/>
        <rFont val="Calibri"/>
        <family val="2"/>
        <scheme val="minor"/>
      </rPr>
      <t>P</t>
    </r>
  </si>
  <si>
    <t>Critical value</t>
  </si>
  <si>
    <t>Mean Zi</t>
  </si>
  <si>
    <t>Median Zi</t>
  </si>
  <si>
    <t>Mean Z..</t>
  </si>
  <si>
    <t>F-test of equality of variances</t>
  </si>
  <si>
    <t>Equal?</t>
  </si>
  <si>
    <t>don't use non-normal</t>
  </si>
  <si>
    <t>should be</t>
  </si>
  <si>
    <t>Within Mean Abs Deviations (Zij)</t>
  </si>
  <si>
    <t>Levene's test (mean)</t>
  </si>
  <si>
    <t>Within Median Abs Deviations (Zij)</t>
  </si>
  <si>
    <t>Within Mean Res SS (Right Denominator)</t>
  </si>
  <si>
    <t>Within Median SS (Right Denominator)</t>
  </si>
  <si>
    <t>Within Trimmed Abs Deviations (Zij)</t>
  </si>
  <si>
    <t>Within Trimmed SS (Right Denominator)</t>
  </si>
  <si>
    <t>PYTHON LEVENE</t>
  </si>
  <si>
    <t>Χ2 df</t>
  </si>
  <si>
    <r>
      <t>F df</t>
    </r>
    <r>
      <rPr>
        <b/>
        <vertAlign val="subscript"/>
        <sz val="11"/>
        <color theme="1"/>
        <rFont val="Calibri"/>
        <family val="2"/>
        <scheme val="minor"/>
      </rPr>
      <t>1</t>
    </r>
  </si>
  <si>
    <t>Median Z..</t>
  </si>
  <si>
    <t>Brown-Forsyth test (Levene's median)</t>
  </si>
  <si>
    <t>Trimmed Descriptives</t>
  </si>
  <si>
    <t>Trimmed Zi</t>
  </si>
  <si>
    <t>Trim %</t>
  </si>
  <si>
    <t>shapiro-wilk for normality</t>
  </si>
  <si>
    <t>ansari for equal scale parameters?</t>
  </si>
  <si>
    <t>Brown-Forsyth test (Levene's trimmed mean)</t>
  </si>
  <si>
    <t>W (F statistic)</t>
  </si>
  <si>
    <t>Mean Descriptives</t>
  </si>
  <si>
    <t>Median Descriptives</t>
  </si>
  <si>
    <t>Shapiro-Wilk for Normality</t>
  </si>
  <si>
    <t>Brown-Forsythe F* Test</t>
  </si>
  <si>
    <t>https://www.real-statistics.com/one-way-analysis-of-variance-anova/brown-forsythe-f-test/</t>
  </si>
  <si>
    <t>https://www.xlstat.com/en/solutions/features/welch-and-brown-forsythe-one-way-anova</t>
  </si>
  <si>
    <t>m Expected</t>
  </si>
  <si>
    <t>C vector norm</t>
  </si>
  <si>
    <t>x small</t>
  </si>
  <si>
    <r>
      <t>df</t>
    </r>
    <r>
      <rPr>
        <b/>
        <i/>
        <vertAlign val="subscript"/>
        <sz val="11"/>
        <color theme="1"/>
        <rFont val="Calibri"/>
        <family val="2"/>
        <scheme val="minor"/>
      </rPr>
      <t>1</t>
    </r>
  </si>
  <si>
    <r>
      <t>df</t>
    </r>
    <r>
      <rPr>
        <b/>
        <i/>
        <vertAlign val="subscript"/>
        <sz val="11"/>
        <color theme="1"/>
        <rFont val="Calibri"/>
        <family val="2"/>
        <scheme val="minor"/>
      </rPr>
      <t>2</t>
    </r>
  </si>
  <si>
    <r>
      <t>Χ</t>
    </r>
    <r>
      <rPr>
        <b/>
        <i/>
        <vertAlign val="superscript"/>
        <sz val="11"/>
        <color theme="1"/>
        <rFont val="Calibri"/>
        <family val="2"/>
        <scheme val="minor"/>
      </rPr>
      <t>2</t>
    </r>
    <r>
      <rPr>
        <b/>
        <i/>
        <sz val="11"/>
        <color theme="1"/>
        <rFont val="Calibri"/>
        <family val="2"/>
        <scheme val="minor"/>
      </rPr>
      <t xml:space="preserve"> / B</t>
    </r>
  </si>
  <si>
    <t>Random normal sampling</t>
  </si>
  <si>
    <t>Groups to test:</t>
  </si>
  <si>
    <t>one-tailed A&gt;B</t>
  </si>
  <si>
    <t>one-tailed B&gt;A</t>
  </si>
  <si>
    <t>two-tailed lower</t>
  </si>
  <si>
    <t>two-tailed upper</t>
  </si>
  <si>
    <t>Critical values</t>
  </si>
  <si>
    <t>http://www.statistics4u.info/fundstat_eng/ee_shapiro_wilk_test.html#</t>
  </si>
  <si>
    <t>k smallest x(i)</t>
  </si>
  <si>
    <t>denominator</t>
  </si>
  <si>
    <t>numerator</t>
  </si>
  <si>
    <t>Default scores</t>
  </si>
  <si>
    <t>Wrong?</t>
  </si>
  <si>
    <t>Default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</si>
</sst>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vertAlign val="subscript"/>
      <sz val="11"/>
      <color theme="1"/>
      <name val="Calibri"/>
      <family val="2"/>
      <scheme val="minor"/>
    </font>
    <font>
      <vertAlign val="superscript"/>
      <sz val="11"/>
      <color theme="1"/>
      <name val="Calibri"/>
      <family val="2"/>
      <scheme val="minor"/>
    </font>
    <font>
      <sz val="11"/>
      <color rgb="FF006100"/>
      <name val="Calibri"/>
      <family val="2"/>
      <scheme val="minor"/>
    </font>
    <font>
      <b/>
      <sz val="11"/>
      <color theme="0"/>
      <name val="Calibri"/>
      <family val="2"/>
      <scheme val="minor"/>
    </font>
    <font>
      <sz val="11"/>
      <color theme="1"/>
      <name val="Calibri"/>
      <family val="2"/>
    </font>
    <font>
      <sz val="11"/>
      <color rgb="FF3F3F76"/>
      <name val="Calibri"/>
      <family val="2"/>
      <scheme val="minor"/>
    </font>
    <font>
      <sz val="11"/>
      <color rgb="FFFF0000"/>
      <name val="Calibri"/>
      <family val="2"/>
      <scheme val="minor"/>
    </font>
    <font>
      <b/>
      <vertAlign val="subscript"/>
      <sz val="11"/>
      <color theme="1"/>
      <name val="Calibri"/>
      <family val="2"/>
      <scheme val="minor"/>
    </font>
    <font>
      <b/>
      <vertAlign val="superscript"/>
      <sz val="11"/>
      <color theme="1"/>
      <name val="Calibri"/>
      <family val="2"/>
      <scheme val="minor"/>
    </font>
    <font>
      <b/>
      <sz val="11"/>
      <color theme="1"/>
      <name val="Calibri"/>
      <family val="2"/>
    </font>
    <font>
      <sz val="11"/>
      <color rgb="FF9C6500"/>
      <name val="Calibri"/>
      <family val="2"/>
      <scheme val="minor"/>
    </font>
    <font>
      <b/>
      <sz val="11"/>
      <color rgb="FFFA7D00"/>
      <name val="Calibri"/>
      <family val="2"/>
      <scheme val="minor"/>
    </font>
    <font>
      <sz val="10"/>
      <name val="Arial"/>
      <family val="2"/>
    </font>
    <font>
      <u/>
      <sz val="11"/>
      <color theme="10"/>
      <name val="Calibri"/>
      <family val="2"/>
      <scheme val="minor"/>
    </font>
    <font>
      <u/>
      <sz val="11"/>
      <color theme="11"/>
      <name val="Calibri"/>
      <family val="2"/>
      <scheme val="minor"/>
    </font>
    <font>
      <sz val="11"/>
      <color theme="0"/>
      <name val="Calibri"/>
      <family val="2"/>
      <scheme val="minor"/>
    </font>
    <font>
      <sz val="10"/>
      <color theme="1"/>
      <name val="Arial Unicode MS"/>
    </font>
    <font>
      <b/>
      <i/>
      <sz val="11"/>
      <color theme="1"/>
      <name val="Calibri"/>
      <family val="2"/>
      <scheme val="minor"/>
    </font>
    <font>
      <b/>
      <i/>
      <vertAlign val="subscript"/>
      <sz val="11"/>
      <color theme="1"/>
      <name val="Calibri"/>
      <family val="2"/>
      <scheme val="minor"/>
    </font>
    <font>
      <b/>
      <i/>
      <vertAlign val="superscript"/>
      <sz val="11"/>
      <color theme="1"/>
      <name val="Calibri"/>
      <family val="2"/>
      <scheme val="minor"/>
    </font>
    <font>
      <b/>
      <i/>
      <sz val="11"/>
      <color theme="1"/>
      <name val="Calibri"/>
      <family val="2"/>
    </font>
  </fonts>
  <fills count="9">
    <fill>
      <patternFill patternType="none"/>
    </fill>
    <fill>
      <patternFill patternType="gray125"/>
    </fill>
    <fill>
      <patternFill patternType="solid">
        <fgColor rgb="FFC6EFCE"/>
      </patternFill>
    </fill>
    <fill>
      <patternFill patternType="solid">
        <fgColor rgb="FFA5A5A5"/>
      </patternFill>
    </fill>
    <fill>
      <patternFill patternType="solid">
        <fgColor rgb="FFFFCC99"/>
      </patternFill>
    </fill>
    <fill>
      <patternFill patternType="solid">
        <fgColor rgb="FFFFEB9C"/>
      </patternFill>
    </fill>
    <fill>
      <patternFill patternType="solid">
        <fgColor rgb="FFF2F2F2"/>
      </patternFill>
    </fill>
    <fill>
      <patternFill patternType="solid">
        <fgColor theme="4"/>
      </patternFill>
    </fill>
    <fill>
      <patternFill patternType="solid">
        <fgColor theme="0" tint="-0.14999847407452621"/>
        <bgColor indexed="64"/>
      </patternFill>
    </fill>
  </fills>
  <borders count="5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style="medium">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medium">
        <color auto="1"/>
      </top>
      <bottom style="thin">
        <color auto="1"/>
      </bottom>
      <diagonal/>
    </border>
    <border>
      <left/>
      <right/>
      <top style="medium">
        <color auto="1"/>
      </top>
      <bottom style="medium">
        <color auto="1"/>
      </bottom>
      <diagonal/>
    </border>
    <border>
      <left style="medium">
        <color auto="1"/>
      </left>
      <right style="medium">
        <color auto="1"/>
      </right>
      <top style="thin">
        <color rgb="FF7F7F7F"/>
      </top>
      <bottom style="medium">
        <color auto="1"/>
      </bottom>
      <diagonal/>
    </border>
    <border>
      <left style="medium">
        <color auto="1"/>
      </left>
      <right style="medium">
        <color auto="1"/>
      </right>
      <top style="medium">
        <color auto="1"/>
      </top>
      <bottom style="thin">
        <color rgb="FF7F7F7F"/>
      </bottom>
      <diagonal/>
    </border>
    <border>
      <left style="medium">
        <color auto="1"/>
      </left>
      <right style="medium">
        <color auto="1"/>
      </right>
      <top style="thin">
        <color rgb="FF7F7F7F"/>
      </top>
      <bottom style="thin">
        <color rgb="FF7F7F7F"/>
      </bottom>
      <diagonal/>
    </border>
    <border>
      <left/>
      <right style="medium">
        <color indexed="64"/>
      </right>
      <top style="medium">
        <color indexed="64"/>
      </top>
      <bottom style="medium">
        <color indexed="64"/>
      </bottom>
      <diagonal/>
    </border>
    <border>
      <left style="thin">
        <color rgb="FF7F7F7F"/>
      </left>
      <right style="thin">
        <color indexed="64"/>
      </right>
      <top style="thin">
        <color indexed="64"/>
      </top>
      <bottom style="thin">
        <color rgb="FF7F7F7F"/>
      </bottom>
      <diagonal/>
    </border>
    <border>
      <left style="medium">
        <color indexed="64"/>
      </left>
      <right/>
      <top style="medium">
        <color indexed="64"/>
      </top>
      <bottom style="thin">
        <color auto="1"/>
      </bottom>
      <diagonal/>
    </border>
    <border>
      <left style="medium">
        <color indexed="64"/>
      </left>
      <right/>
      <top style="medium">
        <color indexed="64"/>
      </top>
      <bottom style="medium">
        <color indexed="64"/>
      </bottom>
      <diagonal/>
    </border>
    <border>
      <left style="thin">
        <color rgb="FF7F7F7F"/>
      </left>
      <right style="medium">
        <color indexed="64"/>
      </right>
      <top/>
      <bottom style="medium">
        <color indexed="64"/>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rgb="FF7F7F7F"/>
      </left>
      <right style="medium">
        <color indexed="64"/>
      </right>
      <top style="thin">
        <color rgb="FF7F7F7F"/>
      </top>
      <bottom style="thin">
        <color rgb="FF7F7F7F"/>
      </bottom>
      <diagonal/>
    </border>
    <border>
      <left style="thin">
        <color rgb="FF7F7F7F"/>
      </left>
      <right style="thin">
        <color rgb="FF7F7F7F"/>
      </right>
      <top style="thin">
        <color rgb="FF7F7F7F"/>
      </top>
      <bottom style="medium">
        <color indexed="64"/>
      </bottom>
      <diagonal/>
    </border>
    <border>
      <left style="thin">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double">
        <color rgb="FF3F3F3F"/>
      </left>
      <right style="double">
        <color rgb="FF3F3F3F"/>
      </right>
      <top style="double">
        <color rgb="FF3F3F3F"/>
      </top>
      <bottom style="medium">
        <color indexed="64"/>
      </bottom>
      <diagonal/>
    </border>
  </borders>
  <cellStyleXfs count="38">
    <xf numFmtId="0" fontId="0" fillId="0" borderId="0"/>
    <xf numFmtId="0" fontId="4" fillId="2" borderId="0" applyNumberFormat="0" applyBorder="0" applyAlignment="0" applyProtection="0"/>
    <xf numFmtId="0" fontId="5" fillId="3" borderId="8" applyNumberFormat="0" applyAlignment="0" applyProtection="0"/>
    <xf numFmtId="0" fontId="7" fillId="4" borderId="22" applyNumberFormat="0" applyAlignment="0" applyProtection="0"/>
    <xf numFmtId="0" fontId="12" fillId="5" borderId="0" applyNumberFormat="0" applyBorder="0" applyAlignment="0" applyProtection="0"/>
    <xf numFmtId="0" fontId="13" fillId="6" borderId="22" applyNumberFormat="0" applyAlignment="0" applyProtection="0"/>
    <xf numFmtId="0" fontId="8"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7" borderId="0" applyNumberFormat="0" applyBorder="0" applyAlignment="0" applyProtection="0"/>
  </cellStyleXfs>
  <cellXfs count="140">
    <xf numFmtId="0" fontId="0" fillId="0" borderId="0" xfId="0"/>
    <xf numFmtId="0" fontId="0" fillId="0" borderId="1" xfId="0" applyBorder="1"/>
    <xf numFmtId="0" fontId="0" fillId="0" borderId="0" xfId="0" applyBorder="1"/>
    <xf numFmtId="0" fontId="0" fillId="0" borderId="2" xfId="0" applyBorder="1"/>
    <xf numFmtId="0" fontId="0" fillId="0" borderId="3" xfId="0" applyBorder="1"/>
    <xf numFmtId="0" fontId="0" fillId="0" borderId="9" xfId="0" applyBorder="1"/>
    <xf numFmtId="0" fontId="0" fillId="0" borderId="4" xfId="0" applyBorder="1"/>
    <xf numFmtId="0" fontId="0" fillId="0" borderId="6" xfId="0" applyBorder="1"/>
    <xf numFmtId="0" fontId="0" fillId="0" borderId="7" xfId="0" applyBorder="1"/>
    <xf numFmtId="0" fontId="0" fillId="0" borderId="0" xfId="0" applyFill="1" applyBorder="1"/>
    <xf numFmtId="0" fontId="0" fillId="0" borderId="11" xfId="0" applyBorder="1"/>
    <xf numFmtId="0" fontId="0" fillId="0" borderId="12" xfId="0" applyBorder="1"/>
    <xf numFmtId="0" fontId="0" fillId="0" borderId="5" xfId="0" applyBorder="1"/>
    <xf numFmtId="0" fontId="0" fillId="0" borderId="10" xfId="0" applyBorder="1"/>
    <xf numFmtId="0" fontId="4" fillId="2" borderId="0" xfId="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6" fillId="0" borderId="0" xfId="0" applyFont="1"/>
    <xf numFmtId="0" fontId="7" fillId="4" borderId="22" xfId="3"/>
    <xf numFmtId="0" fontId="0" fillId="0" borderId="0" xfId="0" applyAlignment="1"/>
    <xf numFmtId="0" fontId="0" fillId="0" borderId="24" xfId="0" applyBorder="1"/>
    <xf numFmtId="0" fontId="0" fillId="0" borderId="25" xfId="0" applyBorder="1"/>
    <xf numFmtId="0" fontId="0" fillId="0" borderId="26" xfId="0" applyBorder="1"/>
    <xf numFmtId="0" fontId="0" fillId="0" borderId="27" xfId="0" applyBorder="1"/>
    <xf numFmtId="0" fontId="1" fillId="0" borderId="13" xfId="0" applyFont="1" applyBorder="1"/>
    <xf numFmtId="0" fontId="1" fillId="0" borderId="0" xfId="0" applyFont="1"/>
    <xf numFmtId="0" fontId="1" fillId="0" borderId="6" xfId="0" applyFont="1" applyBorder="1"/>
    <xf numFmtId="0" fontId="1" fillId="0" borderId="0" xfId="0" applyFont="1" applyBorder="1"/>
    <xf numFmtId="0" fontId="0" fillId="0" borderId="29" xfId="0" applyBorder="1"/>
    <xf numFmtId="0" fontId="0" fillId="0" borderId="30" xfId="0" applyBorder="1"/>
    <xf numFmtId="0" fontId="0" fillId="0" borderId="34" xfId="0" applyBorder="1"/>
    <xf numFmtId="0" fontId="0" fillId="0" borderId="35" xfId="0" applyBorder="1"/>
    <xf numFmtId="0" fontId="0" fillId="0" borderId="36" xfId="0" applyBorder="1"/>
    <xf numFmtId="0" fontId="0" fillId="0" borderId="28" xfId="0" applyBorder="1"/>
    <xf numFmtId="0" fontId="0" fillId="0" borderId="31" xfId="0" applyBorder="1"/>
    <xf numFmtId="0" fontId="0" fillId="0" borderId="32" xfId="0" applyBorder="1"/>
    <xf numFmtId="0" fontId="0" fillId="0" borderId="37" xfId="0" applyBorder="1"/>
    <xf numFmtId="0" fontId="1" fillId="0" borderId="16" xfId="0" applyFont="1" applyFill="1" applyBorder="1"/>
    <xf numFmtId="0" fontId="0" fillId="0" borderId="0" xfId="0" quotePrefix="1"/>
    <xf numFmtId="0" fontId="1" fillId="0" borderId="14" xfId="0" applyFont="1" applyBorder="1" applyAlignment="1">
      <alignment horizontal="center"/>
    </xf>
    <xf numFmtId="0" fontId="0" fillId="0" borderId="0" xfId="0"/>
    <xf numFmtId="0" fontId="0" fillId="0" borderId="0" xfId="0"/>
    <xf numFmtId="0" fontId="14" fillId="0" borderId="0" xfId="0" applyFont="1" applyAlignment="1">
      <alignment horizontal="right" vertical="center"/>
    </xf>
    <xf numFmtId="0" fontId="13" fillId="6" borderId="39" xfId="5" applyBorder="1"/>
    <xf numFmtId="0" fontId="13" fillId="6" borderId="40" xfId="5" applyBorder="1"/>
    <xf numFmtId="0" fontId="13" fillId="6" borderId="41" xfId="5" applyBorder="1"/>
    <xf numFmtId="0" fontId="7" fillId="4" borderId="40" xfId="3" applyBorder="1"/>
    <xf numFmtId="0" fontId="7" fillId="4" borderId="39" xfId="3" applyBorder="1"/>
    <xf numFmtId="0" fontId="13" fillId="6" borderId="22" xfId="5"/>
    <xf numFmtId="9" fontId="0" fillId="0" borderId="0" xfId="0" applyNumberFormat="1"/>
    <xf numFmtId="10" fontId="0" fillId="0" borderId="0" xfId="0" applyNumberFormat="1"/>
    <xf numFmtId="0" fontId="8" fillId="0" borderId="0" xfId="6"/>
    <xf numFmtId="0" fontId="6" fillId="0" borderId="4" xfId="0" applyFont="1" applyBorder="1"/>
    <xf numFmtId="0" fontId="0" fillId="0" borderId="0" xfId="0"/>
    <xf numFmtId="0" fontId="8" fillId="0" borderId="0" xfId="6" quotePrefix="1"/>
    <xf numFmtId="0" fontId="0" fillId="0" borderId="0" xfId="0"/>
    <xf numFmtId="0" fontId="0" fillId="0" borderId="0" xfId="0"/>
    <xf numFmtId="0" fontId="1" fillId="0" borderId="0" xfId="0" applyFont="1" applyFill="1" applyBorder="1"/>
    <xf numFmtId="0" fontId="12" fillId="5" borderId="0" xfId="4"/>
    <xf numFmtId="0" fontId="0" fillId="0" borderId="0" xfId="0"/>
    <xf numFmtId="0" fontId="0" fillId="0" borderId="0" xfId="0"/>
    <xf numFmtId="0" fontId="1" fillId="0" borderId="0" xfId="0" applyFont="1" applyAlignment="1"/>
    <xf numFmtId="0" fontId="18" fillId="0" borderId="0" xfId="0" applyFont="1" applyAlignment="1">
      <alignment vertical="center"/>
    </xf>
    <xf numFmtId="0" fontId="8" fillId="0" borderId="0" xfId="0" applyFont="1"/>
    <xf numFmtId="0" fontId="13" fillId="6" borderId="0" xfId="5" applyBorder="1"/>
    <xf numFmtId="0" fontId="1" fillId="0" borderId="16" xfId="0" applyFont="1" applyBorder="1"/>
    <xf numFmtId="0" fontId="1" fillId="0" borderId="0" xfId="0" applyFont="1" applyFill="1" applyBorder="1" applyAlignment="1">
      <alignment horizontal="right"/>
    </xf>
    <xf numFmtId="0" fontId="1" fillId="0" borderId="0" xfId="0" applyFont="1" applyBorder="1" applyAlignment="1">
      <alignment horizontal="right"/>
    </xf>
    <xf numFmtId="0" fontId="11" fillId="0" borderId="2" xfId="0" applyFont="1" applyBorder="1"/>
    <xf numFmtId="0" fontId="7" fillId="4" borderId="43" xfId="3" applyBorder="1"/>
    <xf numFmtId="0" fontId="13" fillId="6" borderId="17" xfId="5" applyBorder="1"/>
    <xf numFmtId="0" fontId="7" fillId="4" borderId="0" xfId="3" applyBorder="1"/>
    <xf numFmtId="0" fontId="1" fillId="0" borderId="18" xfId="0" applyFont="1" applyBorder="1"/>
    <xf numFmtId="0" fontId="1" fillId="0" borderId="14" xfId="0" applyFont="1" applyBorder="1"/>
    <xf numFmtId="0" fontId="13" fillId="6" borderId="46" xfId="5" applyBorder="1"/>
    <xf numFmtId="0" fontId="0" fillId="0" borderId="13" xfId="0" applyFill="1" applyBorder="1"/>
    <xf numFmtId="0" fontId="17" fillId="7" borderId="0" xfId="37" applyBorder="1"/>
    <xf numFmtId="0" fontId="17" fillId="7" borderId="0" xfId="37"/>
    <xf numFmtId="0" fontId="0" fillId="8" borderId="17" xfId="0" applyFill="1" applyBorder="1"/>
    <xf numFmtId="0" fontId="0" fillId="8" borderId="20" xfId="0" applyFill="1" applyBorder="1"/>
    <xf numFmtId="0" fontId="1" fillId="0" borderId="13" xfId="0" applyFont="1" applyBorder="1" applyAlignment="1">
      <alignment horizontal="center"/>
    </xf>
    <xf numFmtId="0" fontId="1" fillId="0" borderId="15" xfId="0" applyFont="1" applyBorder="1" applyAlignment="1">
      <alignment horizontal="center"/>
    </xf>
    <xf numFmtId="0" fontId="13" fillId="6" borderId="49" xfId="5" applyBorder="1"/>
    <xf numFmtId="0" fontId="1" fillId="0" borderId="13" xfId="0" applyFont="1" applyFill="1" applyBorder="1"/>
    <xf numFmtId="0" fontId="1" fillId="0" borderId="15" xfId="0" applyFont="1" applyFill="1" applyBorder="1"/>
    <xf numFmtId="0" fontId="1" fillId="0" borderId="17" xfId="0" applyFont="1" applyFill="1" applyBorder="1"/>
    <xf numFmtId="0" fontId="1" fillId="0" borderId="18" xfId="0" applyFont="1" applyFill="1" applyBorder="1"/>
    <xf numFmtId="0" fontId="7" fillId="4" borderId="50" xfId="3" applyBorder="1"/>
    <xf numFmtId="0" fontId="19" fillId="0" borderId="0" xfId="0" applyFont="1" applyBorder="1"/>
    <xf numFmtId="0" fontId="19" fillId="0" borderId="17" xfId="0" applyFont="1" applyBorder="1"/>
    <xf numFmtId="0" fontId="19" fillId="0" borderId="16" xfId="0" applyFont="1" applyBorder="1"/>
    <xf numFmtId="0" fontId="19" fillId="0" borderId="18" xfId="0" applyFont="1" applyBorder="1"/>
    <xf numFmtId="0" fontId="19" fillId="0" borderId="23" xfId="0" applyFont="1" applyFill="1" applyBorder="1"/>
    <xf numFmtId="0" fontId="19" fillId="0" borderId="16" xfId="0" applyFont="1" applyFill="1" applyBorder="1"/>
    <xf numFmtId="0" fontId="19" fillId="0" borderId="18" xfId="0" applyFont="1" applyFill="1" applyBorder="1"/>
    <xf numFmtId="0" fontId="22" fillId="0" borderId="16" xfId="0" applyFont="1" applyBorder="1"/>
    <xf numFmtId="0" fontId="22" fillId="0" borderId="18" xfId="0" applyFont="1" applyBorder="1"/>
    <xf numFmtId="0" fontId="19" fillId="0" borderId="44" xfId="0" applyFont="1" applyBorder="1"/>
    <xf numFmtId="0" fontId="19" fillId="0" borderId="47" xfId="0" applyFont="1" applyBorder="1"/>
    <xf numFmtId="0" fontId="19" fillId="0" borderId="48" xfId="0" applyFont="1" applyBorder="1"/>
    <xf numFmtId="0" fontId="17" fillId="7" borderId="20" xfId="37" applyBorder="1"/>
    <xf numFmtId="0" fontId="1" fillId="0" borderId="45" xfId="0" applyFont="1" applyBorder="1" applyAlignment="1">
      <alignment horizontal="center"/>
    </xf>
    <xf numFmtId="0" fontId="1" fillId="0" borderId="38" xfId="0" applyFont="1" applyBorder="1" applyAlignment="1">
      <alignment horizontal="center"/>
    </xf>
    <xf numFmtId="0" fontId="1" fillId="0" borderId="42" xfId="0" applyFont="1" applyBorder="1" applyAlignment="1">
      <alignment horizontal="center"/>
    </xf>
    <xf numFmtId="0" fontId="18" fillId="0" borderId="28" xfId="0" applyFont="1" applyBorder="1" applyAlignment="1">
      <alignment vertical="center"/>
    </xf>
    <xf numFmtId="0" fontId="18" fillId="0" borderId="31" xfId="0" applyFont="1" applyBorder="1" applyAlignment="1">
      <alignment vertical="center"/>
    </xf>
    <xf numFmtId="0" fontId="0" fillId="0" borderId="51" xfId="0" applyBorder="1"/>
    <xf numFmtId="0" fontId="0" fillId="0" borderId="33" xfId="0" applyBorder="1"/>
    <xf numFmtId="0" fontId="4" fillId="2" borderId="34" xfId="1" applyBorder="1"/>
    <xf numFmtId="0" fontId="0" fillId="0" borderId="44" xfId="0" applyBorder="1"/>
    <xf numFmtId="0" fontId="0" fillId="0" borderId="52" xfId="0" applyBorder="1"/>
    <xf numFmtId="0" fontId="0" fillId="0" borderId="53" xfId="0" applyBorder="1"/>
    <xf numFmtId="0" fontId="0" fillId="0" borderId="48" xfId="0" applyBorder="1"/>
    <xf numFmtId="0" fontId="0" fillId="0" borderId="54" xfId="0" applyBorder="1"/>
    <xf numFmtId="0" fontId="0" fillId="0" borderId="55" xfId="0" applyBorder="1"/>
    <xf numFmtId="0" fontId="1" fillId="0" borderId="0" xfId="0" applyFont="1" applyAlignment="1">
      <alignment horizontal="center"/>
    </xf>
    <xf numFmtId="0" fontId="1" fillId="0" borderId="45" xfId="0" applyFont="1" applyBorder="1"/>
    <xf numFmtId="0" fontId="1" fillId="0" borderId="38" xfId="0" applyFont="1" applyBorder="1"/>
    <xf numFmtId="0" fontId="1" fillId="0" borderId="42" xfId="0" applyFont="1" applyBorder="1"/>
    <xf numFmtId="0" fontId="1" fillId="0" borderId="45" xfId="0" applyFont="1" applyBorder="1" applyAlignment="1">
      <alignment horizontal="center"/>
    </xf>
    <xf numFmtId="0" fontId="1" fillId="0" borderId="38" xfId="0" applyFont="1" applyBorder="1" applyAlignment="1">
      <alignment horizontal="center"/>
    </xf>
    <xf numFmtId="0" fontId="1" fillId="0" borderId="42" xfId="0" applyFont="1" applyBorder="1" applyAlignment="1">
      <alignment horizontal="center"/>
    </xf>
    <xf numFmtId="0" fontId="1" fillId="0" borderId="0" xfId="0" applyFont="1" applyBorder="1" applyAlignment="1">
      <alignment horizontal="center"/>
    </xf>
    <xf numFmtId="0" fontId="1" fillId="0" borderId="16" xfId="0" applyFont="1" applyBorder="1" applyAlignment="1"/>
    <xf numFmtId="0" fontId="1" fillId="0" borderId="0" xfId="0" applyFont="1" applyBorder="1" applyAlignment="1"/>
    <xf numFmtId="0" fontId="1" fillId="0" borderId="17" xfId="0" applyFont="1" applyBorder="1" applyAlignment="1"/>
    <xf numFmtId="0" fontId="6" fillId="0" borderId="16" xfId="0" applyFont="1" applyBorder="1"/>
    <xf numFmtId="0" fontId="5" fillId="3" borderId="8" xfId="2" applyBorder="1"/>
    <xf numFmtId="0" fontId="5" fillId="3" borderId="56" xfId="2" applyBorder="1"/>
    <xf numFmtId="0" fontId="1" fillId="0" borderId="13" xfId="0" applyFont="1" applyFill="1" applyBorder="1" applyAlignment="1">
      <alignment horizontal="center"/>
    </xf>
    <xf numFmtId="0" fontId="1" fillId="0" borderId="14" xfId="0" applyFont="1" applyFill="1" applyBorder="1" applyAlignment="1">
      <alignment horizontal="center"/>
    </xf>
    <xf numFmtId="0" fontId="1" fillId="0" borderId="45" xfId="0" applyFont="1" applyFill="1" applyBorder="1" applyAlignment="1">
      <alignment horizontal="center"/>
    </xf>
    <xf numFmtId="0" fontId="1" fillId="0" borderId="42" xfId="0" applyFont="1" applyFill="1" applyBorder="1" applyAlignment="1">
      <alignment horizontal="center"/>
    </xf>
  </cellXfs>
  <cellStyles count="38">
    <cellStyle name="Accent1" xfId="37" builtinId="29"/>
    <cellStyle name="Calculation" xfId="5" builtinId="22"/>
    <cellStyle name="Check Cell" xfId="2" builtinId="23"/>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Input" xfId="3" builtinId="20"/>
    <cellStyle name="Neutral" xfId="4" builtinId="28"/>
    <cellStyle name="Normal" xfId="0" builtinId="0"/>
    <cellStyle name="Warning Text" xfId="6" builtinId="11"/>
  </cellStyles>
  <dxfs count="3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colors>
    <mruColors>
      <color rgb="FFF0F0F0"/>
      <color rgb="FFF5F5F5"/>
      <color rgb="FFFAFAFA"/>
      <color rgb="FF050505"/>
      <color rgb="FFFFAFAF"/>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5198019512594334E-2"/>
          <c:y val="2.8958058646425065E-2"/>
          <c:w val="0.93014725052464209"/>
          <c:h val="0.84288709803293371"/>
        </c:manualLayout>
      </c:layout>
      <c:scatterChart>
        <c:scatterStyle val="smoothMarker"/>
        <c:varyColors val="0"/>
        <c:ser>
          <c:idx val="0"/>
          <c:order val="0"/>
          <c:tx>
            <c:v>Distribution</c:v>
          </c:tx>
          <c:marker>
            <c:symbol val="none"/>
          </c:marker>
          <c:xVal>
            <c:numRef>
              <c:f>'Z-test'!$AA$2:$AA$211</c:f>
              <c:numCache>
                <c:formatCode>General</c:formatCode>
                <c:ptCount val="210"/>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numCache>
            </c:numRef>
          </c:xVal>
          <c:yVal>
            <c:numRef>
              <c:f>'Z-test'!$AB$2:$AB$211</c:f>
              <c:numCache>
                <c:formatCode>General</c:formatCode>
                <c:ptCount val="210"/>
                <c:pt idx="0">
                  <c:v>3.677466110004967E-2</c:v>
                </c:pt>
                <c:pt idx="1">
                  <c:v>3.9273016534665452E-2</c:v>
                </c:pt>
                <c:pt idx="2">
                  <c:v>4.1913405729882655E-2</c:v>
                </c:pt>
                <c:pt idx="3">
                  <c:v>4.4701773346938534E-2</c:v>
                </c:pt>
                <c:pt idx="4">
                  <c:v>4.7644158712245414E-2</c:v>
                </c:pt>
                <c:pt idx="5">
                  <c:v>5.0746685638839141E-2</c:v>
                </c:pt>
                <c:pt idx="6">
                  <c:v>5.4015551286444571E-2</c:v>
                </c:pt>
                <c:pt idx="7">
                  <c:v>5.7457014042456678E-2</c:v>
                </c:pt>
                <c:pt idx="8">
                  <c:v>6.1077380409648406E-2</c:v>
                </c:pt>
                <c:pt idx="9">
                  <c:v>6.4882990890233208E-2</c:v>
                </c:pt>
                <c:pt idx="10">
                  <c:v>6.8880204860030866E-2</c:v>
                </c:pt>
                <c:pt idx="11">
                  <c:v>7.3075384430900628E-2</c:v>
                </c:pt>
                <c:pt idx="12">
                  <c:v>7.7474877304311365E-2</c:v>
                </c:pt>
                <c:pt idx="13">
                  <c:v>8.2084998623898758E-2</c:v>
                </c:pt>
                <c:pt idx="14">
                  <c:v>8.6912011840107134E-2</c:v>
                </c:pt>
                <c:pt idx="15">
                  <c:v>9.1962108605505896E-2</c:v>
                </c:pt>
                <c:pt idx="16">
                  <c:v>9.7241387725095663E-2</c:v>
                </c:pt>
                <c:pt idx="17">
                  <c:v>0.1027558331918496</c:v>
                </c:pt>
                <c:pt idx="18">
                  <c:v>0.10851129134385289</c:v>
                </c:pt>
                <c:pt idx="19">
                  <c:v>0.11451344718567626</c:v>
                </c:pt>
                <c:pt idx="20">
                  <c:v>0.12076779992302195</c:v>
                </c:pt>
                <c:pt idx="21">
                  <c:v>0.12727963776618026</c:v>
                </c:pt>
                <c:pt idx="22">
                  <c:v>0.13405401206439588</c:v>
                </c:pt>
                <c:pt idx="23">
                  <c:v>0.14109571083983014</c:v>
                </c:pt>
                <c:pt idx="24">
                  <c:v>0.14840923179638171</c:v>
                </c:pt>
                <c:pt idx="25">
                  <c:v>0.15599875488514753</c:v>
                </c:pt>
                <c:pt idx="26">
                  <c:v>0.16386811451473116</c:v>
                </c:pt>
                <c:pt idx="27">
                  <c:v>0.17202077150089118</c:v>
                </c:pt>
                <c:pt idx="28">
                  <c:v>0.18045978485611808</c:v>
                </c:pt>
                <c:pt idx="29">
                  <c:v>0.1891877835255959</c:v>
                </c:pt>
                <c:pt idx="30">
                  <c:v>0.19820693818158791</c:v>
                </c:pt>
                <c:pt idx="31">
                  <c:v>0.20751893319354373</c:v>
                </c:pt>
                <c:pt idx="32">
                  <c:v>0.21712493889610385</c:v>
                </c:pt>
                <c:pt idx="33">
                  <c:v>0.227025584281634</c:v>
                </c:pt>
                <c:pt idx="34">
                  <c:v>0.23722093024790436</c:v>
                </c:pt>
                <c:pt idx="35">
                  <c:v>0.24771044353499369</c:v>
                </c:pt>
                <c:pt idx="36">
                  <c:v>0.25849297148839845</c:v>
                </c:pt>
                <c:pt idx="37">
                  <c:v>0.2695667177876222</c:v>
                </c:pt>
                <c:pt idx="38">
                  <c:v>0.28092921928116221</c:v>
                </c:pt>
                <c:pt idx="39">
                  <c:v>0.29257732406977033</c:v>
                </c:pt>
                <c:pt idx="40">
                  <c:v>0.304507170980096</c:v>
                </c:pt>
                <c:pt idx="41">
                  <c:v>0.31671417057029855</c:v>
                </c:pt>
                <c:pt idx="42">
                  <c:v>0.32919298780790551</c:v>
                </c:pt>
                <c:pt idx="43">
                  <c:v>0.34193752655807746</c:v>
                </c:pt>
                <c:pt idx="44">
                  <c:v>0.35494091601749017</c:v>
                </c:pt>
                <c:pt idx="45">
                  <c:v>0.36819549922524991</c:v>
                </c:pt>
                <c:pt idx="46">
                  <c:v>0.38169282377760533</c:v>
                </c:pt>
                <c:pt idx="47">
                  <c:v>0.39542363486770754</c:v>
                </c:pt>
                <c:pt idx="48">
                  <c:v>0.40937787076529025</c:v>
                </c:pt>
                <c:pt idx="49">
                  <c:v>0.42354466084391418</c:v>
                </c:pt>
                <c:pt idx="50">
                  <c:v>0.43791232625534171</c:v>
                </c:pt>
                <c:pt idx="51">
                  <c:v>0.45246838334170808</c:v>
                </c:pt>
                <c:pt idx="52">
                  <c:v>0.46719954986645429</c:v>
                </c:pt>
                <c:pt idx="53">
                  <c:v>0.48209175413451311</c:v>
                </c:pt>
                <c:pt idx="54">
                  <c:v>0.49713014706103453</c:v>
                </c:pt>
                <c:pt idx="55">
                  <c:v>0.51229911723604138</c:v>
                </c:pt>
                <c:pt idx="56">
                  <c:v>0.52758230901986691</c:v>
                </c:pt>
                <c:pt idx="57">
                  <c:v>0.54296264369110292</c:v>
                </c:pt>
                <c:pt idx="58">
                  <c:v>0.55842234365513654</c:v>
                </c:pt>
                <c:pt idx="59">
                  <c:v>0.57394295970724551</c:v>
                </c:pt>
                <c:pt idx="60">
                  <c:v>0.58950540132972251</c:v>
                </c:pt>
                <c:pt idx="61">
                  <c:v>0.60508996998768938</c:v>
                </c:pt>
                <c:pt idx="62">
                  <c:v>0.62067639537322061</c:v>
                </c:pt>
                <c:pt idx="63">
                  <c:v>0.63624387453220255</c:v>
                </c:pt>
                <c:pt idx="64">
                  <c:v>0.65177111379310448</c:v>
                </c:pt>
                <c:pt idx="65">
                  <c:v>0.66723637340161579</c:v>
                </c:pt>
                <c:pt idx="66">
                  <c:v>0.68261751475000032</c:v>
                </c:pt>
                <c:pt idx="67">
                  <c:v>0.69789205007513799</c:v>
                </c:pt>
                <c:pt idx="68">
                  <c:v>0.7130371944846452</c:v>
                </c:pt>
                <c:pt idx="69">
                  <c:v>0.72802992015629797</c:v>
                </c:pt>
                <c:pt idx="70">
                  <c:v>0.742847012542313</c:v>
                </c:pt>
                <c:pt idx="71">
                  <c:v>0.75746512839696634</c:v>
                </c:pt>
                <c:pt idx="72">
                  <c:v>0.77186085543363603</c:v>
                </c:pt>
                <c:pt idx="73">
                  <c:v>0.7860107734057441</c:v>
                </c:pt>
                <c:pt idx="74">
                  <c:v>0.79989151639531075</c:v>
                </c:pt>
                <c:pt idx="75">
                  <c:v>0.81347983608302332</c:v>
                </c:pt>
                <c:pt idx="76">
                  <c:v>0.82675266576492334</c:v>
                </c:pt>
                <c:pt idx="77">
                  <c:v>0.83968718487311056</c:v>
                </c:pt>
                <c:pt idx="78">
                  <c:v>0.85226088375131093</c:v>
                </c:pt>
                <c:pt idx="79">
                  <c:v>0.86445162843082435</c:v>
                </c:pt>
                <c:pt idx="80">
                  <c:v>0.8762377251482969</c:v>
                </c:pt>
                <c:pt idx="81">
                  <c:v>0.8875979843440106</c:v>
                </c:pt>
                <c:pt idx="82">
                  <c:v>0.8985117838779757</c:v>
                </c:pt>
                <c:pt idx="83">
                  <c:v>0.90895913120108307</c:v>
                </c:pt>
                <c:pt idx="84">
                  <c:v>0.91892072421993887</c:v>
                </c:pt>
                <c:pt idx="85">
                  <c:v>0.92837801059677916</c:v>
                </c:pt>
                <c:pt idx="86">
                  <c:v>0.93731324523004322</c:v>
                </c:pt>
                <c:pt idx="87">
                  <c:v>0.94570954566676446</c:v>
                </c:pt>
                <c:pt idx="88">
                  <c:v>0.95355094520490324</c:v>
                </c:pt>
                <c:pt idx="89">
                  <c:v>0.9608224434520608</c:v>
                </c:pt>
                <c:pt idx="90">
                  <c:v>0.96751005411665614</c:v>
                </c:pt>
                <c:pt idx="91">
                  <c:v>0.97360084981855399</c:v>
                </c:pt>
                <c:pt idx="92">
                  <c:v>0.97908300371826629</c:v>
                </c:pt>
                <c:pt idx="93">
                  <c:v>0.98394582777713835</c:v>
                </c:pt>
                <c:pt idx="94">
                  <c:v>0.98817980747530132</c:v>
                </c:pt>
                <c:pt idx="95">
                  <c:v>0.99177663282956141</c:v>
                </c:pt>
                <c:pt idx="96">
                  <c:v>0.99472922556969401</c:v>
                </c:pt>
                <c:pt idx="97">
                  <c:v>0.99703176234875213</c:v>
                </c:pt>
                <c:pt idx="98">
                  <c:v>0.99867969388085998</c:v>
                </c:pt>
                <c:pt idx="99">
                  <c:v>0.9996697599184603</c:v>
                </c:pt>
                <c:pt idx="100">
                  <c:v>1</c:v>
                </c:pt>
                <c:pt idx="101">
                  <c:v>0.9996697599184603</c:v>
                </c:pt>
                <c:pt idx="102">
                  <c:v>0.99867969388085998</c:v>
                </c:pt>
                <c:pt idx="103">
                  <c:v>0.99703176234875213</c:v>
                </c:pt>
                <c:pt idx="104">
                  <c:v>0.99472922556969401</c:v>
                </c:pt>
                <c:pt idx="105">
                  <c:v>0.99177663282956141</c:v>
                </c:pt>
                <c:pt idx="106">
                  <c:v>0.98817980747530132</c:v>
                </c:pt>
                <c:pt idx="107">
                  <c:v>0.98394582777713835</c:v>
                </c:pt>
                <c:pt idx="108">
                  <c:v>0.97908300371826629</c:v>
                </c:pt>
                <c:pt idx="109">
                  <c:v>0.97360084981855399</c:v>
                </c:pt>
                <c:pt idx="110">
                  <c:v>0.96751005411665614</c:v>
                </c:pt>
                <c:pt idx="111">
                  <c:v>0.9608224434520608</c:v>
                </c:pt>
                <c:pt idx="112">
                  <c:v>0.95355094520490324</c:v>
                </c:pt>
                <c:pt idx="113">
                  <c:v>0.94570954566676446</c:v>
                </c:pt>
                <c:pt idx="114">
                  <c:v>0.93731324523004322</c:v>
                </c:pt>
                <c:pt idx="115">
                  <c:v>0.92837801059677916</c:v>
                </c:pt>
                <c:pt idx="116">
                  <c:v>0.91892072421993887</c:v>
                </c:pt>
                <c:pt idx="117">
                  <c:v>0.90895913120108307</c:v>
                </c:pt>
                <c:pt idx="118">
                  <c:v>0.8985117838779757</c:v>
                </c:pt>
                <c:pt idx="119">
                  <c:v>0.8875979843440106</c:v>
                </c:pt>
                <c:pt idx="120">
                  <c:v>0.8762377251482969</c:v>
                </c:pt>
                <c:pt idx="121">
                  <c:v>0.86445162843082435</c:v>
                </c:pt>
                <c:pt idx="122">
                  <c:v>0.85226088375131093</c:v>
                </c:pt>
                <c:pt idx="123">
                  <c:v>0.83968718487311056</c:v>
                </c:pt>
                <c:pt idx="124">
                  <c:v>0.82675266576492334</c:v>
                </c:pt>
                <c:pt idx="125">
                  <c:v>0.81347983608302332</c:v>
                </c:pt>
                <c:pt idx="126">
                  <c:v>0.79989151639531075</c:v>
                </c:pt>
                <c:pt idx="127">
                  <c:v>0.7860107734057441</c:v>
                </c:pt>
                <c:pt idx="128">
                  <c:v>0.77186085543363603</c:v>
                </c:pt>
                <c:pt idx="129">
                  <c:v>0.75746512839696634</c:v>
                </c:pt>
                <c:pt idx="130">
                  <c:v>0.742847012542313</c:v>
                </c:pt>
                <c:pt idx="131">
                  <c:v>0.72802992015629797</c:v>
                </c:pt>
                <c:pt idx="132">
                  <c:v>0.7130371944846452</c:v>
                </c:pt>
                <c:pt idx="133">
                  <c:v>0.69789205007513799</c:v>
                </c:pt>
                <c:pt idx="134">
                  <c:v>0.68261751475000032</c:v>
                </c:pt>
                <c:pt idx="135">
                  <c:v>0.66723637340161579</c:v>
                </c:pt>
                <c:pt idx="136">
                  <c:v>0.65177111379310448</c:v>
                </c:pt>
                <c:pt idx="137">
                  <c:v>0.63624387453220255</c:v>
                </c:pt>
                <c:pt idx="138">
                  <c:v>0.62067639537322061</c:v>
                </c:pt>
                <c:pt idx="139">
                  <c:v>0.60508996998768938</c:v>
                </c:pt>
                <c:pt idx="140">
                  <c:v>0.58950540132972251</c:v>
                </c:pt>
                <c:pt idx="141">
                  <c:v>0.57394295970724551</c:v>
                </c:pt>
                <c:pt idx="142">
                  <c:v>0.55842234365513654</c:v>
                </c:pt>
                <c:pt idx="143">
                  <c:v>0.54296264369110292</c:v>
                </c:pt>
                <c:pt idx="144">
                  <c:v>0.52758230901986691</c:v>
                </c:pt>
                <c:pt idx="145">
                  <c:v>0.51229911723604138</c:v>
                </c:pt>
                <c:pt idx="146">
                  <c:v>0.49713014706103453</c:v>
                </c:pt>
                <c:pt idx="147">
                  <c:v>0.48209175413451311</c:v>
                </c:pt>
                <c:pt idx="148">
                  <c:v>0.46719954986645429</c:v>
                </c:pt>
                <c:pt idx="149">
                  <c:v>0.45246838334170808</c:v>
                </c:pt>
                <c:pt idx="150">
                  <c:v>0.43791232625534171</c:v>
                </c:pt>
                <c:pt idx="151">
                  <c:v>0.42354466084391418</c:v>
                </c:pt>
                <c:pt idx="152">
                  <c:v>0.40937787076529025</c:v>
                </c:pt>
                <c:pt idx="153">
                  <c:v>0.39542363486770754</c:v>
                </c:pt>
                <c:pt idx="154">
                  <c:v>0.38169282377760533</c:v>
                </c:pt>
                <c:pt idx="155">
                  <c:v>0.36819549922524991</c:v>
                </c:pt>
                <c:pt idx="156">
                  <c:v>0.35494091601749017</c:v>
                </c:pt>
                <c:pt idx="157">
                  <c:v>0.34193752655807746</c:v>
                </c:pt>
                <c:pt idx="158">
                  <c:v>0.32919298780790551</c:v>
                </c:pt>
                <c:pt idx="159">
                  <c:v>0.31671417057029855</c:v>
                </c:pt>
                <c:pt idx="160">
                  <c:v>0.304507170980096</c:v>
                </c:pt>
                <c:pt idx="161">
                  <c:v>0.29257732406977033</c:v>
                </c:pt>
                <c:pt idx="162">
                  <c:v>0.28092921928116221</c:v>
                </c:pt>
                <c:pt idx="163">
                  <c:v>0.2695667177876222</c:v>
                </c:pt>
                <c:pt idx="164">
                  <c:v>0.25849297148839845</c:v>
                </c:pt>
                <c:pt idx="165">
                  <c:v>0.24771044353499369</c:v>
                </c:pt>
                <c:pt idx="166">
                  <c:v>0.23722093024790436</c:v>
                </c:pt>
                <c:pt idx="167">
                  <c:v>0.227025584281634</c:v>
                </c:pt>
                <c:pt idx="168">
                  <c:v>0.21712493889610385</c:v>
                </c:pt>
                <c:pt idx="169">
                  <c:v>0.20751893319354373</c:v>
                </c:pt>
                <c:pt idx="170">
                  <c:v>0.19820693818158791</c:v>
                </c:pt>
                <c:pt idx="171">
                  <c:v>0.1891877835255959</c:v>
                </c:pt>
                <c:pt idx="172">
                  <c:v>0.18045978485611808</c:v>
                </c:pt>
                <c:pt idx="173">
                  <c:v>0.17202077150089118</c:v>
                </c:pt>
                <c:pt idx="174">
                  <c:v>0.16386811451473116</c:v>
                </c:pt>
                <c:pt idx="175">
                  <c:v>0.15599875488514753</c:v>
                </c:pt>
                <c:pt idx="176">
                  <c:v>0.14840923179638171</c:v>
                </c:pt>
                <c:pt idx="177">
                  <c:v>0.14109571083983014</c:v>
                </c:pt>
                <c:pt idx="178">
                  <c:v>0.13405401206439588</c:v>
                </c:pt>
                <c:pt idx="179">
                  <c:v>0.12727963776618026</c:v>
                </c:pt>
                <c:pt idx="180">
                  <c:v>0.12076779992302195</c:v>
                </c:pt>
                <c:pt idx="181">
                  <c:v>0.11451344718567626</c:v>
                </c:pt>
                <c:pt idx="182">
                  <c:v>0.10851129134385289</c:v>
                </c:pt>
                <c:pt idx="183">
                  <c:v>0.1027558331918496</c:v>
                </c:pt>
                <c:pt idx="184">
                  <c:v>9.7241387725095663E-2</c:v>
                </c:pt>
                <c:pt idx="185">
                  <c:v>9.1962108605505896E-2</c:v>
                </c:pt>
                <c:pt idx="186">
                  <c:v>8.6912011840107134E-2</c:v>
                </c:pt>
                <c:pt idx="187">
                  <c:v>8.2084998623898758E-2</c:v>
                </c:pt>
                <c:pt idx="188">
                  <c:v>7.7474877304311365E-2</c:v>
                </c:pt>
                <c:pt idx="189">
                  <c:v>7.3075384430900628E-2</c:v>
                </c:pt>
                <c:pt idx="190">
                  <c:v>6.8880204860030866E-2</c:v>
                </c:pt>
                <c:pt idx="191">
                  <c:v>6.4882990890233208E-2</c:v>
                </c:pt>
                <c:pt idx="192">
                  <c:v>6.1077380409648406E-2</c:v>
                </c:pt>
                <c:pt idx="193">
                  <c:v>5.7457014042456678E-2</c:v>
                </c:pt>
                <c:pt idx="194">
                  <c:v>5.4015551286444571E-2</c:v>
                </c:pt>
                <c:pt idx="195">
                  <c:v>5.0746685638839141E-2</c:v>
                </c:pt>
                <c:pt idx="196">
                  <c:v>4.7644158712245414E-2</c:v>
                </c:pt>
                <c:pt idx="197">
                  <c:v>4.4701773346938534E-2</c:v>
                </c:pt>
                <c:pt idx="198">
                  <c:v>4.1913405729882655E-2</c:v>
                </c:pt>
                <c:pt idx="199">
                  <c:v>3.9273016534665452E-2</c:v>
                </c:pt>
                <c:pt idx="200">
                  <c:v>3.677466110004967E-2</c:v>
                </c:pt>
              </c:numCache>
            </c:numRef>
          </c:yVal>
          <c:smooth val="1"/>
          <c:extLst>
            <c:ext xmlns:c16="http://schemas.microsoft.com/office/drawing/2014/chart" uri="{C3380CC4-5D6E-409C-BE32-E72D297353CC}">
              <c16:uniqueId val="{00000000-7940-4D34-AFBE-70C1EC5DAFCF}"/>
            </c:ext>
          </c:extLst>
        </c:ser>
        <c:ser>
          <c:idx val="1"/>
          <c:order val="1"/>
          <c:tx>
            <c:v>Z of Sample</c:v>
          </c:tx>
          <c:marker>
            <c:symbol val="none"/>
          </c:marker>
          <c:xVal>
            <c:numRef>
              <c:f>'Z-test'!$AC$2:$AD$2</c:f>
              <c:numCache>
                <c:formatCode>General</c:formatCode>
                <c:ptCount val="2"/>
                <c:pt idx="0">
                  <c:v>466.92104243061368</c:v>
                </c:pt>
                <c:pt idx="1">
                  <c:v>466.92104243061368</c:v>
                </c:pt>
              </c:numCache>
            </c:numRef>
          </c:xVal>
          <c:yVal>
            <c:numRef>
              <c:f>'Z-test'!$AC$3:$AD$3</c:f>
              <c:numCache>
                <c:formatCode>General</c:formatCode>
                <c:ptCount val="2"/>
                <c:pt idx="0">
                  <c:v>0</c:v>
                </c:pt>
                <c:pt idx="1">
                  <c:v>0.23722093024790436</c:v>
                </c:pt>
              </c:numCache>
            </c:numRef>
          </c:yVal>
          <c:smooth val="1"/>
          <c:extLst>
            <c:ext xmlns:c16="http://schemas.microsoft.com/office/drawing/2014/chart" uri="{C3380CC4-5D6E-409C-BE32-E72D297353CC}">
              <c16:uniqueId val="{00000001-7940-4D34-AFBE-70C1EC5DAFCF}"/>
            </c:ext>
          </c:extLst>
        </c:ser>
        <c:ser>
          <c:idx val="2"/>
          <c:order val="2"/>
          <c:tx>
            <c:v>Mean</c:v>
          </c:tx>
          <c:spPr>
            <a:ln w="6350">
              <a:solidFill>
                <a:schemeClr val="tx1"/>
              </a:solidFill>
            </a:ln>
          </c:spPr>
          <c:marker>
            <c:symbol val="none"/>
          </c:marker>
          <c:xVal>
            <c:numRef>
              <c:f>'Z-test'!$AC$5:$AD$5</c:f>
              <c:numCache>
                <c:formatCode>General</c:formatCode>
                <c:ptCount val="2"/>
                <c:pt idx="0">
                  <c:v>400</c:v>
                </c:pt>
                <c:pt idx="1">
                  <c:v>400</c:v>
                </c:pt>
              </c:numCache>
            </c:numRef>
          </c:xVal>
          <c:yVal>
            <c:numRef>
              <c:f>'Z-test'!$AC$6:$AD$6</c:f>
              <c:numCache>
                <c:formatCode>General</c:formatCode>
                <c:ptCount val="2"/>
                <c:pt idx="0">
                  <c:v>0</c:v>
                </c:pt>
                <c:pt idx="1">
                  <c:v>1</c:v>
                </c:pt>
              </c:numCache>
            </c:numRef>
          </c:yVal>
          <c:smooth val="1"/>
          <c:extLst>
            <c:ext xmlns:c16="http://schemas.microsoft.com/office/drawing/2014/chart" uri="{C3380CC4-5D6E-409C-BE32-E72D297353CC}">
              <c16:uniqueId val="{00000002-7940-4D34-AFBE-70C1EC5DAFCF}"/>
            </c:ext>
          </c:extLst>
        </c:ser>
        <c:ser>
          <c:idx val="3"/>
          <c:order val="3"/>
          <c:tx>
            <c:v>Z of Single Subject</c:v>
          </c:tx>
          <c:marker>
            <c:symbol val="none"/>
          </c:marker>
          <c:xVal>
            <c:numRef>
              <c:f>'Z-test'!$AC$8:$AD$8</c:f>
              <c:numCache>
                <c:formatCode>General</c:formatCode>
                <c:ptCount val="2"/>
                <c:pt idx="0">
                  <c:v>321.7</c:v>
                </c:pt>
                <c:pt idx="1">
                  <c:v>321.7</c:v>
                </c:pt>
              </c:numCache>
            </c:numRef>
          </c:xVal>
          <c:yVal>
            <c:numRef>
              <c:f>'Z-test'!$AC$9:$AD$9</c:f>
              <c:numCache>
                <c:formatCode>General</c:formatCode>
                <c:ptCount val="2"/>
                <c:pt idx="0">
                  <c:v>0</c:v>
                </c:pt>
                <c:pt idx="1">
                  <c:v>0.12727963776618026</c:v>
                </c:pt>
              </c:numCache>
            </c:numRef>
          </c:yVal>
          <c:smooth val="1"/>
          <c:extLst>
            <c:ext xmlns:c16="http://schemas.microsoft.com/office/drawing/2014/chart" uri="{C3380CC4-5D6E-409C-BE32-E72D297353CC}">
              <c16:uniqueId val="{00000003-7940-4D34-AFBE-70C1EC5DAFCF}"/>
            </c:ext>
          </c:extLst>
        </c:ser>
        <c:ser>
          <c:idx val="4"/>
          <c:order val="4"/>
          <c:tx>
            <c:v>Population</c:v>
          </c:tx>
          <c:marker>
            <c:symbol val="none"/>
          </c:marker>
          <c:xVal>
            <c:numRef>
              <c:f>'Z-test'!$Y:$Y</c:f>
              <c:numCache>
                <c:formatCode>General</c:formatCode>
                <c:ptCount val="1048576"/>
                <c:pt idx="1">
                  <c:v>300</c:v>
                </c:pt>
                <c:pt idx="2">
                  <c:v>301</c:v>
                </c:pt>
                <c:pt idx="3">
                  <c:v>302</c:v>
                </c:pt>
                <c:pt idx="4">
                  <c:v>303</c:v>
                </c:pt>
                <c:pt idx="5">
                  <c:v>304</c:v>
                </c:pt>
                <c:pt idx="6">
                  <c:v>305</c:v>
                </c:pt>
                <c:pt idx="7">
                  <c:v>306</c:v>
                </c:pt>
                <c:pt idx="8">
                  <c:v>307</c:v>
                </c:pt>
                <c:pt idx="9">
                  <c:v>308</c:v>
                </c:pt>
                <c:pt idx="10">
                  <c:v>309</c:v>
                </c:pt>
                <c:pt idx="11">
                  <c:v>310</c:v>
                </c:pt>
                <c:pt idx="12">
                  <c:v>311</c:v>
                </c:pt>
                <c:pt idx="13">
                  <c:v>312</c:v>
                </c:pt>
                <c:pt idx="14">
                  <c:v>313</c:v>
                </c:pt>
                <c:pt idx="15">
                  <c:v>314</c:v>
                </c:pt>
                <c:pt idx="16">
                  <c:v>315</c:v>
                </c:pt>
                <c:pt idx="17">
                  <c:v>316</c:v>
                </c:pt>
                <c:pt idx="18">
                  <c:v>317</c:v>
                </c:pt>
                <c:pt idx="19">
                  <c:v>318</c:v>
                </c:pt>
                <c:pt idx="20">
                  <c:v>319</c:v>
                </c:pt>
                <c:pt idx="21">
                  <c:v>320</c:v>
                </c:pt>
                <c:pt idx="22">
                  <c:v>321</c:v>
                </c:pt>
                <c:pt idx="23">
                  <c:v>322</c:v>
                </c:pt>
                <c:pt idx="24">
                  <c:v>323</c:v>
                </c:pt>
                <c:pt idx="25">
                  <c:v>324</c:v>
                </c:pt>
                <c:pt idx="26">
                  <c:v>325</c:v>
                </c:pt>
                <c:pt idx="27">
                  <c:v>326</c:v>
                </c:pt>
                <c:pt idx="28">
                  <c:v>327</c:v>
                </c:pt>
                <c:pt idx="29">
                  <c:v>328</c:v>
                </c:pt>
                <c:pt idx="30">
                  <c:v>329</c:v>
                </c:pt>
                <c:pt idx="31">
                  <c:v>330</c:v>
                </c:pt>
                <c:pt idx="32">
                  <c:v>331</c:v>
                </c:pt>
                <c:pt idx="33">
                  <c:v>332</c:v>
                </c:pt>
                <c:pt idx="34">
                  <c:v>333</c:v>
                </c:pt>
                <c:pt idx="35">
                  <c:v>334</c:v>
                </c:pt>
                <c:pt idx="36">
                  <c:v>335</c:v>
                </c:pt>
                <c:pt idx="37">
                  <c:v>336</c:v>
                </c:pt>
                <c:pt idx="38">
                  <c:v>337</c:v>
                </c:pt>
                <c:pt idx="39">
                  <c:v>338</c:v>
                </c:pt>
                <c:pt idx="40">
                  <c:v>339</c:v>
                </c:pt>
                <c:pt idx="41">
                  <c:v>340</c:v>
                </c:pt>
                <c:pt idx="42">
                  <c:v>341</c:v>
                </c:pt>
                <c:pt idx="43">
                  <c:v>342</c:v>
                </c:pt>
                <c:pt idx="44">
                  <c:v>343</c:v>
                </c:pt>
                <c:pt idx="45">
                  <c:v>344</c:v>
                </c:pt>
                <c:pt idx="46">
                  <c:v>345</c:v>
                </c:pt>
                <c:pt idx="47">
                  <c:v>346</c:v>
                </c:pt>
                <c:pt idx="48">
                  <c:v>347</c:v>
                </c:pt>
                <c:pt idx="49">
                  <c:v>348</c:v>
                </c:pt>
                <c:pt idx="50">
                  <c:v>349</c:v>
                </c:pt>
                <c:pt idx="51">
                  <c:v>350</c:v>
                </c:pt>
                <c:pt idx="52">
                  <c:v>351</c:v>
                </c:pt>
                <c:pt idx="53">
                  <c:v>352</c:v>
                </c:pt>
                <c:pt idx="54">
                  <c:v>353</c:v>
                </c:pt>
                <c:pt idx="55">
                  <c:v>354</c:v>
                </c:pt>
                <c:pt idx="56">
                  <c:v>355</c:v>
                </c:pt>
                <c:pt idx="57">
                  <c:v>356</c:v>
                </c:pt>
                <c:pt idx="58">
                  <c:v>357</c:v>
                </c:pt>
                <c:pt idx="59">
                  <c:v>358</c:v>
                </c:pt>
                <c:pt idx="60">
                  <c:v>359</c:v>
                </c:pt>
                <c:pt idx="61">
                  <c:v>360</c:v>
                </c:pt>
                <c:pt idx="62">
                  <c:v>361</c:v>
                </c:pt>
                <c:pt idx="63">
                  <c:v>362</c:v>
                </c:pt>
                <c:pt idx="64">
                  <c:v>363</c:v>
                </c:pt>
                <c:pt idx="65">
                  <c:v>364</c:v>
                </c:pt>
                <c:pt idx="66">
                  <c:v>365</c:v>
                </c:pt>
                <c:pt idx="67">
                  <c:v>366</c:v>
                </c:pt>
                <c:pt idx="68">
                  <c:v>367</c:v>
                </c:pt>
                <c:pt idx="69">
                  <c:v>368</c:v>
                </c:pt>
                <c:pt idx="70">
                  <c:v>369</c:v>
                </c:pt>
                <c:pt idx="71">
                  <c:v>370</c:v>
                </c:pt>
                <c:pt idx="72">
                  <c:v>371</c:v>
                </c:pt>
                <c:pt idx="73">
                  <c:v>372</c:v>
                </c:pt>
                <c:pt idx="74">
                  <c:v>373</c:v>
                </c:pt>
                <c:pt idx="75">
                  <c:v>374</c:v>
                </c:pt>
                <c:pt idx="76">
                  <c:v>375</c:v>
                </c:pt>
                <c:pt idx="77">
                  <c:v>376</c:v>
                </c:pt>
                <c:pt idx="78">
                  <c:v>377</c:v>
                </c:pt>
                <c:pt idx="79">
                  <c:v>378</c:v>
                </c:pt>
                <c:pt idx="80">
                  <c:v>379</c:v>
                </c:pt>
                <c:pt idx="81">
                  <c:v>380</c:v>
                </c:pt>
                <c:pt idx="82">
                  <c:v>381</c:v>
                </c:pt>
                <c:pt idx="83">
                  <c:v>382</c:v>
                </c:pt>
                <c:pt idx="84">
                  <c:v>383</c:v>
                </c:pt>
                <c:pt idx="85">
                  <c:v>384</c:v>
                </c:pt>
                <c:pt idx="86">
                  <c:v>385</c:v>
                </c:pt>
                <c:pt idx="87">
                  <c:v>386</c:v>
                </c:pt>
                <c:pt idx="88">
                  <c:v>387</c:v>
                </c:pt>
                <c:pt idx="89">
                  <c:v>388</c:v>
                </c:pt>
                <c:pt idx="90">
                  <c:v>389</c:v>
                </c:pt>
                <c:pt idx="91">
                  <c:v>390</c:v>
                </c:pt>
                <c:pt idx="92">
                  <c:v>391</c:v>
                </c:pt>
                <c:pt idx="93">
                  <c:v>392</c:v>
                </c:pt>
                <c:pt idx="94">
                  <c:v>393</c:v>
                </c:pt>
                <c:pt idx="95">
                  <c:v>394</c:v>
                </c:pt>
                <c:pt idx="96">
                  <c:v>395</c:v>
                </c:pt>
                <c:pt idx="97">
                  <c:v>396</c:v>
                </c:pt>
                <c:pt idx="98">
                  <c:v>397</c:v>
                </c:pt>
                <c:pt idx="99">
                  <c:v>398</c:v>
                </c:pt>
                <c:pt idx="100">
                  <c:v>399</c:v>
                </c:pt>
                <c:pt idx="101">
                  <c:v>400</c:v>
                </c:pt>
                <c:pt idx="102">
                  <c:v>401</c:v>
                </c:pt>
                <c:pt idx="103">
                  <c:v>402</c:v>
                </c:pt>
                <c:pt idx="104">
                  <c:v>403</c:v>
                </c:pt>
                <c:pt idx="105">
                  <c:v>404</c:v>
                </c:pt>
                <c:pt idx="106">
                  <c:v>405</c:v>
                </c:pt>
                <c:pt idx="107">
                  <c:v>406</c:v>
                </c:pt>
                <c:pt idx="108">
                  <c:v>407</c:v>
                </c:pt>
                <c:pt idx="109">
                  <c:v>408</c:v>
                </c:pt>
                <c:pt idx="110">
                  <c:v>409</c:v>
                </c:pt>
                <c:pt idx="111">
                  <c:v>410</c:v>
                </c:pt>
                <c:pt idx="112">
                  <c:v>411</c:v>
                </c:pt>
                <c:pt idx="113">
                  <c:v>412</c:v>
                </c:pt>
                <c:pt idx="114">
                  <c:v>413</c:v>
                </c:pt>
                <c:pt idx="115">
                  <c:v>414</c:v>
                </c:pt>
                <c:pt idx="116">
                  <c:v>415</c:v>
                </c:pt>
                <c:pt idx="117">
                  <c:v>416</c:v>
                </c:pt>
                <c:pt idx="118">
                  <c:v>417</c:v>
                </c:pt>
                <c:pt idx="119">
                  <c:v>418</c:v>
                </c:pt>
                <c:pt idx="120">
                  <c:v>419</c:v>
                </c:pt>
                <c:pt idx="121">
                  <c:v>420</c:v>
                </c:pt>
                <c:pt idx="122">
                  <c:v>421</c:v>
                </c:pt>
                <c:pt idx="123">
                  <c:v>422</c:v>
                </c:pt>
                <c:pt idx="124">
                  <c:v>423</c:v>
                </c:pt>
                <c:pt idx="125">
                  <c:v>424</c:v>
                </c:pt>
                <c:pt idx="126">
                  <c:v>425</c:v>
                </c:pt>
                <c:pt idx="127">
                  <c:v>426</c:v>
                </c:pt>
                <c:pt idx="128">
                  <c:v>427</c:v>
                </c:pt>
                <c:pt idx="129">
                  <c:v>428</c:v>
                </c:pt>
                <c:pt idx="130">
                  <c:v>429</c:v>
                </c:pt>
                <c:pt idx="131">
                  <c:v>430</c:v>
                </c:pt>
                <c:pt idx="132">
                  <c:v>431</c:v>
                </c:pt>
                <c:pt idx="133">
                  <c:v>432</c:v>
                </c:pt>
                <c:pt idx="134">
                  <c:v>433</c:v>
                </c:pt>
                <c:pt idx="135">
                  <c:v>434</c:v>
                </c:pt>
                <c:pt idx="136">
                  <c:v>435</c:v>
                </c:pt>
                <c:pt idx="137">
                  <c:v>436</c:v>
                </c:pt>
                <c:pt idx="138">
                  <c:v>437</c:v>
                </c:pt>
                <c:pt idx="139">
                  <c:v>438</c:v>
                </c:pt>
                <c:pt idx="140">
                  <c:v>439</c:v>
                </c:pt>
                <c:pt idx="141">
                  <c:v>440</c:v>
                </c:pt>
                <c:pt idx="142">
                  <c:v>441</c:v>
                </c:pt>
                <c:pt idx="143">
                  <c:v>442</c:v>
                </c:pt>
                <c:pt idx="144">
                  <c:v>443</c:v>
                </c:pt>
                <c:pt idx="145">
                  <c:v>444</c:v>
                </c:pt>
                <c:pt idx="146">
                  <c:v>445</c:v>
                </c:pt>
                <c:pt idx="147">
                  <c:v>446</c:v>
                </c:pt>
                <c:pt idx="148">
                  <c:v>447</c:v>
                </c:pt>
                <c:pt idx="149">
                  <c:v>448</c:v>
                </c:pt>
                <c:pt idx="150">
                  <c:v>449</c:v>
                </c:pt>
                <c:pt idx="151">
                  <c:v>450</c:v>
                </c:pt>
                <c:pt idx="152">
                  <c:v>451</c:v>
                </c:pt>
                <c:pt idx="153">
                  <c:v>452</c:v>
                </c:pt>
                <c:pt idx="154">
                  <c:v>453</c:v>
                </c:pt>
                <c:pt idx="155">
                  <c:v>454</c:v>
                </c:pt>
                <c:pt idx="156">
                  <c:v>455</c:v>
                </c:pt>
                <c:pt idx="157">
                  <c:v>456</c:v>
                </c:pt>
                <c:pt idx="158">
                  <c:v>457</c:v>
                </c:pt>
                <c:pt idx="159">
                  <c:v>458</c:v>
                </c:pt>
                <c:pt idx="160">
                  <c:v>459</c:v>
                </c:pt>
                <c:pt idx="161">
                  <c:v>460</c:v>
                </c:pt>
                <c:pt idx="162">
                  <c:v>461</c:v>
                </c:pt>
                <c:pt idx="163">
                  <c:v>462</c:v>
                </c:pt>
                <c:pt idx="164">
                  <c:v>463</c:v>
                </c:pt>
                <c:pt idx="165">
                  <c:v>464</c:v>
                </c:pt>
                <c:pt idx="166">
                  <c:v>465</c:v>
                </c:pt>
                <c:pt idx="167">
                  <c:v>466</c:v>
                </c:pt>
                <c:pt idx="168">
                  <c:v>467</c:v>
                </c:pt>
                <c:pt idx="169">
                  <c:v>468</c:v>
                </c:pt>
                <c:pt idx="170">
                  <c:v>469</c:v>
                </c:pt>
                <c:pt idx="171">
                  <c:v>470</c:v>
                </c:pt>
                <c:pt idx="172">
                  <c:v>471</c:v>
                </c:pt>
                <c:pt idx="173">
                  <c:v>472</c:v>
                </c:pt>
                <c:pt idx="174">
                  <c:v>473</c:v>
                </c:pt>
                <c:pt idx="175">
                  <c:v>474</c:v>
                </c:pt>
                <c:pt idx="176">
                  <c:v>475</c:v>
                </c:pt>
                <c:pt idx="177">
                  <c:v>476</c:v>
                </c:pt>
                <c:pt idx="178">
                  <c:v>477</c:v>
                </c:pt>
                <c:pt idx="179">
                  <c:v>478</c:v>
                </c:pt>
                <c:pt idx="180">
                  <c:v>479</c:v>
                </c:pt>
                <c:pt idx="181">
                  <c:v>480</c:v>
                </c:pt>
                <c:pt idx="182">
                  <c:v>481</c:v>
                </c:pt>
                <c:pt idx="183">
                  <c:v>482</c:v>
                </c:pt>
                <c:pt idx="184">
                  <c:v>483</c:v>
                </c:pt>
                <c:pt idx="185">
                  <c:v>484</c:v>
                </c:pt>
                <c:pt idx="186">
                  <c:v>485</c:v>
                </c:pt>
                <c:pt idx="187">
                  <c:v>486</c:v>
                </c:pt>
                <c:pt idx="188">
                  <c:v>487</c:v>
                </c:pt>
                <c:pt idx="189">
                  <c:v>488</c:v>
                </c:pt>
                <c:pt idx="190">
                  <c:v>489</c:v>
                </c:pt>
                <c:pt idx="191">
                  <c:v>490</c:v>
                </c:pt>
                <c:pt idx="192">
                  <c:v>491</c:v>
                </c:pt>
                <c:pt idx="193">
                  <c:v>492</c:v>
                </c:pt>
                <c:pt idx="194">
                  <c:v>493</c:v>
                </c:pt>
                <c:pt idx="195">
                  <c:v>494</c:v>
                </c:pt>
                <c:pt idx="196">
                  <c:v>495</c:v>
                </c:pt>
                <c:pt idx="197">
                  <c:v>496</c:v>
                </c:pt>
                <c:pt idx="198">
                  <c:v>497</c:v>
                </c:pt>
                <c:pt idx="199">
                  <c:v>498</c:v>
                </c:pt>
                <c:pt idx="200">
                  <c:v>499</c:v>
                </c:pt>
                <c:pt idx="201">
                  <c:v>500</c:v>
                </c:pt>
              </c:numCache>
            </c:numRef>
          </c:xVal>
          <c:yVal>
            <c:numRef>
              <c:f>'Z-test'!$Z:$Z</c:f>
              <c:numCache>
                <c:formatCode>General</c:formatCode>
                <c:ptCount val="1048576"/>
                <c:pt idx="1">
                  <c:v>0.51654687182379</c:v>
                </c:pt>
                <c:pt idx="2">
                  <c:v>0.52338208394077534</c:v>
                </c:pt>
                <c:pt idx="3">
                  <c:v>0.53023768458637432</c:v>
                </c:pt>
                <c:pt idx="4">
                  <c:v>0.53711211758481303</c:v>
                </c:pt>
                <c:pt idx="5">
                  <c:v>0.544003798969106</c:v>
                </c:pt>
                <c:pt idx="6">
                  <c:v>0.55091111746317678</c:v>
                </c:pt>
                <c:pt idx="7">
                  <c:v>0.55783243498835</c:v>
                </c:pt>
                <c:pt idx="8">
                  <c:v>0.56476608719412424</c:v>
                </c:pt>
                <c:pt idx="9">
                  <c:v>0.57171038401311025</c:v>
                </c:pt>
                <c:pt idx="10">
                  <c:v>0.57866361023999657</c:v>
                </c:pt>
                <c:pt idx="11">
                  <c:v>0.58562402613437747</c:v>
                </c:pt>
                <c:pt idx="12">
                  <c:v>0.59258986804725799</c:v>
                </c:pt>
                <c:pt idx="13">
                  <c:v>0.59955934907102271</c:v>
                </c:pt>
                <c:pt idx="14">
                  <c:v>0.60653065971263342</c:v>
                </c:pt>
                <c:pt idx="15">
                  <c:v>0.61350196858979478</c:v>
                </c:pt>
                <c:pt idx="16">
                  <c:v>0.62047142314980286</c:v>
                </c:pt>
                <c:pt idx="17">
                  <c:v>0.62743715041076742</c:v>
                </c:pt>
                <c:pt idx="18">
                  <c:v>0.63439725772487476</c:v>
                </c:pt>
                <c:pt idx="19">
                  <c:v>0.64134983356333164</c:v>
                </c:pt>
                <c:pt idx="20">
                  <c:v>0.64829294832260975</c:v>
                </c:pt>
                <c:pt idx="21">
                  <c:v>0.65522465515158368</c:v>
                </c:pt>
                <c:pt idx="22">
                  <c:v>0.66214299079913119</c:v>
                </c:pt>
                <c:pt idx="23">
                  <c:v>0.66904597648174458</c:v>
                </c:pt>
                <c:pt idx="24">
                  <c:v>0.67593161877067198</c:v>
                </c:pt>
                <c:pt idx="25">
                  <c:v>0.6827979104980918</c:v>
                </c:pt>
                <c:pt idx="26">
                  <c:v>0.6896428316817933</c:v>
                </c:pt>
                <c:pt idx="27">
                  <c:v>0.69646435046782051</c:v>
                </c:pt>
                <c:pt idx="28">
                  <c:v>0.70326042409050749</c:v>
                </c:pt>
                <c:pt idx="29">
                  <c:v>0.71002899984931733</c:v>
                </c:pt>
                <c:pt idx="30">
                  <c:v>0.7167680161018718</c:v>
                </c:pt>
                <c:pt idx="31">
                  <c:v>0.72347540327253879</c:v>
                </c:pt>
                <c:pt idx="32">
                  <c:v>0.73014908487592411</c:v>
                </c:pt>
                <c:pt idx="33">
                  <c:v>0.73678697855459463</c:v>
                </c:pt>
                <c:pt idx="34">
                  <c:v>0.74338699713033785</c:v>
                </c:pt>
                <c:pt idx="35">
                  <c:v>0.74994704966824854</c:v>
                </c:pt>
                <c:pt idx="36">
                  <c:v>0.7564650425529087</c:v>
                </c:pt>
                <c:pt idx="37">
                  <c:v>0.76293888057591464</c:v>
                </c:pt>
                <c:pt idx="38">
                  <c:v>0.7693664680339849</c:v>
                </c:pt>
                <c:pt idx="39">
                  <c:v>0.77574570983686597</c:v>
                </c:pt>
                <c:pt idx="40">
                  <c:v>0.78207451262423944</c:v>
                </c:pt>
                <c:pt idx="41">
                  <c:v>0.7883507858908162</c:v>
                </c:pt>
                <c:pt idx="42">
                  <c:v>0.79457244311878938</c:v>
                </c:pt>
                <c:pt idx="43">
                  <c:v>0.80073740291680806</c:v>
                </c:pt>
                <c:pt idx="44">
                  <c:v>0.8068435901646136</c:v>
                </c:pt>
                <c:pt idx="45">
                  <c:v>0.81288893716247534</c:v>
                </c:pt>
                <c:pt idx="46">
                  <c:v>0.81887138478454735</c:v>
                </c:pt>
                <c:pt idx="47">
                  <c:v>0.82478888363525837</c:v>
                </c:pt>
                <c:pt idx="48">
                  <c:v>0.83063939520783836</c:v>
                </c:pt>
                <c:pt idx="49">
                  <c:v>0.83642089304407419</c:v>
                </c:pt>
                <c:pt idx="50">
                  <c:v>0.84213136389438381</c:v>
                </c:pt>
                <c:pt idx="51">
                  <c:v>0.84776880887728445</c:v>
                </c:pt>
                <c:pt idx="52">
                  <c:v>0.85333124463733245</c:v>
                </c:pt>
                <c:pt idx="53">
                  <c:v>0.85881670450059977</c:v>
                </c:pt>
                <c:pt idx="54">
                  <c:v>0.86422323962675518</c:v>
                </c:pt>
                <c:pt idx="55">
                  <c:v>0.86954892015680896</c:v>
                </c:pt>
                <c:pt idx="56">
                  <c:v>0.874791836355582</c:v>
                </c:pt>
                <c:pt idx="57">
                  <c:v>0.87995009974795768</c:v>
                </c:pt>
                <c:pt idx="58">
                  <c:v>0.88502184424797425</c:v>
                </c:pt>
                <c:pt idx="59">
                  <c:v>0.89000522727981823</c:v>
                </c:pt>
                <c:pt idx="60">
                  <c:v>0.89489843088977783</c:v>
                </c:pt>
                <c:pt idx="61">
                  <c:v>0.89969966284822245</c:v>
                </c:pt>
                <c:pt idx="62">
                  <c:v>0.90440715774067548</c:v>
                </c:pt>
                <c:pt idx="63">
                  <c:v>0.90901917804705301</c:v>
                </c:pt>
                <c:pt idx="64">
                  <c:v>0.91353401520814759</c:v>
                </c:pt>
                <c:pt idx="65">
                  <c:v>0.91794999067844241</c:v>
                </c:pt>
                <c:pt idx="66">
                  <c:v>0.9222654569643508</c:v>
                </c:pt>
                <c:pt idx="67">
                  <c:v>0.9264787986469819</c:v>
                </c:pt>
                <c:pt idx="68">
                  <c:v>0.93058843338854669</c:v>
                </c:pt>
                <c:pt idx="69">
                  <c:v>0.93459281292152729</c:v>
                </c:pt>
                <c:pt idx="70">
                  <c:v>0.93849042401974447</c:v>
                </c:pt>
                <c:pt idx="71">
                  <c:v>0.94227978945047297</c:v>
                </c:pt>
                <c:pt idx="72">
                  <c:v>0.94595946890676541</c:v>
                </c:pt>
                <c:pt idx="73">
                  <c:v>0.94952805991916367</c:v>
                </c:pt>
                <c:pt idx="74">
                  <c:v>0.95298419874598739</c:v>
                </c:pt>
                <c:pt idx="75">
                  <c:v>0.95632656124141247</c:v>
                </c:pt>
                <c:pt idx="76">
                  <c:v>0.95955386370056395</c:v>
                </c:pt>
                <c:pt idx="77">
                  <c:v>0.96266486368086945</c:v>
                </c:pt>
                <c:pt idx="78">
                  <c:v>0.96565836079893774</c:v>
                </c:pt>
                <c:pt idx="79">
                  <c:v>0.96853319750224742</c:v>
                </c:pt>
                <c:pt idx="80">
                  <c:v>0.97128825981495071</c:v>
                </c:pt>
                <c:pt idx="81">
                  <c:v>0.97392247805712084</c:v>
                </c:pt>
                <c:pt idx="82">
                  <c:v>0.97643482753679189</c:v>
                </c:pt>
                <c:pt idx="83">
                  <c:v>0.97882432921416529</c:v>
                </c:pt>
                <c:pt idx="84">
                  <c:v>0.98109005033738028</c:v>
                </c:pt>
                <c:pt idx="85">
                  <c:v>0.98323110504926992</c:v>
                </c:pt>
                <c:pt idx="86">
                  <c:v>0.98524665496455033</c:v>
                </c:pt>
                <c:pt idx="87">
                  <c:v>0.98713590971691734</c:v>
                </c:pt>
                <c:pt idx="88">
                  <c:v>0.98889812747554984</c:v>
                </c:pt>
                <c:pt idx="89">
                  <c:v>0.99053261543054771</c:v>
                </c:pt>
                <c:pt idx="90">
                  <c:v>0.99203873024686007</c:v>
                </c:pt>
                <c:pt idx="91">
                  <c:v>0.99341587848628687</c:v>
                </c:pt>
                <c:pt idx="92">
                  <c:v>0.99466351699716649</c:v>
                </c:pt>
                <c:pt idx="93">
                  <c:v>0.99578115327139116</c:v>
                </c:pt>
                <c:pt idx="94">
                  <c:v>0.99676834576842233</c:v>
                </c:pt>
                <c:pt idx="95">
                  <c:v>0.99762470420600569</c:v>
                </c:pt>
                <c:pt idx="96">
                  <c:v>0.99834988981732076</c:v>
                </c:pt>
                <c:pt idx="97">
                  <c:v>0.99894361557432443</c:v>
                </c:pt>
                <c:pt idx="98">
                  <c:v>0.99940564637708573</c:v>
                </c:pt>
                <c:pt idx="99">
                  <c:v>0.99973579920893463</c:v>
                </c:pt>
                <c:pt idx="100">
                  <c:v>0.99993394325728202</c:v>
                </c:pt>
                <c:pt idx="101">
                  <c:v>1</c:v>
                </c:pt>
                <c:pt idx="102">
                  <c:v>0.99993394325728202</c:v>
                </c:pt>
                <c:pt idx="103">
                  <c:v>0.99973579920893463</c:v>
                </c:pt>
                <c:pt idx="104">
                  <c:v>0.99940564637708573</c:v>
                </c:pt>
                <c:pt idx="105">
                  <c:v>0.99894361557432443</c:v>
                </c:pt>
                <c:pt idx="106">
                  <c:v>0.99834988981732076</c:v>
                </c:pt>
                <c:pt idx="107">
                  <c:v>0.99762470420600569</c:v>
                </c:pt>
                <c:pt idx="108">
                  <c:v>0.99676834576842233</c:v>
                </c:pt>
                <c:pt idx="109">
                  <c:v>0.99578115327139116</c:v>
                </c:pt>
                <c:pt idx="110">
                  <c:v>0.99466351699716649</c:v>
                </c:pt>
                <c:pt idx="111">
                  <c:v>0.99341587848628687</c:v>
                </c:pt>
                <c:pt idx="112">
                  <c:v>0.99203873024686007</c:v>
                </c:pt>
                <c:pt idx="113">
                  <c:v>0.99053261543054771</c:v>
                </c:pt>
                <c:pt idx="114">
                  <c:v>0.98889812747554984</c:v>
                </c:pt>
                <c:pt idx="115">
                  <c:v>0.98713590971691734</c:v>
                </c:pt>
                <c:pt idx="116">
                  <c:v>0.98524665496455033</c:v>
                </c:pt>
                <c:pt idx="117">
                  <c:v>0.98323110504926992</c:v>
                </c:pt>
                <c:pt idx="118">
                  <c:v>0.98109005033738028</c:v>
                </c:pt>
                <c:pt idx="119">
                  <c:v>0.97882432921416529</c:v>
                </c:pt>
                <c:pt idx="120">
                  <c:v>0.97643482753679189</c:v>
                </c:pt>
                <c:pt idx="121">
                  <c:v>0.97392247805712084</c:v>
                </c:pt>
                <c:pt idx="122">
                  <c:v>0.97128825981495071</c:v>
                </c:pt>
                <c:pt idx="123">
                  <c:v>0.96853319750224742</c:v>
                </c:pt>
                <c:pt idx="124">
                  <c:v>0.96565836079893774</c:v>
                </c:pt>
                <c:pt idx="125">
                  <c:v>0.96266486368086945</c:v>
                </c:pt>
                <c:pt idx="126">
                  <c:v>0.95955386370056395</c:v>
                </c:pt>
                <c:pt idx="127">
                  <c:v>0.95632656124141247</c:v>
                </c:pt>
                <c:pt idx="128">
                  <c:v>0.95298419874598739</c:v>
                </c:pt>
                <c:pt idx="129">
                  <c:v>0.94952805991916367</c:v>
                </c:pt>
                <c:pt idx="130">
                  <c:v>0.94595946890676541</c:v>
                </c:pt>
                <c:pt idx="131">
                  <c:v>0.94227978945047297</c:v>
                </c:pt>
                <c:pt idx="132">
                  <c:v>0.93849042401974447</c:v>
                </c:pt>
                <c:pt idx="133">
                  <c:v>0.93459281292152729</c:v>
                </c:pt>
                <c:pt idx="134">
                  <c:v>0.93058843338854669</c:v>
                </c:pt>
                <c:pt idx="135">
                  <c:v>0.9264787986469819</c:v>
                </c:pt>
                <c:pt idx="136">
                  <c:v>0.9222654569643508</c:v>
                </c:pt>
                <c:pt idx="137">
                  <c:v>0.91794999067844241</c:v>
                </c:pt>
                <c:pt idx="138">
                  <c:v>0.91353401520814759</c:v>
                </c:pt>
                <c:pt idx="139">
                  <c:v>0.90901917804705301</c:v>
                </c:pt>
                <c:pt idx="140">
                  <c:v>0.90440715774067548</c:v>
                </c:pt>
                <c:pt idx="141">
                  <c:v>0.89969966284822245</c:v>
                </c:pt>
                <c:pt idx="142">
                  <c:v>0.89489843088977783</c:v>
                </c:pt>
                <c:pt idx="143">
                  <c:v>0.89000522727981823</c:v>
                </c:pt>
                <c:pt idx="144">
                  <c:v>0.88502184424797425</c:v>
                </c:pt>
                <c:pt idx="145">
                  <c:v>0.87995009974795768</c:v>
                </c:pt>
                <c:pt idx="146">
                  <c:v>0.874791836355582</c:v>
                </c:pt>
                <c:pt idx="147">
                  <c:v>0.86954892015680896</c:v>
                </c:pt>
                <c:pt idx="148">
                  <c:v>0.86422323962675518</c:v>
                </c:pt>
                <c:pt idx="149">
                  <c:v>0.85881670450059977</c:v>
                </c:pt>
                <c:pt idx="150">
                  <c:v>0.85333124463733245</c:v>
                </c:pt>
                <c:pt idx="151">
                  <c:v>0.84776880887728445</c:v>
                </c:pt>
                <c:pt idx="152">
                  <c:v>0.84213136389438381</c:v>
                </c:pt>
                <c:pt idx="153">
                  <c:v>0.83642089304407419</c:v>
                </c:pt>
                <c:pt idx="154">
                  <c:v>0.83063939520783836</c:v>
                </c:pt>
                <c:pt idx="155">
                  <c:v>0.82478888363525837</c:v>
                </c:pt>
                <c:pt idx="156">
                  <c:v>0.81887138478454735</c:v>
                </c:pt>
                <c:pt idx="157">
                  <c:v>0.81288893716247534</c:v>
                </c:pt>
                <c:pt idx="158">
                  <c:v>0.8068435901646136</c:v>
                </c:pt>
                <c:pt idx="159">
                  <c:v>0.80073740291680806</c:v>
                </c:pt>
                <c:pt idx="160">
                  <c:v>0.79457244311878938</c:v>
                </c:pt>
                <c:pt idx="161">
                  <c:v>0.7883507858908162</c:v>
                </c:pt>
                <c:pt idx="162">
                  <c:v>0.78207451262423944</c:v>
                </c:pt>
                <c:pt idx="163">
                  <c:v>0.77574570983686597</c:v>
                </c:pt>
                <c:pt idx="164">
                  <c:v>0.7693664680339849</c:v>
                </c:pt>
                <c:pt idx="165">
                  <c:v>0.76293888057591464</c:v>
                </c:pt>
                <c:pt idx="166">
                  <c:v>0.7564650425529087</c:v>
                </c:pt>
                <c:pt idx="167">
                  <c:v>0.74994704966824854</c:v>
                </c:pt>
                <c:pt idx="168">
                  <c:v>0.74338699713033785</c:v>
                </c:pt>
                <c:pt idx="169">
                  <c:v>0.73678697855459463</c:v>
                </c:pt>
                <c:pt idx="170">
                  <c:v>0.73014908487592411</c:v>
                </c:pt>
                <c:pt idx="171">
                  <c:v>0.72347540327253879</c:v>
                </c:pt>
                <c:pt idx="172">
                  <c:v>0.7167680161018718</c:v>
                </c:pt>
                <c:pt idx="173">
                  <c:v>0.71002899984931733</c:v>
                </c:pt>
                <c:pt idx="174">
                  <c:v>0.70326042409050749</c:v>
                </c:pt>
                <c:pt idx="175">
                  <c:v>0.69646435046782051</c:v>
                </c:pt>
                <c:pt idx="176">
                  <c:v>0.6896428316817933</c:v>
                </c:pt>
                <c:pt idx="177">
                  <c:v>0.6827979104980918</c:v>
                </c:pt>
                <c:pt idx="178">
                  <c:v>0.67593161877067198</c:v>
                </c:pt>
                <c:pt idx="179">
                  <c:v>0.66904597648174458</c:v>
                </c:pt>
                <c:pt idx="180">
                  <c:v>0.66214299079913119</c:v>
                </c:pt>
                <c:pt idx="181">
                  <c:v>0.65522465515158368</c:v>
                </c:pt>
                <c:pt idx="182">
                  <c:v>0.64829294832260975</c:v>
                </c:pt>
                <c:pt idx="183">
                  <c:v>0.64134983356333164</c:v>
                </c:pt>
                <c:pt idx="184">
                  <c:v>0.63439725772487476</c:v>
                </c:pt>
                <c:pt idx="185">
                  <c:v>0.62743715041076742</c:v>
                </c:pt>
                <c:pt idx="186">
                  <c:v>0.62047142314980286</c:v>
                </c:pt>
                <c:pt idx="187">
                  <c:v>0.61350196858979478</c:v>
                </c:pt>
                <c:pt idx="188">
                  <c:v>0.60653065971263342</c:v>
                </c:pt>
                <c:pt idx="189">
                  <c:v>0.59955934907102271</c:v>
                </c:pt>
                <c:pt idx="190">
                  <c:v>0.59258986804725799</c:v>
                </c:pt>
                <c:pt idx="191">
                  <c:v>0.58562402613437747</c:v>
                </c:pt>
                <c:pt idx="192">
                  <c:v>0.57866361023999657</c:v>
                </c:pt>
                <c:pt idx="193">
                  <c:v>0.57171038401311025</c:v>
                </c:pt>
                <c:pt idx="194">
                  <c:v>0.56476608719412424</c:v>
                </c:pt>
                <c:pt idx="195">
                  <c:v>0.55783243498835</c:v>
                </c:pt>
                <c:pt idx="196">
                  <c:v>0.55091111746317678</c:v>
                </c:pt>
                <c:pt idx="197">
                  <c:v>0.544003798969106</c:v>
                </c:pt>
                <c:pt idx="198">
                  <c:v>0.53711211758481303</c:v>
                </c:pt>
                <c:pt idx="199">
                  <c:v>0.53023768458637432</c:v>
                </c:pt>
                <c:pt idx="200">
                  <c:v>0.52338208394077534</c:v>
                </c:pt>
                <c:pt idx="201">
                  <c:v>0.51654687182379</c:v>
                </c:pt>
              </c:numCache>
            </c:numRef>
          </c:yVal>
          <c:smooth val="1"/>
          <c:extLst>
            <c:ext xmlns:c16="http://schemas.microsoft.com/office/drawing/2014/chart" uri="{C3380CC4-5D6E-409C-BE32-E72D297353CC}">
              <c16:uniqueId val="{00000004-7940-4D34-AFBE-70C1EC5DAFCF}"/>
            </c:ext>
          </c:extLst>
        </c:ser>
        <c:dLbls>
          <c:showLegendKey val="0"/>
          <c:showVal val="0"/>
          <c:showCatName val="0"/>
          <c:showSerName val="0"/>
          <c:showPercent val="0"/>
          <c:showBubbleSize val="0"/>
        </c:dLbls>
        <c:axId val="372629456"/>
        <c:axId val="372630016"/>
      </c:scatterChart>
      <c:valAx>
        <c:axId val="372629456"/>
        <c:scaling>
          <c:orientation val="minMax"/>
        </c:scaling>
        <c:delete val="0"/>
        <c:axPos val="b"/>
        <c:numFmt formatCode="General" sourceLinked="1"/>
        <c:majorTickMark val="none"/>
        <c:minorTickMark val="none"/>
        <c:tickLblPos val="nextTo"/>
        <c:crossAx val="372630016"/>
        <c:crosses val="autoZero"/>
        <c:crossBetween val="midCat"/>
      </c:valAx>
      <c:valAx>
        <c:axId val="372630016"/>
        <c:scaling>
          <c:orientation val="minMax"/>
        </c:scaling>
        <c:delete val="0"/>
        <c:axPos val="l"/>
        <c:numFmt formatCode="General" sourceLinked="1"/>
        <c:majorTickMark val="none"/>
        <c:minorTickMark val="none"/>
        <c:tickLblPos val="nextTo"/>
        <c:crossAx val="372629456"/>
        <c:crosses val="autoZero"/>
        <c:crossBetween val="midCat"/>
      </c:valAx>
    </c:plotArea>
    <c:legend>
      <c:legendPos val="l"/>
      <c:layout>
        <c:manualLayout>
          <c:xMode val="edge"/>
          <c:yMode val="edge"/>
          <c:x val="0.14253897550111358"/>
          <c:y val="0.31688230872549383"/>
          <c:w val="0.14530469854790165"/>
          <c:h val="0.23582307493253485"/>
        </c:manualLayout>
      </c:layout>
      <c:overlay val="0"/>
    </c:legend>
    <c:plotVisOnly val="0"/>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Error Bars</a:t>
            </a:r>
          </a:p>
        </c:rich>
      </c:tx>
      <c:overlay val="0"/>
    </c:title>
    <c:autoTitleDeleted val="0"/>
    <c:plotArea>
      <c:layout/>
      <c:scatterChart>
        <c:scatterStyle val="lineMarker"/>
        <c:varyColors val="0"/>
        <c:ser>
          <c:idx val="0"/>
          <c:order val="0"/>
          <c:tx>
            <c:v>95% CI</c:v>
          </c:tx>
          <c:spPr>
            <a:ln w="28575">
              <a:noFill/>
            </a:ln>
          </c:spPr>
          <c:errBars>
            <c:errDir val="y"/>
            <c:errBarType val="both"/>
            <c:errValType val="cust"/>
            <c:noEndCap val="0"/>
            <c:plus>
              <c:numRef>
                <c:f>'Z-test'!$L$18</c:f>
                <c:numCache>
                  <c:formatCode>General</c:formatCode>
                  <c:ptCount val="1"/>
                  <c:pt idx="0">
                    <c:v>76.258862304652823</c:v>
                  </c:pt>
                </c:numCache>
              </c:numRef>
            </c:plus>
            <c:minus>
              <c:numRef>
                <c:f>'Z-test'!$L$18</c:f>
                <c:numCache>
                  <c:formatCode>General</c:formatCode>
                  <c:ptCount val="1"/>
                  <c:pt idx="0">
                    <c:v>76.258862304652823</c:v>
                  </c:pt>
                </c:numCache>
              </c:numRef>
            </c:minus>
          </c:errBars>
          <c:xVal>
            <c:numLit>
              <c:formatCode>General</c:formatCode>
              <c:ptCount val="1"/>
              <c:pt idx="0">
                <c:v>0.1</c:v>
              </c:pt>
            </c:numLit>
          </c:xVal>
          <c:yVal>
            <c:numRef>
              <c:f>'Z-test'!$M$3</c:f>
              <c:numCache>
                <c:formatCode>General</c:formatCode>
                <c:ptCount val="1"/>
                <c:pt idx="0">
                  <c:v>400</c:v>
                </c:pt>
              </c:numCache>
            </c:numRef>
          </c:yVal>
          <c:smooth val="0"/>
          <c:extLst>
            <c:ext xmlns:c16="http://schemas.microsoft.com/office/drawing/2014/chart" uri="{C3380CC4-5D6E-409C-BE32-E72D297353CC}">
              <c16:uniqueId val="{00000000-28A1-47B8-B688-87278B14A865}"/>
            </c:ext>
          </c:extLst>
        </c:ser>
        <c:ser>
          <c:idx val="1"/>
          <c:order val="1"/>
          <c:tx>
            <c:v>99% CI</c:v>
          </c:tx>
          <c:spPr>
            <a:ln w="28575">
              <a:noFill/>
            </a:ln>
          </c:spPr>
          <c:errBars>
            <c:errDir val="y"/>
            <c:errBarType val="both"/>
            <c:errValType val="cust"/>
            <c:noEndCap val="0"/>
            <c:plus>
              <c:numRef>
                <c:f>'Z-test'!$L$20</c:f>
                <c:numCache>
                  <c:formatCode>General</c:formatCode>
                  <c:ptCount val="1"/>
                  <c:pt idx="0">
                    <c:v>100.38156364592055</c:v>
                  </c:pt>
                </c:numCache>
              </c:numRef>
            </c:plus>
            <c:minus>
              <c:numRef>
                <c:f>'Z-test'!$L$20</c:f>
                <c:numCache>
                  <c:formatCode>General</c:formatCode>
                  <c:ptCount val="1"/>
                  <c:pt idx="0">
                    <c:v>100.38156364592055</c:v>
                  </c:pt>
                </c:numCache>
              </c:numRef>
            </c:minus>
          </c:errBars>
          <c:xVal>
            <c:numLit>
              <c:formatCode>General</c:formatCode>
              <c:ptCount val="1"/>
              <c:pt idx="0">
                <c:v>0.5</c:v>
              </c:pt>
            </c:numLit>
          </c:xVal>
          <c:yVal>
            <c:numRef>
              <c:f>'Z-test'!$M$3</c:f>
              <c:numCache>
                <c:formatCode>General</c:formatCode>
                <c:ptCount val="1"/>
                <c:pt idx="0">
                  <c:v>400</c:v>
                </c:pt>
              </c:numCache>
            </c:numRef>
          </c:yVal>
          <c:smooth val="0"/>
          <c:extLst>
            <c:ext xmlns:c16="http://schemas.microsoft.com/office/drawing/2014/chart" uri="{C3380CC4-5D6E-409C-BE32-E72D297353CC}">
              <c16:uniqueId val="{00000001-28A1-47B8-B688-87278B14A865}"/>
            </c:ext>
          </c:extLst>
        </c:ser>
        <c:ser>
          <c:idx val="2"/>
          <c:order val="2"/>
          <c:tx>
            <c:v>SEM</c:v>
          </c:tx>
          <c:spPr>
            <a:ln w="28575">
              <a:noFill/>
            </a:ln>
          </c:spPr>
          <c:errBars>
            <c:errDir val="y"/>
            <c:errBarType val="both"/>
            <c:errValType val="cust"/>
            <c:noEndCap val="0"/>
            <c:plus>
              <c:numRef>
                <c:f>'Z-test'!$M$5</c:f>
                <c:numCache>
                  <c:formatCode>General</c:formatCode>
                  <c:ptCount val="1"/>
                  <c:pt idx="0">
                    <c:v>38.907582808496336</c:v>
                  </c:pt>
                </c:numCache>
              </c:numRef>
            </c:plus>
            <c:minus>
              <c:numRef>
                <c:f>'Z-test'!$M$5</c:f>
                <c:numCache>
                  <c:formatCode>General</c:formatCode>
                  <c:ptCount val="1"/>
                  <c:pt idx="0">
                    <c:v>38.907582808496336</c:v>
                  </c:pt>
                </c:numCache>
              </c:numRef>
            </c:minus>
          </c:errBars>
          <c:xVal>
            <c:numLit>
              <c:formatCode>General</c:formatCode>
              <c:ptCount val="1"/>
              <c:pt idx="0">
                <c:v>-0.5</c:v>
              </c:pt>
            </c:numLit>
          </c:xVal>
          <c:yVal>
            <c:numRef>
              <c:f>'Z-test'!$M$3</c:f>
              <c:numCache>
                <c:formatCode>General</c:formatCode>
                <c:ptCount val="1"/>
                <c:pt idx="0">
                  <c:v>400</c:v>
                </c:pt>
              </c:numCache>
            </c:numRef>
          </c:yVal>
          <c:smooth val="0"/>
          <c:extLst>
            <c:ext xmlns:c16="http://schemas.microsoft.com/office/drawing/2014/chart" uri="{C3380CC4-5D6E-409C-BE32-E72D297353CC}">
              <c16:uniqueId val="{00000002-28A1-47B8-B688-87278B14A865}"/>
            </c:ext>
          </c:extLst>
        </c:ser>
        <c:dLbls>
          <c:showLegendKey val="0"/>
          <c:showVal val="0"/>
          <c:showCatName val="0"/>
          <c:showSerName val="0"/>
          <c:showPercent val="0"/>
          <c:showBubbleSize val="0"/>
        </c:dLbls>
        <c:axId val="242251056"/>
        <c:axId val="242251616"/>
      </c:scatterChart>
      <c:valAx>
        <c:axId val="242251056"/>
        <c:scaling>
          <c:orientation val="minMax"/>
        </c:scaling>
        <c:delete val="0"/>
        <c:axPos val="b"/>
        <c:numFmt formatCode="General" sourceLinked="1"/>
        <c:majorTickMark val="out"/>
        <c:minorTickMark val="none"/>
        <c:tickLblPos val="nextTo"/>
        <c:crossAx val="242251616"/>
        <c:crosses val="autoZero"/>
        <c:crossBetween val="midCat"/>
      </c:valAx>
      <c:valAx>
        <c:axId val="242251616"/>
        <c:scaling>
          <c:orientation val="minMax"/>
        </c:scaling>
        <c:delete val="0"/>
        <c:axPos val="l"/>
        <c:majorGridlines/>
        <c:numFmt formatCode="General" sourceLinked="1"/>
        <c:majorTickMark val="out"/>
        <c:minorTickMark val="none"/>
        <c:tickLblPos val="nextTo"/>
        <c:crossAx val="24225105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123825</xdr:colOff>
      <xdr:row>29</xdr:row>
      <xdr:rowOff>19050</xdr:rowOff>
    </xdr:from>
    <xdr:to>
      <xdr:col>21</xdr:col>
      <xdr:colOff>314325</xdr:colOff>
      <xdr:row>54</xdr:row>
      <xdr:rowOff>125730</xdr:rowOff>
    </xdr:to>
    <xdr:graphicFrame macro="">
      <xdr:nvGraphicFramePr>
        <xdr:cNvPr id="2" name="Chart 1">
          <a:extLst>
            <a:ext uri="{FF2B5EF4-FFF2-40B4-BE49-F238E27FC236}">
              <a16:creationId xmlns:a16="http://schemas.microsoft.com/office/drawing/2014/main" id="{00000000-0008-0000-1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180975</xdr:colOff>
      <xdr:row>12</xdr:row>
      <xdr:rowOff>71437</xdr:rowOff>
    </xdr:from>
    <xdr:to>
      <xdr:col>24</xdr:col>
      <xdr:colOff>457200</xdr:colOff>
      <xdr:row>26</xdr:row>
      <xdr:rowOff>138112</xdr:rowOff>
    </xdr:to>
    <xdr:graphicFrame macro="">
      <xdr:nvGraphicFramePr>
        <xdr:cNvPr id="3" name="Chart 2">
          <a:extLst>
            <a:ext uri="{FF2B5EF4-FFF2-40B4-BE49-F238E27FC236}">
              <a16:creationId xmlns:a16="http://schemas.microsoft.com/office/drawing/2014/main" id="{00000000-0008-0000-1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28</xdr:col>
      <xdr:colOff>219075</xdr:colOff>
      <xdr:row>23</xdr:row>
      <xdr:rowOff>180975</xdr:rowOff>
    </xdr:from>
    <xdr:to>
      <xdr:col>34</xdr:col>
      <xdr:colOff>504825</xdr:colOff>
      <xdr:row>39</xdr:row>
      <xdr:rowOff>142875</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14497050" y="4781550"/>
          <a:ext cx="3829050" cy="3009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Input:</a:t>
          </a:r>
        </a:p>
        <a:p>
          <a:r>
            <a:rPr lang="en-US" sz="1100"/>
            <a:t>Single sample: Put sample data in column A. Put known mean in orange</a:t>
          </a:r>
          <a:r>
            <a:rPr lang="en-US" sz="1100" baseline="0"/>
            <a:t> box "Known </a:t>
          </a:r>
          <a:r>
            <a:rPr lang="el-GR" sz="1100" baseline="0"/>
            <a:t>μ</a:t>
          </a:r>
          <a:r>
            <a:rPr lang="en-US" sz="1100" baseline="0"/>
            <a:t>".</a:t>
          </a:r>
        </a:p>
        <a:p>
          <a:r>
            <a:rPr lang="en-US" sz="1100" baseline="0"/>
            <a:t>Paired: Put pre data in column A, post data in column B. N must be identical.</a:t>
          </a:r>
        </a:p>
        <a:p>
          <a:r>
            <a:rPr lang="en-US" sz="1100" baseline="0"/>
            <a:t>Independent: group one in column A, group two in column B. Unequal N is allowed.</a:t>
          </a:r>
        </a:p>
        <a:p>
          <a:r>
            <a:rPr lang="en-US" sz="1100" baseline="0"/>
            <a:t>If more data is needed, it can be added beyond N = 50.</a:t>
          </a:r>
        </a:p>
        <a:p>
          <a:endParaRPr lang="en-US" sz="1100" baseline="0"/>
        </a:p>
        <a:p>
          <a:r>
            <a:rPr lang="en-US" sz="1100" baseline="0"/>
            <a:t>Output: set tails and alpha using orange drop down boxes under "CV Info". Setting will change critical values. The top CV is used for single sample and paired. The bottom is used for independent. These critical values are compared to the calculated t values (red text) and signficance is determined.</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5">
          <cell r="E15">
            <v>7</v>
          </cell>
          <cell r="F15">
            <v>15</v>
          </cell>
        </row>
        <row r="16">
          <cell r="E16">
            <v>14</v>
          </cell>
          <cell r="F16">
            <v>17</v>
          </cell>
        </row>
        <row r="17">
          <cell r="E17">
            <v>14</v>
          </cell>
          <cell r="F17">
            <v>13</v>
          </cell>
        </row>
        <row r="18">
          <cell r="E18">
            <v>13</v>
          </cell>
          <cell r="F18">
            <v>15</v>
          </cell>
        </row>
        <row r="19">
          <cell r="E19">
            <v>12</v>
          </cell>
          <cell r="F19">
            <v>15</v>
          </cell>
        </row>
        <row r="20">
          <cell r="E20">
            <v>9</v>
          </cell>
          <cell r="F20">
            <v>13</v>
          </cell>
        </row>
        <row r="21">
          <cell r="E21">
            <v>6</v>
          </cell>
          <cell r="F21">
            <v>9</v>
          </cell>
        </row>
        <row r="22">
          <cell r="E22">
            <v>14</v>
          </cell>
          <cell r="F22">
            <v>12</v>
          </cell>
        </row>
        <row r="23">
          <cell r="E23">
            <v>12</v>
          </cell>
          <cell r="F23">
            <v>10</v>
          </cell>
        </row>
        <row r="24">
          <cell r="E24">
            <v>8</v>
          </cell>
          <cell r="F24">
            <v>8</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0DAC30-30D0-4806-915E-BF4BD8EAF684}" name="Table3" displayName="Table3" ref="AK3:AK14" totalsRowShown="0" headerRowDxfId="11" dataCellStyle="Warning Text">
  <autoFilter ref="AK3:AK14" xr:uid="{DE0DAC30-30D0-4806-915E-BF4BD8EAF684}"/>
  <tableColumns count="1">
    <tableColumn id="1" xr3:uid="{64F031D8-37B6-4CF6-80CB-4C77923F27F6}" name="one-tailed" dataCellStyle="Warning Tex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6089A37-951F-4271-8F7E-A1846A8091E3}" name="Table4" displayName="Table4" ref="AL3:AL14" totalsRowShown="0" headerRowDxfId="10" dataCellStyle="Warning Text">
  <autoFilter ref="AL3:AL14" xr:uid="{36089A37-951F-4271-8F7E-A1846A8091E3}"/>
  <tableColumns count="1">
    <tableColumn id="1" xr3:uid="{EA11506D-A3EB-4E46-BDBF-36075FFE4CD0}" name="two-tailed" dataCellStyle="Warning Tex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202"/>
  <sheetViews>
    <sheetView workbookViewId="0">
      <selection activeCell="I22" sqref="I22"/>
    </sheetView>
  </sheetViews>
  <sheetFormatPr defaultColWidth="8.85546875" defaultRowHeight="15"/>
  <cols>
    <col min="1" max="1" width="8.85546875" style="48"/>
    <col min="2" max="2" width="13.7109375" style="67" bestFit="1" customWidth="1"/>
    <col min="3" max="3" width="7.85546875" style="67" bestFit="1" customWidth="1"/>
    <col min="4" max="4" width="8.85546875" style="48"/>
    <col min="5" max="7" width="8.85546875" style="66"/>
    <col min="8" max="8" width="8.85546875" style="48" customWidth="1"/>
    <col min="9" max="9" width="14.5703125" style="48" customWidth="1"/>
    <col min="10" max="13" width="8.85546875" style="48"/>
    <col min="14" max="14" width="20.7109375" style="48" bestFit="1" customWidth="1"/>
    <col min="15" max="17" width="8.85546875" style="48"/>
    <col min="18" max="18" width="9.5703125" style="48" bestFit="1" customWidth="1"/>
    <col min="19" max="25" width="8.85546875" style="48"/>
    <col min="26" max="26" width="12" style="48" bestFit="1" customWidth="1"/>
    <col min="27" max="27" width="8.85546875" style="48"/>
    <col min="28" max="28" width="12" style="48" bestFit="1" customWidth="1"/>
    <col min="29" max="16384" width="8.85546875" style="48"/>
  </cols>
  <sheetData>
    <row r="1" spans="1:31" ht="15.75" thickBot="1">
      <c r="B1" s="67" t="s">
        <v>172</v>
      </c>
      <c r="C1" s="67" t="s">
        <v>173</v>
      </c>
      <c r="D1" s="48" t="s">
        <v>5</v>
      </c>
      <c r="G1" s="66" t="s">
        <v>72</v>
      </c>
      <c r="I1" s="48" t="s">
        <v>75</v>
      </c>
      <c r="L1" s="48" t="s">
        <v>74</v>
      </c>
    </row>
    <row r="2" spans="1:31" ht="15.75" thickBot="1">
      <c r="A2" s="48">
        <v>1</v>
      </c>
      <c r="B2" s="115">
        <v>402</v>
      </c>
      <c r="C2" s="116"/>
      <c r="D2" s="37">
        <f>IF(ISBLANK(B2),"",IF(OR(ISBLANK(C2),C2=""),B2,C2))</f>
        <v>402</v>
      </c>
      <c r="F2" s="24" t="s">
        <v>24</v>
      </c>
      <c r="G2" s="48">
        <f>SUM(D:D)</f>
        <v>1609</v>
      </c>
      <c r="Y2" s="48">
        <f>AA2</f>
        <v>300</v>
      </c>
      <c r="Z2" s="48">
        <f t="shared" ref="Z2:Z65" si="0">1*EXP(-((Y2-$J$3)^2)/(2*$J$5^2))</f>
        <v>0.51654687182379</v>
      </c>
      <c r="AA2" s="48">
        <f>AA3-1</f>
        <v>300</v>
      </c>
      <c r="AB2" s="48">
        <f t="shared" ref="AB2:AB65" si="1">1*EXP(-((AA2-$M$3)^2)/(2*$M$5^2))</f>
        <v>3.677466110004967E-2</v>
      </c>
      <c r="AC2" s="48">
        <f>L9</f>
        <v>466.92104243061368</v>
      </c>
      <c r="AD2" s="48">
        <f>L9</f>
        <v>466.92104243061368</v>
      </c>
      <c r="AE2" s="48" t="s">
        <v>36</v>
      </c>
    </row>
    <row r="3" spans="1:31">
      <c r="A3" s="48">
        <v>2</v>
      </c>
      <c r="B3" s="38">
        <v>301</v>
      </c>
      <c r="C3" s="117"/>
      <c r="D3" s="38">
        <f t="shared" ref="D3:D66" si="2">IF(ISBLANK(B3),"",IF(OR(ISBLANK(C3),C3=""),B3,C3))</f>
        <v>301</v>
      </c>
      <c r="E3" s="2"/>
      <c r="F3" s="48"/>
      <c r="G3" s="48">
        <f>AVERAGE(D:D)</f>
        <v>321.8</v>
      </c>
      <c r="I3" s="24" t="s">
        <v>20</v>
      </c>
      <c r="J3" s="53">
        <v>400</v>
      </c>
      <c r="L3" s="48" t="s">
        <v>18</v>
      </c>
      <c r="M3" s="51">
        <f>J3</f>
        <v>400</v>
      </c>
      <c r="Q3" s="60" t="s">
        <v>43</v>
      </c>
      <c r="R3" s="60" t="s">
        <v>19</v>
      </c>
      <c r="S3" s="60">
        <f>J5/SQRT(1)</f>
        <v>87</v>
      </c>
      <c r="Y3" s="48">
        <f t="shared" ref="Y3:Y66" si="3">AA3</f>
        <v>301</v>
      </c>
      <c r="Z3" s="48">
        <f t="shared" si="0"/>
        <v>0.52338208394077534</v>
      </c>
      <c r="AA3" s="48">
        <f t="shared" ref="AA3:AA51" si="4">AA4-1</f>
        <v>301</v>
      </c>
      <c r="AB3" s="48">
        <f t="shared" si="1"/>
        <v>3.9273016534665452E-2</v>
      </c>
      <c r="AC3" s="48">
        <v>0</v>
      </c>
      <c r="AD3" s="48">
        <f>VLOOKUP(AD2,AA:AB,2)</f>
        <v>0.23722093024790436</v>
      </c>
    </row>
    <row r="4" spans="1:31" ht="17.25">
      <c r="A4" s="48">
        <v>3</v>
      </c>
      <c r="B4" s="38">
        <v>295</v>
      </c>
      <c r="C4" s="117"/>
      <c r="D4" s="38">
        <f t="shared" si="2"/>
        <v>295</v>
      </c>
      <c r="E4" s="2"/>
      <c r="G4" s="66">
        <f>_xlfn.VAR.S(D:D)</f>
        <v>2164.6999999999971</v>
      </c>
      <c r="I4" s="48" t="s">
        <v>22</v>
      </c>
      <c r="J4" s="52">
        <f>J5^2</f>
        <v>7569</v>
      </c>
      <c r="L4" s="48" t="s">
        <v>23</v>
      </c>
      <c r="M4" s="52">
        <f>J4/COUNT(D:D)</f>
        <v>1513.8</v>
      </c>
      <c r="Q4" s="60"/>
      <c r="R4" s="60" t="s">
        <v>44</v>
      </c>
      <c r="S4" s="25">
        <f>J15</f>
        <v>1.96</v>
      </c>
      <c r="Y4" s="48">
        <f t="shared" si="3"/>
        <v>302</v>
      </c>
      <c r="Z4" s="48">
        <f t="shared" si="0"/>
        <v>0.53023768458637432</v>
      </c>
      <c r="AA4" s="48">
        <f t="shared" si="4"/>
        <v>302</v>
      </c>
      <c r="AB4" s="48">
        <f t="shared" si="1"/>
        <v>4.1913405729882655E-2</v>
      </c>
    </row>
    <row r="5" spans="1:31" ht="15.75" thickBot="1">
      <c r="A5" s="48">
        <v>4</v>
      </c>
      <c r="B5" s="38">
        <v>289</v>
      </c>
      <c r="C5" s="117"/>
      <c r="D5" s="38">
        <f t="shared" si="2"/>
        <v>289</v>
      </c>
      <c r="E5" s="2"/>
      <c r="F5" s="48"/>
      <c r="G5" s="48">
        <f>_xlfn.STDEV.S(D:D)</f>
        <v>46.526336627763818</v>
      </c>
      <c r="I5" s="48" t="s">
        <v>21</v>
      </c>
      <c r="J5" s="54">
        <v>87</v>
      </c>
      <c r="L5" s="48" t="s">
        <v>19</v>
      </c>
      <c r="M5" s="50">
        <f>J5/SQRT(COUNT(D:D))</f>
        <v>38.907582808496336</v>
      </c>
      <c r="Q5" s="60"/>
      <c r="R5" s="60" t="s">
        <v>45</v>
      </c>
      <c r="S5" s="60">
        <f>S4*S3+M3</f>
        <v>570.52</v>
      </c>
      <c r="Y5" s="48">
        <f t="shared" si="3"/>
        <v>303</v>
      </c>
      <c r="Z5" s="48">
        <f t="shared" si="0"/>
        <v>0.53711211758481303</v>
      </c>
      <c r="AA5" s="48">
        <f t="shared" si="4"/>
        <v>303</v>
      </c>
      <c r="AB5" s="48">
        <f t="shared" si="1"/>
        <v>4.4701773346938534E-2</v>
      </c>
      <c r="AC5" s="48">
        <f>$M$3</f>
        <v>400</v>
      </c>
      <c r="AD5" s="48">
        <f>$M$3</f>
        <v>400</v>
      </c>
      <c r="AE5" s="48" t="s">
        <v>15</v>
      </c>
    </row>
    <row r="6" spans="1:31">
      <c r="A6" s="48">
        <v>5</v>
      </c>
      <c r="B6" s="38">
        <v>322</v>
      </c>
      <c r="C6" s="117"/>
      <c r="D6" s="38">
        <f t="shared" si="2"/>
        <v>322</v>
      </c>
      <c r="E6" s="2"/>
      <c r="F6" s="2"/>
      <c r="G6" s="2"/>
      <c r="Q6" s="60"/>
      <c r="R6" s="60" t="s">
        <v>47</v>
      </c>
      <c r="S6" s="60">
        <f>(S5-D2)/S3</f>
        <v>1.9370114942528733</v>
      </c>
      <c r="Y6" s="48">
        <f t="shared" si="3"/>
        <v>304</v>
      </c>
      <c r="Z6" s="48">
        <f t="shared" si="0"/>
        <v>0.544003798969106</v>
      </c>
      <c r="AA6" s="48">
        <f t="shared" si="4"/>
        <v>304</v>
      </c>
      <c r="AB6" s="48">
        <f t="shared" si="1"/>
        <v>4.7644158712245414E-2</v>
      </c>
      <c r="AC6" s="48">
        <v>0</v>
      </c>
      <c r="AD6" s="48">
        <f>VLOOKUP($M$3,AA:AB,2)</f>
        <v>1</v>
      </c>
    </row>
    <row r="7" spans="1:31">
      <c r="A7" s="48">
        <v>6</v>
      </c>
      <c r="B7" s="38"/>
      <c r="C7" s="117"/>
      <c r="D7" s="38" t="str">
        <f t="shared" si="2"/>
        <v/>
      </c>
      <c r="E7" s="2"/>
      <c r="F7" s="2"/>
      <c r="G7" s="2"/>
      <c r="J7" s="48" t="s">
        <v>73</v>
      </c>
      <c r="K7" s="48" t="s">
        <v>63</v>
      </c>
      <c r="L7" s="48" t="s">
        <v>42</v>
      </c>
      <c r="Q7" s="60"/>
      <c r="R7" s="60" t="s">
        <v>46</v>
      </c>
      <c r="S7" s="60">
        <f>1-S8</f>
        <v>0.91769999999999996</v>
      </c>
      <c r="Y7" s="48">
        <f t="shared" si="3"/>
        <v>305</v>
      </c>
      <c r="Z7" s="48">
        <f t="shared" si="0"/>
        <v>0.55091111746317678</v>
      </c>
      <c r="AA7" s="48">
        <f t="shared" si="4"/>
        <v>305</v>
      </c>
      <c r="AB7" s="48">
        <f t="shared" si="1"/>
        <v>5.0746685638839141E-2</v>
      </c>
    </row>
    <row r="8" spans="1:31">
      <c r="A8" s="48">
        <v>7</v>
      </c>
      <c r="B8" s="38"/>
      <c r="C8" s="117"/>
      <c r="D8" s="38" t="str">
        <f t="shared" si="2"/>
        <v/>
      </c>
      <c r="E8" s="2"/>
      <c r="F8" s="2"/>
      <c r="G8" s="2"/>
      <c r="I8" s="66" t="s">
        <v>76</v>
      </c>
      <c r="J8" s="25">
        <v>5</v>
      </c>
      <c r="K8" s="55" cm="1">
        <f t="array" ref="K8">ROUND((INDEX(D:D,J8+1)-$J$3)/$J$5,2)</f>
        <v>-0.9</v>
      </c>
      <c r="L8" s="55">
        <f>$K$8*$J$5+$J$3</f>
        <v>321.7</v>
      </c>
      <c r="Q8" s="60"/>
      <c r="R8" s="60" t="s">
        <v>48</v>
      </c>
      <c r="S8" s="60">
        <f>VLOOKUP(ABS(S6),'Z LUT'!$A$1:$B$410,2)</f>
        <v>8.2299999999999998E-2</v>
      </c>
      <c r="Y8" s="48">
        <f t="shared" si="3"/>
        <v>306</v>
      </c>
      <c r="Z8" s="48">
        <f t="shared" si="0"/>
        <v>0.55783243498835</v>
      </c>
      <c r="AA8" s="48">
        <f t="shared" si="4"/>
        <v>306</v>
      </c>
      <c r="AB8" s="48">
        <f t="shared" si="1"/>
        <v>5.4015551286444571E-2</v>
      </c>
      <c r="AC8" s="48">
        <f>$L$8</f>
        <v>321.7</v>
      </c>
      <c r="AD8" s="48">
        <f>$L$8</f>
        <v>321.7</v>
      </c>
      <c r="AE8" s="48" t="s">
        <v>37</v>
      </c>
    </row>
    <row r="9" spans="1:31">
      <c r="A9" s="48">
        <v>8</v>
      </c>
      <c r="B9" s="38"/>
      <c r="C9" s="117"/>
      <c r="D9" s="38" t="str">
        <f t="shared" si="2"/>
        <v/>
      </c>
      <c r="E9" s="2"/>
      <c r="F9" s="2"/>
      <c r="G9" s="2"/>
      <c r="I9" s="48" t="s">
        <v>77</v>
      </c>
      <c r="J9" s="25">
        <v>1</v>
      </c>
      <c r="K9" s="55" cm="1">
        <f t="array" ref="K9">ROUND((INDEX(D:D,J9+1)-$G$3)/$G$5,2)</f>
        <v>1.72</v>
      </c>
      <c r="L9" s="55">
        <f>$K$9*$M$5+$M$3</f>
        <v>466.92104243061368</v>
      </c>
      <c r="Y9" s="48">
        <f t="shared" si="3"/>
        <v>307</v>
      </c>
      <c r="Z9" s="48">
        <f t="shared" si="0"/>
        <v>0.56476608719412424</v>
      </c>
      <c r="AA9" s="48">
        <f t="shared" si="4"/>
        <v>307</v>
      </c>
      <c r="AB9" s="48">
        <f t="shared" si="1"/>
        <v>5.7457014042456678E-2</v>
      </c>
      <c r="AC9" s="48">
        <v>0</v>
      </c>
      <c r="AD9" s="48">
        <f>VLOOKUP($L$8,AA:AB,2)</f>
        <v>0.12727963776618026</v>
      </c>
    </row>
    <row r="10" spans="1:31">
      <c r="A10" s="48">
        <v>9</v>
      </c>
      <c r="B10" s="38"/>
      <c r="C10" s="117"/>
      <c r="D10" s="38" t="str">
        <f t="shared" si="2"/>
        <v/>
      </c>
      <c r="E10" s="2"/>
      <c r="F10" s="2"/>
      <c r="G10" s="2"/>
      <c r="Y10" s="48">
        <f t="shared" si="3"/>
        <v>308</v>
      </c>
      <c r="Z10" s="48">
        <f t="shared" si="0"/>
        <v>0.57171038401311025</v>
      </c>
      <c r="AA10" s="48">
        <f t="shared" si="4"/>
        <v>308</v>
      </c>
      <c r="AB10" s="48">
        <f t="shared" si="1"/>
        <v>6.1077380409648406E-2</v>
      </c>
    </row>
    <row r="11" spans="1:31">
      <c r="A11" s="48">
        <v>10</v>
      </c>
      <c r="B11" s="38"/>
      <c r="C11" s="117"/>
      <c r="D11" s="38" t="str">
        <f t="shared" si="2"/>
        <v/>
      </c>
      <c r="E11" s="2"/>
      <c r="F11" s="2"/>
      <c r="G11" s="2"/>
      <c r="Y11" s="48">
        <f t="shared" si="3"/>
        <v>309</v>
      </c>
      <c r="Z11" s="48">
        <f t="shared" si="0"/>
        <v>0.57866361023999657</v>
      </c>
      <c r="AA11" s="48">
        <f t="shared" si="4"/>
        <v>309</v>
      </c>
      <c r="AB11" s="48">
        <f t="shared" si="1"/>
        <v>6.4882990890233208E-2</v>
      </c>
      <c r="AD11" s="48">
        <v>1</v>
      </c>
      <c r="AE11" s="48">
        <v>2</v>
      </c>
    </row>
    <row r="12" spans="1:31">
      <c r="A12" s="48">
        <v>11</v>
      </c>
      <c r="B12" s="38"/>
      <c r="C12" s="117"/>
      <c r="D12" s="38" t="str">
        <f t="shared" si="2"/>
        <v/>
      </c>
      <c r="E12" s="2"/>
      <c r="F12" s="2"/>
      <c r="G12" s="2"/>
      <c r="I12" s="48" t="s">
        <v>78</v>
      </c>
      <c r="K12" s="66" t="s">
        <v>32</v>
      </c>
      <c r="L12" s="48" t="s">
        <v>33</v>
      </c>
      <c r="O12" s="14" t="s">
        <v>34</v>
      </c>
      <c r="P12" s="48" t="s">
        <v>35</v>
      </c>
      <c r="Y12" s="48">
        <f t="shared" si="3"/>
        <v>310</v>
      </c>
      <c r="Z12" s="48">
        <f t="shared" si="0"/>
        <v>0.58562402613437747</v>
      </c>
      <c r="AA12" s="48">
        <f t="shared" si="4"/>
        <v>310</v>
      </c>
      <c r="AB12" s="48">
        <f t="shared" si="1"/>
        <v>6.8880204860030866E-2</v>
      </c>
      <c r="AC12" s="48" t="s">
        <v>11</v>
      </c>
    </row>
    <row r="13" spans="1:31">
      <c r="A13" s="48">
        <v>12</v>
      </c>
      <c r="B13" s="38"/>
      <c r="C13" s="117"/>
      <c r="D13" s="38" t="str">
        <f t="shared" si="2"/>
        <v/>
      </c>
      <c r="E13" s="2"/>
      <c r="F13" s="2"/>
      <c r="G13" s="2"/>
      <c r="I13" s="48" t="s">
        <v>28</v>
      </c>
      <c r="J13" s="65">
        <v>1.64</v>
      </c>
      <c r="K13" s="48" t="str">
        <f>IF($K$8&gt;0,IF($K$8&gt;J13,"Significant","NS"),IF($K$8&lt;0,IF($K$8&lt;-J13,"Significant","NS"),"NS"))</f>
        <v>NS</v>
      </c>
      <c r="L13" s="48" t="str">
        <f>IF($K$9&gt;0,IF($K$9&gt;J13,"Significant","NS"),IF($K$9&lt;0,IF($K$9&lt;-J13,"Significant","NS"),"NS"))</f>
        <v>Significant</v>
      </c>
      <c r="N13" s="48" t="s">
        <v>25</v>
      </c>
      <c r="O13" s="48">
        <f>VLOOKUP(ABS(K8),'Z LUT'!$A$1:$B$410,2)</f>
        <v>0.18410000000000001</v>
      </c>
      <c r="P13" s="48">
        <f>VLOOKUP(ABS(K9),'Z LUT'!$A$1:$B$410,2)</f>
        <v>0.10199999999999999</v>
      </c>
      <c r="Y13" s="48">
        <f t="shared" si="3"/>
        <v>311</v>
      </c>
      <c r="Z13" s="48">
        <f t="shared" si="0"/>
        <v>0.59258986804725799</v>
      </c>
      <c r="AA13" s="48">
        <f t="shared" si="4"/>
        <v>311</v>
      </c>
      <c r="AB13" s="48">
        <f t="shared" si="1"/>
        <v>7.3075384430900628E-2</v>
      </c>
      <c r="AC13" s="48" t="s">
        <v>12</v>
      </c>
    </row>
    <row r="14" spans="1:31">
      <c r="A14" s="48">
        <v>13</v>
      </c>
      <c r="B14" s="38"/>
      <c r="C14" s="117"/>
      <c r="D14" s="38" t="str">
        <f t="shared" si="2"/>
        <v/>
      </c>
      <c r="E14" s="2"/>
      <c r="F14" s="2"/>
      <c r="G14" s="2"/>
      <c r="I14" s="48" t="s">
        <v>29</v>
      </c>
      <c r="J14" s="65">
        <v>2.33</v>
      </c>
      <c r="K14" s="48" t="str">
        <f>IF($K$8&gt;0,IF($K$8&gt;J14,"Significant","NS"),IF($K$8&lt;0,IF($K$8&lt;-J14,"Significant","NS"),"NS"))</f>
        <v>NS</v>
      </c>
      <c r="L14" s="48" t="str">
        <f>IF($K$9&gt;0,IF($K$9&gt;J14,"Significant","NS"),IF($K$9&lt;0,IF($K$9&lt;-J14,"Significant","NS"),"NS"))</f>
        <v>NS</v>
      </c>
      <c r="N14" s="48" t="s">
        <v>26</v>
      </c>
      <c r="O14" s="48">
        <f>0.5-O13</f>
        <v>0.31589999999999996</v>
      </c>
      <c r="P14" s="48">
        <f>0.5-P13</f>
        <v>0.39800000000000002</v>
      </c>
      <c r="Y14" s="48">
        <f t="shared" si="3"/>
        <v>312</v>
      </c>
      <c r="Z14" s="48">
        <f t="shared" si="0"/>
        <v>0.59955934907102271</v>
      </c>
      <c r="AA14" s="48">
        <f t="shared" si="4"/>
        <v>312</v>
      </c>
      <c r="AB14" s="48">
        <f t="shared" si="1"/>
        <v>7.7474877304311365E-2</v>
      </c>
    </row>
    <row r="15" spans="1:31">
      <c r="A15" s="48">
        <v>14</v>
      </c>
      <c r="B15" s="38"/>
      <c r="C15" s="117"/>
      <c r="D15" s="38" t="str">
        <f t="shared" si="2"/>
        <v/>
      </c>
      <c r="E15" s="2"/>
      <c r="F15" s="2"/>
      <c r="G15" s="2"/>
      <c r="I15" s="48" t="s">
        <v>30</v>
      </c>
      <c r="J15" s="65">
        <v>1.96</v>
      </c>
      <c r="K15" s="48" t="str">
        <f>IF($K$8&gt;0,IF($K$8&gt;J15,"Significant","NS"),IF($K$8&lt;0,IF($K$8&lt;-J15,"Significant","NS"),"NS"))</f>
        <v>NS</v>
      </c>
      <c r="L15" s="48" t="str">
        <f>IF($K$9&gt;0,IF($K$9&gt;J15,"Significant","NS"),IF($K$9&lt;0,IF($K$9&lt;-J15,"Significant","NS"),"NS"))</f>
        <v>NS</v>
      </c>
      <c r="N15" s="48" t="s">
        <v>27</v>
      </c>
      <c r="O15" s="48">
        <f>1-O13</f>
        <v>0.81589999999999996</v>
      </c>
      <c r="P15" s="48">
        <f>1-P13</f>
        <v>0.89800000000000002</v>
      </c>
      <c r="Y15" s="48">
        <f t="shared" si="3"/>
        <v>313</v>
      </c>
      <c r="Z15" s="48">
        <f t="shared" si="0"/>
        <v>0.60653065971263342</v>
      </c>
      <c r="AA15" s="48">
        <f t="shared" si="4"/>
        <v>313</v>
      </c>
      <c r="AB15" s="48">
        <f t="shared" si="1"/>
        <v>8.2084998623898758E-2</v>
      </c>
    </row>
    <row r="16" spans="1:31">
      <c r="A16" s="48">
        <v>15</v>
      </c>
      <c r="B16" s="38"/>
      <c r="C16" s="117"/>
      <c r="D16" s="38" t="str">
        <f t="shared" si="2"/>
        <v/>
      </c>
      <c r="E16" s="2"/>
      <c r="F16" s="2"/>
      <c r="G16" s="2"/>
      <c r="I16" s="48" t="s">
        <v>31</v>
      </c>
      <c r="J16" s="65">
        <v>2.58</v>
      </c>
      <c r="K16" s="48" t="str">
        <f>IF($K$8&gt;0,IF($K$8&gt;J16,"Significant","NS"),IF($K$8&lt;0,IF($K$8&lt;-J16,"Significant","NS"),"NS"))</f>
        <v>NS</v>
      </c>
      <c r="L16" s="48" t="str">
        <f>IF($K$9&gt;0,IF($K$9&gt;J16,"Significant","NS"),IF($K$9&lt;0,IF($K$9&lt;-J16,"Significant","NS"),"NS"))</f>
        <v>NS</v>
      </c>
      <c r="Y16" s="48">
        <f t="shared" si="3"/>
        <v>314</v>
      </c>
      <c r="Z16" s="48">
        <f t="shared" si="0"/>
        <v>0.61350196858979478</v>
      </c>
      <c r="AA16" s="48">
        <f t="shared" si="4"/>
        <v>314</v>
      </c>
      <c r="AB16" s="48">
        <f t="shared" si="1"/>
        <v>8.6912011840107134E-2</v>
      </c>
    </row>
    <row r="17" spans="1:28">
      <c r="A17" s="48">
        <v>16</v>
      </c>
      <c r="B17" s="38"/>
      <c r="C17" s="117"/>
      <c r="D17" s="38" t="str">
        <f t="shared" si="2"/>
        <v/>
      </c>
      <c r="E17" s="2"/>
      <c r="F17" s="2"/>
      <c r="G17" s="2"/>
      <c r="I17" s="48" t="s">
        <v>65</v>
      </c>
      <c r="J17" s="65">
        <v>1.28</v>
      </c>
      <c r="K17" s="48" t="str">
        <f>IF($K$8&gt;0,IF($K$8&gt;J17,"Significant","NS"),IF($K$8&lt;0,IF($K$8&lt;-J17,"Significant","NS"),"NS"))</f>
        <v>NS</v>
      </c>
      <c r="L17" s="48" t="str">
        <f>IF($K$9&gt;0,IF($K$9&gt;J17,"Significant","NS"),IF($K$9&lt;0,IF($K$9&lt;-J17,"Significant","NS"),"NS"))</f>
        <v>Significant</v>
      </c>
      <c r="Y17" s="48">
        <f t="shared" si="3"/>
        <v>315</v>
      </c>
      <c r="Z17" s="48">
        <f t="shared" si="0"/>
        <v>0.62047142314980286</v>
      </c>
      <c r="AA17" s="48">
        <f t="shared" si="4"/>
        <v>315</v>
      </c>
      <c r="AB17" s="48">
        <f t="shared" si="1"/>
        <v>9.1962108605505896E-2</v>
      </c>
    </row>
    <row r="18" spans="1:28">
      <c r="A18" s="48">
        <v>17</v>
      </c>
      <c r="B18" s="38"/>
      <c r="C18" s="117"/>
      <c r="D18" s="38" t="str">
        <f t="shared" si="2"/>
        <v/>
      </c>
      <c r="E18" s="2"/>
      <c r="F18" s="2"/>
      <c r="G18" s="2"/>
      <c r="I18" s="48" t="s">
        <v>39</v>
      </c>
      <c r="J18" s="45" t="s">
        <v>40</v>
      </c>
      <c r="K18" s="48">
        <f>$M$3-($J$15*$M$5)</f>
        <v>323.74113769534716</v>
      </c>
      <c r="L18" s="48">
        <f>J15*M5</f>
        <v>76.258862304652823</v>
      </c>
      <c r="N18" s="48" t="s">
        <v>83</v>
      </c>
      <c r="O18" s="48">
        <f>(G3-M3)/J5</f>
        <v>-0.89885057471264351</v>
      </c>
      <c r="Y18" s="48">
        <f t="shared" si="3"/>
        <v>316</v>
      </c>
      <c r="Z18" s="48">
        <f t="shared" si="0"/>
        <v>0.62743715041076742</v>
      </c>
      <c r="AA18" s="48">
        <f t="shared" si="4"/>
        <v>316</v>
      </c>
      <c r="AB18" s="48">
        <f t="shared" si="1"/>
        <v>9.7241387725095663E-2</v>
      </c>
    </row>
    <row r="19" spans="1:28">
      <c r="A19" s="48">
        <v>18</v>
      </c>
      <c r="B19" s="38"/>
      <c r="C19" s="117"/>
      <c r="D19" s="38" t="str">
        <f t="shared" si="2"/>
        <v/>
      </c>
      <c r="E19" s="2"/>
      <c r="F19" s="2"/>
      <c r="G19" s="2"/>
      <c r="J19" s="45" t="s">
        <v>41</v>
      </c>
      <c r="K19" s="48">
        <f>$M$3+($J$15*$M$5)</f>
        <v>476.25886230465284</v>
      </c>
      <c r="Y19" s="48">
        <f t="shared" si="3"/>
        <v>317</v>
      </c>
      <c r="Z19" s="48">
        <f t="shared" si="0"/>
        <v>0.63439725772487476</v>
      </c>
      <c r="AA19" s="48">
        <f t="shared" si="4"/>
        <v>317</v>
      </c>
      <c r="AB19" s="48">
        <f t="shared" si="1"/>
        <v>0.1027558331918496</v>
      </c>
    </row>
    <row r="20" spans="1:28">
      <c r="A20" s="48">
        <v>19</v>
      </c>
      <c r="B20" s="38"/>
      <c r="C20" s="117"/>
      <c r="D20" s="38" t="str">
        <f t="shared" si="2"/>
        <v/>
      </c>
      <c r="E20" s="2"/>
      <c r="F20" s="2"/>
      <c r="G20" s="2"/>
      <c r="I20" s="48" t="s">
        <v>38</v>
      </c>
      <c r="J20" s="45" t="s">
        <v>40</v>
      </c>
      <c r="K20" s="48">
        <f>$M$3-($J$16*$M$5)</f>
        <v>299.61843635407945</v>
      </c>
      <c r="L20" s="48">
        <f>J16*M5</f>
        <v>100.38156364592055</v>
      </c>
      <c r="Y20" s="48">
        <f t="shared" si="3"/>
        <v>318</v>
      </c>
      <c r="Z20" s="48">
        <f t="shared" si="0"/>
        <v>0.64134983356333164</v>
      </c>
      <c r="AA20" s="48">
        <f t="shared" si="4"/>
        <v>318</v>
      </c>
      <c r="AB20" s="48">
        <f t="shared" si="1"/>
        <v>0.10851129134385289</v>
      </c>
    </row>
    <row r="21" spans="1:28">
      <c r="A21" s="48">
        <v>20</v>
      </c>
      <c r="B21" s="38"/>
      <c r="C21" s="117"/>
      <c r="D21" s="38" t="str">
        <f t="shared" si="2"/>
        <v/>
      </c>
      <c r="E21" s="2"/>
      <c r="F21" s="2"/>
      <c r="G21" s="2"/>
      <c r="J21" s="45" t="s">
        <v>41</v>
      </c>
      <c r="K21" s="48">
        <f>$M$3+($J$16*$M$5)</f>
        <v>500.38156364592055</v>
      </c>
      <c r="Y21" s="48">
        <f t="shared" si="3"/>
        <v>319</v>
      </c>
      <c r="Z21" s="48">
        <f t="shared" si="0"/>
        <v>0.64829294832260975</v>
      </c>
      <c r="AA21" s="48">
        <f t="shared" si="4"/>
        <v>319</v>
      </c>
      <c r="AB21" s="48">
        <f t="shared" si="1"/>
        <v>0.11451344718567626</v>
      </c>
    </row>
    <row r="22" spans="1:28">
      <c r="A22" s="48">
        <v>21</v>
      </c>
      <c r="B22" s="38"/>
      <c r="C22" s="117"/>
      <c r="D22" s="38" t="str">
        <f t="shared" si="2"/>
        <v/>
      </c>
      <c r="E22" s="2"/>
      <c r="F22" s="2"/>
      <c r="G22" s="2"/>
      <c r="Y22" s="48">
        <f t="shared" si="3"/>
        <v>320</v>
      </c>
      <c r="Z22" s="48">
        <f t="shared" si="0"/>
        <v>0.65522465515158368</v>
      </c>
      <c r="AA22" s="48">
        <f t="shared" si="4"/>
        <v>320</v>
      </c>
      <c r="AB22" s="48">
        <f t="shared" si="1"/>
        <v>0.12076779992302195</v>
      </c>
    </row>
    <row r="23" spans="1:28">
      <c r="A23" s="48">
        <v>22</v>
      </c>
      <c r="B23" s="38"/>
      <c r="C23" s="117"/>
      <c r="D23" s="38" t="str">
        <f t="shared" si="2"/>
        <v/>
      </c>
      <c r="E23" s="2"/>
      <c r="F23" s="2"/>
      <c r="G23" s="2"/>
      <c r="Y23" s="48">
        <f t="shared" si="3"/>
        <v>321</v>
      </c>
      <c r="Z23" s="48">
        <f t="shared" si="0"/>
        <v>0.66214299079913119</v>
      </c>
      <c r="AA23" s="48">
        <f t="shared" si="4"/>
        <v>321</v>
      </c>
      <c r="AB23" s="48">
        <f t="shared" si="1"/>
        <v>0.12727963776618026</v>
      </c>
    </row>
    <row r="24" spans="1:28">
      <c r="A24" s="48">
        <v>23</v>
      </c>
      <c r="B24" s="38"/>
      <c r="C24" s="117"/>
      <c r="D24" s="38" t="str">
        <f t="shared" si="2"/>
        <v/>
      </c>
      <c r="E24" s="2"/>
      <c r="F24" s="2"/>
      <c r="G24" s="2"/>
      <c r="Y24" s="48">
        <f t="shared" si="3"/>
        <v>322</v>
      </c>
      <c r="Z24" s="48">
        <f t="shared" si="0"/>
        <v>0.66904597648174458</v>
      </c>
      <c r="AA24" s="48">
        <f t="shared" si="4"/>
        <v>322</v>
      </c>
      <c r="AB24" s="48">
        <f t="shared" si="1"/>
        <v>0.13405401206439588</v>
      </c>
    </row>
    <row r="25" spans="1:28">
      <c r="A25" s="48">
        <v>24</v>
      </c>
      <c r="B25" s="38"/>
      <c r="C25" s="117"/>
      <c r="D25" s="38" t="str">
        <f t="shared" si="2"/>
        <v/>
      </c>
      <c r="E25" s="2"/>
      <c r="F25" s="2"/>
      <c r="G25" s="2"/>
      <c r="Y25" s="48">
        <f t="shared" si="3"/>
        <v>323</v>
      </c>
      <c r="Z25" s="48">
        <f t="shared" si="0"/>
        <v>0.67593161877067198</v>
      </c>
      <c r="AA25" s="48">
        <f t="shared" si="4"/>
        <v>323</v>
      </c>
      <c r="AB25" s="48">
        <f t="shared" si="1"/>
        <v>0.14109571083983014</v>
      </c>
    </row>
    <row r="26" spans="1:28">
      <c r="A26" s="48">
        <v>25</v>
      </c>
      <c r="B26" s="38"/>
      <c r="C26" s="117"/>
      <c r="D26" s="38" t="str">
        <f t="shared" si="2"/>
        <v/>
      </c>
      <c r="E26" s="2"/>
      <c r="F26" s="2"/>
      <c r="G26" s="2"/>
      <c r="Y26" s="48">
        <f t="shared" si="3"/>
        <v>324</v>
      </c>
      <c r="Z26" s="48">
        <f t="shared" si="0"/>
        <v>0.6827979104980918</v>
      </c>
      <c r="AA26" s="48">
        <f t="shared" si="4"/>
        <v>324</v>
      </c>
      <c r="AB26" s="48">
        <f t="shared" si="1"/>
        <v>0.14840923179638171</v>
      </c>
    </row>
    <row r="27" spans="1:28">
      <c r="A27" s="66">
        <v>26</v>
      </c>
      <c r="B27" s="38"/>
      <c r="C27" s="117"/>
      <c r="D27" s="38" t="str">
        <f t="shared" si="2"/>
        <v/>
      </c>
      <c r="E27" s="2"/>
      <c r="Y27" s="48">
        <f t="shared" si="3"/>
        <v>325</v>
      </c>
      <c r="Z27" s="48">
        <f t="shared" si="0"/>
        <v>0.6896428316817933</v>
      </c>
      <c r="AA27" s="48">
        <f t="shared" si="4"/>
        <v>325</v>
      </c>
      <c r="AB27" s="48">
        <f t="shared" si="1"/>
        <v>0.15599875488514753</v>
      </c>
    </row>
    <row r="28" spans="1:28">
      <c r="A28" s="66">
        <v>27</v>
      </c>
      <c r="B28" s="38"/>
      <c r="C28" s="117"/>
      <c r="D28" s="38" t="str">
        <f t="shared" si="2"/>
        <v/>
      </c>
      <c r="E28" s="2"/>
      <c r="Y28" s="48">
        <f t="shared" si="3"/>
        <v>326</v>
      </c>
      <c r="Z28" s="48">
        <f t="shared" si="0"/>
        <v>0.69646435046782051</v>
      </c>
      <c r="AA28" s="48">
        <f t="shared" si="4"/>
        <v>326</v>
      </c>
      <c r="AB28" s="48">
        <f t="shared" si="1"/>
        <v>0.16386811451473116</v>
      </c>
    </row>
    <row r="29" spans="1:28">
      <c r="A29" s="66">
        <v>28</v>
      </c>
      <c r="B29" s="38"/>
      <c r="C29" s="117"/>
      <c r="D29" s="38" t="str">
        <f t="shared" si="2"/>
        <v/>
      </c>
      <c r="E29" s="2"/>
      <c r="Y29" s="48">
        <f t="shared" si="3"/>
        <v>327</v>
      </c>
      <c r="Z29" s="48">
        <f t="shared" si="0"/>
        <v>0.70326042409050749</v>
      </c>
      <c r="AA29" s="48">
        <f t="shared" si="4"/>
        <v>327</v>
      </c>
      <c r="AB29" s="48">
        <f t="shared" si="1"/>
        <v>0.17202077150089118</v>
      </c>
    </row>
    <row r="30" spans="1:28">
      <c r="A30" s="66">
        <v>29</v>
      </c>
      <c r="B30" s="38"/>
      <c r="C30" s="117"/>
      <c r="D30" s="38" t="str">
        <f t="shared" si="2"/>
        <v/>
      </c>
      <c r="E30" s="2"/>
      <c r="Y30" s="48">
        <f t="shared" si="3"/>
        <v>328</v>
      </c>
      <c r="Z30" s="48">
        <f t="shared" si="0"/>
        <v>0.71002899984931733</v>
      </c>
      <c r="AA30" s="48">
        <f t="shared" si="4"/>
        <v>328</v>
      </c>
      <c r="AB30" s="48">
        <f t="shared" si="1"/>
        <v>0.18045978485611808</v>
      </c>
    </row>
    <row r="31" spans="1:28">
      <c r="A31" s="66">
        <v>30</v>
      </c>
      <c r="B31" s="38"/>
      <c r="C31" s="117"/>
      <c r="D31" s="38" t="str">
        <f t="shared" si="2"/>
        <v/>
      </c>
      <c r="E31" s="2"/>
      <c r="Y31" s="48">
        <f t="shared" si="3"/>
        <v>329</v>
      </c>
      <c r="Z31" s="48">
        <f t="shared" si="0"/>
        <v>0.7167680161018718</v>
      </c>
      <c r="AA31" s="48">
        <f t="shared" si="4"/>
        <v>329</v>
      </c>
      <c r="AB31" s="48">
        <f t="shared" si="1"/>
        <v>0.1891877835255959</v>
      </c>
    </row>
    <row r="32" spans="1:28">
      <c r="A32" s="66">
        <v>31</v>
      </c>
      <c r="B32" s="38"/>
      <c r="C32" s="117"/>
      <c r="D32" s="38" t="str">
        <f t="shared" si="2"/>
        <v/>
      </c>
      <c r="E32" s="2"/>
      <c r="Y32" s="48">
        <f t="shared" si="3"/>
        <v>330</v>
      </c>
      <c r="Z32" s="48">
        <f t="shared" si="0"/>
        <v>0.72347540327253879</v>
      </c>
      <c r="AA32" s="48">
        <f t="shared" si="4"/>
        <v>330</v>
      </c>
      <c r="AB32" s="48">
        <f t="shared" si="1"/>
        <v>0.19820693818158791</v>
      </c>
    </row>
    <row r="33" spans="1:28">
      <c r="A33" s="66">
        <v>32</v>
      </c>
      <c r="B33" s="38"/>
      <c r="C33" s="117"/>
      <c r="D33" s="38" t="str">
        <f t="shared" si="2"/>
        <v/>
      </c>
      <c r="E33" s="2"/>
      <c r="Y33" s="48">
        <f t="shared" si="3"/>
        <v>331</v>
      </c>
      <c r="Z33" s="48">
        <f t="shared" si="0"/>
        <v>0.73014908487592411</v>
      </c>
      <c r="AA33" s="48">
        <f t="shared" si="4"/>
        <v>331</v>
      </c>
      <c r="AB33" s="48">
        <f t="shared" si="1"/>
        <v>0.20751893319354373</v>
      </c>
    </row>
    <row r="34" spans="1:28">
      <c r="A34" s="66">
        <v>33</v>
      </c>
      <c r="B34" s="38"/>
      <c r="C34" s="117"/>
      <c r="D34" s="38" t="str">
        <f t="shared" si="2"/>
        <v/>
      </c>
      <c r="E34" s="2"/>
      <c r="Y34" s="48">
        <f t="shared" si="3"/>
        <v>332</v>
      </c>
      <c r="Z34" s="48">
        <f t="shared" si="0"/>
        <v>0.73678697855459463</v>
      </c>
      <c r="AA34" s="48">
        <f t="shared" si="4"/>
        <v>332</v>
      </c>
      <c r="AB34" s="48">
        <f t="shared" si="1"/>
        <v>0.21712493889610385</v>
      </c>
    </row>
    <row r="35" spans="1:28">
      <c r="A35" s="66">
        <v>34</v>
      </c>
      <c r="B35" s="38"/>
      <c r="C35" s="117"/>
      <c r="D35" s="38" t="str">
        <f t="shared" si="2"/>
        <v/>
      </c>
      <c r="E35" s="2"/>
      <c r="Y35" s="48">
        <f t="shared" si="3"/>
        <v>333</v>
      </c>
      <c r="Z35" s="48">
        <f t="shared" si="0"/>
        <v>0.74338699713033785</v>
      </c>
      <c r="AA35" s="48">
        <f t="shared" si="4"/>
        <v>333</v>
      </c>
      <c r="AB35" s="48">
        <f t="shared" si="1"/>
        <v>0.227025584281634</v>
      </c>
    </row>
    <row r="36" spans="1:28">
      <c r="A36" s="66">
        <v>35</v>
      </c>
      <c r="B36" s="38"/>
      <c r="C36" s="117"/>
      <c r="D36" s="38" t="str">
        <f t="shared" si="2"/>
        <v/>
      </c>
      <c r="E36" s="2"/>
      <c r="Y36" s="48">
        <f t="shared" si="3"/>
        <v>334</v>
      </c>
      <c r="Z36" s="48">
        <f t="shared" si="0"/>
        <v>0.74994704966824854</v>
      </c>
      <c r="AA36" s="48">
        <f t="shared" si="4"/>
        <v>334</v>
      </c>
      <c r="AB36" s="48">
        <f t="shared" si="1"/>
        <v>0.23722093024790436</v>
      </c>
    </row>
    <row r="37" spans="1:28">
      <c r="A37" s="66">
        <v>36</v>
      </c>
      <c r="B37" s="38"/>
      <c r="C37" s="117"/>
      <c r="D37" s="38" t="str">
        <f t="shared" si="2"/>
        <v/>
      </c>
      <c r="E37" s="2"/>
      <c r="Y37" s="48">
        <f t="shared" si="3"/>
        <v>335</v>
      </c>
      <c r="Z37" s="48">
        <f t="shared" si="0"/>
        <v>0.7564650425529087</v>
      </c>
      <c r="AA37" s="48">
        <f t="shared" si="4"/>
        <v>335</v>
      </c>
      <c r="AB37" s="48">
        <f t="shared" si="1"/>
        <v>0.24771044353499369</v>
      </c>
    </row>
    <row r="38" spans="1:28">
      <c r="A38" s="66">
        <v>37</v>
      </c>
      <c r="B38" s="38"/>
      <c r="C38" s="117"/>
      <c r="D38" s="38" t="str">
        <f t="shared" si="2"/>
        <v/>
      </c>
      <c r="E38" s="2"/>
      <c r="Y38" s="48">
        <f t="shared" si="3"/>
        <v>336</v>
      </c>
      <c r="Z38" s="48">
        <f t="shared" si="0"/>
        <v>0.76293888057591464</v>
      </c>
      <c r="AA38" s="48">
        <f t="shared" si="4"/>
        <v>336</v>
      </c>
      <c r="AB38" s="48">
        <f t="shared" si="1"/>
        <v>0.25849297148839845</v>
      </c>
    </row>
    <row r="39" spans="1:28">
      <c r="A39" s="66">
        <v>38</v>
      </c>
      <c r="B39" s="38"/>
      <c r="C39" s="117"/>
      <c r="D39" s="38" t="str">
        <f t="shared" si="2"/>
        <v/>
      </c>
      <c r="E39" s="2"/>
      <c r="Y39" s="48">
        <f t="shared" si="3"/>
        <v>337</v>
      </c>
      <c r="Z39" s="48">
        <f t="shared" si="0"/>
        <v>0.7693664680339849</v>
      </c>
      <c r="AA39" s="48">
        <f t="shared" si="4"/>
        <v>337</v>
      </c>
      <c r="AB39" s="48">
        <f t="shared" si="1"/>
        <v>0.2695667177876222</v>
      </c>
    </row>
    <row r="40" spans="1:28">
      <c r="A40" s="66">
        <v>39</v>
      </c>
      <c r="B40" s="38"/>
      <c r="C40" s="117"/>
      <c r="D40" s="38" t="str">
        <f t="shared" si="2"/>
        <v/>
      </c>
      <c r="E40" s="2"/>
      <c r="Y40" s="48">
        <f t="shared" si="3"/>
        <v>338</v>
      </c>
      <c r="Z40" s="48">
        <f t="shared" si="0"/>
        <v>0.77574570983686597</v>
      </c>
      <c r="AA40" s="48">
        <f t="shared" si="4"/>
        <v>338</v>
      </c>
      <c r="AB40" s="48">
        <f t="shared" si="1"/>
        <v>0.28092921928116221</v>
      </c>
    </row>
    <row r="41" spans="1:28">
      <c r="A41" s="66">
        <v>40</v>
      </c>
      <c r="B41" s="38"/>
      <c r="C41" s="117"/>
      <c r="D41" s="38" t="str">
        <f t="shared" si="2"/>
        <v/>
      </c>
      <c r="E41" s="2"/>
      <c r="Y41" s="48">
        <f t="shared" si="3"/>
        <v>339</v>
      </c>
      <c r="Z41" s="48">
        <f t="shared" si="0"/>
        <v>0.78207451262423944</v>
      </c>
      <c r="AA41" s="48">
        <f t="shared" si="4"/>
        <v>339</v>
      </c>
      <c r="AB41" s="48">
        <f t="shared" si="1"/>
        <v>0.29257732406977033</v>
      </c>
    </row>
    <row r="42" spans="1:28">
      <c r="A42" s="66">
        <v>41</v>
      </c>
      <c r="B42" s="38"/>
      <c r="C42" s="117"/>
      <c r="D42" s="38" t="str">
        <f t="shared" si="2"/>
        <v/>
      </c>
      <c r="E42" s="2"/>
      <c r="Y42" s="48">
        <f t="shared" si="3"/>
        <v>340</v>
      </c>
      <c r="Z42" s="48">
        <f t="shared" si="0"/>
        <v>0.7883507858908162</v>
      </c>
      <c r="AA42" s="48">
        <f t="shared" si="4"/>
        <v>340</v>
      </c>
      <c r="AB42" s="48">
        <f t="shared" si="1"/>
        <v>0.304507170980096</v>
      </c>
    </row>
    <row r="43" spans="1:28">
      <c r="A43" s="66">
        <v>42</v>
      </c>
      <c r="B43" s="38"/>
      <c r="C43" s="117"/>
      <c r="D43" s="38" t="str">
        <f t="shared" si="2"/>
        <v/>
      </c>
      <c r="E43" s="2"/>
      <c r="Y43" s="48">
        <f t="shared" si="3"/>
        <v>341</v>
      </c>
      <c r="Z43" s="48">
        <f t="shared" si="0"/>
        <v>0.79457244311878938</v>
      </c>
      <c r="AA43" s="48">
        <f t="shared" si="4"/>
        <v>341</v>
      </c>
      <c r="AB43" s="48">
        <f t="shared" si="1"/>
        <v>0.31671417057029855</v>
      </c>
    </row>
    <row r="44" spans="1:28">
      <c r="A44" s="66">
        <v>43</v>
      </c>
      <c r="B44" s="38"/>
      <c r="C44" s="117"/>
      <c r="D44" s="38" t="str">
        <f t="shared" si="2"/>
        <v/>
      </c>
      <c r="E44" s="2"/>
      <c r="Y44" s="48">
        <f t="shared" si="3"/>
        <v>342</v>
      </c>
      <c r="Z44" s="48">
        <f t="shared" si="0"/>
        <v>0.80073740291680806</v>
      </c>
      <c r="AA44" s="48">
        <f t="shared" si="4"/>
        <v>342</v>
      </c>
      <c r="AB44" s="48">
        <f t="shared" si="1"/>
        <v>0.32919298780790551</v>
      </c>
    </row>
    <row r="45" spans="1:28">
      <c r="A45" s="66">
        <v>44</v>
      </c>
      <c r="B45" s="38"/>
      <c r="C45" s="117"/>
      <c r="D45" s="38" t="str">
        <f t="shared" si="2"/>
        <v/>
      </c>
      <c r="E45" s="2"/>
      <c r="Y45" s="48">
        <f t="shared" si="3"/>
        <v>343</v>
      </c>
      <c r="Z45" s="48">
        <f t="shared" si="0"/>
        <v>0.8068435901646136</v>
      </c>
      <c r="AA45" s="48">
        <f t="shared" si="4"/>
        <v>343</v>
      </c>
      <c r="AB45" s="48">
        <f t="shared" si="1"/>
        <v>0.34193752655807746</v>
      </c>
    </row>
    <row r="46" spans="1:28">
      <c r="A46" s="66">
        <v>45</v>
      </c>
      <c r="B46" s="38"/>
      <c r="C46" s="117"/>
      <c r="D46" s="38" t="str">
        <f t="shared" si="2"/>
        <v/>
      </c>
      <c r="E46" s="2"/>
      <c r="Y46" s="48">
        <f t="shared" si="3"/>
        <v>344</v>
      </c>
      <c r="Z46" s="48">
        <f t="shared" si="0"/>
        <v>0.81288893716247534</v>
      </c>
      <c r="AA46" s="48">
        <f t="shared" si="4"/>
        <v>344</v>
      </c>
      <c r="AB46" s="48">
        <f t="shared" si="1"/>
        <v>0.35494091601749017</v>
      </c>
    </row>
    <row r="47" spans="1:28">
      <c r="A47" s="66">
        <v>46</v>
      </c>
      <c r="B47" s="38"/>
      <c r="C47" s="117"/>
      <c r="D47" s="38" t="str">
        <f t="shared" si="2"/>
        <v/>
      </c>
      <c r="E47" s="2"/>
      <c r="Y47" s="48">
        <f t="shared" si="3"/>
        <v>345</v>
      </c>
      <c r="Z47" s="48">
        <f t="shared" si="0"/>
        <v>0.81887138478454735</v>
      </c>
      <c r="AA47" s="48">
        <f t="shared" si="4"/>
        <v>345</v>
      </c>
      <c r="AB47" s="48">
        <f t="shared" si="1"/>
        <v>0.36819549922524991</v>
      </c>
    </row>
    <row r="48" spans="1:28">
      <c r="A48" s="66">
        <v>47</v>
      </c>
      <c r="B48" s="38"/>
      <c r="C48" s="117"/>
      <c r="D48" s="38" t="str">
        <f t="shared" si="2"/>
        <v/>
      </c>
      <c r="E48" s="2"/>
      <c r="Y48" s="48">
        <f t="shared" si="3"/>
        <v>346</v>
      </c>
      <c r="Z48" s="48">
        <f t="shared" si="0"/>
        <v>0.82478888363525837</v>
      </c>
      <c r="AA48" s="48">
        <f t="shared" si="4"/>
        <v>346</v>
      </c>
      <c r="AB48" s="48">
        <f t="shared" si="1"/>
        <v>0.38169282377760533</v>
      </c>
    </row>
    <row r="49" spans="1:28">
      <c r="A49" s="66">
        <v>48</v>
      </c>
      <c r="B49" s="38"/>
      <c r="C49" s="117"/>
      <c r="D49" s="38" t="str">
        <f t="shared" si="2"/>
        <v/>
      </c>
      <c r="E49" s="2"/>
      <c r="Y49" s="48">
        <f t="shared" si="3"/>
        <v>347</v>
      </c>
      <c r="Z49" s="48">
        <f t="shared" si="0"/>
        <v>0.83063939520783836</v>
      </c>
      <c r="AA49" s="48">
        <f t="shared" si="4"/>
        <v>347</v>
      </c>
      <c r="AB49" s="48">
        <f t="shared" si="1"/>
        <v>0.39542363486770754</v>
      </c>
    </row>
    <row r="50" spans="1:28">
      <c r="A50" s="66">
        <v>49</v>
      </c>
      <c r="B50" s="38"/>
      <c r="C50" s="117"/>
      <c r="D50" s="38" t="str">
        <f t="shared" si="2"/>
        <v/>
      </c>
      <c r="E50" s="2"/>
      <c r="Y50" s="48">
        <f t="shared" si="3"/>
        <v>348</v>
      </c>
      <c r="Z50" s="48">
        <f t="shared" si="0"/>
        <v>0.83642089304407419</v>
      </c>
      <c r="AA50" s="48">
        <f t="shared" si="4"/>
        <v>348</v>
      </c>
      <c r="AB50" s="48">
        <f t="shared" si="1"/>
        <v>0.40937787076529025</v>
      </c>
    </row>
    <row r="51" spans="1:28">
      <c r="A51" s="66">
        <v>50</v>
      </c>
      <c r="B51" s="38"/>
      <c r="C51" s="117"/>
      <c r="D51" s="38" t="str">
        <f t="shared" si="2"/>
        <v/>
      </c>
      <c r="E51" s="2"/>
      <c r="Y51" s="48">
        <f t="shared" si="3"/>
        <v>349</v>
      </c>
      <c r="Z51" s="48">
        <f t="shared" si="0"/>
        <v>0.84213136389438381</v>
      </c>
      <c r="AA51" s="48">
        <f t="shared" si="4"/>
        <v>349</v>
      </c>
      <c r="AB51" s="48">
        <f t="shared" si="1"/>
        <v>0.42354466084391418</v>
      </c>
    </row>
    <row r="52" spans="1:28">
      <c r="A52" s="66">
        <v>51</v>
      </c>
      <c r="B52" s="38"/>
      <c r="C52" s="117"/>
      <c r="D52" s="38" t="str">
        <f t="shared" si="2"/>
        <v/>
      </c>
      <c r="E52" s="2"/>
      <c r="Y52" s="48">
        <f t="shared" si="3"/>
        <v>350</v>
      </c>
      <c r="Z52" s="48">
        <f t="shared" si="0"/>
        <v>0.84776880887728445</v>
      </c>
      <c r="AA52" s="48">
        <f>AA53-1</f>
        <v>350</v>
      </c>
      <c r="AB52" s="48">
        <f t="shared" si="1"/>
        <v>0.43791232625534171</v>
      </c>
    </row>
    <row r="53" spans="1:28">
      <c r="A53" s="66">
        <v>52</v>
      </c>
      <c r="B53" s="38"/>
      <c r="C53" s="117"/>
      <c r="D53" s="38" t="str">
        <f t="shared" si="2"/>
        <v/>
      </c>
      <c r="E53" s="2"/>
      <c r="Y53" s="48">
        <f t="shared" si="3"/>
        <v>351</v>
      </c>
      <c r="Z53" s="48">
        <f t="shared" si="0"/>
        <v>0.85333124463733245</v>
      </c>
      <c r="AA53" s="48">
        <f t="shared" ref="AA53:AA100" si="5">AA54-1</f>
        <v>351</v>
      </c>
      <c r="AB53" s="48">
        <f t="shared" si="1"/>
        <v>0.45246838334170808</v>
      </c>
    </row>
    <row r="54" spans="1:28">
      <c r="A54" s="66">
        <v>53</v>
      </c>
      <c r="B54" s="38"/>
      <c r="C54" s="117"/>
      <c r="D54" s="38" t="str">
        <f t="shared" si="2"/>
        <v/>
      </c>
      <c r="E54" s="2"/>
      <c r="Y54" s="48">
        <f t="shared" si="3"/>
        <v>352</v>
      </c>
      <c r="Z54" s="48">
        <f t="shared" si="0"/>
        <v>0.85881670450059977</v>
      </c>
      <c r="AA54" s="48">
        <f t="shared" si="5"/>
        <v>352</v>
      </c>
      <c r="AB54" s="48">
        <f t="shared" si="1"/>
        <v>0.46719954986645429</v>
      </c>
    </row>
    <row r="55" spans="1:28">
      <c r="A55" s="66">
        <v>54</v>
      </c>
      <c r="B55" s="38"/>
      <c r="C55" s="117"/>
      <c r="D55" s="38" t="str">
        <f t="shared" si="2"/>
        <v/>
      </c>
      <c r="E55" s="2"/>
      <c r="Y55" s="48">
        <f t="shared" si="3"/>
        <v>353</v>
      </c>
      <c r="Z55" s="48">
        <f t="shared" si="0"/>
        <v>0.86422323962675518</v>
      </c>
      <c r="AA55" s="48">
        <f t="shared" si="5"/>
        <v>353</v>
      </c>
      <c r="AB55" s="48">
        <f t="shared" si="1"/>
        <v>0.48209175413451311</v>
      </c>
    </row>
    <row r="56" spans="1:28">
      <c r="A56" s="66">
        <v>55</v>
      </c>
      <c r="B56" s="38"/>
      <c r="C56" s="117"/>
      <c r="D56" s="38" t="str">
        <f t="shared" si="2"/>
        <v/>
      </c>
      <c r="E56" s="2"/>
      <c r="Y56" s="48">
        <f t="shared" si="3"/>
        <v>354</v>
      </c>
      <c r="Z56" s="48">
        <f t="shared" si="0"/>
        <v>0.86954892015680896</v>
      </c>
      <c r="AA56" s="48">
        <f t="shared" si="5"/>
        <v>354</v>
      </c>
      <c r="AB56" s="48">
        <f t="shared" si="1"/>
        <v>0.49713014706103453</v>
      </c>
    </row>
    <row r="57" spans="1:28">
      <c r="A57" s="66">
        <v>56</v>
      </c>
      <c r="B57" s="38"/>
      <c r="C57" s="117"/>
      <c r="D57" s="38" t="str">
        <f t="shared" si="2"/>
        <v/>
      </c>
      <c r="E57" s="2"/>
      <c r="Y57" s="48">
        <f t="shared" si="3"/>
        <v>355</v>
      </c>
      <c r="Z57" s="48">
        <f t="shared" si="0"/>
        <v>0.874791836355582</v>
      </c>
      <c r="AA57" s="48">
        <f t="shared" si="5"/>
        <v>355</v>
      </c>
      <c r="AB57" s="48">
        <f t="shared" si="1"/>
        <v>0.51229911723604138</v>
      </c>
    </row>
    <row r="58" spans="1:28">
      <c r="A58" s="66">
        <v>57</v>
      </c>
      <c r="B58" s="38"/>
      <c r="C58" s="117"/>
      <c r="D58" s="38" t="str">
        <f t="shared" si="2"/>
        <v/>
      </c>
      <c r="E58" s="2"/>
      <c r="Y58" s="48">
        <f t="shared" si="3"/>
        <v>356</v>
      </c>
      <c r="Z58" s="48">
        <f t="shared" si="0"/>
        <v>0.87995009974795768</v>
      </c>
      <c r="AA58" s="48">
        <f t="shared" si="5"/>
        <v>356</v>
      </c>
      <c r="AB58" s="48">
        <f t="shared" si="1"/>
        <v>0.52758230901986691</v>
      </c>
    </row>
    <row r="59" spans="1:28">
      <c r="A59" s="66">
        <v>58</v>
      </c>
      <c r="B59" s="38"/>
      <c r="C59" s="117"/>
      <c r="D59" s="38" t="str">
        <f t="shared" si="2"/>
        <v/>
      </c>
      <c r="E59" s="2"/>
      <c r="Y59" s="48">
        <f t="shared" si="3"/>
        <v>357</v>
      </c>
      <c r="Z59" s="48">
        <f t="shared" si="0"/>
        <v>0.88502184424797425</v>
      </c>
      <c r="AA59" s="48">
        <f t="shared" si="5"/>
        <v>357</v>
      </c>
      <c r="AB59" s="48">
        <f t="shared" si="1"/>
        <v>0.54296264369110292</v>
      </c>
    </row>
    <row r="60" spans="1:28">
      <c r="A60" s="66">
        <v>59</v>
      </c>
      <c r="B60" s="38"/>
      <c r="C60" s="117"/>
      <c r="D60" s="38" t="str">
        <f t="shared" si="2"/>
        <v/>
      </c>
      <c r="E60" s="2"/>
      <c r="Y60" s="48">
        <f t="shared" si="3"/>
        <v>358</v>
      </c>
      <c r="Z60" s="48">
        <f t="shared" si="0"/>
        <v>0.89000522727981823</v>
      </c>
      <c r="AA60" s="48">
        <f t="shared" si="5"/>
        <v>358</v>
      </c>
      <c r="AB60" s="48">
        <f t="shared" si="1"/>
        <v>0.55842234365513654</v>
      </c>
    </row>
    <row r="61" spans="1:28">
      <c r="A61" s="66">
        <v>60</v>
      </c>
      <c r="B61" s="38"/>
      <c r="C61" s="117"/>
      <c r="D61" s="38" t="str">
        <f t="shared" si="2"/>
        <v/>
      </c>
      <c r="E61" s="2"/>
      <c r="Y61" s="48">
        <f t="shared" si="3"/>
        <v>359</v>
      </c>
      <c r="Z61" s="48">
        <f t="shared" si="0"/>
        <v>0.89489843088977783</v>
      </c>
      <c r="AA61" s="48">
        <f t="shared" si="5"/>
        <v>359</v>
      </c>
      <c r="AB61" s="48">
        <f t="shared" si="1"/>
        <v>0.57394295970724551</v>
      </c>
    </row>
    <row r="62" spans="1:28">
      <c r="A62" s="66">
        <v>61</v>
      </c>
      <c r="B62" s="38"/>
      <c r="C62" s="117"/>
      <c r="D62" s="38" t="str">
        <f t="shared" si="2"/>
        <v/>
      </c>
      <c r="E62" s="2"/>
      <c r="Y62" s="48">
        <f t="shared" si="3"/>
        <v>360</v>
      </c>
      <c r="Z62" s="48">
        <f t="shared" si="0"/>
        <v>0.89969966284822245</v>
      </c>
      <c r="AA62" s="48">
        <f t="shared" si="5"/>
        <v>360</v>
      </c>
      <c r="AB62" s="48">
        <f t="shared" si="1"/>
        <v>0.58950540132972251</v>
      </c>
    </row>
    <row r="63" spans="1:28">
      <c r="A63" s="66">
        <v>62</v>
      </c>
      <c r="B63" s="38"/>
      <c r="C63" s="117"/>
      <c r="D63" s="38" t="str">
        <f t="shared" si="2"/>
        <v/>
      </c>
      <c r="E63" s="2"/>
      <c r="Y63" s="48">
        <f t="shared" si="3"/>
        <v>361</v>
      </c>
      <c r="Z63" s="48">
        <f t="shared" si="0"/>
        <v>0.90440715774067548</v>
      </c>
      <c r="AA63" s="48">
        <f t="shared" si="5"/>
        <v>361</v>
      </c>
      <c r="AB63" s="48">
        <f t="shared" si="1"/>
        <v>0.60508996998768938</v>
      </c>
    </row>
    <row r="64" spans="1:28">
      <c r="A64" s="66">
        <v>63</v>
      </c>
      <c r="B64" s="38"/>
      <c r="C64" s="117"/>
      <c r="D64" s="38" t="str">
        <f t="shared" si="2"/>
        <v/>
      </c>
      <c r="E64" s="2"/>
      <c r="Y64" s="48">
        <f t="shared" si="3"/>
        <v>362</v>
      </c>
      <c r="Z64" s="48">
        <f t="shared" si="0"/>
        <v>0.90901917804705301</v>
      </c>
      <c r="AA64" s="48">
        <f t="shared" si="5"/>
        <v>362</v>
      </c>
      <c r="AB64" s="48">
        <f t="shared" si="1"/>
        <v>0.62067639537322061</v>
      </c>
    </row>
    <row r="65" spans="1:28">
      <c r="A65" s="66">
        <v>64</v>
      </c>
      <c r="B65" s="38"/>
      <c r="C65" s="117"/>
      <c r="D65" s="38" t="str">
        <f t="shared" si="2"/>
        <v/>
      </c>
      <c r="E65" s="2"/>
      <c r="Y65" s="48">
        <f t="shared" si="3"/>
        <v>363</v>
      </c>
      <c r="Z65" s="48">
        <f t="shared" si="0"/>
        <v>0.91353401520814759</v>
      </c>
      <c r="AA65" s="48">
        <f t="shared" si="5"/>
        <v>363</v>
      </c>
      <c r="AB65" s="48">
        <f t="shared" si="1"/>
        <v>0.63624387453220255</v>
      </c>
    </row>
    <row r="66" spans="1:28">
      <c r="A66" s="66">
        <v>65</v>
      </c>
      <c r="B66" s="38"/>
      <c r="C66" s="117"/>
      <c r="D66" s="38" t="str">
        <f t="shared" si="2"/>
        <v/>
      </c>
      <c r="E66" s="2"/>
      <c r="Y66" s="48">
        <f t="shared" si="3"/>
        <v>364</v>
      </c>
      <c r="Z66" s="48">
        <f t="shared" ref="Z66:Z129" si="6">1*EXP(-((Y66-$J$3)^2)/(2*$J$5^2))</f>
        <v>0.91794999067844241</v>
      </c>
      <c r="AA66" s="48">
        <f t="shared" si="5"/>
        <v>364</v>
      </c>
      <c r="AB66" s="48">
        <f t="shared" ref="AB66:AB129" si="7">1*EXP(-((AA66-$M$3)^2)/(2*$M$5^2))</f>
        <v>0.65177111379310448</v>
      </c>
    </row>
    <row r="67" spans="1:28">
      <c r="A67" s="66">
        <v>66</v>
      </c>
      <c r="B67" s="38"/>
      <c r="C67" s="117"/>
      <c r="D67" s="38" t="str">
        <f t="shared" ref="D67:D101" si="8">IF(ISBLANK(B67),"",IF(OR(ISBLANK(C67),C67=""),B67,C67))</f>
        <v/>
      </c>
      <c r="E67" s="2"/>
      <c r="Y67" s="48">
        <f t="shared" ref="Y67:Y130" si="9">AA67</f>
        <v>365</v>
      </c>
      <c r="Z67" s="48">
        <f t="shared" si="6"/>
        <v>0.9222654569643508</v>
      </c>
      <c r="AA67" s="48">
        <f t="shared" si="5"/>
        <v>365</v>
      </c>
      <c r="AB67" s="48">
        <f t="shared" si="7"/>
        <v>0.66723637340161579</v>
      </c>
    </row>
    <row r="68" spans="1:28">
      <c r="A68" s="66">
        <v>67</v>
      </c>
      <c r="B68" s="38"/>
      <c r="C68" s="117"/>
      <c r="D68" s="38" t="str">
        <f t="shared" si="8"/>
        <v/>
      </c>
      <c r="E68" s="2"/>
      <c r="Y68" s="48">
        <f t="shared" si="9"/>
        <v>366</v>
      </c>
      <c r="Z68" s="48">
        <f t="shared" si="6"/>
        <v>0.9264787986469819</v>
      </c>
      <c r="AA68" s="48">
        <f t="shared" si="5"/>
        <v>366</v>
      </c>
      <c r="AB68" s="48">
        <f t="shared" si="7"/>
        <v>0.68261751475000032</v>
      </c>
    </row>
    <row r="69" spans="1:28">
      <c r="A69" s="66">
        <v>68</v>
      </c>
      <c r="B69" s="38"/>
      <c r="C69" s="117"/>
      <c r="D69" s="38" t="str">
        <f t="shared" si="8"/>
        <v/>
      </c>
      <c r="E69" s="2"/>
      <c r="Y69" s="48">
        <f t="shared" si="9"/>
        <v>367</v>
      </c>
      <c r="Z69" s="48">
        <f t="shared" si="6"/>
        <v>0.93058843338854669</v>
      </c>
      <c r="AA69" s="48">
        <f t="shared" si="5"/>
        <v>367</v>
      </c>
      <c r="AB69" s="48">
        <f t="shared" si="7"/>
        <v>0.69789205007513799</v>
      </c>
    </row>
    <row r="70" spans="1:28">
      <c r="A70" s="66">
        <v>69</v>
      </c>
      <c r="B70" s="38"/>
      <c r="C70" s="117"/>
      <c r="D70" s="38" t="str">
        <f t="shared" si="8"/>
        <v/>
      </c>
      <c r="E70" s="2"/>
      <c r="Y70" s="48">
        <f t="shared" si="9"/>
        <v>368</v>
      </c>
      <c r="Z70" s="48">
        <f t="shared" si="6"/>
        <v>0.93459281292152729</v>
      </c>
      <c r="AA70" s="48">
        <f t="shared" si="5"/>
        <v>368</v>
      </c>
      <c r="AB70" s="48">
        <f t="shared" si="7"/>
        <v>0.7130371944846452</v>
      </c>
    </row>
    <row r="71" spans="1:28">
      <c r="A71" s="66">
        <v>70</v>
      </c>
      <c r="B71" s="38"/>
      <c r="C71" s="117"/>
      <c r="D71" s="38" t="str">
        <f t="shared" si="8"/>
        <v/>
      </c>
      <c r="E71" s="2"/>
      <c r="Y71" s="48">
        <f t="shared" si="9"/>
        <v>369</v>
      </c>
      <c r="Z71" s="48">
        <f t="shared" si="6"/>
        <v>0.93849042401974447</v>
      </c>
      <c r="AA71" s="48">
        <f t="shared" si="5"/>
        <v>369</v>
      </c>
      <c r="AB71" s="48">
        <f t="shared" si="7"/>
        <v>0.72802992015629797</v>
      </c>
    </row>
    <row r="72" spans="1:28">
      <c r="A72" s="66">
        <v>71</v>
      </c>
      <c r="B72" s="38"/>
      <c r="C72" s="117"/>
      <c r="D72" s="38" t="str">
        <f t="shared" si="8"/>
        <v/>
      </c>
      <c r="E72" s="2"/>
      <c r="Y72" s="48">
        <f t="shared" si="9"/>
        <v>370</v>
      </c>
      <c r="Z72" s="48">
        <f t="shared" si="6"/>
        <v>0.94227978945047297</v>
      </c>
      <c r="AA72" s="48">
        <f t="shared" si="5"/>
        <v>370</v>
      </c>
      <c r="AB72" s="48">
        <f t="shared" si="7"/>
        <v>0.742847012542313</v>
      </c>
    </row>
    <row r="73" spans="1:28">
      <c r="A73" s="66">
        <v>72</v>
      </c>
      <c r="B73" s="38"/>
      <c r="C73" s="117"/>
      <c r="D73" s="38" t="str">
        <f t="shared" si="8"/>
        <v/>
      </c>
      <c r="E73" s="2"/>
      <c r="Y73" s="48">
        <f t="shared" si="9"/>
        <v>371</v>
      </c>
      <c r="Z73" s="48">
        <f t="shared" si="6"/>
        <v>0.94595946890676541</v>
      </c>
      <c r="AA73" s="48">
        <f t="shared" si="5"/>
        <v>371</v>
      </c>
      <c r="AB73" s="48">
        <f t="shared" si="7"/>
        <v>0.75746512839696634</v>
      </c>
    </row>
    <row r="74" spans="1:28">
      <c r="A74" s="66">
        <v>73</v>
      </c>
      <c r="B74" s="38"/>
      <c r="C74" s="117"/>
      <c r="D74" s="38" t="str">
        <f t="shared" si="8"/>
        <v/>
      </c>
      <c r="E74" s="2"/>
      <c r="Y74" s="48">
        <f t="shared" si="9"/>
        <v>372</v>
      </c>
      <c r="Z74" s="48">
        <f t="shared" si="6"/>
        <v>0.94952805991916367</v>
      </c>
      <c r="AA74" s="48">
        <f t="shared" si="5"/>
        <v>372</v>
      </c>
      <c r="AB74" s="48">
        <f t="shared" si="7"/>
        <v>0.77186085543363603</v>
      </c>
    </row>
    <row r="75" spans="1:28">
      <c r="A75" s="66">
        <v>74</v>
      </c>
      <c r="B75" s="38"/>
      <c r="C75" s="117"/>
      <c r="D75" s="38" t="str">
        <f t="shared" si="8"/>
        <v/>
      </c>
      <c r="E75" s="2"/>
      <c r="Y75" s="48">
        <f t="shared" si="9"/>
        <v>373</v>
      </c>
      <c r="Z75" s="48">
        <f t="shared" si="6"/>
        <v>0.95298419874598739</v>
      </c>
      <c r="AA75" s="48">
        <f t="shared" si="5"/>
        <v>373</v>
      </c>
      <c r="AB75" s="48">
        <f t="shared" si="7"/>
        <v>0.7860107734057441</v>
      </c>
    </row>
    <row r="76" spans="1:28">
      <c r="A76" s="66">
        <v>75</v>
      </c>
      <c r="B76" s="38"/>
      <c r="C76" s="117"/>
      <c r="D76" s="38" t="str">
        <f t="shared" si="8"/>
        <v/>
      </c>
      <c r="E76" s="2"/>
      <c r="Y76" s="48">
        <f t="shared" si="9"/>
        <v>374</v>
      </c>
      <c r="Z76" s="48">
        <f t="shared" si="6"/>
        <v>0.95632656124141247</v>
      </c>
      <c r="AA76" s="48">
        <f t="shared" si="5"/>
        <v>374</v>
      </c>
      <c r="AB76" s="48">
        <f t="shared" si="7"/>
        <v>0.79989151639531075</v>
      </c>
    </row>
    <row r="77" spans="1:28">
      <c r="A77" s="66">
        <v>76</v>
      </c>
      <c r="B77" s="38"/>
      <c r="C77" s="117"/>
      <c r="D77" s="38" t="str">
        <f t="shared" si="8"/>
        <v/>
      </c>
      <c r="E77" s="2"/>
      <c r="Y77" s="48">
        <f t="shared" si="9"/>
        <v>375</v>
      </c>
      <c r="Z77" s="48">
        <f t="shared" si="6"/>
        <v>0.95955386370056395</v>
      </c>
      <c r="AA77" s="48">
        <f t="shared" si="5"/>
        <v>375</v>
      </c>
      <c r="AB77" s="48">
        <f t="shared" si="7"/>
        <v>0.81347983608302332</v>
      </c>
    </row>
    <row r="78" spans="1:28">
      <c r="A78" s="66">
        <v>77</v>
      </c>
      <c r="B78" s="38"/>
      <c r="C78" s="117"/>
      <c r="D78" s="38" t="str">
        <f t="shared" si="8"/>
        <v/>
      </c>
      <c r="E78" s="2"/>
      <c r="Y78" s="48">
        <f t="shared" si="9"/>
        <v>376</v>
      </c>
      <c r="Z78" s="48">
        <f t="shared" si="6"/>
        <v>0.96266486368086945</v>
      </c>
      <c r="AA78" s="48">
        <f t="shared" si="5"/>
        <v>376</v>
      </c>
      <c r="AB78" s="48">
        <f t="shared" si="7"/>
        <v>0.82675266576492334</v>
      </c>
    </row>
    <row r="79" spans="1:28">
      <c r="A79" s="66">
        <v>78</v>
      </c>
      <c r="B79" s="38"/>
      <c r="C79" s="117"/>
      <c r="D79" s="38" t="str">
        <f t="shared" si="8"/>
        <v/>
      </c>
      <c r="E79" s="2"/>
      <c r="Y79" s="48">
        <f t="shared" si="9"/>
        <v>377</v>
      </c>
      <c r="Z79" s="48">
        <f t="shared" si="6"/>
        <v>0.96565836079893774</v>
      </c>
      <c r="AA79" s="48">
        <f t="shared" si="5"/>
        <v>377</v>
      </c>
      <c r="AB79" s="48">
        <f t="shared" si="7"/>
        <v>0.83968718487311056</v>
      </c>
    </row>
    <row r="80" spans="1:28">
      <c r="A80" s="66">
        <v>79</v>
      </c>
      <c r="B80" s="38"/>
      <c r="C80" s="117"/>
      <c r="D80" s="38" t="str">
        <f t="shared" si="8"/>
        <v/>
      </c>
      <c r="E80" s="2"/>
      <c r="Y80" s="48">
        <f t="shared" si="9"/>
        <v>378</v>
      </c>
      <c r="Z80" s="48">
        <f t="shared" si="6"/>
        <v>0.96853319750224742</v>
      </c>
      <c r="AA80" s="48">
        <f t="shared" si="5"/>
        <v>378</v>
      </c>
      <c r="AB80" s="48">
        <f t="shared" si="7"/>
        <v>0.85226088375131093</v>
      </c>
    </row>
    <row r="81" spans="1:28">
      <c r="A81" s="66">
        <v>80</v>
      </c>
      <c r="B81" s="38"/>
      <c r="C81" s="117"/>
      <c r="D81" s="38" t="str">
        <f t="shared" si="8"/>
        <v/>
      </c>
      <c r="E81" s="2"/>
      <c r="Y81" s="48">
        <f t="shared" si="9"/>
        <v>379</v>
      </c>
      <c r="Z81" s="48">
        <f t="shared" si="6"/>
        <v>0.97128825981495071</v>
      </c>
      <c r="AA81" s="48">
        <f t="shared" si="5"/>
        <v>379</v>
      </c>
      <c r="AB81" s="48">
        <f t="shared" si="7"/>
        <v>0.86445162843082435</v>
      </c>
    </row>
    <row r="82" spans="1:28">
      <c r="A82" s="66">
        <v>81</v>
      </c>
      <c r="B82" s="38"/>
      <c r="C82" s="117"/>
      <c r="D82" s="38" t="str">
        <f t="shared" si="8"/>
        <v/>
      </c>
      <c r="E82" s="2"/>
      <c r="Y82" s="48">
        <f t="shared" si="9"/>
        <v>380</v>
      </c>
      <c r="Z82" s="48">
        <f t="shared" si="6"/>
        <v>0.97392247805712084</v>
      </c>
      <c r="AA82" s="48">
        <f t="shared" si="5"/>
        <v>380</v>
      </c>
      <c r="AB82" s="48">
        <f t="shared" si="7"/>
        <v>0.8762377251482969</v>
      </c>
    </row>
    <row r="83" spans="1:28">
      <c r="A83" s="66">
        <v>82</v>
      </c>
      <c r="B83" s="38"/>
      <c r="C83" s="117"/>
      <c r="D83" s="38" t="str">
        <f t="shared" si="8"/>
        <v/>
      </c>
      <c r="E83" s="2"/>
      <c r="Y83" s="48">
        <f t="shared" si="9"/>
        <v>381</v>
      </c>
      <c r="Z83" s="48">
        <f t="shared" si="6"/>
        <v>0.97643482753679189</v>
      </c>
      <c r="AA83" s="48">
        <f t="shared" si="5"/>
        <v>381</v>
      </c>
      <c r="AB83" s="48">
        <f t="shared" si="7"/>
        <v>0.8875979843440106</v>
      </c>
    </row>
    <row r="84" spans="1:28">
      <c r="A84" s="66">
        <v>83</v>
      </c>
      <c r="B84" s="38"/>
      <c r="C84" s="117"/>
      <c r="D84" s="38" t="str">
        <f t="shared" si="8"/>
        <v/>
      </c>
      <c r="E84" s="2"/>
      <c r="Y84" s="48">
        <f t="shared" si="9"/>
        <v>382</v>
      </c>
      <c r="Z84" s="48">
        <f t="shared" si="6"/>
        <v>0.97882432921416529</v>
      </c>
      <c r="AA84" s="48">
        <f t="shared" si="5"/>
        <v>382</v>
      </c>
      <c r="AB84" s="48">
        <f t="shared" si="7"/>
        <v>0.8985117838779757</v>
      </c>
    </row>
    <row r="85" spans="1:28">
      <c r="A85" s="66">
        <v>84</v>
      </c>
      <c r="B85" s="38"/>
      <c r="C85" s="117"/>
      <c r="D85" s="38" t="str">
        <f t="shared" si="8"/>
        <v/>
      </c>
      <c r="E85" s="2"/>
      <c r="Y85" s="48">
        <f t="shared" si="9"/>
        <v>383</v>
      </c>
      <c r="Z85" s="48">
        <f t="shared" si="6"/>
        <v>0.98109005033738028</v>
      </c>
      <c r="AA85" s="48">
        <f t="shared" si="5"/>
        <v>383</v>
      </c>
      <c r="AB85" s="48">
        <f t="shared" si="7"/>
        <v>0.90895913120108307</v>
      </c>
    </row>
    <row r="86" spans="1:28">
      <c r="A86" s="66">
        <v>85</v>
      </c>
      <c r="B86" s="38"/>
      <c r="C86" s="117"/>
      <c r="D86" s="38" t="str">
        <f t="shared" si="8"/>
        <v/>
      </c>
      <c r="E86" s="2"/>
      <c r="Y86" s="48">
        <f t="shared" si="9"/>
        <v>384</v>
      </c>
      <c r="Z86" s="48">
        <f t="shared" si="6"/>
        <v>0.98323110504926992</v>
      </c>
      <c r="AA86" s="48">
        <f t="shared" si="5"/>
        <v>384</v>
      </c>
      <c r="AB86" s="48">
        <f t="shared" si="7"/>
        <v>0.91892072421993887</v>
      </c>
    </row>
    <row r="87" spans="1:28">
      <c r="A87" s="66">
        <v>86</v>
      </c>
      <c r="B87" s="38"/>
      <c r="C87" s="117"/>
      <c r="D87" s="38" t="str">
        <f t="shared" si="8"/>
        <v/>
      </c>
      <c r="E87" s="2"/>
      <c r="Y87" s="48">
        <f t="shared" si="9"/>
        <v>385</v>
      </c>
      <c r="Z87" s="48">
        <f t="shared" si="6"/>
        <v>0.98524665496455033</v>
      </c>
      <c r="AA87" s="48">
        <f t="shared" si="5"/>
        <v>385</v>
      </c>
      <c r="AB87" s="48">
        <f t="shared" si="7"/>
        <v>0.92837801059677916</v>
      </c>
    </row>
    <row r="88" spans="1:28">
      <c r="A88" s="66">
        <v>87</v>
      </c>
      <c r="B88" s="38"/>
      <c r="C88" s="117"/>
      <c r="D88" s="38" t="str">
        <f t="shared" si="8"/>
        <v/>
      </c>
      <c r="E88" s="2"/>
      <c r="Y88" s="48">
        <f t="shared" si="9"/>
        <v>386</v>
      </c>
      <c r="Z88" s="48">
        <f t="shared" si="6"/>
        <v>0.98713590971691734</v>
      </c>
      <c r="AA88" s="48">
        <f t="shared" si="5"/>
        <v>386</v>
      </c>
      <c r="AB88" s="48">
        <f t="shared" si="7"/>
        <v>0.93731324523004322</v>
      </c>
    </row>
    <row r="89" spans="1:28">
      <c r="A89" s="66">
        <v>88</v>
      </c>
      <c r="B89" s="38"/>
      <c r="C89" s="117"/>
      <c r="D89" s="38" t="str">
        <f t="shared" si="8"/>
        <v/>
      </c>
      <c r="E89" s="2"/>
      <c r="Y89" s="48">
        <f t="shared" si="9"/>
        <v>387</v>
      </c>
      <c r="Z89" s="48">
        <f t="shared" si="6"/>
        <v>0.98889812747554984</v>
      </c>
      <c r="AA89" s="48">
        <f t="shared" si="5"/>
        <v>387</v>
      </c>
      <c r="AB89" s="48">
        <f t="shared" si="7"/>
        <v>0.94570954566676446</v>
      </c>
    </row>
    <row r="90" spans="1:28">
      <c r="A90" s="66">
        <v>89</v>
      </c>
      <c r="B90" s="38"/>
      <c r="C90" s="117"/>
      <c r="D90" s="38" t="str">
        <f t="shared" si="8"/>
        <v/>
      </c>
      <c r="E90" s="2"/>
      <c r="Y90" s="48">
        <f t="shared" si="9"/>
        <v>388</v>
      </c>
      <c r="Z90" s="48">
        <f t="shared" si="6"/>
        <v>0.99053261543054771</v>
      </c>
      <c r="AA90" s="48">
        <f t="shared" si="5"/>
        <v>388</v>
      </c>
      <c r="AB90" s="48">
        <f t="shared" si="7"/>
        <v>0.95355094520490324</v>
      </c>
    </row>
    <row r="91" spans="1:28">
      <c r="A91" s="66">
        <v>90</v>
      </c>
      <c r="B91" s="38"/>
      <c r="C91" s="117"/>
      <c r="D91" s="38" t="str">
        <f t="shared" si="8"/>
        <v/>
      </c>
      <c r="E91" s="2"/>
      <c r="Y91" s="48">
        <f t="shared" si="9"/>
        <v>389</v>
      </c>
      <c r="Z91" s="48">
        <f t="shared" si="6"/>
        <v>0.99203873024686007</v>
      </c>
      <c r="AA91" s="48">
        <f t="shared" si="5"/>
        <v>389</v>
      </c>
      <c r="AB91" s="48">
        <f t="shared" si="7"/>
        <v>0.9608224434520608</v>
      </c>
    </row>
    <row r="92" spans="1:28">
      <c r="A92" s="66">
        <v>91</v>
      </c>
      <c r="B92" s="38"/>
      <c r="C92" s="117"/>
      <c r="D92" s="38" t="str">
        <f t="shared" si="8"/>
        <v/>
      </c>
      <c r="E92" s="2"/>
      <c r="Y92" s="48">
        <f t="shared" si="9"/>
        <v>390</v>
      </c>
      <c r="Z92" s="48">
        <f t="shared" si="6"/>
        <v>0.99341587848628687</v>
      </c>
      <c r="AA92" s="48">
        <f t="shared" si="5"/>
        <v>390</v>
      </c>
      <c r="AB92" s="48">
        <f t="shared" si="7"/>
        <v>0.96751005411665614</v>
      </c>
    </row>
    <row r="93" spans="1:28">
      <c r="A93" s="66">
        <v>92</v>
      </c>
      <c r="B93" s="38"/>
      <c r="C93" s="117"/>
      <c r="D93" s="38" t="str">
        <f t="shared" si="8"/>
        <v/>
      </c>
      <c r="E93" s="2"/>
      <c r="Y93" s="48">
        <f t="shared" si="9"/>
        <v>391</v>
      </c>
      <c r="Z93" s="48">
        <f t="shared" si="6"/>
        <v>0.99466351699716649</v>
      </c>
      <c r="AA93" s="48">
        <f t="shared" si="5"/>
        <v>391</v>
      </c>
      <c r="AB93" s="48">
        <f t="shared" si="7"/>
        <v>0.97360084981855399</v>
      </c>
    </row>
    <row r="94" spans="1:28">
      <c r="A94" s="66">
        <v>93</v>
      </c>
      <c r="B94" s="38"/>
      <c r="C94" s="117"/>
      <c r="D94" s="38" t="str">
        <f t="shared" si="8"/>
        <v/>
      </c>
      <c r="E94" s="2"/>
      <c r="Y94" s="48">
        <f t="shared" si="9"/>
        <v>392</v>
      </c>
      <c r="Z94" s="48">
        <f t="shared" si="6"/>
        <v>0.99578115327139116</v>
      </c>
      <c r="AA94" s="48">
        <f t="shared" si="5"/>
        <v>392</v>
      </c>
      <c r="AB94" s="48">
        <f t="shared" si="7"/>
        <v>0.97908300371826629</v>
      </c>
    </row>
    <row r="95" spans="1:28">
      <c r="A95" s="66">
        <v>94</v>
      </c>
      <c r="B95" s="38"/>
      <c r="C95" s="117"/>
      <c r="D95" s="38" t="str">
        <f t="shared" si="8"/>
        <v/>
      </c>
      <c r="E95" s="2"/>
      <c r="Y95" s="48">
        <f t="shared" si="9"/>
        <v>393</v>
      </c>
      <c r="Z95" s="48">
        <f t="shared" si="6"/>
        <v>0.99676834576842233</v>
      </c>
      <c r="AA95" s="48">
        <f t="shared" si="5"/>
        <v>393</v>
      </c>
      <c r="AB95" s="48">
        <f t="shared" si="7"/>
        <v>0.98394582777713835</v>
      </c>
    </row>
    <row r="96" spans="1:28">
      <c r="A96" s="66">
        <v>95</v>
      </c>
      <c r="B96" s="38"/>
      <c r="C96" s="117"/>
      <c r="D96" s="38" t="str">
        <f t="shared" si="8"/>
        <v/>
      </c>
      <c r="E96" s="2"/>
      <c r="Y96" s="48">
        <f t="shared" si="9"/>
        <v>394</v>
      </c>
      <c r="Z96" s="48">
        <f t="shared" si="6"/>
        <v>0.99762470420600569</v>
      </c>
      <c r="AA96" s="48">
        <f t="shared" si="5"/>
        <v>394</v>
      </c>
      <c r="AB96" s="48">
        <f t="shared" si="7"/>
        <v>0.98817980747530132</v>
      </c>
    </row>
    <row r="97" spans="1:28">
      <c r="A97" s="66">
        <v>96</v>
      </c>
      <c r="B97" s="38"/>
      <c r="C97" s="117"/>
      <c r="D97" s="38" t="str">
        <f t="shared" si="8"/>
        <v/>
      </c>
      <c r="E97" s="2"/>
      <c r="Y97" s="48">
        <f t="shared" si="9"/>
        <v>395</v>
      </c>
      <c r="Z97" s="48">
        <f t="shared" si="6"/>
        <v>0.99834988981732076</v>
      </c>
      <c r="AA97" s="48">
        <f t="shared" si="5"/>
        <v>395</v>
      </c>
      <c r="AB97" s="48">
        <f t="shared" si="7"/>
        <v>0.99177663282956141</v>
      </c>
    </row>
    <row r="98" spans="1:28">
      <c r="A98" s="66">
        <v>97</v>
      </c>
      <c r="B98" s="38"/>
      <c r="C98" s="117"/>
      <c r="D98" s="38" t="str">
        <f t="shared" si="8"/>
        <v/>
      </c>
      <c r="E98" s="2"/>
      <c r="Y98" s="48">
        <f t="shared" si="9"/>
        <v>396</v>
      </c>
      <c r="Z98" s="48">
        <f t="shared" si="6"/>
        <v>0.99894361557432443</v>
      </c>
      <c r="AA98" s="48">
        <f t="shared" si="5"/>
        <v>396</v>
      </c>
      <c r="AB98" s="48">
        <f t="shared" si="7"/>
        <v>0.99472922556969401</v>
      </c>
    </row>
    <row r="99" spans="1:28">
      <c r="A99" s="66">
        <v>98</v>
      </c>
      <c r="B99" s="38"/>
      <c r="C99" s="117"/>
      <c r="D99" s="38" t="str">
        <f t="shared" si="8"/>
        <v/>
      </c>
      <c r="E99" s="2"/>
      <c r="Y99" s="48">
        <f t="shared" si="9"/>
        <v>397</v>
      </c>
      <c r="Z99" s="48">
        <f t="shared" si="6"/>
        <v>0.99940564637708573</v>
      </c>
      <c r="AA99" s="48">
        <f t="shared" si="5"/>
        <v>397</v>
      </c>
      <c r="AB99" s="48">
        <f t="shared" si="7"/>
        <v>0.99703176234875213</v>
      </c>
    </row>
    <row r="100" spans="1:28">
      <c r="A100" s="66">
        <v>99</v>
      </c>
      <c r="B100" s="38"/>
      <c r="C100" s="117"/>
      <c r="D100" s="38" t="str">
        <f t="shared" si="8"/>
        <v/>
      </c>
      <c r="E100" s="2"/>
      <c r="Y100" s="48">
        <f t="shared" si="9"/>
        <v>398</v>
      </c>
      <c r="Z100" s="48">
        <f t="shared" si="6"/>
        <v>0.99973579920893463</v>
      </c>
      <c r="AA100" s="48">
        <f t="shared" si="5"/>
        <v>398</v>
      </c>
      <c r="AB100" s="48">
        <f t="shared" si="7"/>
        <v>0.99867969388085998</v>
      </c>
    </row>
    <row r="101" spans="1:28" ht="15.75" thickBot="1">
      <c r="A101" s="66">
        <v>100</v>
      </c>
      <c r="B101" s="39"/>
      <c r="C101" s="118"/>
      <c r="D101" s="39" t="str">
        <f t="shared" si="8"/>
        <v/>
      </c>
      <c r="E101" s="2"/>
      <c r="Y101" s="48">
        <f t="shared" si="9"/>
        <v>399</v>
      </c>
      <c r="Z101" s="48">
        <f t="shared" si="6"/>
        <v>0.99993394325728202</v>
      </c>
      <c r="AA101" s="48">
        <f>AA102-1</f>
        <v>399</v>
      </c>
      <c r="AB101" s="48">
        <f t="shared" si="7"/>
        <v>0.9996697599184603</v>
      </c>
    </row>
    <row r="102" spans="1:28">
      <c r="A102" s="66"/>
      <c r="Y102" s="48">
        <f t="shared" si="9"/>
        <v>400</v>
      </c>
      <c r="Z102" s="48">
        <f t="shared" si="6"/>
        <v>1</v>
      </c>
      <c r="AA102" s="48">
        <f>J3</f>
        <v>400</v>
      </c>
      <c r="AB102" s="48">
        <f t="shared" si="7"/>
        <v>1</v>
      </c>
    </row>
    <row r="103" spans="1:28">
      <c r="A103" s="66"/>
      <c r="Y103" s="48">
        <f t="shared" si="9"/>
        <v>401</v>
      </c>
      <c r="Z103" s="48">
        <f t="shared" si="6"/>
        <v>0.99993394325728202</v>
      </c>
      <c r="AA103" s="48">
        <f>AA102+1</f>
        <v>401</v>
      </c>
      <c r="AB103" s="48">
        <f t="shared" si="7"/>
        <v>0.9996697599184603</v>
      </c>
    </row>
    <row r="104" spans="1:28">
      <c r="A104" s="66"/>
      <c r="Y104" s="48">
        <f t="shared" si="9"/>
        <v>402</v>
      </c>
      <c r="Z104" s="48">
        <f t="shared" si="6"/>
        <v>0.99973579920893463</v>
      </c>
      <c r="AA104" s="48">
        <f t="shared" ref="AA104:AA167" si="10">AA103+1</f>
        <v>402</v>
      </c>
      <c r="AB104" s="48">
        <f t="shared" si="7"/>
        <v>0.99867969388085998</v>
      </c>
    </row>
    <row r="105" spans="1:28">
      <c r="A105" s="66"/>
      <c r="Y105" s="48">
        <f t="shared" si="9"/>
        <v>403</v>
      </c>
      <c r="Z105" s="48">
        <f t="shared" si="6"/>
        <v>0.99940564637708573</v>
      </c>
      <c r="AA105" s="48">
        <f t="shared" si="10"/>
        <v>403</v>
      </c>
      <c r="AB105" s="48">
        <f t="shared" si="7"/>
        <v>0.99703176234875213</v>
      </c>
    </row>
    <row r="106" spans="1:28">
      <c r="A106" s="66"/>
      <c r="Y106" s="48">
        <f t="shared" si="9"/>
        <v>404</v>
      </c>
      <c r="Z106" s="48">
        <f t="shared" si="6"/>
        <v>0.99894361557432443</v>
      </c>
      <c r="AA106" s="48">
        <f t="shared" si="10"/>
        <v>404</v>
      </c>
      <c r="AB106" s="48">
        <f t="shared" si="7"/>
        <v>0.99472922556969401</v>
      </c>
    </row>
    <row r="107" spans="1:28">
      <c r="A107" s="66"/>
      <c r="Y107" s="48">
        <f t="shared" si="9"/>
        <v>405</v>
      </c>
      <c r="Z107" s="48">
        <f t="shared" si="6"/>
        <v>0.99834988981732076</v>
      </c>
      <c r="AA107" s="48">
        <f t="shared" si="10"/>
        <v>405</v>
      </c>
      <c r="AB107" s="48">
        <f t="shared" si="7"/>
        <v>0.99177663282956141</v>
      </c>
    </row>
    <row r="108" spans="1:28">
      <c r="A108" s="66"/>
      <c r="Y108" s="48">
        <f t="shared" si="9"/>
        <v>406</v>
      </c>
      <c r="Z108" s="48">
        <f t="shared" si="6"/>
        <v>0.99762470420600569</v>
      </c>
      <c r="AA108" s="48">
        <f t="shared" si="10"/>
        <v>406</v>
      </c>
      <c r="AB108" s="48">
        <f t="shared" si="7"/>
        <v>0.98817980747530132</v>
      </c>
    </row>
    <row r="109" spans="1:28">
      <c r="A109" s="66"/>
      <c r="Y109" s="48">
        <f t="shared" si="9"/>
        <v>407</v>
      </c>
      <c r="Z109" s="48">
        <f t="shared" si="6"/>
        <v>0.99676834576842233</v>
      </c>
      <c r="AA109" s="48">
        <f t="shared" si="10"/>
        <v>407</v>
      </c>
      <c r="AB109" s="48">
        <f t="shared" si="7"/>
        <v>0.98394582777713835</v>
      </c>
    </row>
    <row r="110" spans="1:28">
      <c r="A110" s="66"/>
      <c r="Y110" s="48">
        <f t="shared" si="9"/>
        <v>408</v>
      </c>
      <c r="Z110" s="48">
        <f t="shared" si="6"/>
        <v>0.99578115327139116</v>
      </c>
      <c r="AA110" s="48">
        <f t="shared" si="10"/>
        <v>408</v>
      </c>
      <c r="AB110" s="48">
        <f t="shared" si="7"/>
        <v>0.97908300371826629</v>
      </c>
    </row>
    <row r="111" spans="1:28">
      <c r="A111" s="66"/>
      <c r="Y111" s="48">
        <f t="shared" si="9"/>
        <v>409</v>
      </c>
      <c r="Z111" s="48">
        <f t="shared" si="6"/>
        <v>0.99466351699716649</v>
      </c>
      <c r="AA111" s="48">
        <f t="shared" si="10"/>
        <v>409</v>
      </c>
      <c r="AB111" s="48">
        <f t="shared" si="7"/>
        <v>0.97360084981855399</v>
      </c>
    </row>
    <row r="112" spans="1:28">
      <c r="A112" s="66"/>
      <c r="Y112" s="48">
        <f t="shared" si="9"/>
        <v>410</v>
      </c>
      <c r="Z112" s="48">
        <f t="shared" si="6"/>
        <v>0.99341587848628687</v>
      </c>
      <c r="AA112" s="48">
        <f t="shared" si="10"/>
        <v>410</v>
      </c>
      <c r="AB112" s="48">
        <f t="shared" si="7"/>
        <v>0.96751005411665614</v>
      </c>
    </row>
    <row r="113" spans="1:28">
      <c r="A113" s="66"/>
      <c r="Y113" s="48">
        <f t="shared" si="9"/>
        <v>411</v>
      </c>
      <c r="Z113" s="48">
        <f t="shared" si="6"/>
        <v>0.99203873024686007</v>
      </c>
      <c r="AA113" s="48">
        <f t="shared" si="10"/>
        <v>411</v>
      </c>
      <c r="AB113" s="48">
        <f t="shared" si="7"/>
        <v>0.9608224434520608</v>
      </c>
    </row>
    <row r="114" spans="1:28">
      <c r="A114" s="66"/>
      <c r="Y114" s="48">
        <f t="shared" si="9"/>
        <v>412</v>
      </c>
      <c r="Z114" s="48">
        <f t="shared" si="6"/>
        <v>0.99053261543054771</v>
      </c>
      <c r="AA114" s="48">
        <f t="shared" si="10"/>
        <v>412</v>
      </c>
      <c r="AB114" s="48">
        <f t="shared" si="7"/>
        <v>0.95355094520490324</v>
      </c>
    </row>
    <row r="115" spans="1:28">
      <c r="A115" s="66"/>
      <c r="Y115" s="48">
        <f t="shared" si="9"/>
        <v>413</v>
      </c>
      <c r="Z115" s="48">
        <f t="shared" si="6"/>
        <v>0.98889812747554984</v>
      </c>
      <c r="AA115" s="48">
        <f t="shared" si="10"/>
        <v>413</v>
      </c>
      <c r="AB115" s="48">
        <f t="shared" si="7"/>
        <v>0.94570954566676446</v>
      </c>
    </row>
    <row r="116" spans="1:28">
      <c r="A116" s="66"/>
      <c r="Y116" s="48">
        <f t="shared" si="9"/>
        <v>414</v>
      </c>
      <c r="Z116" s="48">
        <f t="shared" si="6"/>
        <v>0.98713590971691734</v>
      </c>
      <c r="AA116" s="48">
        <f t="shared" si="10"/>
        <v>414</v>
      </c>
      <c r="AB116" s="48">
        <f t="shared" si="7"/>
        <v>0.93731324523004322</v>
      </c>
    </row>
    <row r="117" spans="1:28">
      <c r="A117" s="66"/>
      <c r="Y117" s="48">
        <f t="shared" si="9"/>
        <v>415</v>
      </c>
      <c r="Z117" s="48">
        <f t="shared" si="6"/>
        <v>0.98524665496455033</v>
      </c>
      <c r="AA117" s="48">
        <f t="shared" si="10"/>
        <v>415</v>
      </c>
      <c r="AB117" s="48">
        <f t="shared" si="7"/>
        <v>0.92837801059677916</v>
      </c>
    </row>
    <row r="118" spans="1:28">
      <c r="A118" s="66"/>
      <c r="Y118" s="48">
        <f t="shared" si="9"/>
        <v>416</v>
      </c>
      <c r="Z118" s="48">
        <f t="shared" si="6"/>
        <v>0.98323110504926992</v>
      </c>
      <c r="AA118" s="48">
        <f t="shared" si="10"/>
        <v>416</v>
      </c>
      <c r="AB118" s="48">
        <f t="shared" si="7"/>
        <v>0.91892072421993887</v>
      </c>
    </row>
    <row r="119" spans="1:28">
      <c r="A119" s="66"/>
      <c r="Y119" s="48">
        <f t="shared" si="9"/>
        <v>417</v>
      </c>
      <c r="Z119" s="48">
        <f t="shared" si="6"/>
        <v>0.98109005033738028</v>
      </c>
      <c r="AA119" s="48">
        <f t="shared" si="10"/>
        <v>417</v>
      </c>
      <c r="AB119" s="48">
        <f t="shared" si="7"/>
        <v>0.90895913120108307</v>
      </c>
    </row>
    <row r="120" spans="1:28">
      <c r="A120" s="66"/>
      <c r="Y120" s="48">
        <f t="shared" si="9"/>
        <v>418</v>
      </c>
      <c r="Z120" s="48">
        <f t="shared" si="6"/>
        <v>0.97882432921416529</v>
      </c>
      <c r="AA120" s="48">
        <f t="shared" si="10"/>
        <v>418</v>
      </c>
      <c r="AB120" s="48">
        <f t="shared" si="7"/>
        <v>0.8985117838779757</v>
      </c>
    </row>
    <row r="121" spans="1:28">
      <c r="A121" s="66"/>
      <c r="Y121" s="48">
        <f t="shared" si="9"/>
        <v>419</v>
      </c>
      <c r="Z121" s="48">
        <f t="shared" si="6"/>
        <v>0.97643482753679189</v>
      </c>
      <c r="AA121" s="48">
        <f t="shared" si="10"/>
        <v>419</v>
      </c>
      <c r="AB121" s="48">
        <f t="shared" si="7"/>
        <v>0.8875979843440106</v>
      </c>
    </row>
    <row r="122" spans="1:28">
      <c r="A122" s="66"/>
      <c r="Y122" s="48">
        <f t="shared" si="9"/>
        <v>420</v>
      </c>
      <c r="Z122" s="48">
        <f t="shared" si="6"/>
        <v>0.97392247805712084</v>
      </c>
      <c r="AA122" s="48">
        <f t="shared" si="10"/>
        <v>420</v>
      </c>
      <c r="AB122" s="48">
        <f t="shared" si="7"/>
        <v>0.8762377251482969</v>
      </c>
    </row>
    <row r="123" spans="1:28">
      <c r="A123" s="66"/>
      <c r="Y123" s="48">
        <f t="shared" si="9"/>
        <v>421</v>
      </c>
      <c r="Z123" s="48">
        <f t="shared" si="6"/>
        <v>0.97128825981495071</v>
      </c>
      <c r="AA123" s="48">
        <f t="shared" si="10"/>
        <v>421</v>
      </c>
      <c r="AB123" s="48">
        <f t="shared" si="7"/>
        <v>0.86445162843082435</v>
      </c>
    </row>
    <row r="124" spans="1:28">
      <c r="A124" s="66"/>
      <c r="Y124" s="48">
        <f t="shared" si="9"/>
        <v>422</v>
      </c>
      <c r="Z124" s="48">
        <f t="shared" si="6"/>
        <v>0.96853319750224742</v>
      </c>
      <c r="AA124" s="48">
        <f t="shared" si="10"/>
        <v>422</v>
      </c>
      <c r="AB124" s="48">
        <f t="shared" si="7"/>
        <v>0.85226088375131093</v>
      </c>
    </row>
    <row r="125" spans="1:28">
      <c r="A125" s="66"/>
      <c r="Y125" s="48">
        <f t="shared" si="9"/>
        <v>423</v>
      </c>
      <c r="Z125" s="48">
        <f t="shared" si="6"/>
        <v>0.96565836079893774</v>
      </c>
      <c r="AA125" s="48">
        <f t="shared" si="10"/>
        <v>423</v>
      </c>
      <c r="AB125" s="48">
        <f t="shared" si="7"/>
        <v>0.83968718487311056</v>
      </c>
    </row>
    <row r="126" spans="1:28">
      <c r="A126" s="66"/>
      <c r="Y126" s="48">
        <f t="shared" si="9"/>
        <v>424</v>
      </c>
      <c r="Z126" s="48">
        <f t="shared" si="6"/>
        <v>0.96266486368086945</v>
      </c>
      <c r="AA126" s="48">
        <f t="shared" si="10"/>
        <v>424</v>
      </c>
      <c r="AB126" s="48">
        <f t="shared" si="7"/>
        <v>0.82675266576492334</v>
      </c>
    </row>
    <row r="127" spans="1:28">
      <c r="A127" s="66"/>
      <c r="Y127" s="48">
        <f t="shared" si="9"/>
        <v>425</v>
      </c>
      <c r="Z127" s="48">
        <f t="shared" si="6"/>
        <v>0.95955386370056395</v>
      </c>
      <c r="AA127" s="48">
        <f t="shared" si="10"/>
        <v>425</v>
      </c>
      <c r="AB127" s="48">
        <f t="shared" si="7"/>
        <v>0.81347983608302332</v>
      </c>
    </row>
    <row r="128" spans="1:28">
      <c r="A128" s="66"/>
      <c r="Y128" s="48">
        <f t="shared" si="9"/>
        <v>426</v>
      </c>
      <c r="Z128" s="48">
        <f t="shared" si="6"/>
        <v>0.95632656124141247</v>
      </c>
      <c r="AA128" s="48">
        <f t="shared" si="10"/>
        <v>426</v>
      </c>
      <c r="AB128" s="48">
        <f t="shared" si="7"/>
        <v>0.79989151639531075</v>
      </c>
    </row>
    <row r="129" spans="1:28">
      <c r="A129" s="66"/>
      <c r="Y129" s="48">
        <f t="shared" si="9"/>
        <v>427</v>
      </c>
      <c r="Z129" s="48">
        <f t="shared" si="6"/>
        <v>0.95298419874598739</v>
      </c>
      <c r="AA129" s="48">
        <f t="shared" si="10"/>
        <v>427</v>
      </c>
      <c r="AB129" s="48">
        <f t="shared" si="7"/>
        <v>0.7860107734057441</v>
      </c>
    </row>
    <row r="130" spans="1:28">
      <c r="A130" s="66"/>
      <c r="Y130" s="48">
        <f t="shared" si="9"/>
        <v>428</v>
      </c>
      <c r="Z130" s="48">
        <f t="shared" ref="Z130:Z193" si="11">1*EXP(-((Y130-$J$3)^2)/(2*$J$5^2))</f>
        <v>0.94952805991916367</v>
      </c>
      <c r="AA130" s="48">
        <f t="shared" si="10"/>
        <v>428</v>
      </c>
      <c r="AB130" s="48">
        <f t="shared" ref="AB130:AB193" si="12">1*EXP(-((AA130-$M$3)^2)/(2*$M$5^2))</f>
        <v>0.77186085543363603</v>
      </c>
    </row>
    <row r="131" spans="1:28">
      <c r="A131" s="66"/>
      <c r="Y131" s="48">
        <f t="shared" ref="Y131:Y194" si="13">AA131</f>
        <v>429</v>
      </c>
      <c r="Z131" s="48">
        <f t="shared" si="11"/>
        <v>0.94595946890676541</v>
      </c>
      <c r="AA131" s="48">
        <f t="shared" si="10"/>
        <v>429</v>
      </c>
      <c r="AB131" s="48">
        <f t="shared" si="12"/>
        <v>0.75746512839696634</v>
      </c>
    </row>
    <row r="132" spans="1:28">
      <c r="A132" s="66"/>
      <c r="Y132" s="48">
        <f t="shared" si="13"/>
        <v>430</v>
      </c>
      <c r="Z132" s="48">
        <f t="shared" si="11"/>
        <v>0.94227978945047297</v>
      </c>
      <c r="AA132" s="48">
        <f t="shared" si="10"/>
        <v>430</v>
      </c>
      <c r="AB132" s="48">
        <f t="shared" si="12"/>
        <v>0.742847012542313</v>
      </c>
    </row>
    <row r="133" spans="1:28">
      <c r="A133" s="66"/>
      <c r="Y133" s="48">
        <f t="shared" si="13"/>
        <v>431</v>
      </c>
      <c r="Z133" s="48">
        <f t="shared" si="11"/>
        <v>0.93849042401974447</v>
      </c>
      <c r="AA133" s="48">
        <f t="shared" si="10"/>
        <v>431</v>
      </c>
      <c r="AB133" s="48">
        <f t="shared" si="12"/>
        <v>0.72802992015629797</v>
      </c>
    </row>
    <row r="134" spans="1:28">
      <c r="A134" s="66"/>
      <c r="Y134" s="48">
        <f t="shared" si="13"/>
        <v>432</v>
      </c>
      <c r="Z134" s="48">
        <f t="shared" si="11"/>
        <v>0.93459281292152729</v>
      </c>
      <c r="AA134" s="48">
        <f t="shared" si="10"/>
        <v>432</v>
      </c>
      <c r="AB134" s="48">
        <f t="shared" si="12"/>
        <v>0.7130371944846452</v>
      </c>
    </row>
    <row r="135" spans="1:28">
      <c r="A135" s="66"/>
      <c r="Y135" s="48">
        <f t="shared" si="13"/>
        <v>433</v>
      </c>
      <c r="Z135" s="48">
        <f t="shared" si="11"/>
        <v>0.93058843338854669</v>
      </c>
      <c r="AA135" s="48">
        <f t="shared" si="10"/>
        <v>433</v>
      </c>
      <c r="AB135" s="48">
        <f t="shared" si="12"/>
        <v>0.69789205007513799</v>
      </c>
    </row>
    <row r="136" spans="1:28">
      <c r="A136" s="66"/>
      <c r="Y136" s="48">
        <f t="shared" si="13"/>
        <v>434</v>
      </c>
      <c r="Z136" s="48">
        <f t="shared" si="11"/>
        <v>0.9264787986469819</v>
      </c>
      <c r="AA136" s="48">
        <f t="shared" si="10"/>
        <v>434</v>
      </c>
      <c r="AB136" s="48">
        <f t="shared" si="12"/>
        <v>0.68261751475000032</v>
      </c>
    </row>
    <row r="137" spans="1:28">
      <c r="A137" s="66"/>
      <c r="Y137" s="48">
        <f t="shared" si="13"/>
        <v>435</v>
      </c>
      <c r="Z137" s="48">
        <f t="shared" si="11"/>
        <v>0.9222654569643508</v>
      </c>
      <c r="AA137" s="48">
        <f t="shared" si="10"/>
        <v>435</v>
      </c>
      <c r="AB137" s="48">
        <f t="shared" si="12"/>
        <v>0.66723637340161579</v>
      </c>
    </row>
    <row r="138" spans="1:28">
      <c r="A138" s="66"/>
      <c r="Y138" s="48">
        <f t="shared" si="13"/>
        <v>436</v>
      </c>
      <c r="Z138" s="48">
        <f t="shared" si="11"/>
        <v>0.91794999067844241</v>
      </c>
      <c r="AA138" s="48">
        <f t="shared" si="10"/>
        <v>436</v>
      </c>
      <c r="AB138" s="48">
        <f t="shared" si="12"/>
        <v>0.65177111379310448</v>
      </c>
    </row>
    <row r="139" spans="1:28">
      <c r="A139" s="66"/>
      <c r="Y139" s="48">
        <f t="shared" si="13"/>
        <v>437</v>
      </c>
      <c r="Z139" s="48">
        <f t="shared" si="11"/>
        <v>0.91353401520814759</v>
      </c>
      <c r="AA139" s="48">
        <f t="shared" si="10"/>
        <v>437</v>
      </c>
      <c r="AB139" s="48">
        <f t="shared" si="12"/>
        <v>0.63624387453220255</v>
      </c>
    </row>
    <row r="140" spans="1:28">
      <c r="A140" s="66"/>
      <c r="Y140" s="48">
        <f t="shared" si="13"/>
        <v>438</v>
      </c>
      <c r="Z140" s="48">
        <f t="shared" si="11"/>
        <v>0.90901917804705301</v>
      </c>
      <c r="AA140" s="48">
        <f t="shared" si="10"/>
        <v>438</v>
      </c>
      <c r="AB140" s="48">
        <f t="shared" si="12"/>
        <v>0.62067639537322061</v>
      </c>
    </row>
    <row r="141" spans="1:28">
      <c r="A141" s="66"/>
      <c r="Y141" s="48">
        <f t="shared" si="13"/>
        <v>439</v>
      </c>
      <c r="Z141" s="48">
        <f t="shared" si="11"/>
        <v>0.90440715774067548</v>
      </c>
      <c r="AA141" s="48">
        <f t="shared" si="10"/>
        <v>439</v>
      </c>
      <c r="AB141" s="48">
        <f t="shared" si="12"/>
        <v>0.60508996998768938</v>
      </c>
    </row>
    <row r="142" spans="1:28">
      <c r="A142" s="66"/>
      <c r="Y142" s="48">
        <f t="shared" si="13"/>
        <v>440</v>
      </c>
      <c r="Z142" s="48">
        <f t="shared" si="11"/>
        <v>0.89969966284822245</v>
      </c>
      <c r="AA142" s="48">
        <f t="shared" si="10"/>
        <v>440</v>
      </c>
      <c r="AB142" s="48">
        <f t="shared" si="12"/>
        <v>0.58950540132972251</v>
      </c>
    </row>
    <row r="143" spans="1:28">
      <c r="A143" s="66"/>
      <c r="Y143" s="48">
        <f t="shared" si="13"/>
        <v>441</v>
      </c>
      <c r="Z143" s="48">
        <f t="shared" si="11"/>
        <v>0.89489843088977783</v>
      </c>
      <c r="AA143" s="48">
        <f t="shared" si="10"/>
        <v>441</v>
      </c>
      <c r="AB143" s="48">
        <f t="shared" si="12"/>
        <v>0.57394295970724551</v>
      </c>
    </row>
    <row r="144" spans="1:28">
      <c r="A144" s="66"/>
      <c r="Y144" s="48">
        <f t="shared" si="13"/>
        <v>442</v>
      </c>
      <c r="Z144" s="48">
        <f t="shared" si="11"/>
        <v>0.89000522727981823</v>
      </c>
      <c r="AA144" s="48">
        <f t="shared" si="10"/>
        <v>442</v>
      </c>
      <c r="AB144" s="48">
        <f t="shared" si="12"/>
        <v>0.55842234365513654</v>
      </c>
    </row>
    <row r="145" spans="1:28">
      <c r="A145" s="66"/>
      <c r="Y145" s="48">
        <f t="shared" si="13"/>
        <v>443</v>
      </c>
      <c r="Z145" s="48">
        <f t="shared" si="11"/>
        <v>0.88502184424797425</v>
      </c>
      <c r="AA145" s="48">
        <f t="shared" si="10"/>
        <v>443</v>
      </c>
      <c r="AB145" s="48">
        <f t="shared" si="12"/>
        <v>0.54296264369110292</v>
      </c>
    </row>
    <row r="146" spans="1:28">
      <c r="Y146" s="48">
        <f t="shared" si="13"/>
        <v>444</v>
      </c>
      <c r="Z146" s="48">
        <f t="shared" si="11"/>
        <v>0.87995009974795768</v>
      </c>
      <c r="AA146" s="48">
        <f t="shared" si="10"/>
        <v>444</v>
      </c>
      <c r="AB146" s="48">
        <f t="shared" si="12"/>
        <v>0.52758230901986691</v>
      </c>
    </row>
    <row r="147" spans="1:28">
      <c r="Y147" s="48">
        <f t="shared" si="13"/>
        <v>445</v>
      </c>
      <c r="Z147" s="48">
        <f t="shared" si="11"/>
        <v>0.874791836355582</v>
      </c>
      <c r="AA147" s="48">
        <f t="shared" si="10"/>
        <v>445</v>
      </c>
      <c r="AB147" s="48">
        <f t="shared" si="12"/>
        <v>0.51229911723604138</v>
      </c>
    </row>
    <row r="148" spans="1:28">
      <c r="Y148" s="48">
        <f t="shared" si="13"/>
        <v>446</v>
      </c>
      <c r="Z148" s="48">
        <f t="shared" si="11"/>
        <v>0.86954892015680896</v>
      </c>
      <c r="AA148" s="48">
        <f t="shared" si="10"/>
        <v>446</v>
      </c>
      <c r="AB148" s="48">
        <f t="shared" si="12"/>
        <v>0.49713014706103453</v>
      </c>
    </row>
    <row r="149" spans="1:28">
      <c r="Y149" s="48">
        <f t="shared" si="13"/>
        <v>447</v>
      </c>
      <c r="Z149" s="48">
        <f t="shared" si="11"/>
        <v>0.86422323962675518</v>
      </c>
      <c r="AA149" s="48">
        <f t="shared" si="10"/>
        <v>447</v>
      </c>
      <c r="AB149" s="48">
        <f t="shared" si="12"/>
        <v>0.48209175413451311</v>
      </c>
    </row>
    <row r="150" spans="1:28">
      <c r="Y150" s="48">
        <f t="shared" si="13"/>
        <v>448</v>
      </c>
      <c r="Z150" s="48">
        <f t="shared" si="11"/>
        <v>0.85881670450059977</v>
      </c>
      <c r="AA150" s="48">
        <f t="shared" si="10"/>
        <v>448</v>
      </c>
      <c r="AB150" s="48">
        <f t="shared" si="12"/>
        <v>0.46719954986645429</v>
      </c>
    </row>
    <row r="151" spans="1:28">
      <c r="Y151" s="48">
        <f t="shared" si="13"/>
        <v>449</v>
      </c>
      <c r="Z151" s="48">
        <f t="shared" si="11"/>
        <v>0.85333124463733245</v>
      </c>
      <c r="AA151" s="48">
        <f t="shared" si="10"/>
        <v>449</v>
      </c>
      <c r="AB151" s="48">
        <f t="shared" si="12"/>
        <v>0.45246838334170808</v>
      </c>
    </row>
    <row r="152" spans="1:28">
      <c r="Y152" s="48">
        <f t="shared" si="13"/>
        <v>450</v>
      </c>
      <c r="Z152" s="48">
        <f t="shared" si="11"/>
        <v>0.84776880887728445</v>
      </c>
      <c r="AA152" s="48">
        <f t="shared" si="10"/>
        <v>450</v>
      </c>
      <c r="AB152" s="48">
        <f t="shared" si="12"/>
        <v>0.43791232625534171</v>
      </c>
    </row>
    <row r="153" spans="1:28">
      <c r="Y153" s="48">
        <f t="shared" si="13"/>
        <v>451</v>
      </c>
      <c r="Z153" s="48">
        <f t="shared" si="11"/>
        <v>0.84213136389438381</v>
      </c>
      <c r="AA153" s="48">
        <f t="shared" si="10"/>
        <v>451</v>
      </c>
      <c r="AB153" s="48">
        <f t="shared" si="12"/>
        <v>0.42354466084391418</v>
      </c>
    </row>
    <row r="154" spans="1:28">
      <c r="Y154" s="48">
        <f t="shared" si="13"/>
        <v>452</v>
      </c>
      <c r="Z154" s="48">
        <f t="shared" si="11"/>
        <v>0.83642089304407419</v>
      </c>
      <c r="AA154" s="48">
        <f t="shared" si="10"/>
        <v>452</v>
      </c>
      <c r="AB154" s="48">
        <f t="shared" si="12"/>
        <v>0.40937787076529025</v>
      </c>
    </row>
    <row r="155" spans="1:28">
      <c r="Y155" s="48">
        <f t="shared" si="13"/>
        <v>453</v>
      </c>
      <c r="Z155" s="48">
        <f t="shared" si="11"/>
        <v>0.83063939520783836</v>
      </c>
      <c r="AA155" s="48">
        <f t="shared" si="10"/>
        <v>453</v>
      </c>
      <c r="AB155" s="48">
        <f t="shared" si="12"/>
        <v>0.39542363486770754</v>
      </c>
    </row>
    <row r="156" spans="1:28">
      <c r="Y156" s="48">
        <f t="shared" si="13"/>
        <v>454</v>
      </c>
      <c r="Z156" s="48">
        <f t="shared" si="11"/>
        <v>0.82478888363525837</v>
      </c>
      <c r="AA156" s="48">
        <f t="shared" si="10"/>
        <v>454</v>
      </c>
      <c r="AB156" s="48">
        <f t="shared" si="12"/>
        <v>0.38169282377760533</v>
      </c>
    </row>
    <row r="157" spans="1:28">
      <c r="Y157" s="48">
        <f t="shared" si="13"/>
        <v>455</v>
      </c>
      <c r="Z157" s="48">
        <f t="shared" si="11"/>
        <v>0.81887138478454735</v>
      </c>
      <c r="AA157" s="48">
        <f t="shared" si="10"/>
        <v>455</v>
      </c>
      <c r="AB157" s="48">
        <f t="shared" si="12"/>
        <v>0.36819549922524991</v>
      </c>
    </row>
    <row r="158" spans="1:28">
      <c r="Y158" s="48">
        <f t="shared" si="13"/>
        <v>456</v>
      </c>
      <c r="Z158" s="48">
        <f t="shared" si="11"/>
        <v>0.81288893716247534</v>
      </c>
      <c r="AA158" s="48">
        <f t="shared" si="10"/>
        <v>456</v>
      </c>
      <c r="AB158" s="48">
        <f t="shared" si="12"/>
        <v>0.35494091601749017</v>
      </c>
    </row>
    <row r="159" spans="1:28">
      <c r="Y159" s="48">
        <f t="shared" si="13"/>
        <v>457</v>
      </c>
      <c r="Z159" s="48">
        <f t="shared" si="11"/>
        <v>0.8068435901646136</v>
      </c>
      <c r="AA159" s="48">
        <f t="shared" si="10"/>
        <v>457</v>
      </c>
      <c r="AB159" s="48">
        <f t="shared" si="12"/>
        <v>0.34193752655807746</v>
      </c>
    </row>
    <row r="160" spans="1:28">
      <c r="Y160" s="48">
        <f t="shared" si="13"/>
        <v>458</v>
      </c>
      <c r="Z160" s="48">
        <f t="shared" si="11"/>
        <v>0.80073740291680806</v>
      </c>
      <c r="AA160" s="48">
        <f t="shared" si="10"/>
        <v>458</v>
      </c>
      <c r="AB160" s="48">
        <f t="shared" si="12"/>
        <v>0.32919298780790551</v>
      </c>
    </row>
    <row r="161" spans="25:28">
      <c r="Y161" s="48">
        <f t="shared" si="13"/>
        <v>459</v>
      </c>
      <c r="Z161" s="48">
        <f t="shared" si="11"/>
        <v>0.79457244311878938</v>
      </c>
      <c r="AA161" s="48">
        <f t="shared" si="10"/>
        <v>459</v>
      </c>
      <c r="AB161" s="48">
        <f t="shared" si="12"/>
        <v>0.31671417057029855</v>
      </c>
    </row>
    <row r="162" spans="25:28">
      <c r="Y162" s="48">
        <f t="shared" si="13"/>
        <v>460</v>
      </c>
      <c r="Z162" s="48">
        <f t="shared" si="11"/>
        <v>0.7883507858908162</v>
      </c>
      <c r="AA162" s="48">
        <f t="shared" si="10"/>
        <v>460</v>
      </c>
      <c r="AB162" s="48">
        <f t="shared" si="12"/>
        <v>0.304507170980096</v>
      </c>
    </row>
    <row r="163" spans="25:28">
      <c r="Y163" s="48">
        <f t="shared" si="13"/>
        <v>461</v>
      </c>
      <c r="Z163" s="48">
        <f t="shared" si="11"/>
        <v>0.78207451262423944</v>
      </c>
      <c r="AA163" s="48">
        <f t="shared" si="10"/>
        <v>461</v>
      </c>
      <c r="AB163" s="48">
        <f t="shared" si="12"/>
        <v>0.29257732406977033</v>
      </c>
    </row>
    <row r="164" spans="25:28">
      <c r="Y164" s="48">
        <f t="shared" si="13"/>
        <v>462</v>
      </c>
      <c r="Z164" s="48">
        <f t="shared" si="11"/>
        <v>0.77574570983686597</v>
      </c>
      <c r="AA164" s="48">
        <f t="shared" si="10"/>
        <v>462</v>
      </c>
      <c r="AB164" s="48">
        <f t="shared" si="12"/>
        <v>0.28092921928116221</v>
      </c>
    </row>
    <row r="165" spans="25:28">
      <c r="Y165" s="48">
        <f t="shared" si="13"/>
        <v>463</v>
      </c>
      <c r="Z165" s="48">
        <f t="shared" si="11"/>
        <v>0.7693664680339849</v>
      </c>
      <c r="AA165" s="48">
        <f t="shared" si="10"/>
        <v>463</v>
      </c>
      <c r="AB165" s="48">
        <f t="shared" si="12"/>
        <v>0.2695667177876222</v>
      </c>
    </row>
    <row r="166" spans="25:28">
      <c r="Y166" s="48">
        <f t="shared" si="13"/>
        <v>464</v>
      </c>
      <c r="Z166" s="48">
        <f t="shared" si="11"/>
        <v>0.76293888057591464</v>
      </c>
      <c r="AA166" s="48">
        <f t="shared" si="10"/>
        <v>464</v>
      </c>
      <c r="AB166" s="48">
        <f t="shared" si="12"/>
        <v>0.25849297148839845</v>
      </c>
    </row>
    <row r="167" spans="25:28">
      <c r="Y167" s="48">
        <f t="shared" si="13"/>
        <v>465</v>
      </c>
      <c r="Z167" s="48">
        <f t="shared" si="11"/>
        <v>0.7564650425529087</v>
      </c>
      <c r="AA167" s="48">
        <f t="shared" si="10"/>
        <v>465</v>
      </c>
      <c r="AB167" s="48">
        <f t="shared" si="12"/>
        <v>0.24771044353499369</v>
      </c>
    </row>
    <row r="168" spans="25:28">
      <c r="Y168" s="48">
        <f t="shared" si="13"/>
        <v>466</v>
      </c>
      <c r="Z168" s="48">
        <f t="shared" si="11"/>
        <v>0.74994704966824854</v>
      </c>
      <c r="AA168" s="48">
        <f t="shared" ref="AA168:AA202" si="14">AA167+1</f>
        <v>466</v>
      </c>
      <c r="AB168" s="48">
        <f t="shared" si="12"/>
        <v>0.23722093024790436</v>
      </c>
    </row>
    <row r="169" spans="25:28">
      <c r="Y169" s="48">
        <f t="shared" si="13"/>
        <v>467</v>
      </c>
      <c r="Z169" s="48">
        <f t="shared" si="11"/>
        <v>0.74338699713033785</v>
      </c>
      <c r="AA169" s="48">
        <f t="shared" si="14"/>
        <v>467</v>
      </c>
      <c r="AB169" s="48">
        <f t="shared" si="12"/>
        <v>0.227025584281634</v>
      </c>
    </row>
    <row r="170" spans="25:28">
      <c r="Y170" s="48">
        <f t="shared" si="13"/>
        <v>468</v>
      </c>
      <c r="Z170" s="48">
        <f t="shared" si="11"/>
        <v>0.73678697855459463</v>
      </c>
      <c r="AA170" s="48">
        <f t="shared" si="14"/>
        <v>468</v>
      </c>
      <c r="AB170" s="48">
        <f t="shared" si="12"/>
        <v>0.21712493889610385</v>
      </c>
    </row>
    <row r="171" spans="25:28">
      <c r="Y171" s="48">
        <f t="shared" si="13"/>
        <v>469</v>
      </c>
      <c r="Z171" s="48">
        <f t="shared" si="11"/>
        <v>0.73014908487592411</v>
      </c>
      <c r="AA171" s="48">
        <f t="shared" si="14"/>
        <v>469</v>
      </c>
      <c r="AB171" s="48">
        <f t="shared" si="12"/>
        <v>0.20751893319354373</v>
      </c>
    </row>
    <row r="172" spans="25:28">
      <c r="Y172" s="48">
        <f t="shared" si="13"/>
        <v>470</v>
      </c>
      <c r="Z172" s="48">
        <f t="shared" si="11"/>
        <v>0.72347540327253879</v>
      </c>
      <c r="AA172" s="48">
        <f t="shared" si="14"/>
        <v>470</v>
      </c>
      <c r="AB172" s="48">
        <f t="shared" si="12"/>
        <v>0.19820693818158791</v>
      </c>
    </row>
    <row r="173" spans="25:28">
      <c r="Y173" s="48">
        <f t="shared" si="13"/>
        <v>471</v>
      </c>
      <c r="Z173" s="48">
        <f t="shared" si="11"/>
        <v>0.7167680161018718</v>
      </c>
      <c r="AA173" s="48">
        <f t="shared" si="14"/>
        <v>471</v>
      </c>
      <c r="AB173" s="48">
        <f t="shared" si="12"/>
        <v>0.1891877835255959</v>
      </c>
    </row>
    <row r="174" spans="25:28">
      <c r="Y174" s="48">
        <f t="shared" si="13"/>
        <v>472</v>
      </c>
      <c r="Z174" s="48">
        <f t="shared" si="11"/>
        <v>0.71002899984931733</v>
      </c>
      <c r="AA174" s="48">
        <f t="shared" si="14"/>
        <v>472</v>
      </c>
      <c r="AB174" s="48">
        <f t="shared" si="12"/>
        <v>0.18045978485611808</v>
      </c>
    </row>
    <row r="175" spans="25:28">
      <c r="Y175" s="48">
        <f t="shared" si="13"/>
        <v>473</v>
      </c>
      <c r="Z175" s="48">
        <f t="shared" si="11"/>
        <v>0.70326042409050749</v>
      </c>
      <c r="AA175" s="48">
        <f t="shared" si="14"/>
        <v>473</v>
      </c>
      <c r="AB175" s="48">
        <f t="shared" si="12"/>
        <v>0.17202077150089118</v>
      </c>
    </row>
    <row r="176" spans="25:28">
      <c r="Y176" s="48">
        <f t="shared" si="13"/>
        <v>474</v>
      </c>
      <c r="Z176" s="48">
        <f t="shared" si="11"/>
        <v>0.69646435046782051</v>
      </c>
      <c r="AA176" s="48">
        <f t="shared" si="14"/>
        <v>474</v>
      </c>
      <c r="AB176" s="48">
        <f t="shared" si="12"/>
        <v>0.16386811451473116</v>
      </c>
    </row>
    <row r="177" spans="25:28">
      <c r="Y177" s="48">
        <f t="shared" si="13"/>
        <v>475</v>
      </c>
      <c r="Z177" s="48">
        <f t="shared" si="11"/>
        <v>0.6896428316817933</v>
      </c>
      <c r="AA177" s="48">
        <f t="shared" si="14"/>
        <v>475</v>
      </c>
      <c r="AB177" s="48">
        <f t="shared" si="12"/>
        <v>0.15599875488514753</v>
      </c>
    </row>
    <row r="178" spans="25:28">
      <c r="Y178" s="48">
        <f t="shared" si="13"/>
        <v>476</v>
      </c>
      <c r="Z178" s="48">
        <f t="shared" si="11"/>
        <v>0.6827979104980918</v>
      </c>
      <c r="AA178" s="48">
        <f t="shared" si="14"/>
        <v>476</v>
      </c>
      <c r="AB178" s="48">
        <f t="shared" si="12"/>
        <v>0.14840923179638171</v>
      </c>
    </row>
    <row r="179" spans="25:28">
      <c r="Y179" s="48">
        <f t="shared" si="13"/>
        <v>477</v>
      </c>
      <c r="Z179" s="48">
        <f t="shared" si="11"/>
        <v>0.67593161877067198</v>
      </c>
      <c r="AA179" s="48">
        <f t="shared" si="14"/>
        <v>477</v>
      </c>
      <c r="AB179" s="48">
        <f t="shared" si="12"/>
        <v>0.14109571083983014</v>
      </c>
    </row>
    <row r="180" spans="25:28">
      <c r="Y180" s="48">
        <f t="shared" si="13"/>
        <v>478</v>
      </c>
      <c r="Z180" s="48">
        <f t="shared" si="11"/>
        <v>0.66904597648174458</v>
      </c>
      <c r="AA180" s="48">
        <f t="shared" si="14"/>
        <v>478</v>
      </c>
      <c r="AB180" s="48">
        <f t="shared" si="12"/>
        <v>0.13405401206439588</v>
      </c>
    </row>
    <row r="181" spans="25:28">
      <c r="Y181" s="48">
        <f t="shared" si="13"/>
        <v>479</v>
      </c>
      <c r="Z181" s="48">
        <f t="shared" si="11"/>
        <v>0.66214299079913119</v>
      </c>
      <c r="AA181" s="48">
        <f t="shared" si="14"/>
        <v>479</v>
      </c>
      <c r="AB181" s="48">
        <f t="shared" si="12"/>
        <v>0.12727963776618026</v>
      </c>
    </row>
    <row r="182" spans="25:28">
      <c r="Y182" s="48">
        <f t="shared" si="13"/>
        <v>480</v>
      </c>
      <c r="Z182" s="48">
        <f t="shared" si="11"/>
        <v>0.65522465515158368</v>
      </c>
      <c r="AA182" s="48">
        <f t="shared" si="14"/>
        <v>480</v>
      </c>
      <c r="AB182" s="48">
        <f t="shared" si="12"/>
        <v>0.12076779992302195</v>
      </c>
    </row>
    <row r="183" spans="25:28">
      <c r="Y183" s="48">
        <f t="shared" si="13"/>
        <v>481</v>
      </c>
      <c r="Z183" s="48">
        <f t="shared" si="11"/>
        <v>0.64829294832260975</v>
      </c>
      <c r="AA183" s="48">
        <f t="shared" si="14"/>
        <v>481</v>
      </c>
      <c r="AB183" s="48">
        <f t="shared" si="12"/>
        <v>0.11451344718567626</v>
      </c>
    </row>
    <row r="184" spans="25:28">
      <c r="Y184" s="48">
        <f t="shared" si="13"/>
        <v>482</v>
      </c>
      <c r="Z184" s="48">
        <f t="shared" si="11"/>
        <v>0.64134983356333164</v>
      </c>
      <c r="AA184" s="48">
        <f t="shared" si="14"/>
        <v>482</v>
      </c>
      <c r="AB184" s="48">
        <f t="shared" si="12"/>
        <v>0.10851129134385289</v>
      </c>
    </row>
    <row r="185" spans="25:28">
      <c r="Y185" s="48">
        <f t="shared" si="13"/>
        <v>483</v>
      </c>
      <c r="Z185" s="48">
        <f t="shared" si="11"/>
        <v>0.63439725772487476</v>
      </c>
      <c r="AA185" s="48">
        <f t="shared" si="14"/>
        <v>483</v>
      </c>
      <c r="AB185" s="48">
        <f t="shared" si="12"/>
        <v>0.1027558331918496</v>
      </c>
    </row>
    <row r="186" spans="25:28">
      <c r="Y186" s="48">
        <f t="shared" si="13"/>
        <v>484</v>
      </c>
      <c r="Z186" s="48">
        <f t="shared" si="11"/>
        <v>0.62743715041076742</v>
      </c>
      <c r="AA186" s="48">
        <f t="shared" si="14"/>
        <v>484</v>
      </c>
      <c r="AB186" s="48">
        <f t="shared" si="12"/>
        <v>9.7241387725095663E-2</v>
      </c>
    </row>
    <row r="187" spans="25:28">
      <c r="Y187" s="48">
        <f t="shared" si="13"/>
        <v>485</v>
      </c>
      <c r="Z187" s="48">
        <f t="shared" si="11"/>
        <v>0.62047142314980286</v>
      </c>
      <c r="AA187" s="48">
        <f t="shared" si="14"/>
        <v>485</v>
      </c>
      <c r="AB187" s="48">
        <f t="shared" si="12"/>
        <v>9.1962108605505896E-2</v>
      </c>
    </row>
    <row r="188" spans="25:28">
      <c r="Y188" s="48">
        <f t="shared" si="13"/>
        <v>486</v>
      </c>
      <c r="Z188" s="48">
        <f t="shared" si="11"/>
        <v>0.61350196858979478</v>
      </c>
      <c r="AA188" s="48">
        <f t="shared" si="14"/>
        <v>486</v>
      </c>
      <c r="AB188" s="48">
        <f t="shared" si="12"/>
        <v>8.6912011840107134E-2</v>
      </c>
    </row>
    <row r="189" spans="25:28">
      <c r="Y189" s="48">
        <f t="shared" si="13"/>
        <v>487</v>
      </c>
      <c r="Z189" s="48">
        <f t="shared" si="11"/>
        <v>0.60653065971263342</v>
      </c>
      <c r="AA189" s="48">
        <f t="shared" si="14"/>
        <v>487</v>
      </c>
      <c r="AB189" s="48">
        <f t="shared" si="12"/>
        <v>8.2084998623898758E-2</v>
      </c>
    </row>
    <row r="190" spans="25:28">
      <c r="Y190" s="48">
        <f t="shared" si="13"/>
        <v>488</v>
      </c>
      <c r="Z190" s="48">
        <f t="shared" si="11"/>
        <v>0.59955934907102271</v>
      </c>
      <c r="AA190" s="48">
        <f t="shared" si="14"/>
        <v>488</v>
      </c>
      <c r="AB190" s="48">
        <f t="shared" si="12"/>
        <v>7.7474877304311365E-2</v>
      </c>
    </row>
    <row r="191" spans="25:28">
      <c r="Y191" s="48">
        <f t="shared" si="13"/>
        <v>489</v>
      </c>
      <c r="Z191" s="48">
        <f t="shared" si="11"/>
        <v>0.59258986804725799</v>
      </c>
      <c r="AA191" s="48">
        <f t="shared" si="14"/>
        <v>489</v>
      </c>
      <c r="AB191" s="48">
        <f t="shared" si="12"/>
        <v>7.3075384430900628E-2</v>
      </c>
    </row>
    <row r="192" spans="25:28">
      <c r="Y192" s="48">
        <f t="shared" si="13"/>
        <v>490</v>
      </c>
      <c r="Z192" s="48">
        <f t="shared" si="11"/>
        <v>0.58562402613437747</v>
      </c>
      <c r="AA192" s="48">
        <f t="shared" si="14"/>
        <v>490</v>
      </c>
      <c r="AB192" s="48">
        <f t="shared" si="12"/>
        <v>6.8880204860030866E-2</v>
      </c>
    </row>
    <row r="193" spans="25:28">
      <c r="Y193" s="48">
        <f t="shared" si="13"/>
        <v>491</v>
      </c>
      <c r="Z193" s="48">
        <f t="shared" si="11"/>
        <v>0.57866361023999657</v>
      </c>
      <c r="AA193" s="48">
        <f t="shared" si="14"/>
        <v>491</v>
      </c>
      <c r="AB193" s="48">
        <f t="shared" si="12"/>
        <v>6.4882990890233208E-2</v>
      </c>
    </row>
    <row r="194" spans="25:28">
      <c r="Y194" s="48">
        <f t="shared" si="13"/>
        <v>492</v>
      </c>
      <c r="Z194" s="48">
        <f t="shared" ref="Z194:Z202" si="15">1*EXP(-((Y194-$J$3)^2)/(2*$J$5^2))</f>
        <v>0.57171038401311025</v>
      </c>
      <c r="AA194" s="48">
        <f t="shared" si="14"/>
        <v>492</v>
      </c>
      <c r="AB194" s="48">
        <f t="shared" ref="AB194:AB202" si="16">1*EXP(-((AA194-$M$3)^2)/(2*$M$5^2))</f>
        <v>6.1077380409648406E-2</v>
      </c>
    </row>
    <row r="195" spans="25:28">
      <c r="Y195" s="48">
        <f t="shared" ref="Y195:Y202" si="17">AA195</f>
        <v>493</v>
      </c>
      <c r="Z195" s="48">
        <f t="shared" si="15"/>
        <v>0.56476608719412424</v>
      </c>
      <c r="AA195" s="48">
        <f t="shared" si="14"/>
        <v>493</v>
      </c>
      <c r="AB195" s="48">
        <f t="shared" si="16"/>
        <v>5.7457014042456678E-2</v>
      </c>
    </row>
    <row r="196" spans="25:28">
      <c r="Y196" s="48">
        <f t="shared" si="17"/>
        <v>494</v>
      </c>
      <c r="Z196" s="48">
        <f t="shared" si="15"/>
        <v>0.55783243498835</v>
      </c>
      <c r="AA196" s="48">
        <f t="shared" si="14"/>
        <v>494</v>
      </c>
      <c r="AB196" s="48">
        <f t="shared" si="16"/>
        <v>5.4015551286444571E-2</v>
      </c>
    </row>
    <row r="197" spans="25:28">
      <c r="Y197" s="48">
        <f t="shared" si="17"/>
        <v>495</v>
      </c>
      <c r="Z197" s="48">
        <f t="shared" si="15"/>
        <v>0.55091111746317678</v>
      </c>
      <c r="AA197" s="48">
        <f t="shared" si="14"/>
        <v>495</v>
      </c>
      <c r="AB197" s="48">
        <f t="shared" si="16"/>
        <v>5.0746685638839141E-2</v>
      </c>
    </row>
    <row r="198" spans="25:28">
      <c r="Y198" s="48">
        <f t="shared" si="17"/>
        <v>496</v>
      </c>
      <c r="Z198" s="48">
        <f t="shared" si="15"/>
        <v>0.544003798969106</v>
      </c>
      <c r="AA198" s="48">
        <f t="shared" si="14"/>
        <v>496</v>
      </c>
      <c r="AB198" s="48">
        <f t="shared" si="16"/>
        <v>4.7644158712245414E-2</v>
      </c>
    </row>
    <row r="199" spans="25:28">
      <c r="Y199" s="48">
        <f t="shared" si="17"/>
        <v>497</v>
      </c>
      <c r="Z199" s="48">
        <f t="shared" si="15"/>
        <v>0.53711211758481303</v>
      </c>
      <c r="AA199" s="48">
        <f t="shared" si="14"/>
        <v>497</v>
      </c>
      <c r="AB199" s="48">
        <f t="shared" si="16"/>
        <v>4.4701773346938534E-2</v>
      </c>
    </row>
    <row r="200" spans="25:28">
      <c r="Y200" s="48">
        <f t="shared" si="17"/>
        <v>498</v>
      </c>
      <c r="Z200" s="48">
        <f t="shared" si="15"/>
        <v>0.53023768458637432</v>
      </c>
      <c r="AA200" s="48">
        <f t="shared" si="14"/>
        <v>498</v>
      </c>
      <c r="AB200" s="48">
        <f t="shared" si="16"/>
        <v>4.1913405729882655E-2</v>
      </c>
    </row>
    <row r="201" spans="25:28">
      <c r="Y201" s="48">
        <f t="shared" si="17"/>
        <v>499</v>
      </c>
      <c r="Z201" s="48">
        <f t="shared" si="15"/>
        <v>0.52338208394077534</v>
      </c>
      <c r="AA201" s="48">
        <f t="shared" si="14"/>
        <v>499</v>
      </c>
      <c r="AB201" s="48">
        <f t="shared" si="16"/>
        <v>3.9273016534665452E-2</v>
      </c>
    </row>
    <row r="202" spans="25:28">
      <c r="Y202" s="48">
        <f t="shared" si="17"/>
        <v>500</v>
      </c>
      <c r="Z202" s="48">
        <f t="shared" si="15"/>
        <v>0.51654687182379</v>
      </c>
      <c r="AA202" s="48">
        <f t="shared" si="14"/>
        <v>500</v>
      </c>
      <c r="AB202" s="48">
        <f t="shared" si="16"/>
        <v>3.677466110004967E-2</v>
      </c>
    </row>
  </sheetData>
  <dataValidations disablePrompts="1" count="1">
    <dataValidation type="list" allowBlank="1" showInputMessage="1" showErrorMessage="1" sqref="S4" xr:uid="{00000000-0002-0000-1200-000000000000}">
      <formula1>$J$13:$J$16</formula1>
    </dataValidation>
  </dataValidation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5"/>
  </sheetPr>
  <dimension ref="A1:C410"/>
  <sheetViews>
    <sheetView topLeftCell="A316" workbookViewId="0">
      <selection activeCell="I22" sqref="I22"/>
    </sheetView>
  </sheetViews>
  <sheetFormatPr defaultColWidth="8.85546875" defaultRowHeight="15"/>
  <cols>
    <col min="3" max="3" width="8.85546875" style="47"/>
  </cols>
  <sheetData>
    <row r="1" spans="1:3">
      <c r="A1" s="49">
        <v>0</v>
      </c>
      <c r="B1" s="49">
        <v>0.5</v>
      </c>
      <c r="C1" s="49"/>
    </row>
    <row r="2" spans="1:3">
      <c r="A2" s="49">
        <v>0.01</v>
      </c>
      <c r="B2" s="49">
        <v>0.496</v>
      </c>
      <c r="C2" s="49"/>
    </row>
    <row r="3" spans="1:3">
      <c r="A3" s="49">
        <v>0.02</v>
      </c>
      <c r="B3" s="49">
        <v>0.49199999999999999</v>
      </c>
      <c r="C3" s="49"/>
    </row>
    <row r="4" spans="1:3">
      <c r="A4" s="49">
        <v>0.03</v>
      </c>
      <c r="B4" s="49">
        <v>0.48799999999999999</v>
      </c>
      <c r="C4" s="49"/>
    </row>
    <row r="5" spans="1:3">
      <c r="A5" s="49">
        <v>0.04</v>
      </c>
      <c r="B5" s="49">
        <v>0.48399999999999999</v>
      </c>
      <c r="C5" s="49"/>
    </row>
    <row r="6" spans="1:3">
      <c r="A6" s="49">
        <v>0.05</v>
      </c>
      <c r="B6" s="49">
        <v>0.48010000000000003</v>
      </c>
      <c r="C6" s="49"/>
    </row>
    <row r="7" spans="1:3">
      <c r="A7" s="49">
        <v>0.06</v>
      </c>
      <c r="B7" s="49">
        <v>0.47610000000000002</v>
      </c>
      <c r="C7" s="49"/>
    </row>
    <row r="8" spans="1:3">
      <c r="A8" s="49">
        <v>7.0000000000000007E-2</v>
      </c>
      <c r="B8" s="49">
        <v>0.47210000000000002</v>
      </c>
      <c r="C8" s="49"/>
    </row>
    <row r="9" spans="1:3">
      <c r="A9" s="49">
        <v>0.08</v>
      </c>
      <c r="B9" s="49">
        <v>0.46810000000000002</v>
      </c>
      <c r="C9" s="49"/>
    </row>
    <row r="10" spans="1:3">
      <c r="A10" s="49">
        <v>0.09</v>
      </c>
      <c r="B10" s="49">
        <v>0.46410000000000001</v>
      </c>
      <c r="C10" s="49"/>
    </row>
    <row r="11" spans="1:3">
      <c r="A11" s="49">
        <v>0.1</v>
      </c>
      <c r="B11" s="49">
        <v>0.4602</v>
      </c>
      <c r="C11" s="49"/>
    </row>
    <row r="12" spans="1:3">
      <c r="A12" s="49">
        <v>0.11</v>
      </c>
      <c r="B12" s="49">
        <v>0.45619999999999999</v>
      </c>
      <c r="C12" s="49"/>
    </row>
    <row r="13" spans="1:3">
      <c r="A13" s="49">
        <v>0.12</v>
      </c>
      <c r="B13" s="49">
        <v>0.45219999999999999</v>
      </c>
      <c r="C13" s="49"/>
    </row>
    <row r="14" spans="1:3">
      <c r="A14" s="49">
        <v>0.13</v>
      </c>
      <c r="B14" s="49">
        <v>0.44829999999999998</v>
      </c>
      <c r="C14" s="49"/>
    </row>
    <row r="15" spans="1:3">
      <c r="A15" s="49">
        <v>0.14000000000000001</v>
      </c>
      <c r="B15" s="49">
        <v>0.44429999999999997</v>
      </c>
      <c r="C15" s="49"/>
    </row>
    <row r="16" spans="1:3">
      <c r="A16" s="49">
        <v>0.15</v>
      </c>
      <c r="B16" s="49">
        <v>0.44040000000000001</v>
      </c>
      <c r="C16" s="49"/>
    </row>
    <row r="17" spans="1:3">
      <c r="A17" s="49">
        <v>0.16</v>
      </c>
      <c r="B17" s="49">
        <v>0.43640000000000001</v>
      </c>
      <c r="C17" s="49"/>
    </row>
    <row r="18" spans="1:3">
      <c r="A18" s="49">
        <v>0.17</v>
      </c>
      <c r="B18" s="49">
        <v>0.4325</v>
      </c>
      <c r="C18" s="49"/>
    </row>
    <row r="19" spans="1:3">
      <c r="A19" s="49">
        <v>0.18</v>
      </c>
      <c r="B19" s="49">
        <v>0.42859999999999998</v>
      </c>
      <c r="C19" s="49"/>
    </row>
    <row r="20" spans="1:3">
      <c r="A20" s="49">
        <v>0.19</v>
      </c>
      <c r="B20" s="49">
        <v>0.42470000000000002</v>
      </c>
      <c r="C20" s="49"/>
    </row>
    <row r="21" spans="1:3">
      <c r="A21" s="49">
        <v>0.2</v>
      </c>
      <c r="B21" s="49">
        <v>0.42070000000000002</v>
      </c>
      <c r="C21" s="49"/>
    </row>
    <row r="22" spans="1:3">
      <c r="A22" s="49">
        <v>0.21</v>
      </c>
      <c r="B22" s="49">
        <v>0.4168</v>
      </c>
      <c r="C22" s="49"/>
    </row>
    <row r="23" spans="1:3">
      <c r="A23" s="49">
        <v>0.22</v>
      </c>
      <c r="B23" s="49">
        <v>0.41289999999999999</v>
      </c>
      <c r="C23" s="49"/>
    </row>
    <row r="24" spans="1:3">
      <c r="A24" s="49">
        <v>0.23</v>
      </c>
      <c r="B24" s="49">
        <v>0.40899999999999997</v>
      </c>
      <c r="C24" s="49"/>
    </row>
    <row r="25" spans="1:3">
      <c r="A25" s="49">
        <v>0.24</v>
      </c>
      <c r="B25" s="49">
        <v>0.4052</v>
      </c>
      <c r="C25" s="49"/>
    </row>
    <row r="26" spans="1:3">
      <c r="A26" s="49">
        <v>0.25</v>
      </c>
      <c r="B26" s="49">
        <v>0.40129999999999999</v>
      </c>
      <c r="C26" s="49"/>
    </row>
    <row r="27" spans="1:3">
      <c r="A27" s="49">
        <v>0.26</v>
      </c>
      <c r="B27" s="49">
        <v>0.39739999999999998</v>
      </c>
      <c r="C27" s="49"/>
    </row>
    <row r="28" spans="1:3">
      <c r="A28" s="49">
        <v>0.27</v>
      </c>
      <c r="B28" s="49">
        <v>0.39360000000000001</v>
      </c>
      <c r="C28" s="49"/>
    </row>
    <row r="29" spans="1:3">
      <c r="A29" s="49">
        <v>0.28000000000000003</v>
      </c>
      <c r="B29" s="49">
        <v>0.38969999999999999</v>
      </c>
      <c r="C29" s="49"/>
    </row>
    <row r="30" spans="1:3">
      <c r="A30" s="49">
        <v>0.28999999999999998</v>
      </c>
      <c r="B30" s="49">
        <v>0.38590000000000002</v>
      </c>
      <c r="C30" s="49"/>
    </row>
    <row r="31" spans="1:3">
      <c r="A31" s="49">
        <v>0.3</v>
      </c>
      <c r="B31" s="49">
        <v>0.3821</v>
      </c>
      <c r="C31" s="49"/>
    </row>
    <row r="32" spans="1:3">
      <c r="A32" s="49">
        <v>0.31</v>
      </c>
      <c r="B32" s="49">
        <v>0.37830000000000003</v>
      </c>
      <c r="C32" s="49"/>
    </row>
    <row r="33" spans="1:3">
      <c r="A33" s="49">
        <v>0.32</v>
      </c>
      <c r="B33" s="49">
        <v>0.3745</v>
      </c>
      <c r="C33" s="49"/>
    </row>
    <row r="34" spans="1:3">
      <c r="A34" s="49">
        <v>0.33</v>
      </c>
      <c r="B34" s="49">
        <v>0.37069999999999997</v>
      </c>
      <c r="C34" s="49"/>
    </row>
    <row r="35" spans="1:3">
      <c r="A35" s="49">
        <v>0.34</v>
      </c>
      <c r="B35" s="49">
        <v>0.3669</v>
      </c>
      <c r="C35" s="49"/>
    </row>
    <row r="36" spans="1:3">
      <c r="A36" s="49">
        <v>0.35</v>
      </c>
      <c r="B36" s="49">
        <v>0.36320000000000002</v>
      </c>
      <c r="C36" s="49"/>
    </row>
    <row r="37" spans="1:3">
      <c r="A37" s="49">
        <v>0.36</v>
      </c>
      <c r="B37" s="49">
        <v>0.3594</v>
      </c>
      <c r="C37" s="49"/>
    </row>
    <row r="38" spans="1:3">
      <c r="A38" s="49">
        <v>0.37</v>
      </c>
      <c r="B38" s="49">
        <v>0.35570000000000002</v>
      </c>
      <c r="C38" s="49"/>
    </row>
    <row r="39" spans="1:3">
      <c r="A39" s="49">
        <v>0.38</v>
      </c>
      <c r="B39" s="49">
        <v>0.35199999999999998</v>
      </c>
      <c r="C39" s="49"/>
    </row>
    <row r="40" spans="1:3">
      <c r="A40" s="49">
        <v>0.39</v>
      </c>
      <c r="B40" s="49">
        <v>0.3483</v>
      </c>
      <c r="C40" s="49"/>
    </row>
    <row r="41" spans="1:3">
      <c r="A41" s="49">
        <v>0.4</v>
      </c>
      <c r="B41" s="49">
        <v>0.34460000000000002</v>
      </c>
      <c r="C41" s="49"/>
    </row>
    <row r="42" spans="1:3">
      <c r="A42" s="49">
        <v>0.41</v>
      </c>
      <c r="B42" s="49">
        <v>0.34089999999999998</v>
      </c>
      <c r="C42" s="49"/>
    </row>
    <row r="43" spans="1:3">
      <c r="A43" s="49">
        <v>0.42</v>
      </c>
      <c r="B43" s="49">
        <v>0.3372</v>
      </c>
      <c r="C43" s="49"/>
    </row>
    <row r="44" spans="1:3">
      <c r="A44" s="49">
        <v>0.43</v>
      </c>
      <c r="B44" s="49">
        <v>0.33360000000000001</v>
      </c>
      <c r="C44" s="49"/>
    </row>
    <row r="45" spans="1:3">
      <c r="A45" s="49">
        <v>0.44</v>
      </c>
      <c r="B45" s="49">
        <v>0.33</v>
      </c>
      <c r="C45" s="49"/>
    </row>
    <row r="46" spans="1:3">
      <c r="A46" s="49">
        <v>0.45</v>
      </c>
      <c r="B46" s="49">
        <v>0.32640000000000002</v>
      </c>
      <c r="C46" s="49"/>
    </row>
    <row r="47" spans="1:3">
      <c r="A47" s="49">
        <v>0.46</v>
      </c>
      <c r="B47" s="49">
        <v>0.32279999999999998</v>
      </c>
      <c r="C47" s="49"/>
    </row>
    <row r="48" spans="1:3">
      <c r="A48" s="49">
        <v>0.47</v>
      </c>
      <c r="B48" s="49">
        <v>0.31919999999999998</v>
      </c>
      <c r="C48" s="49"/>
    </row>
    <row r="49" spans="1:3">
      <c r="A49" s="49">
        <v>0.48</v>
      </c>
      <c r="B49" s="49">
        <v>0.31559999999999999</v>
      </c>
      <c r="C49" s="49"/>
    </row>
    <row r="50" spans="1:3">
      <c r="A50" s="49">
        <v>0.49</v>
      </c>
      <c r="B50" s="49">
        <v>0.31209999999999999</v>
      </c>
      <c r="C50" s="49"/>
    </row>
    <row r="51" spans="1:3">
      <c r="A51" s="49">
        <v>0.5</v>
      </c>
      <c r="B51" s="49">
        <v>0.3085</v>
      </c>
      <c r="C51" s="49"/>
    </row>
    <row r="52" spans="1:3">
      <c r="A52" s="49">
        <v>0.51</v>
      </c>
      <c r="B52" s="49">
        <v>0.30499999999999999</v>
      </c>
      <c r="C52" s="49"/>
    </row>
    <row r="53" spans="1:3">
      <c r="A53" s="49">
        <v>0.52</v>
      </c>
      <c r="B53" s="49">
        <v>0.30149999999999999</v>
      </c>
      <c r="C53" s="49"/>
    </row>
    <row r="54" spans="1:3">
      <c r="A54" s="49">
        <v>0.53</v>
      </c>
      <c r="B54" s="49">
        <v>0.29809999999999998</v>
      </c>
      <c r="C54" s="49"/>
    </row>
    <row r="55" spans="1:3">
      <c r="A55" s="49">
        <v>0.54</v>
      </c>
      <c r="B55" s="49">
        <v>0.29459999999999997</v>
      </c>
      <c r="C55" s="49"/>
    </row>
    <row r="56" spans="1:3">
      <c r="A56" s="49">
        <v>0.55000000000000004</v>
      </c>
      <c r="B56" s="49">
        <v>0.29120000000000001</v>
      </c>
      <c r="C56" s="49"/>
    </row>
    <row r="57" spans="1:3">
      <c r="A57" s="49">
        <v>0.56000000000000005</v>
      </c>
      <c r="B57" s="49">
        <v>0.28770000000000001</v>
      </c>
      <c r="C57" s="49"/>
    </row>
    <row r="58" spans="1:3">
      <c r="A58" s="49">
        <v>0.56999999999999995</v>
      </c>
      <c r="B58" s="49">
        <v>0.2843</v>
      </c>
      <c r="C58" s="49"/>
    </row>
    <row r="59" spans="1:3">
      <c r="A59" s="49">
        <v>0.57999999999999996</v>
      </c>
      <c r="B59" s="49">
        <v>0.28100000000000003</v>
      </c>
      <c r="C59" s="49"/>
    </row>
    <row r="60" spans="1:3">
      <c r="A60" s="49">
        <v>0.59</v>
      </c>
      <c r="B60" s="49">
        <v>0.27760000000000001</v>
      </c>
      <c r="C60" s="49"/>
    </row>
    <row r="61" spans="1:3">
      <c r="A61" s="49">
        <v>0.6</v>
      </c>
      <c r="B61" s="49">
        <v>0.27429999999999999</v>
      </c>
      <c r="C61" s="49"/>
    </row>
    <row r="62" spans="1:3">
      <c r="A62" s="49">
        <v>0.61</v>
      </c>
      <c r="B62" s="49">
        <v>0.27089999999999997</v>
      </c>
      <c r="C62" s="49"/>
    </row>
    <row r="63" spans="1:3">
      <c r="A63" s="49">
        <v>0.62</v>
      </c>
      <c r="B63" s="49">
        <v>0.2676</v>
      </c>
      <c r="C63" s="49"/>
    </row>
    <row r="64" spans="1:3">
      <c r="A64" s="49">
        <v>0.63</v>
      </c>
      <c r="B64" s="49">
        <v>0.26429999999999998</v>
      </c>
      <c r="C64" s="49"/>
    </row>
    <row r="65" spans="1:3">
      <c r="A65" s="49">
        <v>0.64</v>
      </c>
      <c r="B65" s="49">
        <v>0.2611</v>
      </c>
      <c r="C65" s="49"/>
    </row>
    <row r="66" spans="1:3">
      <c r="A66" s="49">
        <v>0.65</v>
      </c>
      <c r="B66" s="49">
        <v>0.25779999999999997</v>
      </c>
      <c r="C66" s="49"/>
    </row>
    <row r="67" spans="1:3">
      <c r="A67" s="49">
        <v>0.66</v>
      </c>
      <c r="B67" s="49">
        <v>0.25459999999999999</v>
      </c>
      <c r="C67" s="49"/>
    </row>
    <row r="68" spans="1:3">
      <c r="A68" s="49">
        <v>0.67</v>
      </c>
      <c r="B68" s="49">
        <v>0.25140000000000001</v>
      </c>
      <c r="C68" s="49"/>
    </row>
    <row r="69" spans="1:3">
      <c r="A69" s="49">
        <v>0.68</v>
      </c>
      <c r="B69" s="49">
        <v>0.24829999999999999</v>
      </c>
      <c r="C69" s="49"/>
    </row>
    <row r="70" spans="1:3">
      <c r="A70" s="49">
        <v>0.69</v>
      </c>
      <c r="B70" s="49">
        <v>0.24510000000000001</v>
      </c>
      <c r="C70" s="49"/>
    </row>
    <row r="71" spans="1:3">
      <c r="A71" s="49">
        <v>0.7</v>
      </c>
      <c r="B71" s="49">
        <v>0.24199999999999999</v>
      </c>
      <c r="C71" s="49"/>
    </row>
    <row r="72" spans="1:3">
      <c r="A72" s="49">
        <v>0.71</v>
      </c>
      <c r="B72" s="49">
        <v>0.2389</v>
      </c>
      <c r="C72" s="49"/>
    </row>
    <row r="73" spans="1:3">
      <c r="A73" s="49">
        <v>0.72</v>
      </c>
      <c r="B73" s="49">
        <v>0.23580000000000001</v>
      </c>
      <c r="C73" s="49"/>
    </row>
    <row r="74" spans="1:3">
      <c r="A74" s="49">
        <v>0.73</v>
      </c>
      <c r="B74" s="49">
        <v>0.23269999999999999</v>
      </c>
      <c r="C74" s="49"/>
    </row>
    <row r="75" spans="1:3">
      <c r="A75" s="49">
        <v>0.74</v>
      </c>
      <c r="B75" s="49">
        <v>0.2296</v>
      </c>
      <c r="C75" s="49"/>
    </row>
    <row r="76" spans="1:3">
      <c r="A76" s="49">
        <v>0.75</v>
      </c>
      <c r="B76" s="49">
        <v>0.2266</v>
      </c>
      <c r="C76" s="49"/>
    </row>
    <row r="77" spans="1:3">
      <c r="A77" s="49">
        <v>0.76</v>
      </c>
      <c r="B77" s="49">
        <v>0.22359999999999999</v>
      </c>
      <c r="C77" s="49"/>
    </row>
    <row r="78" spans="1:3">
      <c r="A78" s="49">
        <v>0.77</v>
      </c>
      <c r="B78" s="49">
        <v>0.22059999999999999</v>
      </c>
      <c r="C78" s="49"/>
    </row>
    <row r="79" spans="1:3">
      <c r="A79" s="49">
        <v>0.78</v>
      </c>
      <c r="B79" s="49">
        <v>0.2177</v>
      </c>
      <c r="C79" s="49"/>
    </row>
    <row r="80" spans="1:3">
      <c r="A80" s="49">
        <v>0.79</v>
      </c>
      <c r="B80" s="49">
        <v>0.21479999999999999</v>
      </c>
      <c r="C80" s="49"/>
    </row>
    <row r="81" spans="1:3">
      <c r="A81" s="49">
        <v>0.8</v>
      </c>
      <c r="B81" s="49">
        <v>0.21190000000000001</v>
      </c>
      <c r="C81" s="49"/>
    </row>
    <row r="82" spans="1:3">
      <c r="A82" s="49">
        <v>0.81</v>
      </c>
      <c r="B82" s="49">
        <v>0.20899999999999999</v>
      </c>
      <c r="C82" s="49"/>
    </row>
    <row r="83" spans="1:3">
      <c r="A83" s="49">
        <v>0.82</v>
      </c>
      <c r="B83" s="49">
        <v>0.20610000000000001</v>
      </c>
      <c r="C83" s="49"/>
    </row>
    <row r="84" spans="1:3">
      <c r="A84" s="49">
        <v>0.83</v>
      </c>
      <c r="B84" s="49">
        <v>0.20330000000000001</v>
      </c>
      <c r="C84" s="49"/>
    </row>
    <row r="85" spans="1:3">
      <c r="A85" s="49">
        <v>0.84</v>
      </c>
      <c r="B85" s="49">
        <v>0.20050000000000001</v>
      </c>
      <c r="C85" s="49"/>
    </row>
    <row r="86" spans="1:3">
      <c r="A86" s="49">
        <v>0.85</v>
      </c>
      <c r="B86" s="49">
        <v>0.19769999999999999</v>
      </c>
      <c r="C86" s="49"/>
    </row>
    <row r="87" spans="1:3">
      <c r="A87" s="49">
        <v>0.86</v>
      </c>
      <c r="B87" s="49">
        <v>0.19489999999999999</v>
      </c>
      <c r="C87" s="49"/>
    </row>
    <row r="88" spans="1:3">
      <c r="A88" s="49">
        <v>0.87</v>
      </c>
      <c r="B88" s="49">
        <v>0.19220000000000001</v>
      </c>
      <c r="C88" s="49"/>
    </row>
    <row r="89" spans="1:3">
      <c r="A89" s="49">
        <v>0.88</v>
      </c>
      <c r="B89" s="49">
        <v>0.18940000000000001</v>
      </c>
      <c r="C89" s="49"/>
    </row>
    <row r="90" spans="1:3">
      <c r="A90" s="49">
        <v>0.89</v>
      </c>
      <c r="B90" s="49">
        <v>0.1867</v>
      </c>
      <c r="C90" s="49"/>
    </row>
    <row r="91" spans="1:3">
      <c r="A91" s="49">
        <v>0.9</v>
      </c>
      <c r="B91" s="49">
        <v>0.18410000000000001</v>
      </c>
      <c r="C91" s="49"/>
    </row>
    <row r="92" spans="1:3">
      <c r="A92" s="49">
        <v>0.91</v>
      </c>
      <c r="B92" s="49">
        <v>0.18140000000000001</v>
      </c>
      <c r="C92" s="49"/>
    </row>
    <row r="93" spans="1:3">
      <c r="A93" s="49">
        <v>0.92</v>
      </c>
      <c r="B93" s="49">
        <v>0.17879999999999999</v>
      </c>
      <c r="C93" s="49"/>
    </row>
    <row r="94" spans="1:3">
      <c r="A94" s="49">
        <v>0.93</v>
      </c>
      <c r="B94" s="49">
        <v>0.1762</v>
      </c>
      <c r="C94" s="49"/>
    </row>
    <row r="95" spans="1:3">
      <c r="A95" s="49">
        <v>0.94</v>
      </c>
      <c r="B95" s="49">
        <v>0.1736</v>
      </c>
      <c r="C95" s="49"/>
    </row>
    <row r="96" spans="1:3">
      <c r="A96" s="49">
        <v>0.95</v>
      </c>
      <c r="B96" s="49">
        <v>0.1711</v>
      </c>
      <c r="C96" s="49"/>
    </row>
    <row r="97" spans="1:3">
      <c r="A97" s="49">
        <v>0.96</v>
      </c>
      <c r="B97" s="49">
        <v>0.16850000000000001</v>
      </c>
      <c r="C97" s="49"/>
    </row>
    <row r="98" spans="1:3">
      <c r="A98" s="49">
        <v>0.97</v>
      </c>
      <c r="B98" s="49">
        <v>0.16600000000000001</v>
      </c>
      <c r="C98" s="49"/>
    </row>
    <row r="99" spans="1:3">
      <c r="A99" s="49">
        <v>0.98</v>
      </c>
      <c r="B99" s="49">
        <v>0.16350000000000001</v>
      </c>
      <c r="C99" s="49"/>
    </row>
    <row r="100" spans="1:3">
      <c r="A100" s="49">
        <v>0.99</v>
      </c>
      <c r="B100" s="49">
        <v>0.16109999999999999</v>
      </c>
      <c r="C100" s="49"/>
    </row>
    <row r="101" spans="1:3">
      <c r="A101" s="49">
        <v>1</v>
      </c>
      <c r="B101">
        <v>0.15870000000000001</v>
      </c>
      <c r="C101" s="49"/>
    </row>
    <row r="102" spans="1:3">
      <c r="A102" s="49">
        <v>1.01</v>
      </c>
      <c r="B102">
        <v>0.13569999999999999</v>
      </c>
      <c r="C102" s="49"/>
    </row>
    <row r="103" spans="1:3">
      <c r="A103" s="49">
        <v>1.02</v>
      </c>
      <c r="B103">
        <v>0.11509999999999999</v>
      </c>
      <c r="C103" s="49"/>
    </row>
    <row r="104" spans="1:3">
      <c r="A104" s="49">
        <v>1.03</v>
      </c>
      <c r="B104">
        <v>9.6799999999999997E-2</v>
      </c>
      <c r="C104" s="49"/>
    </row>
    <row r="105" spans="1:3">
      <c r="A105" s="49">
        <v>1.04</v>
      </c>
      <c r="B105">
        <v>8.0799999999999997E-2</v>
      </c>
      <c r="C105" s="49"/>
    </row>
    <row r="106" spans="1:3">
      <c r="A106" s="49">
        <v>1.05</v>
      </c>
      <c r="B106">
        <v>6.6799999999999998E-2</v>
      </c>
      <c r="C106" s="49"/>
    </row>
    <row r="107" spans="1:3">
      <c r="A107" s="49">
        <v>1.06</v>
      </c>
      <c r="B107">
        <v>5.4800000000000001E-2</v>
      </c>
      <c r="C107" s="49"/>
    </row>
    <row r="108" spans="1:3">
      <c r="A108" s="49">
        <v>1.07</v>
      </c>
      <c r="B108">
        <v>4.4600000000000001E-2</v>
      </c>
      <c r="C108" s="49"/>
    </row>
    <row r="109" spans="1:3">
      <c r="A109" s="49">
        <v>1.08</v>
      </c>
      <c r="B109">
        <v>3.5900000000000001E-2</v>
      </c>
      <c r="C109" s="49"/>
    </row>
    <row r="110" spans="1:3">
      <c r="A110" s="49">
        <v>1.0900000000000001</v>
      </c>
      <c r="B110">
        <v>2.87E-2</v>
      </c>
      <c r="C110" s="49"/>
    </row>
    <row r="111" spans="1:3">
      <c r="A111" s="49">
        <v>1.1000000000000001</v>
      </c>
      <c r="B111">
        <v>0.15620000000000001</v>
      </c>
      <c r="C111" s="49"/>
    </row>
    <row r="112" spans="1:3">
      <c r="A112" s="49">
        <v>1.1100000000000001</v>
      </c>
      <c r="B112">
        <v>0.13350000000000001</v>
      </c>
      <c r="C112" s="49"/>
    </row>
    <row r="113" spans="1:3">
      <c r="A113" s="49">
        <v>1.1200000000000001</v>
      </c>
      <c r="B113">
        <v>0.11310000000000001</v>
      </c>
      <c r="C113" s="49"/>
    </row>
    <row r="114" spans="1:3">
      <c r="A114" s="49">
        <v>1.1299999999999999</v>
      </c>
      <c r="B114">
        <v>9.5100000000000004E-2</v>
      </c>
      <c r="C114" s="49"/>
    </row>
    <row r="115" spans="1:3">
      <c r="A115" s="49">
        <v>1.1399999999999999</v>
      </c>
      <c r="B115">
        <v>7.9299999999999995E-2</v>
      </c>
      <c r="C115" s="49"/>
    </row>
    <row r="116" spans="1:3">
      <c r="A116" s="49">
        <v>1.1499999999999999</v>
      </c>
      <c r="B116">
        <v>6.5500000000000003E-2</v>
      </c>
      <c r="C116" s="49"/>
    </row>
    <row r="117" spans="1:3">
      <c r="A117" s="49">
        <v>1.1599999999999999</v>
      </c>
      <c r="B117">
        <v>5.3699999999999998E-2</v>
      </c>
      <c r="C117" s="49"/>
    </row>
    <row r="118" spans="1:3">
      <c r="A118" s="49">
        <v>1.17</v>
      </c>
      <c r="B118">
        <v>4.36E-2</v>
      </c>
      <c r="C118" s="49"/>
    </row>
    <row r="119" spans="1:3">
      <c r="A119" s="49">
        <v>1.18</v>
      </c>
      <c r="B119">
        <v>3.5099999999999999E-2</v>
      </c>
      <c r="C119" s="49"/>
    </row>
    <row r="120" spans="1:3">
      <c r="A120" s="49">
        <v>1.19</v>
      </c>
      <c r="B120">
        <v>2.81E-2</v>
      </c>
      <c r="C120" s="49"/>
    </row>
    <row r="121" spans="1:3">
      <c r="A121" s="49">
        <v>1.2</v>
      </c>
      <c r="B121">
        <v>0.15390000000000001</v>
      </c>
      <c r="C121" s="49"/>
    </row>
    <row r="122" spans="1:3">
      <c r="A122" s="49">
        <v>1.21</v>
      </c>
      <c r="B122">
        <v>0.13139999999999999</v>
      </c>
      <c r="C122" s="49"/>
    </row>
    <row r="123" spans="1:3">
      <c r="A123" s="49">
        <v>1.22</v>
      </c>
      <c r="B123">
        <v>0.11119999999999999</v>
      </c>
      <c r="C123" s="49"/>
    </row>
    <row r="124" spans="1:3">
      <c r="A124" s="49">
        <v>1.23</v>
      </c>
      <c r="B124">
        <v>9.3399999999999997E-2</v>
      </c>
      <c r="C124" s="49"/>
    </row>
    <row r="125" spans="1:3">
      <c r="A125" s="49">
        <v>1.24</v>
      </c>
      <c r="B125">
        <v>7.7799999999999994E-2</v>
      </c>
      <c r="C125" s="49"/>
    </row>
    <row r="126" spans="1:3">
      <c r="A126" s="49">
        <v>1.25</v>
      </c>
      <c r="B126">
        <v>6.4299999999999996E-2</v>
      </c>
      <c r="C126" s="49"/>
    </row>
    <row r="127" spans="1:3">
      <c r="A127" s="49">
        <v>1.26</v>
      </c>
      <c r="B127">
        <v>5.2600000000000001E-2</v>
      </c>
      <c r="C127" s="49"/>
    </row>
    <row r="128" spans="1:3">
      <c r="A128" s="49">
        <v>1.27</v>
      </c>
      <c r="B128">
        <v>4.2700000000000002E-2</v>
      </c>
      <c r="C128" s="49"/>
    </row>
    <row r="129" spans="1:3">
      <c r="A129" s="49">
        <v>1.28</v>
      </c>
      <c r="B129">
        <v>3.44E-2</v>
      </c>
      <c r="C129" s="49"/>
    </row>
    <row r="130" spans="1:3">
      <c r="A130" s="49">
        <v>1.29</v>
      </c>
      <c r="B130">
        <v>2.7400000000000001E-2</v>
      </c>
      <c r="C130" s="49"/>
    </row>
    <row r="131" spans="1:3">
      <c r="A131" s="49">
        <v>1.3</v>
      </c>
      <c r="B131">
        <v>0.1515</v>
      </c>
      <c r="C131" s="49"/>
    </row>
    <row r="132" spans="1:3">
      <c r="A132" s="49">
        <v>1.31</v>
      </c>
      <c r="B132">
        <v>0.12920000000000001</v>
      </c>
      <c r="C132" s="49"/>
    </row>
    <row r="133" spans="1:3">
      <c r="A133" s="49">
        <v>1.32</v>
      </c>
      <c r="B133">
        <v>0.10929999999999999</v>
      </c>
      <c r="C133" s="49"/>
    </row>
    <row r="134" spans="1:3">
      <c r="A134" s="49">
        <v>1.33</v>
      </c>
      <c r="B134">
        <v>9.1800000000000007E-2</v>
      </c>
      <c r="C134" s="49"/>
    </row>
    <row r="135" spans="1:3">
      <c r="A135" s="49">
        <v>1.34</v>
      </c>
      <c r="B135">
        <v>7.6399999999999996E-2</v>
      </c>
      <c r="C135" s="49"/>
    </row>
    <row r="136" spans="1:3">
      <c r="A136" s="49">
        <v>1.35</v>
      </c>
      <c r="B136">
        <v>6.3E-2</v>
      </c>
      <c r="C136" s="49"/>
    </row>
    <row r="137" spans="1:3">
      <c r="A137" s="49">
        <v>1.36</v>
      </c>
      <c r="B137">
        <v>5.16E-2</v>
      </c>
      <c r="C137" s="49"/>
    </row>
    <row r="138" spans="1:3">
      <c r="A138" s="49">
        <v>1.37</v>
      </c>
      <c r="B138">
        <v>4.1799999999999997E-2</v>
      </c>
      <c r="C138" s="49"/>
    </row>
    <row r="139" spans="1:3">
      <c r="A139" s="49">
        <v>1.38</v>
      </c>
      <c r="B139">
        <v>3.3599999999999998E-2</v>
      </c>
      <c r="C139" s="49"/>
    </row>
    <row r="140" spans="1:3">
      <c r="A140" s="49">
        <v>1.39</v>
      </c>
      <c r="B140">
        <v>2.6800000000000001E-2</v>
      </c>
      <c r="C140" s="49"/>
    </row>
    <row r="141" spans="1:3">
      <c r="A141" s="49">
        <v>1.4</v>
      </c>
      <c r="B141">
        <v>0.1492</v>
      </c>
      <c r="C141" s="49"/>
    </row>
    <row r="142" spans="1:3">
      <c r="A142" s="49">
        <v>1.41</v>
      </c>
      <c r="B142">
        <v>0.12709999999999999</v>
      </c>
      <c r="C142" s="49"/>
    </row>
    <row r="143" spans="1:3">
      <c r="A143" s="49">
        <v>1.42</v>
      </c>
      <c r="B143">
        <v>0.1075</v>
      </c>
      <c r="C143" s="49"/>
    </row>
    <row r="144" spans="1:3">
      <c r="A144" s="49">
        <v>1.43</v>
      </c>
      <c r="B144">
        <v>9.01E-2</v>
      </c>
      <c r="C144" s="49"/>
    </row>
    <row r="145" spans="1:3">
      <c r="A145" s="49">
        <v>1.44</v>
      </c>
      <c r="B145">
        <v>7.4899999999999994E-2</v>
      </c>
      <c r="C145" s="49"/>
    </row>
    <row r="146" spans="1:3">
      <c r="A146" s="49">
        <v>1.45</v>
      </c>
      <c r="B146">
        <v>6.1800000000000001E-2</v>
      </c>
      <c r="C146" s="49"/>
    </row>
    <row r="147" spans="1:3">
      <c r="A147" s="49">
        <v>1.46</v>
      </c>
      <c r="B147">
        <v>5.0500000000000003E-2</v>
      </c>
      <c r="C147" s="49"/>
    </row>
    <row r="148" spans="1:3">
      <c r="A148" s="49">
        <v>1.47</v>
      </c>
      <c r="B148">
        <v>4.0899999999999999E-2</v>
      </c>
      <c r="C148" s="49"/>
    </row>
    <row r="149" spans="1:3">
      <c r="A149" s="49">
        <v>1.48</v>
      </c>
      <c r="B149">
        <v>3.2899999999999999E-2</v>
      </c>
      <c r="C149" s="49"/>
    </row>
    <row r="150" spans="1:3">
      <c r="A150" s="49">
        <v>1.49</v>
      </c>
      <c r="B150">
        <v>2.6200000000000001E-2</v>
      </c>
      <c r="C150" s="49"/>
    </row>
    <row r="151" spans="1:3">
      <c r="A151" s="49">
        <v>1.5</v>
      </c>
      <c r="B151">
        <v>0.1469</v>
      </c>
      <c r="C151" s="49"/>
    </row>
    <row r="152" spans="1:3">
      <c r="A152" s="49">
        <v>1.51</v>
      </c>
      <c r="B152">
        <v>0.12509999999999999</v>
      </c>
      <c r="C152" s="49"/>
    </row>
    <row r="153" spans="1:3">
      <c r="A153" s="49">
        <v>1.52</v>
      </c>
      <c r="B153">
        <v>0.1056</v>
      </c>
      <c r="C153" s="49"/>
    </row>
    <row r="154" spans="1:3">
      <c r="A154" s="49">
        <v>1.53</v>
      </c>
      <c r="B154">
        <v>8.8499999999999995E-2</v>
      </c>
      <c r="C154" s="49"/>
    </row>
    <row r="155" spans="1:3">
      <c r="A155" s="49">
        <v>1.54</v>
      </c>
      <c r="B155">
        <v>7.3499999999999996E-2</v>
      </c>
      <c r="C155" s="49"/>
    </row>
    <row r="156" spans="1:3">
      <c r="A156" s="49">
        <v>1.55</v>
      </c>
      <c r="B156">
        <v>6.0600000000000001E-2</v>
      </c>
      <c r="C156" s="49"/>
    </row>
    <row r="157" spans="1:3">
      <c r="A157" s="49">
        <v>1.56</v>
      </c>
      <c r="B157">
        <v>4.9500000000000002E-2</v>
      </c>
      <c r="C157" s="49"/>
    </row>
    <row r="158" spans="1:3">
      <c r="A158" s="49">
        <v>1.57</v>
      </c>
      <c r="B158">
        <v>4.0099999999999997E-2</v>
      </c>
      <c r="C158" s="49"/>
    </row>
    <row r="159" spans="1:3">
      <c r="A159" s="49">
        <v>1.58</v>
      </c>
      <c r="B159">
        <v>3.2199999999999999E-2</v>
      </c>
      <c r="C159" s="49"/>
    </row>
    <row r="160" spans="1:3">
      <c r="A160" s="49">
        <v>1.59</v>
      </c>
      <c r="B160">
        <v>2.5600000000000001E-2</v>
      </c>
      <c r="C160" s="49"/>
    </row>
    <row r="161" spans="1:3">
      <c r="A161" s="49">
        <v>1.6</v>
      </c>
      <c r="B161">
        <v>0.14460000000000001</v>
      </c>
      <c r="C161" s="49"/>
    </row>
    <row r="162" spans="1:3">
      <c r="A162" s="49">
        <v>1.61</v>
      </c>
      <c r="B162">
        <v>0.123</v>
      </c>
      <c r="C162" s="49"/>
    </row>
    <row r="163" spans="1:3">
      <c r="A163" s="49">
        <v>1.62</v>
      </c>
      <c r="B163">
        <v>0.1038</v>
      </c>
      <c r="C163" s="49"/>
    </row>
    <row r="164" spans="1:3">
      <c r="A164" s="49">
        <v>1.63</v>
      </c>
      <c r="B164">
        <v>8.6900000000000005E-2</v>
      </c>
      <c r="C164" s="49"/>
    </row>
    <row r="165" spans="1:3">
      <c r="A165" s="49">
        <v>1.64</v>
      </c>
      <c r="B165">
        <v>7.2099999999999997E-2</v>
      </c>
      <c r="C165" s="49"/>
    </row>
    <row r="166" spans="1:3">
      <c r="A166" s="49">
        <v>1.65</v>
      </c>
      <c r="B166">
        <v>5.9400000000000001E-2</v>
      </c>
      <c r="C166" s="49"/>
    </row>
    <row r="167" spans="1:3">
      <c r="A167" s="49">
        <v>1.66</v>
      </c>
      <c r="B167">
        <v>4.8500000000000001E-2</v>
      </c>
      <c r="C167" s="49"/>
    </row>
    <row r="168" spans="1:3">
      <c r="A168" s="49">
        <v>1.67</v>
      </c>
      <c r="B168">
        <v>3.9199999999999999E-2</v>
      </c>
      <c r="C168" s="49"/>
    </row>
    <row r="169" spans="1:3">
      <c r="A169" s="49">
        <v>1.68</v>
      </c>
      <c r="B169">
        <v>3.1399999999999997E-2</v>
      </c>
      <c r="C169" s="49"/>
    </row>
    <row r="170" spans="1:3">
      <c r="A170" s="49">
        <v>1.69</v>
      </c>
      <c r="B170">
        <v>2.5000000000000001E-2</v>
      </c>
      <c r="C170" s="49"/>
    </row>
    <row r="171" spans="1:3">
      <c r="A171" s="49">
        <v>1.7</v>
      </c>
      <c r="B171">
        <v>0.14230000000000001</v>
      </c>
      <c r="C171" s="49"/>
    </row>
    <row r="172" spans="1:3">
      <c r="A172" s="49">
        <v>1.71</v>
      </c>
      <c r="B172">
        <v>0.121</v>
      </c>
      <c r="C172" s="49"/>
    </row>
    <row r="173" spans="1:3">
      <c r="A173" s="49">
        <v>1.72</v>
      </c>
      <c r="B173">
        <v>0.10199999999999999</v>
      </c>
      <c r="C173" s="49"/>
    </row>
    <row r="174" spans="1:3">
      <c r="A174" s="49">
        <v>1.73</v>
      </c>
      <c r="B174">
        <v>8.5300000000000001E-2</v>
      </c>
      <c r="C174" s="49"/>
    </row>
    <row r="175" spans="1:3">
      <c r="A175" s="49">
        <v>1.74</v>
      </c>
      <c r="B175">
        <v>7.0800000000000002E-2</v>
      </c>
      <c r="C175" s="49"/>
    </row>
    <row r="176" spans="1:3">
      <c r="A176" s="49">
        <v>1.75</v>
      </c>
      <c r="B176">
        <v>5.8200000000000002E-2</v>
      </c>
      <c r="C176" s="49"/>
    </row>
    <row r="177" spans="1:3">
      <c r="A177" s="49">
        <v>1.76</v>
      </c>
      <c r="B177">
        <v>4.7500000000000001E-2</v>
      </c>
      <c r="C177" s="49"/>
    </row>
    <row r="178" spans="1:3">
      <c r="A178" s="49">
        <v>1.77</v>
      </c>
      <c r="B178">
        <v>3.8399999999999997E-2</v>
      </c>
      <c r="C178" s="49"/>
    </row>
    <row r="179" spans="1:3">
      <c r="A179" s="49">
        <v>1.78</v>
      </c>
      <c r="B179">
        <v>3.0700000000000002E-2</v>
      </c>
      <c r="C179" s="49"/>
    </row>
    <row r="180" spans="1:3">
      <c r="A180" s="49">
        <v>1.79</v>
      </c>
      <c r="B180">
        <v>2.4400000000000002E-2</v>
      </c>
      <c r="C180" s="49"/>
    </row>
    <row r="181" spans="1:3">
      <c r="A181" s="49">
        <v>1.8</v>
      </c>
      <c r="B181">
        <v>0.1401</v>
      </c>
      <c r="C181" s="49"/>
    </row>
    <row r="182" spans="1:3">
      <c r="A182" s="49">
        <v>1.81</v>
      </c>
      <c r="B182">
        <v>0.11899999999999999</v>
      </c>
      <c r="C182" s="49"/>
    </row>
    <row r="183" spans="1:3">
      <c r="A183" s="49">
        <v>1.82</v>
      </c>
      <c r="B183">
        <v>0.1003</v>
      </c>
      <c r="C183" s="49"/>
    </row>
    <row r="184" spans="1:3">
      <c r="A184" s="49">
        <v>1.83</v>
      </c>
      <c r="B184">
        <v>8.3799999999999999E-2</v>
      </c>
      <c r="C184" s="49"/>
    </row>
    <row r="185" spans="1:3">
      <c r="A185" s="49">
        <v>1.84</v>
      </c>
      <c r="B185">
        <v>6.9400000000000003E-2</v>
      </c>
      <c r="C185" s="49"/>
    </row>
    <row r="186" spans="1:3">
      <c r="A186" s="49">
        <v>1.85</v>
      </c>
      <c r="B186">
        <v>5.7099999999999998E-2</v>
      </c>
      <c r="C186" s="49"/>
    </row>
    <row r="187" spans="1:3">
      <c r="A187" s="49">
        <v>1.86</v>
      </c>
      <c r="B187">
        <v>4.65E-2</v>
      </c>
      <c r="C187" s="49"/>
    </row>
    <row r="188" spans="1:3">
      <c r="A188" s="49">
        <v>1.87</v>
      </c>
      <c r="B188">
        <v>3.7499999999999999E-2</v>
      </c>
      <c r="C188" s="49"/>
    </row>
    <row r="189" spans="1:3">
      <c r="A189" s="49">
        <v>1.88</v>
      </c>
      <c r="B189">
        <v>3.0099999999999998E-2</v>
      </c>
      <c r="C189" s="49"/>
    </row>
    <row r="190" spans="1:3">
      <c r="A190" s="49">
        <v>1.89</v>
      </c>
      <c r="B190">
        <v>2.3900000000000001E-2</v>
      </c>
      <c r="C190" s="49"/>
    </row>
    <row r="191" spans="1:3">
      <c r="A191" s="49">
        <v>1.9</v>
      </c>
      <c r="B191">
        <v>0.13789999999999999</v>
      </c>
      <c r="C191" s="49"/>
    </row>
    <row r="192" spans="1:3">
      <c r="A192" s="49">
        <v>1.91</v>
      </c>
      <c r="B192">
        <v>0.11700000000000001</v>
      </c>
      <c r="C192" s="49"/>
    </row>
    <row r="193" spans="1:3">
      <c r="A193" s="49">
        <v>1.92</v>
      </c>
      <c r="B193">
        <v>9.8500000000000004E-2</v>
      </c>
      <c r="C193" s="49"/>
    </row>
    <row r="194" spans="1:3">
      <c r="A194" s="49">
        <v>1.93</v>
      </c>
      <c r="B194">
        <v>8.2299999999999998E-2</v>
      </c>
      <c r="C194" s="49"/>
    </row>
    <row r="195" spans="1:3">
      <c r="A195" s="49">
        <v>1.94</v>
      </c>
      <c r="B195">
        <v>6.8099999999999994E-2</v>
      </c>
      <c r="C195" s="49"/>
    </row>
    <row r="196" spans="1:3">
      <c r="A196" s="49">
        <v>1.95</v>
      </c>
      <c r="B196">
        <v>5.5899999999999998E-2</v>
      </c>
      <c r="C196" s="49"/>
    </row>
    <row r="197" spans="1:3">
      <c r="A197" s="49">
        <v>1.96</v>
      </c>
      <c r="B197">
        <v>4.5499999999999999E-2</v>
      </c>
      <c r="C197" s="49"/>
    </row>
    <row r="198" spans="1:3">
      <c r="A198" s="49">
        <v>1.97</v>
      </c>
      <c r="B198">
        <v>3.6700000000000003E-2</v>
      </c>
      <c r="C198" s="49"/>
    </row>
    <row r="199" spans="1:3">
      <c r="A199" s="49">
        <v>1.98</v>
      </c>
      <c r="B199">
        <v>2.9399999999999999E-2</v>
      </c>
      <c r="C199" s="49"/>
    </row>
    <row r="200" spans="1:3">
      <c r="A200" s="49">
        <v>1.99</v>
      </c>
      <c r="B200">
        <v>2.3300000000000001E-2</v>
      </c>
      <c r="C200" s="49"/>
    </row>
    <row r="201" spans="1:3">
      <c r="A201" s="49">
        <v>2</v>
      </c>
      <c r="B201" s="49">
        <v>2.2800000000000001E-2</v>
      </c>
      <c r="C201" s="49"/>
    </row>
    <row r="202" spans="1:3">
      <c r="A202" s="49">
        <v>2.0099999999999998</v>
      </c>
      <c r="B202" s="49">
        <v>2.2200000000000001E-2</v>
      </c>
      <c r="C202" s="49"/>
    </row>
    <row r="203" spans="1:3">
      <c r="A203" s="49">
        <v>2.02</v>
      </c>
      <c r="B203" s="49">
        <v>2.1700000000000001E-2</v>
      </c>
      <c r="C203" s="49"/>
    </row>
    <row r="204" spans="1:3">
      <c r="A204" s="49">
        <v>2.0299999999999998</v>
      </c>
      <c r="B204" s="49">
        <v>2.12E-2</v>
      </c>
      <c r="C204" s="49"/>
    </row>
    <row r="205" spans="1:3">
      <c r="A205" s="49">
        <v>2.04</v>
      </c>
      <c r="B205" s="49">
        <v>2.07E-2</v>
      </c>
      <c r="C205" s="49"/>
    </row>
    <row r="206" spans="1:3">
      <c r="A206" s="49">
        <v>2.0499999999999998</v>
      </c>
      <c r="B206" s="49">
        <v>2.0199999999999999E-2</v>
      </c>
      <c r="C206" s="49"/>
    </row>
    <row r="207" spans="1:3">
      <c r="A207" s="49">
        <v>2.06</v>
      </c>
      <c r="B207" s="49">
        <v>1.9699999999999999E-2</v>
      </c>
      <c r="C207" s="49"/>
    </row>
    <row r="208" spans="1:3">
      <c r="A208" s="49">
        <v>2.0699999999999998</v>
      </c>
      <c r="B208" s="49">
        <v>1.9199999999999998E-2</v>
      </c>
      <c r="C208" s="49"/>
    </row>
    <row r="209" spans="1:3">
      <c r="A209" s="49">
        <v>2.08</v>
      </c>
      <c r="B209" s="49">
        <v>1.8800000000000001E-2</v>
      </c>
      <c r="C209" s="49"/>
    </row>
    <row r="210" spans="1:3">
      <c r="A210" s="49">
        <v>2.09</v>
      </c>
      <c r="B210" s="49">
        <v>1.83E-2</v>
      </c>
      <c r="C210" s="49"/>
    </row>
    <row r="211" spans="1:3">
      <c r="A211" s="49">
        <v>2.1</v>
      </c>
      <c r="B211" s="49">
        <v>1.7899999999999999E-2</v>
      </c>
      <c r="C211" s="49"/>
    </row>
    <row r="212" spans="1:3">
      <c r="A212" s="49">
        <v>2.11</v>
      </c>
      <c r="B212" s="49">
        <v>1.7399999999999999E-2</v>
      </c>
      <c r="C212" s="49"/>
    </row>
    <row r="213" spans="1:3">
      <c r="A213" s="49">
        <v>2.12</v>
      </c>
      <c r="B213" s="49">
        <v>1.7000000000000001E-2</v>
      </c>
      <c r="C213" s="49"/>
    </row>
    <row r="214" spans="1:3">
      <c r="A214" s="49">
        <v>2.13</v>
      </c>
      <c r="B214" s="49">
        <v>1.66E-2</v>
      </c>
      <c r="C214" s="49"/>
    </row>
    <row r="215" spans="1:3">
      <c r="A215" s="49">
        <v>2.14</v>
      </c>
      <c r="B215" s="49">
        <v>1.6199999999999999E-2</v>
      </c>
      <c r="C215" s="49"/>
    </row>
    <row r="216" spans="1:3">
      <c r="A216" s="49">
        <v>2.15</v>
      </c>
      <c r="B216" s="49">
        <v>1.5800000000000002E-2</v>
      </c>
      <c r="C216" s="49"/>
    </row>
    <row r="217" spans="1:3">
      <c r="A217" s="49">
        <v>2.16</v>
      </c>
      <c r="B217" s="49">
        <v>1.54E-2</v>
      </c>
      <c r="C217" s="49"/>
    </row>
    <row r="218" spans="1:3">
      <c r="A218" s="49">
        <v>2.17</v>
      </c>
      <c r="B218" s="49">
        <v>1.4999999999999999E-2</v>
      </c>
      <c r="C218" s="49"/>
    </row>
    <row r="219" spans="1:3">
      <c r="A219" s="49">
        <v>2.1800000000000002</v>
      </c>
      <c r="B219" s="49">
        <v>1.46E-2</v>
      </c>
      <c r="C219" s="49"/>
    </row>
    <row r="220" spans="1:3">
      <c r="A220" s="49">
        <v>2.19</v>
      </c>
      <c r="B220" s="49">
        <v>1.43E-2</v>
      </c>
      <c r="C220" s="49"/>
    </row>
    <row r="221" spans="1:3">
      <c r="A221" s="49">
        <v>2.2000000000000002</v>
      </c>
      <c r="B221" s="49">
        <v>1.3899999999999999E-2</v>
      </c>
      <c r="C221" s="49"/>
    </row>
    <row r="222" spans="1:3">
      <c r="A222" s="49">
        <v>2.21</v>
      </c>
      <c r="B222" s="49">
        <v>1.3599999999999999E-2</v>
      </c>
      <c r="C222" s="49"/>
    </row>
    <row r="223" spans="1:3">
      <c r="A223" s="49">
        <v>2.2200000000000002</v>
      </c>
      <c r="B223" s="49">
        <v>1.32E-2</v>
      </c>
      <c r="C223" s="49"/>
    </row>
    <row r="224" spans="1:3">
      <c r="A224" s="49">
        <v>2.23</v>
      </c>
      <c r="B224" s="49">
        <v>1.29E-2</v>
      </c>
      <c r="C224" s="49"/>
    </row>
    <row r="225" spans="1:3">
      <c r="A225" s="49">
        <v>2.2400000000000002</v>
      </c>
      <c r="B225" s="49">
        <v>1.2500000000000001E-2</v>
      </c>
      <c r="C225" s="49"/>
    </row>
    <row r="226" spans="1:3">
      <c r="A226" s="49">
        <v>2.25</v>
      </c>
      <c r="B226" s="49">
        <v>1.2200000000000001E-2</v>
      </c>
      <c r="C226" s="49"/>
    </row>
    <row r="227" spans="1:3">
      <c r="A227" s="49">
        <v>2.2599999999999998</v>
      </c>
      <c r="B227" s="49">
        <v>1.1900000000000001E-2</v>
      </c>
      <c r="C227" s="49"/>
    </row>
    <row r="228" spans="1:3">
      <c r="A228" s="49">
        <v>2.27</v>
      </c>
      <c r="B228" s="49">
        <v>1.1599999999999999E-2</v>
      </c>
      <c r="C228" s="49"/>
    </row>
    <row r="229" spans="1:3">
      <c r="A229" s="49">
        <v>2.2799999999999998</v>
      </c>
      <c r="B229" s="49">
        <v>1.1299999999999999E-2</v>
      </c>
      <c r="C229" s="49"/>
    </row>
    <row r="230" spans="1:3">
      <c r="A230" s="49">
        <v>2.29</v>
      </c>
      <c r="B230" s="49">
        <v>1.0999999999999999E-2</v>
      </c>
      <c r="C230" s="49"/>
    </row>
    <row r="231" spans="1:3">
      <c r="A231" s="49">
        <v>2.2999999999999998</v>
      </c>
      <c r="B231" s="49">
        <v>1.0699999999999999E-2</v>
      </c>
      <c r="C231" s="49"/>
    </row>
    <row r="232" spans="1:3">
      <c r="A232" s="49">
        <v>2.31</v>
      </c>
      <c r="B232" s="49">
        <v>1.04E-2</v>
      </c>
      <c r="C232" s="49"/>
    </row>
    <row r="233" spans="1:3">
      <c r="A233" s="49">
        <v>2.3199999999999998</v>
      </c>
      <c r="B233" s="49">
        <v>1.0200000000000001E-2</v>
      </c>
      <c r="C233" s="49"/>
    </row>
    <row r="234" spans="1:3">
      <c r="A234" s="49">
        <v>2.33</v>
      </c>
      <c r="B234" s="49">
        <v>9.9000000000000008E-3</v>
      </c>
      <c r="C234" s="49"/>
    </row>
    <row r="235" spans="1:3">
      <c r="A235" s="49">
        <v>2.34</v>
      </c>
      <c r="B235" s="49">
        <v>9.5999999999999992E-3</v>
      </c>
      <c r="C235" s="49"/>
    </row>
    <row r="236" spans="1:3">
      <c r="A236" s="49">
        <v>2.35</v>
      </c>
      <c r="B236" s="49">
        <v>9.4000000000000004E-3</v>
      </c>
      <c r="C236" s="49"/>
    </row>
    <row r="237" spans="1:3">
      <c r="A237" s="49">
        <v>2.36</v>
      </c>
      <c r="B237" s="49">
        <v>9.1000000000000004E-3</v>
      </c>
      <c r="C237" s="49"/>
    </row>
    <row r="238" spans="1:3">
      <c r="A238" s="49">
        <v>2.37</v>
      </c>
      <c r="B238" s="49">
        <v>8.8999999999999999E-3</v>
      </c>
      <c r="C238" s="49"/>
    </row>
    <row r="239" spans="1:3">
      <c r="A239" s="49">
        <v>2.38</v>
      </c>
      <c r="B239" s="49">
        <v>8.6999999999999994E-3</v>
      </c>
      <c r="C239" s="49"/>
    </row>
    <row r="240" spans="1:3">
      <c r="A240" s="49">
        <v>2.39</v>
      </c>
      <c r="B240" s="49">
        <v>8.3999999999999995E-3</v>
      </c>
      <c r="C240" s="49"/>
    </row>
    <row r="241" spans="1:3">
      <c r="A241" s="49">
        <v>2.4</v>
      </c>
      <c r="B241" s="49">
        <v>8.2000000000000007E-3</v>
      </c>
      <c r="C241" s="49"/>
    </row>
    <row r="242" spans="1:3">
      <c r="A242" s="49">
        <v>2.41</v>
      </c>
      <c r="B242" s="49">
        <v>8.0000000000000002E-3</v>
      </c>
      <c r="C242" s="49"/>
    </row>
    <row r="243" spans="1:3">
      <c r="A243" s="49">
        <v>2.42</v>
      </c>
      <c r="B243" s="49">
        <v>7.7999999999999996E-3</v>
      </c>
      <c r="C243" s="49"/>
    </row>
    <row r="244" spans="1:3">
      <c r="A244" s="49">
        <v>2.4300000000000002</v>
      </c>
      <c r="B244" s="49">
        <v>7.4999999999999997E-3</v>
      </c>
      <c r="C244" s="49"/>
    </row>
    <row r="245" spans="1:3">
      <c r="A245" s="49">
        <v>2.44</v>
      </c>
      <c r="B245" s="49">
        <v>7.3000000000000001E-3</v>
      </c>
      <c r="C245" s="49"/>
    </row>
    <row r="246" spans="1:3">
      <c r="A246" s="49">
        <v>2.4500000000000002</v>
      </c>
      <c r="B246" s="49">
        <v>7.1000000000000004E-3</v>
      </c>
      <c r="C246" s="49"/>
    </row>
    <row r="247" spans="1:3">
      <c r="A247" s="49">
        <v>2.46</v>
      </c>
      <c r="B247" s="49">
        <v>6.8999999999999999E-3</v>
      </c>
      <c r="C247" s="49"/>
    </row>
    <row r="248" spans="1:3">
      <c r="A248" s="49">
        <v>2.4700000000000002</v>
      </c>
      <c r="B248" s="49">
        <v>6.7999999999999996E-3</v>
      </c>
      <c r="C248" s="49"/>
    </row>
    <row r="249" spans="1:3">
      <c r="A249" s="49">
        <v>2.48</v>
      </c>
      <c r="B249" s="49">
        <v>6.6E-3</v>
      </c>
      <c r="C249" s="49"/>
    </row>
    <row r="250" spans="1:3">
      <c r="A250" s="49">
        <v>2.4900000000000002</v>
      </c>
      <c r="B250" s="49">
        <v>6.4000000000000003E-3</v>
      </c>
      <c r="C250" s="49"/>
    </row>
    <row r="251" spans="1:3">
      <c r="A251" s="49">
        <v>2.5</v>
      </c>
      <c r="B251" s="49">
        <v>6.1999999999999998E-3</v>
      </c>
      <c r="C251" s="49"/>
    </row>
    <row r="252" spans="1:3">
      <c r="A252" s="49">
        <v>2.5099999999999998</v>
      </c>
      <c r="B252" s="49">
        <v>6.0000000000000001E-3</v>
      </c>
      <c r="C252" s="49"/>
    </row>
    <row r="253" spans="1:3">
      <c r="A253" s="49">
        <v>2.52</v>
      </c>
      <c r="B253" s="49">
        <v>5.8999999999999999E-3</v>
      </c>
      <c r="C253" s="49"/>
    </row>
    <row r="254" spans="1:3">
      <c r="A254" s="49">
        <v>2.5299999999999998</v>
      </c>
      <c r="B254" s="49">
        <v>5.7000000000000002E-3</v>
      </c>
      <c r="C254" s="49"/>
    </row>
    <row r="255" spans="1:3">
      <c r="A255" s="49">
        <v>2.54</v>
      </c>
      <c r="B255" s="49">
        <v>5.4999999999999997E-3</v>
      </c>
      <c r="C255" s="49"/>
    </row>
    <row r="256" spans="1:3">
      <c r="A256" s="49">
        <v>2.5499999999999998</v>
      </c>
      <c r="B256" s="49">
        <v>5.4000000000000003E-3</v>
      </c>
      <c r="C256" s="49"/>
    </row>
    <row r="257" spans="1:3">
      <c r="A257" s="49">
        <v>2.56</v>
      </c>
      <c r="B257" s="49">
        <v>5.1999999999999998E-3</v>
      </c>
      <c r="C257" s="49"/>
    </row>
    <row r="258" spans="1:3">
      <c r="A258" s="49">
        <v>2.57</v>
      </c>
      <c r="B258" s="49">
        <v>5.1000000000000004E-3</v>
      </c>
      <c r="C258" s="49"/>
    </row>
    <row r="259" spans="1:3">
      <c r="A259" s="49">
        <v>2.58</v>
      </c>
      <c r="B259" s="49">
        <v>4.8999999999999998E-3</v>
      </c>
      <c r="C259" s="49"/>
    </row>
    <row r="260" spans="1:3">
      <c r="A260" s="49">
        <v>2.59</v>
      </c>
      <c r="B260" s="49">
        <v>4.7999999999999996E-3</v>
      </c>
      <c r="C260" s="49"/>
    </row>
    <row r="261" spans="1:3">
      <c r="A261" s="49">
        <v>2.6</v>
      </c>
      <c r="B261" s="49">
        <v>4.7000000000000002E-3</v>
      </c>
      <c r="C261" s="49"/>
    </row>
    <row r="262" spans="1:3">
      <c r="A262" s="49">
        <v>2.61</v>
      </c>
      <c r="B262" s="49">
        <v>4.4999999999999997E-3</v>
      </c>
      <c r="C262" s="49"/>
    </row>
    <row r="263" spans="1:3">
      <c r="A263" s="49">
        <v>2.62</v>
      </c>
      <c r="B263" s="49">
        <v>4.4000000000000003E-3</v>
      </c>
      <c r="C263" s="49"/>
    </row>
    <row r="264" spans="1:3">
      <c r="A264" s="49">
        <v>2.63</v>
      </c>
      <c r="B264" s="49">
        <v>4.3E-3</v>
      </c>
      <c r="C264" s="49"/>
    </row>
    <row r="265" spans="1:3">
      <c r="A265" s="49">
        <v>2.64</v>
      </c>
      <c r="B265" s="49">
        <v>4.1000000000000003E-3</v>
      </c>
      <c r="C265" s="49"/>
    </row>
    <row r="266" spans="1:3">
      <c r="A266" s="49">
        <v>2.65</v>
      </c>
      <c r="B266" s="49">
        <v>4.0000000000000001E-3</v>
      </c>
      <c r="C266" s="49"/>
    </row>
    <row r="267" spans="1:3">
      <c r="A267" s="49">
        <v>2.66</v>
      </c>
      <c r="B267" s="49">
        <v>3.8999999999999998E-3</v>
      </c>
      <c r="C267" s="49"/>
    </row>
    <row r="268" spans="1:3">
      <c r="A268" s="49">
        <v>2.67</v>
      </c>
      <c r="B268" s="49">
        <v>3.8E-3</v>
      </c>
      <c r="C268" s="49"/>
    </row>
    <row r="269" spans="1:3">
      <c r="A269" s="49">
        <v>2.68</v>
      </c>
      <c r="B269" s="49">
        <v>3.7000000000000002E-3</v>
      </c>
      <c r="C269" s="49"/>
    </row>
    <row r="270" spans="1:3">
      <c r="A270" s="49">
        <v>2.69</v>
      </c>
      <c r="B270" s="49">
        <v>3.5999999999999999E-3</v>
      </c>
      <c r="C270" s="49"/>
    </row>
    <row r="271" spans="1:3">
      <c r="A271" s="49">
        <v>2.7</v>
      </c>
      <c r="B271" s="49">
        <v>3.5000000000000001E-3</v>
      </c>
      <c r="C271" s="49"/>
    </row>
    <row r="272" spans="1:3">
      <c r="A272" s="49">
        <v>2.71</v>
      </c>
      <c r="B272" s="49">
        <v>3.3999999999999998E-3</v>
      </c>
      <c r="C272" s="49"/>
    </row>
    <row r="273" spans="1:3">
      <c r="A273" s="49">
        <v>2.72</v>
      </c>
      <c r="B273" s="49">
        <v>3.3E-3</v>
      </c>
      <c r="C273" s="49"/>
    </row>
    <row r="274" spans="1:3">
      <c r="A274" s="49">
        <v>2.73</v>
      </c>
      <c r="B274" s="49">
        <v>3.2000000000000002E-3</v>
      </c>
      <c r="C274" s="49"/>
    </row>
    <row r="275" spans="1:3">
      <c r="A275" s="49">
        <v>2.74</v>
      </c>
      <c r="B275" s="49">
        <v>3.0999999999999999E-3</v>
      </c>
      <c r="C275" s="49"/>
    </row>
    <row r="276" spans="1:3">
      <c r="A276" s="49">
        <v>2.75</v>
      </c>
      <c r="B276" s="49">
        <v>3.0000000000000001E-3</v>
      </c>
      <c r="C276" s="49"/>
    </row>
    <row r="277" spans="1:3">
      <c r="A277" s="49">
        <v>2.76</v>
      </c>
      <c r="B277" s="49">
        <v>2.8999999999999998E-3</v>
      </c>
      <c r="C277" s="49"/>
    </row>
    <row r="278" spans="1:3">
      <c r="A278" s="49">
        <v>2.77</v>
      </c>
      <c r="B278" s="49">
        <v>2.8E-3</v>
      </c>
      <c r="C278" s="49"/>
    </row>
    <row r="279" spans="1:3">
      <c r="A279" s="49">
        <v>2.78</v>
      </c>
      <c r="B279" s="49">
        <v>2.7000000000000001E-3</v>
      </c>
      <c r="C279" s="49"/>
    </row>
    <row r="280" spans="1:3">
      <c r="A280" s="49">
        <v>2.79</v>
      </c>
      <c r="B280" s="49">
        <v>2.5999999999999999E-3</v>
      </c>
      <c r="C280" s="49"/>
    </row>
    <row r="281" spans="1:3">
      <c r="A281" s="49">
        <v>2.8</v>
      </c>
      <c r="B281" s="49">
        <v>2.5999999999999999E-3</v>
      </c>
      <c r="C281" s="49"/>
    </row>
    <row r="282" spans="1:3">
      <c r="A282" s="49">
        <v>2.81</v>
      </c>
      <c r="B282" s="49">
        <v>2.5000000000000001E-3</v>
      </c>
      <c r="C282" s="49"/>
    </row>
    <row r="283" spans="1:3">
      <c r="A283" s="49">
        <v>2.82</v>
      </c>
      <c r="B283" s="49">
        <v>2.3999999999999998E-3</v>
      </c>
      <c r="C283" s="49"/>
    </row>
    <row r="284" spans="1:3">
      <c r="A284" s="49">
        <v>2.83</v>
      </c>
      <c r="B284" s="49">
        <v>2.3E-3</v>
      </c>
      <c r="C284" s="49"/>
    </row>
    <row r="285" spans="1:3">
      <c r="A285" s="49">
        <v>2.84</v>
      </c>
      <c r="B285" s="49">
        <v>2.3E-3</v>
      </c>
      <c r="C285" s="49"/>
    </row>
    <row r="286" spans="1:3">
      <c r="A286" s="49">
        <v>2.85</v>
      </c>
      <c r="B286" s="49">
        <v>2.2000000000000001E-3</v>
      </c>
      <c r="C286" s="49"/>
    </row>
    <row r="287" spans="1:3">
      <c r="A287" s="49">
        <v>2.86</v>
      </c>
      <c r="B287" s="49">
        <v>2.0999999999999999E-3</v>
      </c>
      <c r="C287" s="49"/>
    </row>
    <row r="288" spans="1:3">
      <c r="A288" s="49">
        <v>2.87</v>
      </c>
      <c r="B288" s="49">
        <v>2.0999999999999999E-3</v>
      </c>
      <c r="C288" s="49"/>
    </row>
    <row r="289" spans="1:3">
      <c r="A289" s="49">
        <v>2.88</v>
      </c>
      <c r="B289" s="49">
        <v>2E-3</v>
      </c>
      <c r="C289" s="49"/>
    </row>
    <row r="290" spans="1:3">
      <c r="A290" s="49">
        <v>2.89</v>
      </c>
      <c r="B290" s="49">
        <v>1.9E-3</v>
      </c>
      <c r="C290" s="49"/>
    </row>
    <row r="291" spans="1:3">
      <c r="A291" s="49">
        <v>2.9</v>
      </c>
      <c r="B291" s="49">
        <v>1.9E-3</v>
      </c>
      <c r="C291" s="49"/>
    </row>
    <row r="292" spans="1:3">
      <c r="A292" s="49">
        <v>2.91</v>
      </c>
      <c r="B292" s="49">
        <v>1.8E-3</v>
      </c>
      <c r="C292" s="49"/>
    </row>
    <row r="293" spans="1:3">
      <c r="A293" s="49">
        <v>2.92</v>
      </c>
      <c r="B293" s="49">
        <v>1.8E-3</v>
      </c>
      <c r="C293" s="49"/>
    </row>
    <row r="294" spans="1:3">
      <c r="A294" s="49">
        <v>2.93</v>
      </c>
      <c r="B294" s="49">
        <v>1.6999999999999999E-3</v>
      </c>
      <c r="C294" s="49"/>
    </row>
    <row r="295" spans="1:3">
      <c r="A295" s="49">
        <v>2.94</v>
      </c>
      <c r="B295" s="49">
        <v>1.6000000000000001E-3</v>
      </c>
      <c r="C295" s="49"/>
    </row>
    <row r="296" spans="1:3">
      <c r="A296" s="49">
        <v>2.95</v>
      </c>
      <c r="B296" s="49">
        <v>1.6000000000000001E-3</v>
      </c>
      <c r="C296" s="49"/>
    </row>
    <row r="297" spans="1:3">
      <c r="A297" s="49">
        <v>2.96</v>
      </c>
      <c r="B297" s="49">
        <v>1.5E-3</v>
      </c>
      <c r="C297" s="49"/>
    </row>
    <row r="298" spans="1:3">
      <c r="A298" s="49">
        <v>2.97</v>
      </c>
      <c r="B298" s="49">
        <v>1.5E-3</v>
      </c>
      <c r="C298" s="49"/>
    </row>
    <row r="299" spans="1:3">
      <c r="A299" s="49">
        <v>2.98</v>
      </c>
      <c r="B299" s="49">
        <v>1.4E-3</v>
      </c>
      <c r="C299" s="49"/>
    </row>
    <row r="300" spans="1:3">
      <c r="A300" s="49">
        <v>2.99</v>
      </c>
      <c r="B300" s="49">
        <v>1.4E-3</v>
      </c>
      <c r="C300" s="49"/>
    </row>
    <row r="301" spans="1:3">
      <c r="A301" s="49">
        <v>3</v>
      </c>
      <c r="B301" s="49">
        <v>1.2999999999999999E-3</v>
      </c>
      <c r="C301" s="49"/>
    </row>
    <row r="302" spans="1:3">
      <c r="A302" s="49">
        <v>3.01</v>
      </c>
      <c r="B302" s="49">
        <v>1.2999999999999999E-3</v>
      </c>
      <c r="C302" s="49"/>
    </row>
    <row r="303" spans="1:3">
      <c r="A303" s="49">
        <v>3.02</v>
      </c>
      <c r="B303" s="49">
        <v>1.2999999999999999E-3</v>
      </c>
      <c r="C303" s="49"/>
    </row>
    <row r="304" spans="1:3">
      <c r="A304" s="49">
        <v>3.03</v>
      </c>
      <c r="B304" s="49">
        <v>1.1999999999999999E-3</v>
      </c>
      <c r="C304" s="49"/>
    </row>
    <row r="305" spans="1:3">
      <c r="A305" s="49">
        <v>3.04</v>
      </c>
      <c r="B305" s="49">
        <v>1.1999999999999999E-3</v>
      </c>
      <c r="C305" s="49"/>
    </row>
    <row r="306" spans="1:3">
      <c r="A306" s="49">
        <v>3.05</v>
      </c>
      <c r="B306" s="49">
        <v>1.1000000000000001E-3</v>
      </c>
      <c r="C306" s="49"/>
    </row>
    <row r="307" spans="1:3">
      <c r="A307" s="49">
        <v>3.06</v>
      </c>
      <c r="B307" s="49">
        <v>1.1000000000000001E-3</v>
      </c>
      <c r="C307" s="49"/>
    </row>
    <row r="308" spans="1:3">
      <c r="A308" s="49">
        <v>3.07</v>
      </c>
      <c r="B308" s="49">
        <v>1.1000000000000001E-3</v>
      </c>
      <c r="C308" s="49"/>
    </row>
    <row r="309" spans="1:3">
      <c r="A309" s="49">
        <v>3.08</v>
      </c>
      <c r="B309" s="49">
        <v>1E-3</v>
      </c>
      <c r="C309" s="49"/>
    </row>
    <row r="310" spans="1:3">
      <c r="A310" s="49">
        <v>3.09</v>
      </c>
      <c r="B310" s="49">
        <v>1E-3</v>
      </c>
      <c r="C310" s="49"/>
    </row>
    <row r="311" spans="1:3">
      <c r="A311" s="49">
        <v>3.1</v>
      </c>
      <c r="B311" s="49">
        <v>1E-3</v>
      </c>
      <c r="C311" s="49"/>
    </row>
    <row r="312" spans="1:3">
      <c r="A312" s="49">
        <v>3.11</v>
      </c>
      <c r="B312" s="49">
        <v>8.9999999999999998E-4</v>
      </c>
      <c r="C312" s="49"/>
    </row>
    <row r="313" spans="1:3">
      <c r="A313" s="49">
        <v>3.12</v>
      </c>
      <c r="B313" s="49">
        <v>8.9999999999999998E-4</v>
      </c>
      <c r="C313" s="49"/>
    </row>
    <row r="314" spans="1:3">
      <c r="A314" s="49">
        <v>3.13</v>
      </c>
      <c r="B314" s="49">
        <v>8.9999999999999998E-4</v>
      </c>
      <c r="C314" s="49"/>
    </row>
    <row r="315" spans="1:3">
      <c r="A315" s="49">
        <v>3.14</v>
      </c>
      <c r="B315" s="49">
        <v>8.0000000000000004E-4</v>
      </c>
      <c r="C315" s="49"/>
    </row>
    <row r="316" spans="1:3">
      <c r="A316" s="49">
        <v>3.15</v>
      </c>
      <c r="B316" s="49">
        <v>8.0000000000000004E-4</v>
      </c>
      <c r="C316" s="49"/>
    </row>
    <row r="317" spans="1:3">
      <c r="A317" s="49">
        <v>3.16</v>
      </c>
      <c r="B317" s="49">
        <v>8.0000000000000004E-4</v>
      </c>
      <c r="C317" s="49"/>
    </row>
    <row r="318" spans="1:3">
      <c r="A318" s="49">
        <v>3.17</v>
      </c>
      <c r="B318" s="49">
        <v>8.0000000000000004E-4</v>
      </c>
      <c r="C318" s="49"/>
    </row>
    <row r="319" spans="1:3">
      <c r="A319" s="49">
        <v>3.18</v>
      </c>
      <c r="B319" s="49">
        <v>6.9999999999999999E-4</v>
      </c>
      <c r="C319" s="49"/>
    </row>
    <row r="320" spans="1:3">
      <c r="A320" s="49">
        <v>3.19</v>
      </c>
      <c r="B320" s="49">
        <v>6.9999999999999999E-4</v>
      </c>
      <c r="C320" s="49"/>
    </row>
    <row r="321" spans="1:3">
      <c r="A321" s="49">
        <v>3.2</v>
      </c>
      <c r="B321" s="49">
        <v>6.9999999999999999E-4</v>
      </c>
      <c r="C321" s="49"/>
    </row>
    <row r="322" spans="1:3">
      <c r="A322" s="49">
        <v>3.21</v>
      </c>
      <c r="B322" s="49">
        <v>6.9999999999999999E-4</v>
      </c>
      <c r="C322" s="49"/>
    </row>
    <row r="323" spans="1:3">
      <c r="A323" s="49">
        <v>3.22</v>
      </c>
      <c r="B323" s="49">
        <v>5.9999999999999995E-4</v>
      </c>
      <c r="C323" s="49"/>
    </row>
    <row r="324" spans="1:3">
      <c r="A324" s="49">
        <v>3.23</v>
      </c>
      <c r="B324" s="49">
        <v>5.9999999999999995E-4</v>
      </c>
      <c r="C324" s="49"/>
    </row>
    <row r="325" spans="1:3">
      <c r="A325" s="49">
        <v>3.24</v>
      </c>
      <c r="B325" s="49">
        <v>5.9999999999999995E-4</v>
      </c>
      <c r="C325" s="49"/>
    </row>
    <row r="326" spans="1:3">
      <c r="A326" s="49">
        <v>3.25</v>
      </c>
      <c r="B326" s="49">
        <v>5.9999999999999995E-4</v>
      </c>
      <c r="C326" s="49"/>
    </row>
    <row r="327" spans="1:3">
      <c r="A327" s="49">
        <v>3.26</v>
      </c>
      <c r="B327" s="49">
        <v>5.9999999999999995E-4</v>
      </c>
      <c r="C327" s="49"/>
    </row>
    <row r="328" spans="1:3">
      <c r="A328" s="49">
        <v>3.27</v>
      </c>
      <c r="B328" s="49">
        <v>5.0000000000000001E-4</v>
      </c>
      <c r="C328" s="49"/>
    </row>
    <row r="329" spans="1:3">
      <c r="A329" s="49">
        <v>3.28</v>
      </c>
      <c r="B329" s="49">
        <v>5.0000000000000001E-4</v>
      </c>
      <c r="C329" s="49"/>
    </row>
    <row r="330" spans="1:3">
      <c r="A330" s="49">
        <v>3.29</v>
      </c>
      <c r="B330" s="49">
        <v>5.0000000000000001E-4</v>
      </c>
      <c r="C330" s="49"/>
    </row>
    <row r="331" spans="1:3">
      <c r="A331" s="49">
        <v>3.3</v>
      </c>
      <c r="B331" s="49">
        <v>5.0000000000000001E-4</v>
      </c>
      <c r="C331" s="49"/>
    </row>
    <row r="332" spans="1:3">
      <c r="A332" s="49">
        <v>3.31</v>
      </c>
      <c r="B332" s="49">
        <v>5.0000000000000001E-4</v>
      </c>
      <c r="C332" s="49"/>
    </row>
    <row r="333" spans="1:3">
      <c r="A333" s="49">
        <v>3.32</v>
      </c>
      <c r="B333" s="49">
        <v>5.0000000000000001E-4</v>
      </c>
      <c r="C333" s="49"/>
    </row>
    <row r="334" spans="1:3">
      <c r="A334" s="49">
        <v>3.33</v>
      </c>
      <c r="B334" s="49">
        <v>4.0000000000000002E-4</v>
      </c>
      <c r="C334" s="49"/>
    </row>
    <row r="335" spans="1:3">
      <c r="A335" s="49">
        <v>3.34</v>
      </c>
      <c r="B335" s="49">
        <v>4.0000000000000002E-4</v>
      </c>
      <c r="C335" s="49"/>
    </row>
    <row r="336" spans="1:3">
      <c r="A336" s="49">
        <v>3.35</v>
      </c>
      <c r="B336" s="49">
        <v>4.0000000000000002E-4</v>
      </c>
      <c r="C336" s="49"/>
    </row>
    <row r="337" spans="1:3">
      <c r="A337" s="49">
        <v>3.36</v>
      </c>
      <c r="B337" s="49">
        <v>4.0000000000000002E-4</v>
      </c>
      <c r="C337" s="49"/>
    </row>
    <row r="338" spans="1:3">
      <c r="A338" s="49">
        <v>3.37</v>
      </c>
      <c r="B338" s="49">
        <v>4.0000000000000002E-4</v>
      </c>
      <c r="C338" s="49"/>
    </row>
    <row r="339" spans="1:3">
      <c r="A339" s="49">
        <v>3.38</v>
      </c>
      <c r="B339" s="49">
        <v>4.0000000000000002E-4</v>
      </c>
      <c r="C339" s="49"/>
    </row>
    <row r="340" spans="1:3">
      <c r="A340" s="49">
        <v>3.39</v>
      </c>
      <c r="B340" s="49">
        <v>2.9999999999999997E-4</v>
      </c>
      <c r="C340" s="49"/>
    </row>
    <row r="341" spans="1:3">
      <c r="A341" s="49">
        <v>3.4</v>
      </c>
      <c r="B341" s="49">
        <v>2.9999999999999997E-4</v>
      </c>
      <c r="C341" s="49"/>
    </row>
    <row r="342" spans="1:3">
      <c r="A342" s="49">
        <v>3.41</v>
      </c>
      <c r="B342" s="49">
        <v>2.9999999999999997E-4</v>
      </c>
      <c r="C342" s="49"/>
    </row>
    <row r="343" spans="1:3">
      <c r="A343" s="49">
        <v>3.42</v>
      </c>
      <c r="B343" s="49">
        <v>2.9999999999999997E-4</v>
      </c>
      <c r="C343" s="49"/>
    </row>
    <row r="344" spans="1:3">
      <c r="A344" s="49">
        <v>3.43</v>
      </c>
      <c r="B344" s="49">
        <v>2.9999999999999997E-4</v>
      </c>
      <c r="C344" s="49"/>
    </row>
    <row r="345" spans="1:3">
      <c r="A345" s="49">
        <v>3.44</v>
      </c>
      <c r="B345" s="49">
        <v>2.9999999999999997E-4</v>
      </c>
      <c r="C345" s="49"/>
    </row>
    <row r="346" spans="1:3">
      <c r="A346" s="49">
        <v>3.45</v>
      </c>
      <c r="B346" s="49">
        <v>2.9999999999999997E-4</v>
      </c>
      <c r="C346" s="49"/>
    </row>
    <row r="347" spans="1:3">
      <c r="A347" s="49">
        <v>3.46</v>
      </c>
      <c r="B347" s="49">
        <v>2.9999999999999997E-4</v>
      </c>
      <c r="C347" s="49"/>
    </row>
    <row r="348" spans="1:3">
      <c r="A348" s="49">
        <v>3.47</v>
      </c>
      <c r="B348" s="49">
        <v>2.9999999999999997E-4</v>
      </c>
      <c r="C348" s="49"/>
    </row>
    <row r="349" spans="1:3">
      <c r="A349" s="49">
        <v>3.48</v>
      </c>
      <c r="B349" s="49">
        <v>2.9999999999999997E-4</v>
      </c>
      <c r="C349" s="49"/>
    </row>
    <row r="350" spans="1:3">
      <c r="A350" s="49">
        <v>3.49</v>
      </c>
      <c r="B350" s="49">
        <v>2.0000000000000001E-4</v>
      </c>
      <c r="C350" s="49"/>
    </row>
    <row r="351" spans="1:3">
      <c r="A351" s="49">
        <v>3.5</v>
      </c>
      <c r="B351" s="49">
        <v>2.0000000000000001E-4</v>
      </c>
      <c r="C351" s="49"/>
    </row>
    <row r="352" spans="1:3">
      <c r="A352" s="49">
        <v>3.51</v>
      </c>
      <c r="B352" s="49">
        <v>2.0000000000000001E-4</v>
      </c>
      <c r="C352" s="49"/>
    </row>
    <row r="353" spans="1:3">
      <c r="A353" s="49">
        <v>3.52</v>
      </c>
      <c r="B353" s="49">
        <v>2.0000000000000001E-4</v>
      </c>
      <c r="C353" s="49"/>
    </row>
    <row r="354" spans="1:3">
      <c r="A354" s="49">
        <v>3.53</v>
      </c>
      <c r="B354" s="49">
        <v>2.0000000000000001E-4</v>
      </c>
      <c r="C354" s="49"/>
    </row>
    <row r="355" spans="1:3">
      <c r="A355" s="49">
        <v>3.54</v>
      </c>
      <c r="B355" s="49">
        <v>2.0000000000000001E-4</v>
      </c>
      <c r="C355" s="49"/>
    </row>
    <row r="356" spans="1:3">
      <c r="A356" s="49">
        <v>3.55</v>
      </c>
      <c r="B356" s="49">
        <v>2.0000000000000001E-4</v>
      </c>
      <c r="C356" s="49"/>
    </row>
    <row r="357" spans="1:3">
      <c r="A357" s="49">
        <v>3.56</v>
      </c>
      <c r="B357" s="49">
        <v>2.0000000000000001E-4</v>
      </c>
      <c r="C357" s="49"/>
    </row>
    <row r="358" spans="1:3">
      <c r="A358" s="49">
        <v>3.57</v>
      </c>
      <c r="B358" s="49">
        <v>2.0000000000000001E-4</v>
      </c>
      <c r="C358" s="49"/>
    </row>
    <row r="359" spans="1:3">
      <c r="A359" s="49">
        <v>3.58</v>
      </c>
      <c r="B359" s="49">
        <v>2.0000000000000001E-4</v>
      </c>
      <c r="C359" s="49"/>
    </row>
    <row r="360" spans="1:3">
      <c r="A360" s="49">
        <v>3.59</v>
      </c>
      <c r="B360" s="49">
        <v>2.0000000000000001E-4</v>
      </c>
      <c r="C360" s="49"/>
    </row>
    <row r="361" spans="1:3">
      <c r="A361" s="49">
        <v>3.6</v>
      </c>
      <c r="B361" s="49">
        <v>2.0000000000000001E-4</v>
      </c>
      <c r="C361" s="49"/>
    </row>
    <row r="362" spans="1:3">
      <c r="A362" s="49">
        <v>3.61</v>
      </c>
      <c r="B362" s="49">
        <v>2.0000000000000001E-4</v>
      </c>
      <c r="C362" s="49"/>
    </row>
    <row r="363" spans="1:3">
      <c r="A363" s="49">
        <v>3.62</v>
      </c>
      <c r="B363" s="49">
        <v>1E-4</v>
      </c>
      <c r="C363" s="49"/>
    </row>
    <row r="364" spans="1:3">
      <c r="A364" s="49">
        <v>3.63</v>
      </c>
      <c r="B364" s="49">
        <v>1E-4</v>
      </c>
      <c r="C364" s="49"/>
    </row>
    <row r="365" spans="1:3">
      <c r="A365" s="49">
        <v>3.64</v>
      </c>
      <c r="B365" s="49">
        <v>1E-4</v>
      </c>
      <c r="C365" s="49"/>
    </row>
    <row r="366" spans="1:3">
      <c r="A366" s="49">
        <v>3.65</v>
      </c>
      <c r="B366" s="49">
        <v>1E-4</v>
      </c>
      <c r="C366" s="49"/>
    </row>
    <row r="367" spans="1:3">
      <c r="A367" s="49">
        <v>3.66</v>
      </c>
      <c r="B367" s="49">
        <v>1E-4</v>
      </c>
      <c r="C367" s="49"/>
    </row>
    <row r="368" spans="1:3">
      <c r="A368" s="49">
        <v>3.67</v>
      </c>
      <c r="B368" s="49">
        <v>1E-4</v>
      </c>
      <c r="C368" s="49"/>
    </row>
    <row r="369" spans="1:3">
      <c r="A369" s="49">
        <v>3.68</v>
      </c>
      <c r="B369" s="49">
        <v>1E-4</v>
      </c>
      <c r="C369" s="49"/>
    </row>
    <row r="370" spans="1:3">
      <c r="A370" s="49">
        <v>3.69</v>
      </c>
      <c r="B370" s="49">
        <v>1E-4</v>
      </c>
      <c r="C370" s="49"/>
    </row>
    <row r="371" spans="1:3">
      <c r="A371" s="49">
        <v>3.7</v>
      </c>
      <c r="B371" s="49">
        <v>1E-4</v>
      </c>
      <c r="C371" s="49"/>
    </row>
    <row r="372" spans="1:3">
      <c r="A372" s="49">
        <v>3.71</v>
      </c>
      <c r="B372" s="49">
        <v>1E-4</v>
      </c>
      <c r="C372" s="49"/>
    </row>
    <row r="373" spans="1:3">
      <c r="A373" s="49">
        <v>3.72</v>
      </c>
      <c r="B373" s="49">
        <v>1E-4</v>
      </c>
      <c r="C373" s="49"/>
    </row>
    <row r="374" spans="1:3">
      <c r="A374" s="49">
        <v>3.73</v>
      </c>
      <c r="B374" s="49">
        <v>1E-4</v>
      </c>
      <c r="C374" s="49"/>
    </row>
    <row r="375" spans="1:3">
      <c r="A375" s="49">
        <v>3.74</v>
      </c>
      <c r="B375" s="49">
        <v>1E-4</v>
      </c>
      <c r="C375" s="49"/>
    </row>
    <row r="376" spans="1:3">
      <c r="A376" s="49">
        <v>3.75</v>
      </c>
      <c r="B376" s="49">
        <v>1E-4</v>
      </c>
      <c r="C376" s="49"/>
    </row>
    <row r="377" spans="1:3">
      <c r="A377" s="49">
        <v>3.76</v>
      </c>
      <c r="B377" s="49">
        <v>1E-4</v>
      </c>
      <c r="C377" s="49"/>
    </row>
    <row r="378" spans="1:3">
      <c r="A378" s="49">
        <v>3.77</v>
      </c>
      <c r="B378" s="49">
        <v>1E-4</v>
      </c>
      <c r="C378" s="49"/>
    </row>
    <row r="379" spans="1:3">
      <c r="A379" s="49">
        <v>3.78</v>
      </c>
      <c r="B379" s="49">
        <v>1E-4</v>
      </c>
      <c r="C379" s="49"/>
    </row>
    <row r="380" spans="1:3">
      <c r="A380" s="49">
        <v>3.79</v>
      </c>
      <c r="B380" s="49">
        <v>1E-4</v>
      </c>
      <c r="C380" s="49"/>
    </row>
    <row r="381" spans="1:3">
      <c r="A381" s="49">
        <v>3.8</v>
      </c>
      <c r="B381" s="49">
        <v>1E-4</v>
      </c>
      <c r="C381" s="49"/>
    </row>
    <row r="382" spans="1:3">
      <c r="A382" s="49">
        <v>3.81</v>
      </c>
      <c r="B382" s="49">
        <v>1E-4</v>
      </c>
      <c r="C382" s="49"/>
    </row>
    <row r="383" spans="1:3">
      <c r="A383" s="49">
        <v>3.82</v>
      </c>
      <c r="B383" s="49">
        <v>1E-4</v>
      </c>
      <c r="C383" s="49"/>
    </row>
    <row r="384" spans="1:3">
      <c r="A384" s="49">
        <v>3.83</v>
      </c>
      <c r="B384" s="49">
        <v>1E-4</v>
      </c>
      <c r="C384" s="49"/>
    </row>
    <row r="385" spans="1:3">
      <c r="A385" s="49">
        <v>3.84</v>
      </c>
      <c r="B385" s="49">
        <v>1E-4</v>
      </c>
      <c r="C385" s="49"/>
    </row>
    <row r="386" spans="1:3">
      <c r="A386" s="49">
        <v>3.85</v>
      </c>
      <c r="B386" s="49">
        <v>1E-4</v>
      </c>
      <c r="C386" s="49"/>
    </row>
    <row r="387" spans="1:3">
      <c r="A387" s="49">
        <v>3.86</v>
      </c>
      <c r="B387" s="49">
        <v>1E-4</v>
      </c>
      <c r="C387" s="49"/>
    </row>
    <row r="388" spans="1:3">
      <c r="A388" s="49">
        <v>3.87</v>
      </c>
      <c r="B388" s="49">
        <v>1E-4</v>
      </c>
      <c r="C388" s="49"/>
    </row>
    <row r="389" spans="1:3">
      <c r="A389" s="49">
        <v>3.88</v>
      </c>
      <c r="B389" s="49">
        <v>1E-4</v>
      </c>
      <c r="C389" s="49"/>
    </row>
    <row r="390" spans="1:3">
      <c r="A390" s="49">
        <v>3.89</v>
      </c>
      <c r="B390" s="49">
        <v>1E-4</v>
      </c>
      <c r="C390" s="49"/>
    </row>
    <row r="391" spans="1:3">
      <c r="A391" s="49">
        <v>3.9</v>
      </c>
      <c r="B391" s="49">
        <v>0</v>
      </c>
      <c r="C391" s="49"/>
    </row>
    <row r="392" spans="1:3">
      <c r="A392" s="49">
        <v>3.91</v>
      </c>
      <c r="B392" s="49">
        <v>0</v>
      </c>
      <c r="C392" s="49"/>
    </row>
    <row r="393" spans="1:3">
      <c r="A393" s="49">
        <v>3.92</v>
      </c>
      <c r="B393" s="49">
        <v>0</v>
      </c>
      <c r="C393" s="49"/>
    </row>
    <row r="394" spans="1:3">
      <c r="A394" s="49">
        <v>3.93</v>
      </c>
      <c r="B394" s="49">
        <v>0</v>
      </c>
      <c r="C394" s="49"/>
    </row>
    <row r="395" spans="1:3">
      <c r="A395" s="49">
        <v>3.94</v>
      </c>
      <c r="B395" s="49">
        <v>0</v>
      </c>
      <c r="C395" s="49"/>
    </row>
    <row r="396" spans="1:3">
      <c r="A396" s="49">
        <v>3.95</v>
      </c>
      <c r="B396" s="49">
        <v>0</v>
      </c>
      <c r="C396" s="49"/>
    </row>
    <row r="397" spans="1:3">
      <c r="A397" s="49">
        <v>3.96</v>
      </c>
      <c r="B397" s="49">
        <v>0</v>
      </c>
      <c r="C397" s="49"/>
    </row>
    <row r="398" spans="1:3">
      <c r="A398" s="49">
        <v>3.97</v>
      </c>
      <c r="B398" s="49">
        <v>0</v>
      </c>
      <c r="C398" s="49"/>
    </row>
    <row r="399" spans="1:3">
      <c r="A399" s="49">
        <v>3.98</v>
      </c>
      <c r="B399" s="49">
        <v>0</v>
      </c>
      <c r="C399" s="49"/>
    </row>
    <row r="400" spans="1:3">
      <c r="A400" s="49">
        <v>3.99</v>
      </c>
      <c r="B400" s="49">
        <v>0</v>
      </c>
      <c r="C400" s="49"/>
    </row>
    <row r="401" spans="1:3">
      <c r="A401" s="49">
        <v>4</v>
      </c>
      <c r="B401" s="49">
        <v>0</v>
      </c>
      <c r="C401" s="49"/>
    </row>
    <row r="402" spans="1:3">
      <c r="A402" s="49">
        <v>4.01</v>
      </c>
      <c r="B402" s="49">
        <v>0</v>
      </c>
      <c r="C402" s="49"/>
    </row>
    <row r="403" spans="1:3">
      <c r="A403" s="49">
        <v>4.0199999999999996</v>
      </c>
      <c r="B403" s="49">
        <v>0</v>
      </c>
      <c r="C403" s="49"/>
    </row>
    <row r="404" spans="1:3">
      <c r="A404" s="49">
        <v>4.03</v>
      </c>
      <c r="B404" s="49">
        <v>0</v>
      </c>
      <c r="C404" s="49"/>
    </row>
    <row r="405" spans="1:3">
      <c r="A405" s="49">
        <v>4.04</v>
      </c>
      <c r="B405" s="49">
        <v>0</v>
      </c>
      <c r="C405" s="49"/>
    </row>
    <row r="406" spans="1:3">
      <c r="A406" s="49">
        <v>4.05</v>
      </c>
      <c r="B406" s="49">
        <v>0</v>
      </c>
      <c r="C406" s="49"/>
    </row>
    <row r="407" spans="1:3">
      <c r="A407" s="49">
        <v>4.0599999999999996</v>
      </c>
      <c r="B407" s="49">
        <v>0</v>
      </c>
      <c r="C407" s="49"/>
    </row>
    <row r="408" spans="1:3">
      <c r="A408" s="49">
        <v>4.07</v>
      </c>
      <c r="B408" s="49">
        <v>0</v>
      </c>
      <c r="C408" s="49"/>
    </row>
    <row r="409" spans="1:3">
      <c r="A409" s="49">
        <v>4.08</v>
      </c>
      <c r="B409" s="49">
        <v>0</v>
      </c>
      <c r="C409" s="49"/>
    </row>
    <row r="410" spans="1:3">
      <c r="A410" s="49">
        <v>4.09</v>
      </c>
      <c r="B410" s="49">
        <v>0</v>
      </c>
      <c r="C410" s="49"/>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L105"/>
  <sheetViews>
    <sheetView tabSelected="1" workbookViewId="0">
      <selection activeCell="F24" sqref="F24"/>
    </sheetView>
  </sheetViews>
  <sheetFormatPr defaultColWidth="8.85546875" defaultRowHeight="15"/>
  <cols>
    <col min="1" max="1" width="8.85546875" style="62"/>
    <col min="2" max="5" width="8.85546875" style="67"/>
    <col min="6" max="8" width="8.85546875" style="62"/>
    <col min="9" max="9" width="8.85546875" style="66"/>
    <col min="10" max="10" width="12" style="66" bestFit="1" customWidth="1"/>
    <col min="11" max="14" width="8.85546875" style="66"/>
    <col min="15" max="18" width="8.85546875" style="62"/>
    <col min="19" max="19" width="10.28515625" style="62" bestFit="1" customWidth="1"/>
    <col min="20" max="20" width="8.85546875" style="62"/>
    <col min="21" max="21" width="8.85546875" style="62" customWidth="1"/>
    <col min="22" max="23" width="8.85546875" style="62"/>
    <col min="24" max="24" width="10.28515625" style="62" bestFit="1" customWidth="1"/>
    <col min="25" max="25" width="26.28515625" style="62" customWidth="1"/>
    <col min="26" max="26" width="12" style="62" bestFit="1" customWidth="1"/>
    <col min="27" max="27" width="10.28515625" style="62" bestFit="1" customWidth="1"/>
    <col min="28" max="36" width="8.85546875" style="62"/>
    <col min="37" max="38" width="12.42578125" style="62" hidden="1" customWidth="1"/>
    <col min="39" max="16384" width="8.85546875" style="62"/>
  </cols>
  <sheetData>
    <row r="1" spans="1:38" s="67" customFormat="1">
      <c r="B1" s="67" t="s">
        <v>172</v>
      </c>
      <c r="D1" s="67" t="s">
        <v>173</v>
      </c>
      <c r="F1" s="67" t="s">
        <v>5</v>
      </c>
    </row>
    <row r="2" spans="1:38" ht="15.75" thickBot="1">
      <c r="B2" s="67" t="s">
        <v>4</v>
      </c>
      <c r="C2" s="67" t="s">
        <v>7</v>
      </c>
      <c r="D2" s="67" t="s">
        <v>4</v>
      </c>
      <c r="E2" s="67" t="s">
        <v>7</v>
      </c>
      <c r="F2" s="62" t="s">
        <v>4</v>
      </c>
      <c r="G2" s="62" t="s">
        <v>7</v>
      </c>
      <c r="I2" s="75" t="s">
        <v>64</v>
      </c>
      <c r="J2" s="76">
        <v>24</v>
      </c>
      <c r="K2" s="62"/>
      <c r="O2" s="62" t="s">
        <v>62</v>
      </c>
      <c r="P2" s="62" t="s">
        <v>81</v>
      </c>
      <c r="Q2" s="62" t="s">
        <v>82</v>
      </c>
      <c r="Y2" s="122" t="s">
        <v>84</v>
      </c>
      <c r="Z2" s="122"/>
      <c r="AA2" s="122"/>
      <c r="AB2" s="122"/>
      <c r="AC2" s="122"/>
    </row>
    <row r="3" spans="1:38">
      <c r="A3" s="62">
        <v>1</v>
      </c>
      <c r="B3" s="111">
        <v>12</v>
      </c>
      <c r="C3" s="36">
        <v>20</v>
      </c>
      <c r="D3" s="40"/>
      <c r="E3" s="113"/>
      <c r="F3" s="40">
        <f>IF(ISBLANK(B3),"",IF(OR(ISBLANK(D3),D3=""),B3,D3))</f>
        <v>12</v>
      </c>
      <c r="G3" s="36">
        <f>IF(ISBLANK(C3),"",IF(OR(ISBLANK(E3),E3=""),C3,E3))</f>
        <v>20</v>
      </c>
      <c r="I3" s="33" t="s">
        <v>99</v>
      </c>
      <c r="J3" s="13"/>
      <c r="K3" s="62"/>
      <c r="O3" s="1">
        <f t="shared" ref="O3:O13" si="0">IF(F3&lt;&gt;"",F3-G3,"")</f>
        <v>-8</v>
      </c>
      <c r="P3" s="1">
        <f t="shared" ref="P3:P13" si="1">IF(O3&lt;&gt;"",O3-$T$9,"")</f>
        <v>-3.25</v>
      </c>
      <c r="Q3" s="1">
        <f>IF(P3&lt;&gt;"",P3^2,"")</f>
        <v>10.5625</v>
      </c>
      <c r="Y3" s="15"/>
      <c r="Z3" s="16"/>
      <c r="AA3" s="16" t="s">
        <v>14</v>
      </c>
      <c r="AB3" s="16" t="s">
        <v>70</v>
      </c>
      <c r="AC3" s="17" t="s">
        <v>71</v>
      </c>
      <c r="AK3" s="70" t="s">
        <v>92</v>
      </c>
      <c r="AL3" s="70" t="s">
        <v>60</v>
      </c>
    </row>
    <row r="4" spans="1:38" ht="15.75" thickBot="1">
      <c r="A4" s="62">
        <v>2</v>
      </c>
      <c r="B4" s="112">
        <v>15</v>
      </c>
      <c r="C4" s="28">
        <v>13</v>
      </c>
      <c r="D4" s="41"/>
      <c r="E4" s="10"/>
      <c r="F4" s="41">
        <f t="shared" ref="F4:F67" si="2">IF(ISBLANK(B4),"",IF(OR(ISBLANK(D4),D4=""),B4,D4))</f>
        <v>15</v>
      </c>
      <c r="G4" s="28">
        <f t="shared" ref="G4:G67" si="3">IF(ISBLANK(C4),"",IF(OR(ISBLANK(E4),E4=""),C4,E4))</f>
        <v>13</v>
      </c>
      <c r="O4" s="1">
        <f t="shared" si="0"/>
        <v>2</v>
      </c>
      <c r="P4" s="1">
        <f t="shared" si="1"/>
        <v>6.75</v>
      </c>
      <c r="Q4" s="1">
        <f t="shared" ref="Q4:Q52" si="4">IF(P4&lt;&gt;"",P4^2,"")</f>
        <v>45.5625</v>
      </c>
      <c r="Y4" s="72" t="s">
        <v>96</v>
      </c>
      <c r="Z4" s="71">
        <f>(J9-J2)/J12</f>
        <v>-9.1273047668899672</v>
      </c>
      <c r="AA4" s="2" t="str">
        <f>IF($Z$4&gt;0,IF($Z$4&gt;AB7,"Significant","NS"),IF($Z$4&lt;0,IF($Z$4&lt;-AB7,"Significant","NS"),"NS"))</f>
        <v>Significant</v>
      </c>
      <c r="AB4" s="2">
        <f>_xlfn.T.DIST(Z4,J15,FALSE)</f>
        <v>4.4408182164337365E-4</v>
      </c>
      <c r="AC4" s="19">
        <f>_xlfn.T.DIST.2T(ABS(Z4),J15)</f>
        <v>2.779631076478556E-3</v>
      </c>
      <c r="AJ4" s="58"/>
      <c r="AK4" s="58">
        <v>0.5</v>
      </c>
      <c r="AL4" s="58">
        <v>1</v>
      </c>
    </row>
    <row r="5" spans="1:38" ht="15.75" thickBot="1">
      <c r="A5" s="62">
        <v>3</v>
      </c>
      <c r="B5" s="112">
        <v>17</v>
      </c>
      <c r="C5" s="28">
        <v>25</v>
      </c>
      <c r="D5" s="41"/>
      <c r="E5" s="10"/>
      <c r="F5" s="41">
        <f t="shared" si="2"/>
        <v>17</v>
      </c>
      <c r="G5" s="28">
        <f t="shared" si="3"/>
        <v>25</v>
      </c>
      <c r="I5" s="126" t="s">
        <v>79</v>
      </c>
      <c r="J5" s="127"/>
      <c r="K5" s="128"/>
      <c r="O5" s="1">
        <f t="shared" si="0"/>
        <v>-8</v>
      </c>
      <c r="P5" s="1">
        <f t="shared" si="1"/>
        <v>-3.25</v>
      </c>
      <c r="Q5" s="1">
        <f t="shared" si="4"/>
        <v>10.5625</v>
      </c>
      <c r="S5" s="122" t="s">
        <v>80</v>
      </c>
      <c r="T5" s="122"/>
      <c r="U5" s="122"/>
      <c r="V5" s="122"/>
      <c r="Y5" s="72" t="s">
        <v>95</v>
      </c>
      <c r="Z5" s="71">
        <f>(T9-0)/T12</f>
        <v>-2.0139959720120841</v>
      </c>
      <c r="AA5" s="2" t="str">
        <f>IF($Z$5&gt;0,IF($Z$5&gt;AB7,"Significant","NS"),IF($Z$5&lt;0,IF($Z$5&lt;-AB7,"Significant","NS"),"NS"))</f>
        <v>NS</v>
      </c>
      <c r="AB5" s="2">
        <f>_xlfn.T.DIST(Z5,J15,FALSE)</f>
        <v>6.6438945504422309E-2</v>
      </c>
      <c r="AC5" s="19">
        <f>_xlfn.T.DIST.2T(ABS(Z5),J15)</f>
        <v>0.13745127009346972</v>
      </c>
      <c r="AJ5" s="58"/>
      <c r="AK5" s="58">
        <v>0.25</v>
      </c>
      <c r="AL5" s="58">
        <v>0.5</v>
      </c>
    </row>
    <row r="6" spans="1:38">
      <c r="A6" s="62">
        <v>4</v>
      </c>
      <c r="B6" s="112">
        <v>14</v>
      </c>
      <c r="C6" s="28">
        <v>19</v>
      </c>
      <c r="D6" s="41"/>
      <c r="E6" s="10"/>
      <c r="F6" s="41">
        <f t="shared" si="2"/>
        <v>14</v>
      </c>
      <c r="G6" s="28">
        <f t="shared" si="3"/>
        <v>19</v>
      </c>
      <c r="I6" s="6"/>
      <c r="J6" s="2" t="s">
        <v>4</v>
      </c>
      <c r="K6" s="12" t="s">
        <v>7</v>
      </c>
      <c r="O6" s="1">
        <f t="shared" si="0"/>
        <v>-5</v>
      </c>
      <c r="P6" s="1">
        <f t="shared" si="1"/>
        <v>-0.25</v>
      </c>
      <c r="Q6" s="1">
        <f t="shared" si="4"/>
        <v>6.25E-2</v>
      </c>
      <c r="S6" s="3"/>
      <c r="T6" s="4" t="s">
        <v>62</v>
      </c>
      <c r="U6" s="4" t="s">
        <v>81</v>
      </c>
      <c r="V6" s="5" t="s">
        <v>82</v>
      </c>
      <c r="Y6" s="72" t="s">
        <v>86</v>
      </c>
      <c r="Z6" s="2"/>
      <c r="AA6" s="2"/>
      <c r="AB6" s="2"/>
      <c r="AC6" s="19"/>
      <c r="AE6" s="67"/>
      <c r="AF6" s="67"/>
      <c r="AG6" s="67"/>
      <c r="AJ6" s="58"/>
      <c r="AK6" s="58">
        <v>0.2</v>
      </c>
      <c r="AL6" s="58">
        <v>0.4</v>
      </c>
    </row>
    <row r="7" spans="1:38">
      <c r="A7" s="62">
        <v>5</v>
      </c>
      <c r="B7" s="41"/>
      <c r="C7" s="28"/>
      <c r="D7" s="41"/>
      <c r="E7" s="10"/>
      <c r="F7" s="41" t="str">
        <f t="shared" si="2"/>
        <v/>
      </c>
      <c r="G7" s="28" t="str">
        <f t="shared" si="3"/>
        <v/>
      </c>
      <c r="I7" s="6" t="s">
        <v>3</v>
      </c>
      <c r="J7" s="2">
        <f>COUNT(F:F)</f>
        <v>4</v>
      </c>
      <c r="K7" s="12">
        <f>COUNT(G:G)</f>
        <v>4</v>
      </c>
      <c r="O7" s="1" t="str">
        <f t="shared" si="0"/>
        <v/>
      </c>
      <c r="P7" s="1" t="str">
        <f t="shared" si="1"/>
        <v/>
      </c>
      <c r="Q7" s="1" t="str">
        <f t="shared" si="4"/>
        <v/>
      </c>
      <c r="S7" s="6" t="s">
        <v>3</v>
      </c>
      <c r="T7" s="2">
        <f>COUNT(O:O)</f>
        <v>4</v>
      </c>
      <c r="U7" s="2">
        <f>COUNT(P:P)</f>
        <v>4</v>
      </c>
      <c r="V7" s="12">
        <f>COUNT(Q:Q)</f>
        <v>4</v>
      </c>
      <c r="Y7" s="72" t="str">
        <f>"t(" &amp; J15 &amp; ")"</f>
        <v>t(3)</v>
      </c>
      <c r="Z7" s="2"/>
      <c r="AA7" s="2"/>
      <c r="AB7" s="71" cm="1">
        <f t="array" ref="AB7">INDEX('t LUT'!B4:L38,'T-Test'!J15,MATCH(AB19,'t LUT'!B2:L2,0))</f>
        <v>2.3530000000000002</v>
      </c>
      <c r="AC7" s="77" cm="1">
        <f t="array" ref="AC7">INDEX('t LUT'!B4:L38,'T-Test'!J15,MATCH(AB20,'t LUT'!B3:L3,0))</f>
        <v>2.3530000000000002</v>
      </c>
      <c r="AE7" s="67"/>
      <c r="AF7" s="67"/>
      <c r="AG7" s="67"/>
      <c r="AJ7" s="58"/>
      <c r="AK7" s="58">
        <v>0.15</v>
      </c>
      <c r="AL7" s="58">
        <v>0.3</v>
      </c>
    </row>
    <row r="8" spans="1:38">
      <c r="A8" s="62">
        <v>6</v>
      </c>
      <c r="B8" s="41"/>
      <c r="C8" s="28"/>
      <c r="D8" s="41"/>
      <c r="E8" s="10"/>
      <c r="F8" s="41" t="str">
        <f t="shared" si="2"/>
        <v/>
      </c>
      <c r="G8" s="28" t="str">
        <f t="shared" si="3"/>
        <v/>
      </c>
      <c r="I8" s="59" t="s">
        <v>24</v>
      </c>
      <c r="J8" s="2">
        <f>SUM(F:F)</f>
        <v>58</v>
      </c>
      <c r="K8" s="12">
        <f>SUM(G:G)</f>
        <v>77</v>
      </c>
      <c r="O8" s="1" t="str">
        <f t="shared" si="0"/>
        <v/>
      </c>
      <c r="P8" s="1" t="str">
        <f t="shared" si="1"/>
        <v/>
      </c>
      <c r="Q8" s="1" t="str">
        <f t="shared" si="4"/>
        <v/>
      </c>
      <c r="S8" s="59" t="s">
        <v>24</v>
      </c>
      <c r="T8" s="2">
        <f>SUM(O3:O52)</f>
        <v>-19</v>
      </c>
      <c r="U8" s="2">
        <f>SUM(P3:P52)</f>
        <v>0</v>
      </c>
      <c r="V8" s="12">
        <f>SUM(Q3:Q52)</f>
        <v>66.75</v>
      </c>
      <c r="Y8" s="18"/>
      <c r="Z8" s="2"/>
      <c r="AA8" s="2"/>
      <c r="AB8" s="2"/>
      <c r="AC8" s="19"/>
      <c r="AE8" s="67"/>
      <c r="AF8" s="67"/>
      <c r="AG8" s="67"/>
      <c r="AJ8" s="58"/>
      <c r="AK8" s="58">
        <v>0.1</v>
      </c>
      <c r="AL8" s="58">
        <v>0.2</v>
      </c>
    </row>
    <row r="9" spans="1:38">
      <c r="A9" s="62">
        <v>7</v>
      </c>
      <c r="B9" s="41"/>
      <c r="C9" s="28"/>
      <c r="D9" s="41"/>
      <c r="E9" s="10"/>
      <c r="F9" s="41" t="str">
        <f t="shared" si="2"/>
        <v/>
      </c>
      <c r="G9" s="28" t="str">
        <f t="shared" si="3"/>
        <v/>
      </c>
      <c r="I9" s="6" t="s">
        <v>18</v>
      </c>
      <c r="J9" s="2">
        <f>AVERAGE(F:F)</f>
        <v>14.5</v>
      </c>
      <c r="K9" s="12">
        <f>AVERAGE(G:G)</f>
        <v>19.25</v>
      </c>
      <c r="O9" s="1" t="str">
        <f t="shared" si="0"/>
        <v/>
      </c>
      <c r="P9" s="1" t="str">
        <f t="shared" si="1"/>
        <v/>
      </c>
      <c r="Q9" s="1" t="str">
        <f t="shared" si="4"/>
        <v/>
      </c>
      <c r="S9" s="6" t="s">
        <v>18</v>
      </c>
      <c r="T9" s="2">
        <f>AVERAGE(O:O)</f>
        <v>-4.75</v>
      </c>
      <c r="U9" s="2">
        <f>AVERAGE(P:P)</f>
        <v>0</v>
      </c>
      <c r="V9" s="12">
        <f>AVERAGE(Q:Q)</f>
        <v>16.6875</v>
      </c>
      <c r="Y9" s="72" t="s">
        <v>108</v>
      </c>
      <c r="Z9" s="71">
        <f>(J9-K9)/J29</f>
        <v>-1.7769171062073668</v>
      </c>
      <c r="AA9" s="2" t="str">
        <f>IF($Z$9&gt;0,IF($Z$9&gt;AC10,"Significant","NS"),IF($Z$9&lt;0,IF($Z$9&lt;-AC10,"Significant","NS"),"NS"))</f>
        <v>NS</v>
      </c>
      <c r="AB9" s="2">
        <f>_xlfn.T.DIST(Z9,J17,FALSE)</f>
        <v>8.7139822368337588E-2</v>
      </c>
      <c r="AC9" s="19">
        <f>_xlfn.T.DIST.2T(ABS(Z9),J17)</f>
        <v>0.12591280701743823</v>
      </c>
      <c r="AE9" s="67"/>
      <c r="AF9" s="67"/>
      <c r="AG9" s="67"/>
      <c r="AJ9" s="58"/>
      <c r="AK9" s="58">
        <v>0.05</v>
      </c>
      <c r="AL9" s="58">
        <v>0.1</v>
      </c>
    </row>
    <row r="10" spans="1:38" ht="17.25">
      <c r="A10" s="62">
        <v>8</v>
      </c>
      <c r="B10" s="41"/>
      <c r="C10" s="28"/>
      <c r="D10" s="41"/>
      <c r="E10" s="10"/>
      <c r="F10" s="41" t="str">
        <f t="shared" si="2"/>
        <v/>
      </c>
      <c r="G10" s="28" t="str">
        <f t="shared" si="3"/>
        <v/>
      </c>
      <c r="I10" s="6" t="s">
        <v>23</v>
      </c>
      <c r="J10" s="2">
        <f>VAR(F3:F52)</f>
        <v>4.333333333333333</v>
      </c>
      <c r="K10" s="12">
        <f>VAR(G3:G52)</f>
        <v>24.25</v>
      </c>
      <c r="O10" s="1" t="str">
        <f t="shared" si="0"/>
        <v/>
      </c>
      <c r="P10" s="1" t="str">
        <f t="shared" si="1"/>
        <v/>
      </c>
      <c r="Q10" s="1" t="str">
        <f t="shared" si="4"/>
        <v/>
      </c>
      <c r="S10" s="6" t="s">
        <v>23</v>
      </c>
      <c r="T10" s="2">
        <f>_xlfn.VAR.S(O:O)</f>
        <v>22.25</v>
      </c>
      <c r="U10" s="2">
        <f>_xlfn.VAR.S(P:P)</f>
        <v>22.25</v>
      </c>
      <c r="V10" s="12">
        <f>_xlfn.VAR.S(Q:Q)</f>
        <v>395.0625</v>
      </c>
      <c r="Y10" s="72" t="str">
        <f>"t(" &amp; J17 &amp; ")"</f>
        <v>t(6)</v>
      </c>
      <c r="Z10" s="2"/>
      <c r="AA10" s="2"/>
      <c r="AB10" s="71" cm="1">
        <f t="array" ref="AB10">INDEX('t LUT'!B4:L38,'T-Test'!J15,MATCH(AB19,'t LUT'!B2:L2,0))</f>
        <v>2.3530000000000002</v>
      </c>
      <c r="AC10" s="77" cm="1">
        <f t="array" ref="AC10">INDEX('t LUT'!B4:L38,'T-Test'!J15,MATCH(AB20,'t LUT'!B3:L3,0))</f>
        <v>2.3530000000000002</v>
      </c>
      <c r="AJ10" s="58"/>
      <c r="AK10" s="58">
        <v>2.5000000000000001E-2</v>
      </c>
      <c r="AL10" s="58">
        <v>0.05</v>
      </c>
    </row>
    <row r="11" spans="1:38">
      <c r="A11" s="62">
        <v>9</v>
      </c>
      <c r="B11" s="41"/>
      <c r="C11" s="28"/>
      <c r="D11" s="41"/>
      <c r="E11" s="10"/>
      <c r="F11" s="41" t="str">
        <f t="shared" si="2"/>
        <v/>
      </c>
      <c r="G11" s="28" t="str">
        <f t="shared" si="3"/>
        <v/>
      </c>
      <c r="I11" s="6" t="s">
        <v>9</v>
      </c>
      <c r="J11" s="2">
        <f>SQRT(J10)</f>
        <v>2.0816659994661326</v>
      </c>
      <c r="K11" s="12">
        <f>SQRT(K10)</f>
        <v>4.924428900898052</v>
      </c>
      <c r="O11" s="1" t="str">
        <f t="shared" si="0"/>
        <v/>
      </c>
      <c r="P11" s="1" t="str">
        <f t="shared" si="1"/>
        <v/>
      </c>
      <c r="Q11" s="1" t="str">
        <f t="shared" si="4"/>
        <v/>
      </c>
      <c r="S11" s="6" t="s">
        <v>9</v>
      </c>
      <c r="T11" s="2">
        <f>_xlfn.STDEV.S(O:O)</f>
        <v>4.7169905660283016</v>
      </c>
      <c r="U11" s="2">
        <f>_xlfn.STDEV.S(P:P)</f>
        <v>4.7169905660283016</v>
      </c>
      <c r="V11" s="12">
        <f>_xlfn.STDEV.S(Q:Q)</f>
        <v>19.876179210300958</v>
      </c>
      <c r="Y11" s="18"/>
      <c r="Z11" s="2"/>
      <c r="AA11" s="2"/>
      <c r="AB11" s="2"/>
      <c r="AC11" s="19"/>
      <c r="AJ11" s="58"/>
      <c r="AK11" s="58">
        <v>0.01</v>
      </c>
      <c r="AL11" s="58">
        <v>0.02</v>
      </c>
    </row>
    <row r="12" spans="1:38">
      <c r="A12" s="62">
        <v>10</v>
      </c>
      <c r="B12" s="41"/>
      <c r="C12" s="28"/>
      <c r="D12" s="41"/>
      <c r="E12" s="10"/>
      <c r="F12" s="41" t="str">
        <f t="shared" si="2"/>
        <v/>
      </c>
      <c r="G12" s="28" t="str">
        <f t="shared" si="3"/>
        <v/>
      </c>
      <c r="I12" s="7" t="s">
        <v>19</v>
      </c>
      <c r="J12" s="8">
        <f>J11/SQRT(J7)</f>
        <v>1.0408329997330663</v>
      </c>
      <c r="K12" s="13">
        <f>K11/SQRT(K7)</f>
        <v>2.462214450449026</v>
      </c>
      <c r="O12" s="1" t="str">
        <f t="shared" si="0"/>
        <v/>
      </c>
      <c r="P12" s="1" t="str">
        <f t="shared" si="1"/>
        <v/>
      </c>
      <c r="Q12" s="1" t="str">
        <f t="shared" si="4"/>
        <v/>
      </c>
      <c r="S12" s="7" t="s">
        <v>19</v>
      </c>
      <c r="T12" s="8">
        <f>T11/SQRT(T7)</f>
        <v>2.3584952830141508</v>
      </c>
      <c r="U12" s="8">
        <f t="shared" ref="U12:V12" si="5">U11/SQRT(U7)</f>
        <v>2.3584952830141508</v>
      </c>
      <c r="V12" s="13">
        <f t="shared" si="5"/>
        <v>9.9380896051504788</v>
      </c>
      <c r="Y12" s="44" t="s">
        <v>107</v>
      </c>
      <c r="Z12" s="71">
        <f>(J9-K9)/K29</f>
        <v>-1.7769171062073668</v>
      </c>
      <c r="AA12" s="2" t="str">
        <f>IF($Z$12&gt;0,IF($Z$12&gt;AC12,"Significant","NS"),IF($Z$12&lt;0,IF($Z$12&lt;-AC12,"Significant","NS"),"NS"))</f>
        <v>Significant</v>
      </c>
      <c r="AB12" s="2">
        <f>_xlfn.T.DIST(Z12,J17,FALSE)</f>
        <v>8.7139822368337588E-2</v>
      </c>
      <c r="AC12" s="19">
        <f>_xlfn.T.DIST.2T(ABS(Z12),J17)</f>
        <v>0.12591280701743823</v>
      </c>
      <c r="AJ12" s="58"/>
      <c r="AK12" s="58">
        <v>5.0000000000000001E-3</v>
      </c>
      <c r="AL12" s="58">
        <v>0.01</v>
      </c>
    </row>
    <row r="13" spans="1:38" ht="15.75" thickBot="1">
      <c r="A13" s="62">
        <v>11</v>
      </c>
      <c r="B13" s="41"/>
      <c r="C13" s="28"/>
      <c r="D13" s="41"/>
      <c r="E13" s="10"/>
      <c r="F13" s="41" t="str">
        <f t="shared" si="2"/>
        <v/>
      </c>
      <c r="G13" s="28" t="str">
        <f t="shared" si="3"/>
        <v/>
      </c>
      <c r="O13" s="1" t="str">
        <f t="shared" si="0"/>
        <v/>
      </c>
      <c r="P13" s="1" t="str">
        <f t="shared" si="1"/>
        <v/>
      </c>
      <c r="Q13" s="1" t="str">
        <f t="shared" si="4"/>
        <v/>
      </c>
      <c r="Y13" s="72" t="str">
        <f>"t(" &amp; ROUND(J17,2) &amp; ")"</f>
        <v>t(6)</v>
      </c>
      <c r="Z13" s="2"/>
      <c r="AA13" s="2"/>
      <c r="AB13" s="71" cm="1">
        <f t="array" ref="AB13">INDEX('t LUT'!B4:L38,'T-Test'!J15,MATCH(AB19,'t LUT'!B2:L2,0))</f>
        <v>2.3530000000000002</v>
      </c>
      <c r="AC13" s="77" cm="1">
        <f t="array" ref="AC13">INDEX('t LUT'!B4:L38,'T-Test'!J15,MATCH(AB20,'t LUT'!B3:L3,0))</f>
        <v>2.3530000000000002</v>
      </c>
      <c r="AJ13" s="58"/>
      <c r="AK13" s="58">
        <v>1E-3</v>
      </c>
      <c r="AL13" s="58">
        <v>2E-3</v>
      </c>
    </row>
    <row r="14" spans="1:38" ht="15.75" thickBot="1">
      <c r="A14" s="62">
        <v>12</v>
      </c>
      <c r="B14" s="41"/>
      <c r="C14" s="28"/>
      <c r="D14" s="41"/>
      <c r="E14" s="10"/>
      <c r="F14" s="41" t="str">
        <f t="shared" si="2"/>
        <v/>
      </c>
      <c r="G14" s="28" t="str">
        <f t="shared" si="3"/>
        <v/>
      </c>
      <c r="I14" s="138" t="s">
        <v>98</v>
      </c>
      <c r="J14" s="139"/>
      <c r="O14" s="1" t="str">
        <f t="shared" ref="O14:O23" si="6">IF(F14&lt;&gt;"",F14-G14,"")</f>
        <v/>
      </c>
      <c r="P14" s="1" t="str">
        <f t="shared" ref="P14:P23" si="7">IF(O14&lt;&gt;"",O14-$T$9,"")</f>
        <v/>
      </c>
      <c r="Q14" s="1" t="str">
        <f t="shared" ref="Q14:Q23" si="8">IF(P14&lt;&gt;"",P14^2,"")</f>
        <v/>
      </c>
      <c r="Y14" s="18"/>
      <c r="Z14" s="2"/>
      <c r="AA14" s="2"/>
      <c r="AB14" s="2"/>
      <c r="AC14" s="19"/>
      <c r="AJ14" s="58"/>
      <c r="AK14" s="58">
        <v>5.0000000000000001E-4</v>
      </c>
      <c r="AL14" s="58">
        <v>1E-3</v>
      </c>
    </row>
    <row r="15" spans="1:38" ht="18">
      <c r="A15" s="62">
        <v>13</v>
      </c>
      <c r="B15" s="41"/>
      <c r="C15" s="28"/>
      <c r="D15" s="41"/>
      <c r="E15" s="10"/>
      <c r="F15" s="41" t="str">
        <f t="shared" si="2"/>
        <v/>
      </c>
      <c r="G15" s="28" t="str">
        <f t="shared" si="3"/>
        <v/>
      </c>
      <c r="I15" s="6" t="s">
        <v>53</v>
      </c>
      <c r="J15" s="12">
        <f>COUNT(F3:F52)-1</f>
        <v>3</v>
      </c>
      <c r="O15" s="1" t="str">
        <f t="shared" si="6"/>
        <v/>
      </c>
      <c r="P15" s="1" t="str">
        <f t="shared" si="7"/>
        <v/>
      </c>
      <c r="Q15" s="1" t="str">
        <f t="shared" si="8"/>
        <v/>
      </c>
      <c r="Y15" s="44" t="s">
        <v>105</v>
      </c>
      <c r="Z15" s="71">
        <f>(J9-K9)/L29</f>
        <v>-1.7769171062073668</v>
      </c>
      <c r="AA15" s="2" t="str">
        <f>IF($Z$15&gt;0,IF($Z$15&gt;AC15,"Significant","NS"),IF($Z$15&lt;0,IF($Z$15&lt;-AC15,"Significant","NS"),"NS"))</f>
        <v>Significant</v>
      </c>
      <c r="AB15" s="2">
        <f>_xlfn.T.DIST(Z15,J18,FALSE)</f>
        <v>8.7556381522820179E-2</v>
      </c>
      <c r="AC15" s="19">
        <f>_xlfn.T.DIST.2T(ABS(Z15),J18)</f>
        <v>0.15022310235077688</v>
      </c>
      <c r="AJ15" s="61"/>
    </row>
    <row r="16" spans="1:38" ht="18">
      <c r="A16" s="62">
        <v>14</v>
      </c>
      <c r="B16" s="41"/>
      <c r="C16" s="28"/>
      <c r="D16" s="41"/>
      <c r="E16" s="10"/>
      <c r="F16" s="41" t="str">
        <f t="shared" si="2"/>
        <v/>
      </c>
      <c r="G16" s="28" t="str">
        <f t="shared" si="3"/>
        <v/>
      </c>
      <c r="I16" s="6" t="s">
        <v>69</v>
      </c>
      <c r="J16" s="12">
        <f>COUNT(G3:G52)-1</f>
        <v>3</v>
      </c>
      <c r="O16" s="1" t="str">
        <f t="shared" si="6"/>
        <v/>
      </c>
      <c r="P16" s="1" t="str">
        <f t="shared" si="7"/>
        <v/>
      </c>
      <c r="Q16" s="1" t="str">
        <f t="shared" si="8"/>
        <v/>
      </c>
      <c r="Y16" s="72" t="str">
        <f>"t(" &amp; ROUND(J18,2) &amp; ")"</f>
        <v>t(4.04)</v>
      </c>
      <c r="Z16" s="2"/>
      <c r="AA16" s="2"/>
      <c r="AB16" s="71" cm="1">
        <f t="array" ref="AB16">INDEX('t LUT'!B4:L38,'T-Test'!J18,MATCH(AB19,'t LUT'!B2:L2,0))</f>
        <v>2.1320000000000001</v>
      </c>
      <c r="AC16" s="77" cm="1">
        <f t="array" ref="AC16">INDEX('t LUT'!B4:L38,'T-Test'!J18,MATCH(AB20,'t LUT'!B3:L3,0))</f>
        <v>2.1320000000000001</v>
      </c>
      <c r="AJ16" s="58"/>
    </row>
    <row r="17" spans="1:36" ht="18.75" thickBot="1">
      <c r="A17" s="62">
        <v>15</v>
      </c>
      <c r="B17" s="41"/>
      <c r="C17" s="28"/>
      <c r="D17" s="41"/>
      <c r="E17" s="10"/>
      <c r="F17" s="41" t="str">
        <f t="shared" si="2"/>
        <v/>
      </c>
      <c r="G17" s="28" t="str">
        <f t="shared" si="3"/>
        <v/>
      </c>
      <c r="I17" s="6" t="s">
        <v>52</v>
      </c>
      <c r="J17" s="12">
        <f>J15+J16</f>
        <v>6</v>
      </c>
      <c r="O17" s="1" t="str">
        <f t="shared" si="6"/>
        <v/>
      </c>
      <c r="P17" s="1" t="str">
        <f t="shared" si="7"/>
        <v/>
      </c>
      <c r="Q17" s="1" t="str">
        <f t="shared" si="8"/>
        <v/>
      </c>
      <c r="Y17" s="18"/>
      <c r="Z17" s="2"/>
      <c r="AA17" s="2"/>
      <c r="AB17" s="2"/>
      <c r="AC17" s="19"/>
      <c r="AJ17" s="58"/>
    </row>
    <row r="18" spans="1:36" ht="18">
      <c r="A18" s="62">
        <v>16</v>
      </c>
      <c r="B18" s="41"/>
      <c r="C18" s="28"/>
      <c r="D18" s="41"/>
      <c r="E18" s="10"/>
      <c r="F18" s="41" t="str">
        <f t="shared" si="2"/>
        <v/>
      </c>
      <c r="G18" s="28" t="str">
        <f t="shared" si="3"/>
        <v/>
      </c>
      <c r="I18" s="6" t="s">
        <v>94</v>
      </c>
      <c r="J18" s="12">
        <f>((J10/J7+K10/K7)^2)/((1/(J7-1))*(J10/J7)^2+((1/(K7-1))*(K10/K7)^2))</f>
        <v>4.0389883847342221</v>
      </c>
      <c r="O18" s="1" t="str">
        <f t="shared" si="6"/>
        <v/>
      </c>
      <c r="P18" s="1" t="str">
        <f t="shared" si="7"/>
        <v/>
      </c>
      <c r="Q18" s="1" t="str">
        <f t="shared" si="8"/>
        <v/>
      </c>
      <c r="S18" s="15" t="s">
        <v>58</v>
      </c>
      <c r="T18" s="16">
        <f>2/((1/COUNT(F3:F52))+(1/COUNT(G3:G52)))</f>
        <v>4</v>
      </c>
      <c r="U18" s="16"/>
      <c r="V18" s="16"/>
      <c r="W18" s="17"/>
      <c r="Y18" s="18"/>
      <c r="Z18" s="2"/>
      <c r="AA18" s="34" t="s">
        <v>93</v>
      </c>
      <c r="AB18" s="2"/>
      <c r="AC18" s="19"/>
      <c r="AD18" s="66"/>
      <c r="AJ18" s="58"/>
    </row>
    <row r="19" spans="1:36" ht="18">
      <c r="A19" s="62">
        <v>17</v>
      </c>
      <c r="B19" s="41"/>
      <c r="C19" s="28"/>
      <c r="D19" s="41"/>
      <c r="E19" s="10"/>
      <c r="F19" s="41" t="str">
        <f t="shared" si="2"/>
        <v/>
      </c>
      <c r="G19" s="28" t="str">
        <f t="shared" si="3"/>
        <v/>
      </c>
      <c r="I19" s="7" t="s">
        <v>109</v>
      </c>
      <c r="J19" s="13">
        <f>((J10/J7+K10/K7)^2)/((J11^4/(J7^2*(J7-1)))+(K11^4/(K7^2*(K7-1))))</f>
        <v>4.0389883847342229</v>
      </c>
      <c r="K19" s="66" t="s">
        <v>110</v>
      </c>
      <c r="O19" s="1" t="str">
        <f t="shared" si="6"/>
        <v/>
      </c>
      <c r="P19" s="1" t="str">
        <f t="shared" si="7"/>
        <v/>
      </c>
      <c r="Q19" s="1" t="str">
        <f t="shared" si="8"/>
        <v/>
      </c>
      <c r="S19" s="18"/>
      <c r="T19" s="2"/>
      <c r="U19" s="2"/>
      <c r="V19" s="2"/>
      <c r="W19" s="19"/>
      <c r="Y19" s="18"/>
      <c r="Z19" s="2"/>
      <c r="AA19" s="73" t="s">
        <v>92</v>
      </c>
      <c r="AB19" s="78">
        <v>0.05</v>
      </c>
      <c r="AC19" s="19"/>
      <c r="AD19" s="66"/>
      <c r="AJ19" s="58"/>
    </row>
    <row r="20" spans="1:36">
      <c r="A20" s="62">
        <v>18</v>
      </c>
      <c r="B20" s="41"/>
      <c r="C20" s="28"/>
      <c r="D20" s="41"/>
      <c r="E20" s="10"/>
      <c r="F20" s="41" t="str">
        <f t="shared" si="2"/>
        <v/>
      </c>
      <c r="G20" s="28" t="str">
        <f t="shared" si="3"/>
        <v/>
      </c>
      <c r="O20" s="1" t="str">
        <f t="shared" si="6"/>
        <v/>
      </c>
      <c r="P20" s="1" t="str">
        <f t="shared" si="7"/>
        <v/>
      </c>
      <c r="Q20" s="1" t="str">
        <f t="shared" si="8"/>
        <v/>
      </c>
      <c r="S20" s="18" t="s">
        <v>89</v>
      </c>
      <c r="T20" s="2">
        <f>(((J7-1)*J10)+((K7-1)*K10))/((J7+K7)/2)</f>
        <v>21.4375</v>
      </c>
      <c r="U20" s="2"/>
      <c r="V20" s="2"/>
      <c r="W20" s="19" t="s">
        <v>90</v>
      </c>
      <c r="Y20" s="18"/>
      <c r="Z20" s="2"/>
      <c r="AA20" s="74" t="s">
        <v>60</v>
      </c>
      <c r="AB20" s="78">
        <v>0.1</v>
      </c>
      <c r="AC20" s="19"/>
      <c r="AD20" s="66"/>
      <c r="AJ20" s="58"/>
    </row>
    <row r="21" spans="1:36" ht="15.75" thickBot="1">
      <c r="A21" s="62">
        <v>19</v>
      </c>
      <c r="B21" s="41"/>
      <c r="C21" s="28"/>
      <c r="D21" s="41"/>
      <c r="E21" s="10"/>
      <c r="F21" s="41" t="str">
        <f t="shared" si="2"/>
        <v/>
      </c>
      <c r="G21" s="28" t="str">
        <f t="shared" si="3"/>
        <v/>
      </c>
      <c r="O21" s="1" t="str">
        <f t="shared" si="6"/>
        <v/>
      </c>
      <c r="P21" s="1" t="str">
        <f t="shared" si="7"/>
        <v/>
      </c>
      <c r="Q21" s="1" t="str">
        <f t="shared" si="8"/>
        <v/>
      </c>
      <c r="S21" s="18"/>
      <c r="T21" s="2">
        <f>(J7+K7-2)*LN(T20)</f>
        <v>18.390850349556953</v>
      </c>
      <c r="U21" s="2">
        <f>((J7-1)*LN(J10))+((K7-1)*LN(K10))</f>
        <v>13.964261058530756</v>
      </c>
      <c r="V21" s="2"/>
      <c r="W21" s="19">
        <f>T21-U21</f>
        <v>4.4265892910261968</v>
      </c>
      <c r="Y21" s="72" t="s">
        <v>104</v>
      </c>
      <c r="Z21" s="71">
        <f>(J9-K9)/SQRT(J10+K10)</f>
        <v>-0.88845855310368338</v>
      </c>
      <c r="AA21" s="2" t="str">
        <f>IF($Z$12&gt;0,IF($Z$12&gt;AC21,"Significant","NS"),IF($Z$12&lt;0,IF($Z$12&lt;-AC21,"Significant","NS"),"NS"))</f>
        <v>Significant</v>
      </c>
      <c r="AB21" s="2">
        <f>_xlfn.T.DIST(Z21,J18,FALSE)</f>
        <v>0.23904950927099769</v>
      </c>
      <c r="AC21" s="19">
        <f>_xlfn.T.DIST.2T(ABS(Z21),J18)</f>
        <v>0.4244939589392791</v>
      </c>
      <c r="AD21" s="66"/>
      <c r="AJ21" s="58"/>
    </row>
    <row r="22" spans="1:36" ht="15.75" thickBot="1">
      <c r="A22" s="62">
        <v>20</v>
      </c>
      <c r="B22" s="41"/>
      <c r="C22" s="28"/>
      <c r="D22" s="41"/>
      <c r="E22" s="10"/>
      <c r="F22" s="41" t="str">
        <f t="shared" si="2"/>
        <v/>
      </c>
      <c r="G22" s="28" t="str">
        <f t="shared" si="3"/>
        <v/>
      </c>
      <c r="I22" s="136" t="s">
        <v>97</v>
      </c>
      <c r="J22" s="137"/>
      <c r="K22" s="80" t="s">
        <v>100</v>
      </c>
      <c r="L22" s="17"/>
      <c r="O22" s="1" t="str">
        <f t="shared" si="6"/>
        <v/>
      </c>
      <c r="P22" s="1" t="str">
        <f t="shared" si="7"/>
        <v/>
      </c>
      <c r="Q22" s="1" t="str">
        <f t="shared" si="8"/>
        <v/>
      </c>
      <c r="S22" s="18"/>
      <c r="T22" s="2">
        <f>1+(1/(3*(2-1)))</f>
        <v>1.3333333333333333</v>
      </c>
      <c r="U22" s="2">
        <f>1/(J7-1)+1/(K7-1)</f>
        <v>0.66666666666666663</v>
      </c>
      <c r="V22" s="2">
        <f>1/(J7+K7-2)</f>
        <v>0.16666666666666666</v>
      </c>
      <c r="W22" s="19">
        <f>T22*(U22-V22)</f>
        <v>0.66666666666666663</v>
      </c>
      <c r="Y22" s="79" t="str">
        <f>"t(" &amp; ROUND(J18,2) &amp; ")"</f>
        <v>t(4.04)</v>
      </c>
      <c r="Z22" s="21"/>
      <c r="AA22" s="21"/>
      <c r="AB22" s="21"/>
      <c r="AC22" s="22"/>
      <c r="AD22" s="66"/>
      <c r="AJ22" s="58"/>
    </row>
    <row r="23" spans="1:36" ht="15.75" thickBot="1">
      <c r="A23" s="62">
        <v>21</v>
      </c>
      <c r="B23" s="41"/>
      <c r="C23" s="28"/>
      <c r="D23" s="41"/>
      <c r="E23" s="10"/>
      <c r="F23" s="41" t="str">
        <f t="shared" si="2"/>
        <v/>
      </c>
      <c r="G23" s="28" t="str">
        <f t="shared" si="3"/>
        <v/>
      </c>
      <c r="I23" s="20"/>
      <c r="J23" s="21" t="s">
        <v>101</v>
      </c>
      <c r="K23" s="21" t="s">
        <v>102</v>
      </c>
      <c r="L23" s="22" t="s">
        <v>106</v>
      </c>
      <c r="O23" s="1" t="str">
        <f t="shared" si="6"/>
        <v/>
      </c>
      <c r="P23" s="1" t="str">
        <f t="shared" si="7"/>
        <v/>
      </c>
      <c r="Q23" s="1" t="str">
        <f t="shared" si="8"/>
        <v/>
      </c>
      <c r="S23" s="20" t="s">
        <v>61</v>
      </c>
      <c r="T23" s="21">
        <f>W21/W22</f>
        <v>6.6398839365392952</v>
      </c>
      <c r="U23" s="21"/>
      <c r="V23" s="21"/>
      <c r="W23" s="22"/>
      <c r="AC23" s="66"/>
      <c r="AD23" s="66"/>
      <c r="AJ23" s="58"/>
    </row>
    <row r="24" spans="1:36" ht="19.5" thickBot="1">
      <c r="A24" s="62">
        <v>22</v>
      </c>
      <c r="B24" s="41"/>
      <c r="C24" s="28"/>
      <c r="D24" s="41"/>
      <c r="E24" s="10"/>
      <c r="F24" s="41" t="str">
        <f t="shared" si="2"/>
        <v/>
      </c>
      <c r="G24" s="28" t="str">
        <f t="shared" si="3"/>
        <v/>
      </c>
      <c r="I24" s="6" t="s">
        <v>49</v>
      </c>
      <c r="J24" s="2"/>
      <c r="K24" s="2">
        <f>(J15/J17)*J10+(J16/J17)*K10</f>
        <v>14.291666666666666</v>
      </c>
      <c r="L24" s="12"/>
      <c r="O24" s="1" t="str">
        <f>IF(F24&lt;&gt;"",F24-G24,"")</f>
        <v/>
      </c>
      <c r="P24" s="1" t="str">
        <f>IF(O24&lt;&gt;"",O24-$T$9,"")</f>
        <v/>
      </c>
      <c r="Q24" s="1" t="str">
        <f t="shared" si="4"/>
        <v/>
      </c>
      <c r="Y24" s="108" t="s">
        <v>88</v>
      </c>
      <c r="Z24" s="109"/>
      <c r="AA24" s="109"/>
      <c r="AB24" s="110"/>
      <c r="AC24" s="66"/>
      <c r="AD24" s="66"/>
      <c r="AJ24" s="58"/>
    </row>
    <row r="25" spans="1:36" ht="18">
      <c r="A25" s="62">
        <v>23</v>
      </c>
      <c r="B25" s="41"/>
      <c r="C25" s="28"/>
      <c r="D25" s="41"/>
      <c r="E25" s="10"/>
      <c r="F25" s="41" t="str">
        <f t="shared" si="2"/>
        <v/>
      </c>
      <c r="G25" s="28" t="str">
        <f t="shared" si="3"/>
        <v/>
      </c>
      <c r="I25" s="6" t="s">
        <v>59</v>
      </c>
      <c r="J25" s="2">
        <f>SQRT((J10+K10)/2)</f>
        <v>3.7804320740712516</v>
      </c>
      <c r="K25" s="2">
        <f>SQRT(K24)</f>
        <v>3.7804320740712516</v>
      </c>
      <c r="L25" s="12"/>
      <c r="O25" s="1" t="str">
        <f>IF(F25&lt;&gt;"",F25-G25,"")</f>
        <v/>
      </c>
      <c r="P25" s="1" t="str">
        <f>IF(O25&lt;&gt;"",O25-$T$9,"")</f>
        <v/>
      </c>
      <c r="Q25" s="1" t="str">
        <f t="shared" si="4"/>
        <v/>
      </c>
      <c r="Y25" s="18"/>
      <c r="Z25" s="34" t="s">
        <v>54</v>
      </c>
      <c r="AA25" s="34" t="s">
        <v>85</v>
      </c>
      <c r="AB25" s="19"/>
      <c r="AJ25" s="58"/>
    </row>
    <row r="26" spans="1:36" ht="18.75">
      <c r="A26" s="62">
        <v>24</v>
      </c>
      <c r="B26" s="41"/>
      <c r="C26" s="28"/>
      <c r="D26" s="41"/>
      <c r="E26" s="10"/>
      <c r="F26" s="41" t="str">
        <f t="shared" si="2"/>
        <v/>
      </c>
      <c r="G26" s="28" t="str">
        <f t="shared" si="3"/>
        <v/>
      </c>
      <c r="I26" s="6" t="s">
        <v>50</v>
      </c>
      <c r="J26" s="2"/>
      <c r="K26" s="2">
        <f>K24/(J15+1)</f>
        <v>3.5729166666666665</v>
      </c>
      <c r="L26" s="12"/>
      <c r="O26" s="1" t="str">
        <f>IF(F26&lt;&gt;"",F26-G26,"")</f>
        <v/>
      </c>
      <c r="P26" s="1" t="str">
        <f t="shared" ref="P26:P29" si="9">IF(O26&lt;&gt;"",O26-$T$9,"")</f>
        <v/>
      </c>
      <c r="Q26" s="1" t="str">
        <f t="shared" ref="Q26:Q29" si="10">IF(P26&lt;&gt;"",P26^2,"")</f>
        <v/>
      </c>
      <c r="Y26" s="72" t="s">
        <v>83</v>
      </c>
      <c r="Z26" s="2">
        <f>(J9-K9)/K25</f>
        <v>-1.2564701354056056</v>
      </c>
      <c r="AA26" s="2" t="str">
        <f>IF(ABS(Z26)&lt;0.2,"None",IF(ABS(Z26)&lt;0.5,"Small",IF(ABS(Z26)&lt;0.8,"Medium","Large")))</f>
        <v>Large</v>
      </c>
      <c r="AB26" s="19"/>
      <c r="AJ26" s="58"/>
    </row>
    <row r="27" spans="1:36" ht="18.75">
      <c r="A27" s="62">
        <v>25</v>
      </c>
      <c r="B27" s="41"/>
      <c r="C27" s="28"/>
      <c r="D27" s="41"/>
      <c r="E27" s="10"/>
      <c r="F27" s="41" t="str">
        <f t="shared" si="2"/>
        <v/>
      </c>
      <c r="G27" s="28" t="str">
        <f t="shared" si="3"/>
        <v/>
      </c>
      <c r="I27" s="6" t="s">
        <v>50</v>
      </c>
      <c r="J27" s="2"/>
      <c r="K27" s="2">
        <f>K24/(J16+1)</f>
        <v>3.5729166666666665</v>
      </c>
      <c r="L27" s="12"/>
      <c r="O27" s="1" t="str">
        <f t="shared" ref="O27:O28" si="11">IF(F27&lt;&gt;"",F27-G27,"")</f>
        <v/>
      </c>
      <c r="P27" s="1" t="str">
        <f t="shared" si="9"/>
        <v/>
      </c>
      <c r="Q27" s="1" t="str">
        <f t="shared" si="10"/>
        <v/>
      </c>
      <c r="S27" s="67"/>
      <c r="T27" s="67"/>
      <c r="U27" s="67"/>
      <c r="V27" s="67"/>
      <c r="W27" s="67"/>
      <c r="X27" s="67"/>
      <c r="Y27" s="18"/>
      <c r="Z27" s="2"/>
      <c r="AA27" s="2"/>
      <c r="AB27" s="19"/>
    </row>
    <row r="28" spans="1:36" ht="19.5" thickBot="1">
      <c r="A28" s="62">
        <v>26</v>
      </c>
      <c r="B28" s="41"/>
      <c r="C28" s="28"/>
      <c r="D28" s="41"/>
      <c r="E28" s="10"/>
      <c r="F28" s="41" t="str">
        <f t="shared" si="2"/>
        <v/>
      </c>
      <c r="G28" s="28" t="str">
        <f t="shared" si="3"/>
        <v/>
      </c>
      <c r="I28" s="6" t="s">
        <v>51</v>
      </c>
      <c r="J28" s="2"/>
      <c r="K28" s="2">
        <f>K26+K27</f>
        <v>7.145833333333333</v>
      </c>
      <c r="L28" s="12"/>
      <c r="O28" s="1" t="str">
        <f t="shared" si="11"/>
        <v/>
      </c>
      <c r="P28" s="1" t="str">
        <f t="shared" si="9"/>
        <v/>
      </c>
      <c r="Q28" s="1" t="str">
        <f t="shared" si="10"/>
        <v/>
      </c>
      <c r="S28" s="67"/>
      <c r="T28" s="67"/>
      <c r="U28" s="67"/>
      <c r="V28" s="67"/>
      <c r="W28" s="67"/>
      <c r="X28" s="67"/>
      <c r="Y28" s="130" t="s">
        <v>87</v>
      </c>
      <c r="Z28" s="131"/>
      <c r="AA28" s="131"/>
      <c r="AB28" s="132"/>
    </row>
    <row r="29" spans="1:36" ht="19.5" thickTop="1" thickBot="1">
      <c r="A29" s="62">
        <v>27</v>
      </c>
      <c r="B29" s="41"/>
      <c r="C29" s="28"/>
      <c r="D29" s="41"/>
      <c r="E29" s="10"/>
      <c r="F29" s="41" t="str">
        <f t="shared" si="2"/>
        <v/>
      </c>
      <c r="G29" s="28" t="str">
        <f t="shared" si="3"/>
        <v/>
      </c>
      <c r="I29" s="7" t="s">
        <v>103</v>
      </c>
      <c r="J29" s="8">
        <f>J25*SQRT(2/J7)</f>
        <v>2.6731691553909065</v>
      </c>
      <c r="K29" s="8">
        <f>SQRT(K28)</f>
        <v>2.6731691553909065</v>
      </c>
      <c r="L29" s="13">
        <f>SQRT(J10/J7+K10/K7)</f>
        <v>2.6731691553909065</v>
      </c>
      <c r="O29" s="1" t="str">
        <f t="shared" ref="O29:O52" si="12">IF(F29&lt;&gt;"",F29-G29,"")</f>
        <v/>
      </c>
      <c r="P29" s="1" t="str">
        <f t="shared" si="9"/>
        <v/>
      </c>
      <c r="Q29" s="1" t="str">
        <f t="shared" si="10"/>
        <v/>
      </c>
      <c r="S29" s="67"/>
      <c r="T29" s="67"/>
      <c r="U29" s="67"/>
      <c r="V29" s="67"/>
      <c r="W29" s="67"/>
      <c r="X29" s="67"/>
      <c r="Y29" s="133" t="s">
        <v>13</v>
      </c>
      <c r="Z29" s="134">
        <f>(((J7+K7-2)*LN(K24))-(((J7-1)*LN(J10))+((K7-1)*LN(K10))))/((1+(1/(3*(2-1))))*(1/(J7-1))-(1/(J7+K7-2))+(1/(K7-1))-(1/(J7+K7-2)))</f>
        <v>4.4860469453487202</v>
      </c>
      <c r="AA29" s="2" t="str">
        <f>IF(Z29&lt;Z30,"Variances equal","Variances not equal")</f>
        <v>Variances not equal</v>
      </c>
      <c r="AB29" s="19"/>
    </row>
    <row r="30" spans="1:36" ht="16.5" thickTop="1" thickBot="1">
      <c r="A30" s="62">
        <v>28</v>
      </c>
      <c r="B30" s="41"/>
      <c r="C30" s="28"/>
      <c r="D30" s="41"/>
      <c r="E30" s="10"/>
      <c r="F30" s="41" t="str">
        <f t="shared" si="2"/>
        <v/>
      </c>
      <c r="G30" s="28" t="str">
        <f t="shared" si="3"/>
        <v/>
      </c>
      <c r="O30" s="1" t="str">
        <f t="shared" si="12"/>
        <v/>
      </c>
      <c r="P30" s="1" t="str">
        <f t="shared" ref="P30:P52" si="13">IF(O30&lt;&gt;"",O30-$T$9,"")</f>
        <v/>
      </c>
      <c r="Q30" s="1" t="str">
        <f t="shared" si="4"/>
        <v/>
      </c>
      <c r="S30" s="67"/>
      <c r="T30" s="67"/>
      <c r="U30" s="67"/>
      <c r="V30" s="67"/>
      <c r="W30" s="67"/>
      <c r="X30" s="67"/>
      <c r="Y30" s="20" t="s">
        <v>91</v>
      </c>
      <c r="Z30" s="135">
        <v>3.84</v>
      </c>
      <c r="AA30" s="21"/>
      <c r="AB30" s="22"/>
    </row>
    <row r="31" spans="1:36">
      <c r="A31" s="62">
        <v>29</v>
      </c>
      <c r="B31" s="41"/>
      <c r="C31" s="28"/>
      <c r="D31" s="41"/>
      <c r="E31" s="10"/>
      <c r="F31" s="41" t="str">
        <f t="shared" si="2"/>
        <v/>
      </c>
      <c r="G31" s="28" t="str">
        <f t="shared" si="3"/>
        <v/>
      </c>
      <c r="I31" s="9"/>
      <c r="O31" s="1" t="str">
        <f t="shared" si="12"/>
        <v/>
      </c>
      <c r="P31" s="1" t="str">
        <f t="shared" si="13"/>
        <v/>
      </c>
      <c r="Q31" s="1" t="str">
        <f t="shared" si="4"/>
        <v/>
      </c>
      <c r="S31" s="67"/>
      <c r="T31" s="67"/>
      <c r="U31" s="67"/>
      <c r="V31" s="67"/>
      <c r="W31" s="67"/>
      <c r="X31" s="67"/>
    </row>
    <row r="32" spans="1:36">
      <c r="A32" s="62">
        <v>30</v>
      </c>
      <c r="B32" s="41"/>
      <c r="C32" s="28"/>
      <c r="D32" s="41"/>
      <c r="E32" s="10"/>
      <c r="F32" s="41" t="str">
        <f t="shared" si="2"/>
        <v/>
      </c>
      <c r="G32" s="28" t="str">
        <f t="shared" si="3"/>
        <v/>
      </c>
      <c r="O32" s="1" t="str">
        <f t="shared" si="12"/>
        <v/>
      </c>
      <c r="P32" s="1" t="str">
        <f t="shared" si="13"/>
        <v/>
      </c>
      <c r="Q32" s="1" t="str">
        <f t="shared" si="4"/>
        <v/>
      </c>
      <c r="S32" s="67"/>
      <c r="T32" s="67"/>
      <c r="U32" s="67"/>
      <c r="V32" s="67"/>
      <c r="W32" s="67"/>
      <c r="X32" s="67"/>
    </row>
    <row r="33" spans="1:25">
      <c r="A33" s="62">
        <v>31</v>
      </c>
      <c r="B33" s="41"/>
      <c r="C33" s="28"/>
      <c r="D33" s="41"/>
      <c r="E33" s="10"/>
      <c r="F33" s="41" t="str">
        <f t="shared" si="2"/>
        <v/>
      </c>
      <c r="G33" s="28" t="str">
        <f t="shared" si="3"/>
        <v/>
      </c>
      <c r="I33" s="67"/>
      <c r="J33" s="67"/>
      <c r="K33" s="67"/>
      <c r="L33" s="67"/>
      <c r="M33" s="67"/>
      <c r="O33" s="1" t="str">
        <f t="shared" si="12"/>
        <v/>
      </c>
      <c r="P33" s="1" t="str">
        <f t="shared" si="13"/>
        <v/>
      </c>
      <c r="Q33" s="1" t="str">
        <f t="shared" si="4"/>
        <v/>
      </c>
      <c r="S33" s="67"/>
      <c r="T33" s="67"/>
      <c r="U33" s="67"/>
      <c r="V33" s="67"/>
      <c r="W33" s="67"/>
      <c r="X33" s="67"/>
      <c r="Y33" s="63"/>
    </row>
    <row r="34" spans="1:25">
      <c r="A34" s="62">
        <v>32</v>
      </c>
      <c r="B34" s="41"/>
      <c r="C34" s="28"/>
      <c r="D34" s="41"/>
      <c r="E34" s="10"/>
      <c r="F34" s="41" t="str">
        <f t="shared" si="2"/>
        <v/>
      </c>
      <c r="G34" s="28" t="str">
        <f t="shared" si="3"/>
        <v/>
      </c>
      <c r="I34" s="67"/>
      <c r="J34" s="67"/>
      <c r="K34" s="67"/>
      <c r="L34" s="67"/>
      <c r="M34" s="67"/>
      <c r="O34" s="1" t="str">
        <f t="shared" si="12"/>
        <v/>
      </c>
      <c r="P34" s="1" t="str">
        <f t="shared" si="13"/>
        <v/>
      </c>
      <c r="Q34" s="1" t="str">
        <f t="shared" si="4"/>
        <v/>
      </c>
      <c r="S34" s="67"/>
      <c r="T34" s="67"/>
      <c r="U34" s="67"/>
      <c r="V34" s="67"/>
      <c r="W34" s="67"/>
      <c r="X34" s="67"/>
      <c r="Y34" s="9"/>
    </row>
    <row r="35" spans="1:25">
      <c r="A35" s="62">
        <v>33</v>
      </c>
      <c r="B35" s="41"/>
      <c r="C35" s="28"/>
      <c r="D35" s="41"/>
      <c r="E35" s="10"/>
      <c r="F35" s="41" t="str">
        <f t="shared" si="2"/>
        <v/>
      </c>
      <c r="G35" s="28" t="str">
        <f t="shared" si="3"/>
        <v/>
      </c>
      <c r="I35" s="67"/>
      <c r="J35" s="67"/>
      <c r="K35" s="67"/>
      <c r="L35" s="67"/>
      <c r="M35" s="67"/>
      <c r="O35" s="1" t="str">
        <f t="shared" si="12"/>
        <v/>
      </c>
      <c r="P35" s="1" t="str">
        <f t="shared" si="13"/>
        <v/>
      </c>
      <c r="Q35" s="1" t="str">
        <f t="shared" si="4"/>
        <v/>
      </c>
      <c r="S35" s="67"/>
      <c r="T35" s="67"/>
      <c r="U35" s="67"/>
      <c r="V35" s="67"/>
      <c r="W35" s="67"/>
      <c r="X35" s="67"/>
    </row>
    <row r="36" spans="1:25">
      <c r="A36" s="62">
        <v>34</v>
      </c>
      <c r="B36" s="41"/>
      <c r="C36" s="28"/>
      <c r="D36" s="41"/>
      <c r="E36" s="10"/>
      <c r="F36" s="41" t="str">
        <f t="shared" si="2"/>
        <v/>
      </c>
      <c r="G36" s="28" t="str">
        <f t="shared" si="3"/>
        <v/>
      </c>
      <c r="I36" s="67"/>
      <c r="J36" s="67"/>
      <c r="K36" s="67"/>
      <c r="L36" s="67"/>
      <c r="M36" s="67"/>
      <c r="O36" s="1" t="str">
        <f t="shared" si="12"/>
        <v/>
      </c>
      <c r="P36" s="1" t="str">
        <f t="shared" si="13"/>
        <v/>
      </c>
      <c r="Q36" s="1" t="str">
        <f t="shared" si="4"/>
        <v/>
      </c>
      <c r="S36" s="67"/>
      <c r="T36" s="67"/>
      <c r="U36" s="67"/>
      <c r="V36" s="67"/>
      <c r="W36" s="67"/>
      <c r="X36" s="67"/>
      <c r="Y36" s="66"/>
    </row>
    <row r="37" spans="1:25">
      <c r="A37" s="62">
        <v>35</v>
      </c>
      <c r="B37" s="41"/>
      <c r="C37" s="28"/>
      <c r="D37" s="41"/>
      <c r="E37" s="10"/>
      <c r="F37" s="41" t="str">
        <f t="shared" si="2"/>
        <v/>
      </c>
      <c r="G37" s="28" t="str">
        <f t="shared" si="3"/>
        <v/>
      </c>
      <c r="I37" s="67"/>
      <c r="J37" s="67"/>
      <c r="K37" s="67"/>
      <c r="L37" s="67"/>
      <c r="M37" s="67"/>
      <c r="O37" s="1" t="str">
        <f t="shared" si="12"/>
        <v/>
      </c>
      <c r="P37" s="1" t="str">
        <f t="shared" si="13"/>
        <v/>
      </c>
      <c r="Q37" s="1" t="str">
        <f t="shared" si="4"/>
        <v/>
      </c>
      <c r="S37" s="67"/>
      <c r="T37" s="67"/>
      <c r="U37" s="67"/>
      <c r="V37" s="67"/>
      <c r="W37" s="67"/>
      <c r="X37" s="67"/>
      <c r="Y37"/>
    </row>
    <row r="38" spans="1:25">
      <c r="A38" s="62">
        <v>36</v>
      </c>
      <c r="B38" s="41"/>
      <c r="C38" s="28"/>
      <c r="D38" s="41"/>
      <c r="E38" s="10"/>
      <c r="F38" s="41" t="str">
        <f t="shared" si="2"/>
        <v/>
      </c>
      <c r="G38" s="28" t="str">
        <f t="shared" si="3"/>
        <v/>
      </c>
      <c r="I38" s="67"/>
      <c r="J38" s="67"/>
      <c r="K38" s="67"/>
      <c r="L38" s="67"/>
      <c r="M38" s="67"/>
      <c r="O38" s="1" t="str">
        <f t="shared" si="12"/>
        <v/>
      </c>
      <c r="P38" s="1" t="str">
        <f t="shared" si="13"/>
        <v/>
      </c>
      <c r="Q38" s="1" t="str">
        <f t="shared" si="4"/>
        <v/>
      </c>
      <c r="S38" s="67"/>
      <c r="T38" s="67"/>
      <c r="U38" s="67"/>
      <c r="V38" s="67"/>
      <c r="W38" s="67"/>
      <c r="X38" s="67"/>
      <c r="Y38"/>
    </row>
    <row r="39" spans="1:25">
      <c r="A39" s="62">
        <v>37</v>
      </c>
      <c r="B39" s="41"/>
      <c r="C39" s="28"/>
      <c r="D39" s="41"/>
      <c r="E39" s="10"/>
      <c r="F39" s="41" t="str">
        <f t="shared" si="2"/>
        <v/>
      </c>
      <c r="G39" s="28" t="str">
        <f t="shared" si="3"/>
        <v/>
      </c>
      <c r="I39" s="67"/>
      <c r="J39" s="67"/>
      <c r="K39" s="67"/>
      <c r="L39" s="67"/>
      <c r="M39" s="67"/>
      <c r="O39" s="1" t="str">
        <f t="shared" si="12"/>
        <v/>
      </c>
      <c r="P39" s="1" t="str">
        <f t="shared" si="13"/>
        <v/>
      </c>
      <c r="Q39" s="1" t="str">
        <f t="shared" si="4"/>
        <v/>
      </c>
      <c r="S39" s="67"/>
      <c r="T39" s="67"/>
      <c r="U39" s="67"/>
      <c r="V39" s="67"/>
      <c r="W39" s="67"/>
      <c r="X39" s="67"/>
    </row>
    <row r="40" spans="1:25">
      <c r="A40" s="62">
        <v>38</v>
      </c>
      <c r="B40" s="41"/>
      <c r="C40" s="28"/>
      <c r="D40" s="41"/>
      <c r="E40" s="10"/>
      <c r="F40" s="41" t="str">
        <f t="shared" si="2"/>
        <v/>
      </c>
      <c r="G40" s="28" t="str">
        <f t="shared" si="3"/>
        <v/>
      </c>
      <c r="I40" s="67"/>
      <c r="J40" s="67"/>
      <c r="K40" s="67"/>
      <c r="L40" s="67"/>
      <c r="M40" s="67"/>
      <c r="O40" s="1" t="str">
        <f t="shared" si="12"/>
        <v/>
      </c>
      <c r="P40" s="1" t="str">
        <f t="shared" si="13"/>
        <v/>
      </c>
      <c r="Q40" s="1" t="str">
        <f t="shared" si="4"/>
        <v/>
      </c>
      <c r="S40" s="67"/>
      <c r="T40" s="67"/>
      <c r="U40" s="67"/>
      <c r="V40" s="67"/>
      <c r="W40" s="67"/>
      <c r="X40" s="67"/>
      <c r="Y40" s="66"/>
    </row>
    <row r="41" spans="1:25">
      <c r="A41" s="62">
        <v>39</v>
      </c>
      <c r="B41" s="41"/>
      <c r="C41" s="28"/>
      <c r="D41" s="41"/>
      <c r="E41" s="10"/>
      <c r="F41" s="41" t="str">
        <f t="shared" si="2"/>
        <v/>
      </c>
      <c r="G41" s="28" t="str">
        <f t="shared" si="3"/>
        <v/>
      </c>
      <c r="I41" s="67"/>
      <c r="J41" s="67"/>
      <c r="K41" s="67"/>
      <c r="L41" s="67"/>
      <c r="M41" s="67"/>
      <c r="O41" s="1" t="str">
        <f t="shared" si="12"/>
        <v/>
      </c>
      <c r="P41" s="1" t="str">
        <f t="shared" si="13"/>
        <v/>
      </c>
      <c r="Q41" s="1" t="str">
        <f t="shared" si="4"/>
        <v/>
      </c>
      <c r="S41" s="67"/>
      <c r="T41" s="67"/>
      <c r="U41" s="67"/>
      <c r="V41" s="67"/>
      <c r="W41" s="67"/>
      <c r="X41" s="67"/>
    </row>
    <row r="42" spans="1:25">
      <c r="A42" s="62">
        <v>40</v>
      </c>
      <c r="B42" s="41"/>
      <c r="C42" s="28"/>
      <c r="D42" s="41"/>
      <c r="E42" s="10"/>
      <c r="F42" s="41" t="str">
        <f t="shared" si="2"/>
        <v/>
      </c>
      <c r="G42" s="28" t="str">
        <f t="shared" si="3"/>
        <v/>
      </c>
      <c r="I42" s="67"/>
      <c r="J42" s="67"/>
      <c r="K42" s="67"/>
      <c r="L42" s="67"/>
      <c r="M42" s="67"/>
      <c r="O42" s="1" t="str">
        <f t="shared" si="12"/>
        <v/>
      </c>
      <c r="P42" s="1" t="str">
        <f t="shared" si="13"/>
        <v/>
      </c>
      <c r="Q42" s="1" t="str">
        <f t="shared" si="4"/>
        <v/>
      </c>
    </row>
    <row r="43" spans="1:25">
      <c r="A43" s="62">
        <v>41</v>
      </c>
      <c r="B43" s="41"/>
      <c r="C43" s="28"/>
      <c r="D43" s="41"/>
      <c r="E43" s="10"/>
      <c r="F43" s="41" t="str">
        <f t="shared" si="2"/>
        <v/>
      </c>
      <c r="G43" s="28" t="str">
        <f t="shared" si="3"/>
        <v/>
      </c>
      <c r="I43" s="67"/>
      <c r="J43" s="67"/>
      <c r="K43" s="67"/>
      <c r="L43" s="67"/>
      <c r="M43" s="67"/>
      <c r="O43" s="1" t="str">
        <f t="shared" si="12"/>
        <v/>
      </c>
      <c r="P43" s="1" t="str">
        <f t="shared" si="13"/>
        <v/>
      </c>
      <c r="Q43" s="1" t="str">
        <f t="shared" si="4"/>
        <v/>
      </c>
    </row>
    <row r="44" spans="1:25">
      <c r="A44" s="62">
        <v>42</v>
      </c>
      <c r="B44" s="41"/>
      <c r="C44" s="28"/>
      <c r="D44" s="41"/>
      <c r="E44" s="10"/>
      <c r="F44" s="41" t="str">
        <f t="shared" si="2"/>
        <v/>
      </c>
      <c r="G44" s="28" t="str">
        <f t="shared" si="3"/>
        <v/>
      </c>
      <c r="I44" s="67"/>
      <c r="J44" s="67"/>
      <c r="K44" s="67"/>
      <c r="L44" s="67"/>
      <c r="M44" s="67"/>
      <c r="O44" s="1" t="str">
        <f t="shared" si="12"/>
        <v/>
      </c>
      <c r="P44" s="1" t="str">
        <f t="shared" si="13"/>
        <v/>
      </c>
      <c r="Q44" s="1" t="str">
        <f t="shared" si="4"/>
        <v/>
      </c>
    </row>
    <row r="45" spans="1:25">
      <c r="A45" s="62">
        <v>43</v>
      </c>
      <c r="B45" s="41"/>
      <c r="C45" s="28"/>
      <c r="D45" s="41"/>
      <c r="E45" s="10"/>
      <c r="F45" s="41" t="str">
        <f t="shared" si="2"/>
        <v/>
      </c>
      <c r="G45" s="28" t="str">
        <f t="shared" si="3"/>
        <v/>
      </c>
      <c r="I45" s="67"/>
      <c r="J45" s="67"/>
      <c r="K45" s="67"/>
      <c r="L45" s="67"/>
      <c r="M45" s="67"/>
      <c r="O45" s="1" t="str">
        <f t="shared" si="12"/>
        <v/>
      </c>
      <c r="P45" s="1" t="str">
        <f t="shared" si="13"/>
        <v/>
      </c>
      <c r="Q45" s="1" t="str">
        <f t="shared" si="4"/>
        <v/>
      </c>
    </row>
    <row r="46" spans="1:25">
      <c r="A46" s="62">
        <v>44</v>
      </c>
      <c r="B46" s="41"/>
      <c r="C46" s="28"/>
      <c r="D46" s="41"/>
      <c r="E46" s="10"/>
      <c r="F46" s="41" t="str">
        <f t="shared" si="2"/>
        <v/>
      </c>
      <c r="G46" s="28" t="str">
        <f t="shared" si="3"/>
        <v/>
      </c>
      <c r="I46" s="67"/>
      <c r="J46" s="67"/>
      <c r="K46" s="67"/>
      <c r="L46" s="67"/>
      <c r="M46" s="67"/>
      <c r="O46" s="1" t="str">
        <f t="shared" si="12"/>
        <v/>
      </c>
      <c r="P46" s="1" t="str">
        <f t="shared" si="13"/>
        <v/>
      </c>
      <c r="Q46" s="1" t="str">
        <f t="shared" si="4"/>
        <v/>
      </c>
      <c r="Y46" s="66"/>
    </row>
    <row r="47" spans="1:25">
      <c r="A47" s="62">
        <v>45</v>
      </c>
      <c r="B47" s="41"/>
      <c r="C47" s="28"/>
      <c r="D47" s="41"/>
      <c r="E47" s="10"/>
      <c r="F47" s="41" t="str">
        <f t="shared" si="2"/>
        <v/>
      </c>
      <c r="G47" s="28" t="str">
        <f t="shared" si="3"/>
        <v/>
      </c>
      <c r="I47" s="67"/>
      <c r="J47" s="67"/>
      <c r="K47" s="67"/>
      <c r="L47" s="67"/>
      <c r="M47" s="67"/>
      <c r="O47" s="1" t="str">
        <f t="shared" si="12"/>
        <v/>
      </c>
      <c r="P47" s="1" t="str">
        <f t="shared" si="13"/>
        <v/>
      </c>
      <c r="Q47" s="1" t="str">
        <f t="shared" si="4"/>
        <v/>
      </c>
    </row>
    <row r="48" spans="1:25">
      <c r="A48" s="62">
        <v>46</v>
      </c>
      <c r="B48" s="41"/>
      <c r="C48" s="28"/>
      <c r="D48" s="41"/>
      <c r="E48" s="10"/>
      <c r="F48" s="41" t="str">
        <f t="shared" si="2"/>
        <v/>
      </c>
      <c r="G48" s="28" t="str">
        <f t="shared" si="3"/>
        <v/>
      </c>
      <c r="M48" s="67"/>
      <c r="O48" s="1" t="str">
        <f t="shared" si="12"/>
        <v/>
      </c>
      <c r="P48" s="1" t="str">
        <f t="shared" si="13"/>
        <v/>
      </c>
      <c r="Q48" s="1" t="str">
        <f t="shared" si="4"/>
        <v/>
      </c>
    </row>
    <row r="49" spans="1:25">
      <c r="A49" s="62">
        <v>47</v>
      </c>
      <c r="B49" s="41"/>
      <c r="C49" s="28"/>
      <c r="D49" s="41"/>
      <c r="E49" s="10"/>
      <c r="F49" s="41" t="str">
        <f t="shared" si="2"/>
        <v/>
      </c>
      <c r="G49" s="28" t="str">
        <f t="shared" si="3"/>
        <v/>
      </c>
      <c r="J49" s="67"/>
      <c r="K49" s="67"/>
      <c r="M49" s="67"/>
      <c r="O49" s="1" t="str">
        <f t="shared" si="12"/>
        <v/>
      </c>
      <c r="P49" s="1" t="str">
        <f t="shared" si="13"/>
        <v/>
      </c>
      <c r="Q49" s="1" t="str">
        <f t="shared" si="4"/>
        <v/>
      </c>
    </row>
    <row r="50" spans="1:25">
      <c r="A50" s="62">
        <v>48</v>
      </c>
      <c r="B50" s="41"/>
      <c r="C50" s="28"/>
      <c r="D50" s="41"/>
      <c r="E50" s="10"/>
      <c r="F50" s="41" t="str">
        <f t="shared" si="2"/>
        <v/>
      </c>
      <c r="G50" s="28" t="str">
        <f t="shared" si="3"/>
        <v/>
      </c>
      <c r="J50" s="67"/>
      <c r="K50" s="67"/>
      <c r="M50" s="67"/>
      <c r="O50" s="1" t="str">
        <f t="shared" si="12"/>
        <v/>
      </c>
      <c r="P50" s="1" t="str">
        <f t="shared" si="13"/>
        <v/>
      </c>
      <c r="Q50" s="1" t="str">
        <f t="shared" si="4"/>
        <v/>
      </c>
    </row>
    <row r="51" spans="1:25">
      <c r="A51" s="62">
        <v>49</v>
      </c>
      <c r="B51" s="41"/>
      <c r="C51" s="28"/>
      <c r="D51" s="41"/>
      <c r="E51" s="10"/>
      <c r="F51" s="41" t="str">
        <f t="shared" si="2"/>
        <v/>
      </c>
      <c r="G51" s="28" t="str">
        <f t="shared" si="3"/>
        <v/>
      </c>
      <c r="J51" s="67"/>
      <c r="K51" s="67"/>
      <c r="O51" s="1" t="str">
        <f t="shared" si="12"/>
        <v/>
      </c>
      <c r="P51" s="1" t="str">
        <f t="shared" si="13"/>
        <v/>
      </c>
      <c r="Q51" s="1" t="str">
        <f t="shared" si="4"/>
        <v/>
      </c>
    </row>
    <row r="52" spans="1:25">
      <c r="A52" s="62">
        <v>50</v>
      </c>
      <c r="B52" s="41"/>
      <c r="C52" s="28"/>
      <c r="D52" s="41"/>
      <c r="E52" s="10"/>
      <c r="F52" s="41" t="str">
        <f t="shared" si="2"/>
        <v/>
      </c>
      <c r="G52" s="28" t="str">
        <f t="shared" si="3"/>
        <v/>
      </c>
      <c r="I52" s="32"/>
      <c r="J52" s="67"/>
      <c r="K52" s="67"/>
      <c r="O52" s="1" t="str">
        <f t="shared" si="12"/>
        <v/>
      </c>
      <c r="P52" s="1" t="str">
        <f t="shared" si="13"/>
        <v/>
      </c>
      <c r="Q52" s="1" t="str">
        <f t="shared" si="4"/>
        <v/>
      </c>
    </row>
    <row r="53" spans="1:25">
      <c r="A53" s="66">
        <v>51</v>
      </c>
      <c r="B53" s="41"/>
      <c r="C53" s="28"/>
      <c r="D53" s="41"/>
      <c r="E53" s="10"/>
      <c r="F53" s="41" t="str">
        <f t="shared" si="2"/>
        <v/>
      </c>
      <c r="G53" s="28" t="str">
        <f t="shared" si="3"/>
        <v/>
      </c>
      <c r="O53" s="1" t="str">
        <f t="shared" ref="O53:O102" si="14">IF(F53&lt;&gt;"",F53-G53,"")</f>
        <v/>
      </c>
      <c r="P53" s="1" t="str">
        <f t="shared" ref="P53:P102" si="15">IF(O53&lt;&gt;"",O53-$T$9,"")</f>
        <v/>
      </c>
      <c r="Q53" s="1" t="str">
        <f t="shared" ref="Q53:Q102" si="16">IF(P53&lt;&gt;"",P53^2,"")</f>
        <v/>
      </c>
    </row>
    <row r="54" spans="1:25">
      <c r="A54" s="66">
        <v>52</v>
      </c>
      <c r="B54" s="41"/>
      <c r="C54" s="28"/>
      <c r="D54" s="41"/>
      <c r="E54" s="10"/>
      <c r="F54" s="41" t="str">
        <f t="shared" si="2"/>
        <v/>
      </c>
      <c r="G54" s="28" t="str">
        <f t="shared" si="3"/>
        <v/>
      </c>
      <c r="O54" s="1" t="str">
        <f t="shared" si="14"/>
        <v/>
      </c>
      <c r="P54" s="1" t="str">
        <f t="shared" si="15"/>
        <v/>
      </c>
      <c r="Q54" s="1" t="str">
        <f t="shared" si="16"/>
        <v/>
      </c>
      <c r="Y54" s="66"/>
    </row>
    <row r="55" spans="1:25">
      <c r="A55" s="66">
        <v>53</v>
      </c>
      <c r="B55" s="41"/>
      <c r="C55" s="28"/>
      <c r="D55" s="41"/>
      <c r="E55" s="10"/>
      <c r="F55" s="41" t="str">
        <f t="shared" si="2"/>
        <v/>
      </c>
      <c r="G55" s="28" t="str">
        <f t="shared" si="3"/>
        <v/>
      </c>
      <c r="O55" s="1" t="str">
        <f t="shared" si="14"/>
        <v/>
      </c>
      <c r="P55" s="1" t="str">
        <f t="shared" si="15"/>
        <v/>
      </c>
      <c r="Q55" s="1" t="str">
        <f t="shared" si="16"/>
        <v/>
      </c>
    </row>
    <row r="56" spans="1:25">
      <c r="A56" s="66">
        <v>54</v>
      </c>
      <c r="B56" s="41"/>
      <c r="C56" s="28"/>
      <c r="D56" s="41"/>
      <c r="E56" s="10"/>
      <c r="F56" s="41" t="str">
        <f t="shared" si="2"/>
        <v/>
      </c>
      <c r="G56" s="28" t="str">
        <f t="shared" si="3"/>
        <v/>
      </c>
      <c r="O56" s="1" t="str">
        <f t="shared" si="14"/>
        <v/>
      </c>
      <c r="P56" s="1" t="str">
        <f t="shared" si="15"/>
        <v/>
      </c>
      <c r="Q56" s="1" t="str">
        <f t="shared" si="16"/>
        <v/>
      </c>
    </row>
    <row r="57" spans="1:25">
      <c r="A57" s="66">
        <v>55</v>
      </c>
      <c r="B57" s="41"/>
      <c r="C57" s="28"/>
      <c r="D57" s="41"/>
      <c r="E57" s="10"/>
      <c r="F57" s="41" t="str">
        <f t="shared" si="2"/>
        <v/>
      </c>
      <c r="G57" s="28" t="str">
        <f t="shared" si="3"/>
        <v/>
      </c>
      <c r="O57" s="1" t="str">
        <f t="shared" si="14"/>
        <v/>
      </c>
      <c r="P57" s="1" t="str">
        <f t="shared" si="15"/>
        <v/>
      </c>
      <c r="Q57" s="1" t="str">
        <f t="shared" si="16"/>
        <v/>
      </c>
    </row>
    <row r="58" spans="1:25">
      <c r="A58" s="66">
        <v>56</v>
      </c>
      <c r="B58" s="41"/>
      <c r="C58" s="28"/>
      <c r="D58" s="41"/>
      <c r="E58" s="10"/>
      <c r="F58" s="41" t="str">
        <f t="shared" si="2"/>
        <v/>
      </c>
      <c r="G58" s="28" t="str">
        <f t="shared" si="3"/>
        <v/>
      </c>
      <c r="O58" s="1" t="str">
        <f t="shared" si="14"/>
        <v/>
      </c>
      <c r="P58" s="1" t="str">
        <f t="shared" si="15"/>
        <v/>
      </c>
      <c r="Q58" s="1" t="str">
        <f t="shared" si="16"/>
        <v/>
      </c>
    </row>
    <row r="59" spans="1:25">
      <c r="A59" s="66">
        <v>57</v>
      </c>
      <c r="B59" s="41"/>
      <c r="C59" s="28"/>
      <c r="D59" s="41"/>
      <c r="E59" s="10"/>
      <c r="F59" s="41" t="str">
        <f t="shared" si="2"/>
        <v/>
      </c>
      <c r="G59" s="28" t="str">
        <f t="shared" si="3"/>
        <v/>
      </c>
      <c r="O59" s="1" t="str">
        <f t="shared" si="14"/>
        <v/>
      </c>
      <c r="P59" s="1" t="str">
        <f t="shared" si="15"/>
        <v/>
      </c>
      <c r="Q59" s="1" t="str">
        <f t="shared" si="16"/>
        <v/>
      </c>
      <c r="Y59" s="66"/>
    </row>
    <row r="60" spans="1:25">
      <c r="A60" s="66">
        <v>58</v>
      </c>
      <c r="B60" s="41"/>
      <c r="C60" s="28"/>
      <c r="D60" s="41"/>
      <c r="E60" s="10"/>
      <c r="F60" s="41" t="str">
        <f t="shared" si="2"/>
        <v/>
      </c>
      <c r="G60" s="28" t="str">
        <f t="shared" si="3"/>
        <v/>
      </c>
      <c r="O60" s="1" t="str">
        <f t="shared" si="14"/>
        <v/>
      </c>
      <c r="P60" s="1" t="str">
        <f t="shared" si="15"/>
        <v/>
      </c>
      <c r="Q60" s="1" t="str">
        <f t="shared" si="16"/>
        <v/>
      </c>
    </row>
    <row r="61" spans="1:25">
      <c r="A61" s="66">
        <v>59</v>
      </c>
      <c r="B61" s="41"/>
      <c r="C61" s="28"/>
      <c r="D61" s="41"/>
      <c r="E61" s="10"/>
      <c r="F61" s="41" t="str">
        <f t="shared" si="2"/>
        <v/>
      </c>
      <c r="G61" s="28" t="str">
        <f t="shared" si="3"/>
        <v/>
      </c>
      <c r="I61" s="69"/>
      <c r="O61" s="1" t="str">
        <f t="shared" si="14"/>
        <v/>
      </c>
      <c r="P61" s="1" t="str">
        <f t="shared" si="15"/>
        <v/>
      </c>
      <c r="Q61" s="1" t="str">
        <f t="shared" si="16"/>
        <v/>
      </c>
    </row>
    <row r="62" spans="1:25">
      <c r="A62" s="66">
        <v>60</v>
      </c>
      <c r="B62" s="41"/>
      <c r="C62" s="28"/>
      <c r="D62" s="41"/>
      <c r="E62" s="10"/>
      <c r="F62" s="41" t="str">
        <f t="shared" si="2"/>
        <v/>
      </c>
      <c r="G62" s="28" t="str">
        <f t="shared" si="3"/>
        <v/>
      </c>
      <c r="I62" s="67"/>
      <c r="J62" s="67"/>
      <c r="O62" s="1" t="str">
        <f t="shared" si="14"/>
        <v/>
      </c>
      <c r="P62" s="1" t="str">
        <f t="shared" si="15"/>
        <v/>
      </c>
      <c r="Q62" s="1" t="str">
        <f t="shared" si="16"/>
        <v/>
      </c>
    </row>
    <row r="63" spans="1:25">
      <c r="A63" s="66">
        <v>61</v>
      </c>
      <c r="B63" s="41"/>
      <c r="C63" s="28"/>
      <c r="D63" s="41"/>
      <c r="E63" s="10"/>
      <c r="F63" s="41" t="str">
        <f t="shared" si="2"/>
        <v/>
      </c>
      <c r="G63" s="28" t="str">
        <f t="shared" si="3"/>
        <v/>
      </c>
      <c r="I63" s="67"/>
      <c r="J63" s="67"/>
      <c r="O63" s="1" t="str">
        <f t="shared" si="14"/>
        <v/>
      </c>
      <c r="P63" s="1" t="str">
        <f t="shared" si="15"/>
        <v/>
      </c>
      <c r="Q63" s="1" t="str">
        <f t="shared" si="16"/>
        <v/>
      </c>
    </row>
    <row r="64" spans="1:25">
      <c r="A64" s="66">
        <v>62</v>
      </c>
      <c r="B64" s="41"/>
      <c r="C64" s="28"/>
      <c r="D64" s="41"/>
      <c r="E64" s="10"/>
      <c r="F64" s="41" t="str">
        <f t="shared" si="2"/>
        <v/>
      </c>
      <c r="G64" s="28" t="str">
        <f t="shared" si="3"/>
        <v/>
      </c>
      <c r="I64" s="67"/>
      <c r="J64" s="67"/>
      <c r="O64" s="1" t="str">
        <f t="shared" si="14"/>
        <v/>
      </c>
      <c r="P64" s="1" t="str">
        <f t="shared" si="15"/>
        <v/>
      </c>
      <c r="Q64" s="1" t="str">
        <f t="shared" si="16"/>
        <v/>
      </c>
    </row>
    <row r="65" spans="1:17">
      <c r="A65" s="66">
        <v>63</v>
      </c>
      <c r="B65" s="41"/>
      <c r="C65" s="28"/>
      <c r="D65" s="41"/>
      <c r="E65" s="10"/>
      <c r="F65" s="41" t="str">
        <f t="shared" si="2"/>
        <v/>
      </c>
      <c r="G65" s="28" t="str">
        <f t="shared" si="3"/>
        <v/>
      </c>
      <c r="H65" s="66"/>
      <c r="I65" s="67"/>
      <c r="J65" s="67"/>
      <c r="O65" s="1" t="str">
        <f t="shared" si="14"/>
        <v/>
      </c>
      <c r="P65" s="1" t="str">
        <f t="shared" si="15"/>
        <v/>
      </c>
      <c r="Q65" s="1" t="str">
        <f t="shared" si="16"/>
        <v/>
      </c>
    </row>
    <row r="66" spans="1:17">
      <c r="A66" s="66">
        <v>64</v>
      </c>
      <c r="B66" s="41"/>
      <c r="C66" s="28"/>
      <c r="D66" s="41"/>
      <c r="E66" s="10"/>
      <c r="F66" s="41" t="str">
        <f t="shared" si="2"/>
        <v/>
      </c>
      <c r="G66" s="28" t="str">
        <f t="shared" si="3"/>
        <v/>
      </c>
      <c r="H66" s="66"/>
      <c r="I66" s="67"/>
      <c r="J66" s="67"/>
      <c r="O66" s="1" t="str">
        <f t="shared" si="14"/>
        <v/>
      </c>
      <c r="P66" s="1" t="str">
        <f t="shared" si="15"/>
        <v/>
      </c>
      <c r="Q66" s="1" t="str">
        <f t="shared" si="16"/>
        <v/>
      </c>
    </row>
    <row r="67" spans="1:17">
      <c r="A67" s="66">
        <v>65</v>
      </c>
      <c r="B67" s="41"/>
      <c r="C67" s="28"/>
      <c r="D67" s="41"/>
      <c r="E67" s="10"/>
      <c r="F67" s="41" t="str">
        <f t="shared" si="2"/>
        <v/>
      </c>
      <c r="G67" s="28" t="str">
        <f t="shared" si="3"/>
        <v/>
      </c>
      <c r="H67" s="66"/>
      <c r="I67" s="67"/>
      <c r="J67" s="67"/>
      <c r="O67" s="1" t="str">
        <f t="shared" si="14"/>
        <v/>
      </c>
      <c r="P67" s="1" t="str">
        <f t="shared" si="15"/>
        <v/>
      </c>
      <c r="Q67" s="1" t="str">
        <f t="shared" si="16"/>
        <v/>
      </c>
    </row>
    <row r="68" spans="1:17">
      <c r="A68" s="66">
        <v>66</v>
      </c>
      <c r="B68" s="41"/>
      <c r="C68" s="28"/>
      <c r="D68" s="41"/>
      <c r="E68" s="10"/>
      <c r="F68" s="41" t="str">
        <f t="shared" ref="F68:F102" si="17">IF(ISBLANK(B68),"",IF(OR(ISBLANK(D68),D68=""),B68,D68))</f>
        <v/>
      </c>
      <c r="G68" s="28" t="str">
        <f t="shared" ref="G68:G102" si="18">IF(ISBLANK(C68),"",IF(OR(ISBLANK(E68),E68=""),C68,E68))</f>
        <v/>
      </c>
      <c r="H68" s="66"/>
      <c r="I68" s="67"/>
      <c r="J68" s="67"/>
      <c r="O68" s="1" t="str">
        <f t="shared" si="14"/>
        <v/>
      </c>
      <c r="P68" s="1" t="str">
        <f t="shared" si="15"/>
        <v/>
      </c>
      <c r="Q68" s="1" t="str">
        <f t="shared" si="16"/>
        <v/>
      </c>
    </row>
    <row r="69" spans="1:17">
      <c r="A69" s="66">
        <v>67</v>
      </c>
      <c r="B69" s="41"/>
      <c r="C69" s="28"/>
      <c r="D69" s="41"/>
      <c r="E69" s="10"/>
      <c r="F69" s="41" t="str">
        <f t="shared" si="17"/>
        <v/>
      </c>
      <c r="G69" s="28" t="str">
        <f t="shared" si="18"/>
        <v/>
      </c>
      <c r="H69" s="66"/>
      <c r="I69" s="67"/>
      <c r="J69" s="67"/>
      <c r="O69" s="1" t="str">
        <f t="shared" si="14"/>
        <v/>
      </c>
      <c r="P69" s="1" t="str">
        <f t="shared" si="15"/>
        <v/>
      </c>
      <c r="Q69" s="1" t="str">
        <f t="shared" si="16"/>
        <v/>
      </c>
    </row>
    <row r="70" spans="1:17">
      <c r="A70" s="66">
        <v>68</v>
      </c>
      <c r="B70" s="41"/>
      <c r="C70" s="28"/>
      <c r="D70" s="41"/>
      <c r="E70" s="10"/>
      <c r="F70" s="41" t="str">
        <f t="shared" si="17"/>
        <v/>
      </c>
      <c r="G70" s="28" t="str">
        <f t="shared" si="18"/>
        <v/>
      </c>
      <c r="H70" s="66"/>
      <c r="I70" s="67"/>
      <c r="J70" s="67"/>
      <c r="O70" s="1" t="str">
        <f t="shared" si="14"/>
        <v/>
      </c>
      <c r="P70" s="1" t="str">
        <f t="shared" si="15"/>
        <v/>
      </c>
      <c r="Q70" s="1" t="str">
        <f t="shared" si="16"/>
        <v/>
      </c>
    </row>
    <row r="71" spans="1:17">
      <c r="A71" s="66">
        <v>69</v>
      </c>
      <c r="B71" s="41"/>
      <c r="C71" s="28"/>
      <c r="D71" s="41"/>
      <c r="E71" s="10"/>
      <c r="F71" s="41" t="str">
        <f t="shared" si="17"/>
        <v/>
      </c>
      <c r="G71" s="28" t="str">
        <f t="shared" si="18"/>
        <v/>
      </c>
      <c r="H71" s="66"/>
      <c r="I71" s="67"/>
      <c r="J71" s="67"/>
      <c r="O71" s="1" t="str">
        <f t="shared" si="14"/>
        <v/>
      </c>
      <c r="P71" s="1" t="str">
        <f t="shared" si="15"/>
        <v/>
      </c>
      <c r="Q71" s="1" t="str">
        <f t="shared" si="16"/>
        <v/>
      </c>
    </row>
    <row r="72" spans="1:17">
      <c r="A72" s="66">
        <v>70</v>
      </c>
      <c r="B72" s="41"/>
      <c r="C72" s="28"/>
      <c r="D72" s="41"/>
      <c r="E72" s="10"/>
      <c r="F72" s="41" t="str">
        <f t="shared" si="17"/>
        <v/>
      </c>
      <c r="G72" s="28" t="str">
        <f t="shared" si="18"/>
        <v/>
      </c>
      <c r="H72" s="66"/>
      <c r="I72" s="67"/>
      <c r="J72" s="67"/>
      <c r="O72" s="1" t="str">
        <f t="shared" si="14"/>
        <v/>
      </c>
      <c r="P72" s="1" t="str">
        <f t="shared" si="15"/>
        <v/>
      </c>
      <c r="Q72" s="1" t="str">
        <f t="shared" si="16"/>
        <v/>
      </c>
    </row>
    <row r="73" spans="1:17">
      <c r="A73" s="66">
        <v>71</v>
      </c>
      <c r="B73" s="41"/>
      <c r="C73" s="28"/>
      <c r="D73" s="41"/>
      <c r="E73" s="10"/>
      <c r="F73" s="41" t="str">
        <f t="shared" si="17"/>
        <v/>
      </c>
      <c r="G73" s="28" t="str">
        <f t="shared" si="18"/>
        <v/>
      </c>
      <c r="O73" s="1" t="str">
        <f t="shared" si="14"/>
        <v/>
      </c>
      <c r="P73" s="1" t="str">
        <f t="shared" si="15"/>
        <v/>
      </c>
      <c r="Q73" s="1" t="str">
        <f t="shared" si="16"/>
        <v/>
      </c>
    </row>
    <row r="74" spans="1:17">
      <c r="A74" s="66">
        <v>72</v>
      </c>
      <c r="B74" s="41"/>
      <c r="C74" s="28"/>
      <c r="D74" s="41"/>
      <c r="E74" s="10"/>
      <c r="F74" s="41" t="str">
        <f t="shared" si="17"/>
        <v/>
      </c>
      <c r="G74" s="28" t="str">
        <f t="shared" si="18"/>
        <v/>
      </c>
      <c r="O74" s="1" t="str">
        <f t="shared" si="14"/>
        <v/>
      </c>
      <c r="P74" s="1" t="str">
        <f t="shared" si="15"/>
        <v/>
      </c>
      <c r="Q74" s="1" t="str">
        <f t="shared" si="16"/>
        <v/>
      </c>
    </row>
    <row r="75" spans="1:17">
      <c r="A75" s="66">
        <v>73</v>
      </c>
      <c r="B75" s="41"/>
      <c r="C75" s="28"/>
      <c r="D75" s="41"/>
      <c r="E75" s="10"/>
      <c r="F75" s="41" t="str">
        <f t="shared" si="17"/>
        <v/>
      </c>
      <c r="G75" s="28" t="str">
        <f t="shared" si="18"/>
        <v/>
      </c>
      <c r="O75" s="1" t="str">
        <f t="shared" si="14"/>
        <v/>
      </c>
      <c r="P75" s="1" t="str">
        <f t="shared" si="15"/>
        <v/>
      </c>
      <c r="Q75" s="1" t="str">
        <f t="shared" si="16"/>
        <v/>
      </c>
    </row>
    <row r="76" spans="1:17">
      <c r="A76" s="66">
        <v>74</v>
      </c>
      <c r="B76" s="41"/>
      <c r="C76" s="28"/>
      <c r="D76" s="41"/>
      <c r="E76" s="10"/>
      <c r="F76" s="41" t="str">
        <f t="shared" si="17"/>
        <v/>
      </c>
      <c r="G76" s="28" t="str">
        <f t="shared" si="18"/>
        <v/>
      </c>
      <c r="O76" s="1" t="str">
        <f t="shared" si="14"/>
        <v/>
      </c>
      <c r="P76" s="1" t="str">
        <f t="shared" si="15"/>
        <v/>
      </c>
      <c r="Q76" s="1" t="str">
        <f t="shared" si="16"/>
        <v/>
      </c>
    </row>
    <row r="77" spans="1:17">
      <c r="A77" s="66">
        <v>75</v>
      </c>
      <c r="B77" s="41"/>
      <c r="C77" s="28"/>
      <c r="D77" s="41"/>
      <c r="E77" s="10"/>
      <c r="F77" s="41" t="str">
        <f t="shared" si="17"/>
        <v/>
      </c>
      <c r="G77" s="28" t="str">
        <f t="shared" si="18"/>
        <v/>
      </c>
      <c r="O77" s="1" t="str">
        <f t="shared" si="14"/>
        <v/>
      </c>
      <c r="P77" s="1" t="str">
        <f t="shared" si="15"/>
        <v/>
      </c>
      <c r="Q77" s="1" t="str">
        <f t="shared" si="16"/>
        <v/>
      </c>
    </row>
    <row r="78" spans="1:17">
      <c r="A78" s="66">
        <v>76</v>
      </c>
      <c r="B78" s="41"/>
      <c r="C78" s="28"/>
      <c r="D78" s="41"/>
      <c r="E78" s="10"/>
      <c r="F78" s="41" t="str">
        <f t="shared" si="17"/>
        <v/>
      </c>
      <c r="G78" s="28" t="str">
        <f t="shared" si="18"/>
        <v/>
      </c>
      <c r="O78" s="1" t="str">
        <f t="shared" si="14"/>
        <v/>
      </c>
      <c r="P78" s="1" t="str">
        <f t="shared" si="15"/>
        <v/>
      </c>
      <c r="Q78" s="1" t="str">
        <f t="shared" si="16"/>
        <v/>
      </c>
    </row>
    <row r="79" spans="1:17">
      <c r="A79" s="66">
        <v>77</v>
      </c>
      <c r="B79" s="41"/>
      <c r="C79" s="28"/>
      <c r="D79" s="41"/>
      <c r="E79" s="10"/>
      <c r="F79" s="41" t="str">
        <f t="shared" si="17"/>
        <v/>
      </c>
      <c r="G79" s="28" t="str">
        <f t="shared" si="18"/>
        <v/>
      </c>
      <c r="O79" s="1" t="str">
        <f t="shared" si="14"/>
        <v/>
      </c>
      <c r="P79" s="1" t="str">
        <f t="shared" si="15"/>
        <v/>
      </c>
      <c r="Q79" s="1" t="str">
        <f t="shared" si="16"/>
        <v/>
      </c>
    </row>
    <row r="80" spans="1:17">
      <c r="A80" s="66">
        <v>78</v>
      </c>
      <c r="B80" s="41"/>
      <c r="C80" s="28"/>
      <c r="D80" s="41"/>
      <c r="E80" s="10"/>
      <c r="F80" s="41" t="str">
        <f t="shared" si="17"/>
        <v/>
      </c>
      <c r="G80" s="28" t="str">
        <f t="shared" si="18"/>
        <v/>
      </c>
      <c r="O80" s="1" t="str">
        <f t="shared" si="14"/>
        <v/>
      </c>
      <c r="P80" s="1" t="str">
        <f t="shared" si="15"/>
        <v/>
      </c>
      <c r="Q80" s="1" t="str">
        <f t="shared" si="16"/>
        <v/>
      </c>
    </row>
    <row r="81" spans="1:17">
      <c r="A81" s="66">
        <v>79</v>
      </c>
      <c r="B81" s="41"/>
      <c r="C81" s="28"/>
      <c r="D81" s="41"/>
      <c r="E81" s="10"/>
      <c r="F81" s="41" t="str">
        <f t="shared" si="17"/>
        <v/>
      </c>
      <c r="G81" s="28" t="str">
        <f t="shared" si="18"/>
        <v/>
      </c>
      <c r="O81" s="1" t="str">
        <f t="shared" si="14"/>
        <v/>
      </c>
      <c r="P81" s="1" t="str">
        <f t="shared" si="15"/>
        <v/>
      </c>
      <c r="Q81" s="1" t="str">
        <f t="shared" si="16"/>
        <v/>
      </c>
    </row>
    <row r="82" spans="1:17">
      <c r="A82" s="66">
        <v>80</v>
      </c>
      <c r="B82" s="41"/>
      <c r="C82" s="28"/>
      <c r="D82" s="41"/>
      <c r="E82" s="10"/>
      <c r="F82" s="41" t="str">
        <f t="shared" si="17"/>
        <v/>
      </c>
      <c r="G82" s="28" t="str">
        <f t="shared" si="18"/>
        <v/>
      </c>
      <c r="O82" s="1" t="str">
        <f t="shared" si="14"/>
        <v/>
      </c>
      <c r="P82" s="1" t="str">
        <f t="shared" si="15"/>
        <v/>
      </c>
      <c r="Q82" s="1" t="str">
        <f t="shared" si="16"/>
        <v/>
      </c>
    </row>
    <row r="83" spans="1:17">
      <c r="A83" s="66">
        <v>81</v>
      </c>
      <c r="B83" s="41"/>
      <c r="C83" s="28"/>
      <c r="D83" s="41"/>
      <c r="E83" s="10"/>
      <c r="F83" s="41" t="str">
        <f t="shared" si="17"/>
        <v/>
      </c>
      <c r="G83" s="28" t="str">
        <f t="shared" si="18"/>
        <v/>
      </c>
      <c r="O83" s="1" t="str">
        <f t="shared" si="14"/>
        <v/>
      </c>
      <c r="P83" s="1" t="str">
        <f t="shared" si="15"/>
        <v/>
      </c>
      <c r="Q83" s="1" t="str">
        <f t="shared" si="16"/>
        <v/>
      </c>
    </row>
    <row r="84" spans="1:17">
      <c r="A84" s="66">
        <v>82</v>
      </c>
      <c r="B84" s="41"/>
      <c r="C84" s="28"/>
      <c r="D84" s="41"/>
      <c r="E84" s="10"/>
      <c r="F84" s="41" t="str">
        <f t="shared" si="17"/>
        <v/>
      </c>
      <c r="G84" s="28" t="str">
        <f t="shared" si="18"/>
        <v/>
      </c>
      <c r="O84" s="1" t="str">
        <f t="shared" si="14"/>
        <v/>
      </c>
      <c r="P84" s="1" t="str">
        <f t="shared" si="15"/>
        <v/>
      </c>
      <c r="Q84" s="1" t="str">
        <f t="shared" si="16"/>
        <v/>
      </c>
    </row>
    <row r="85" spans="1:17">
      <c r="A85" s="66">
        <v>83</v>
      </c>
      <c r="B85" s="41"/>
      <c r="C85" s="28"/>
      <c r="D85" s="41"/>
      <c r="E85" s="10"/>
      <c r="F85" s="41" t="str">
        <f t="shared" si="17"/>
        <v/>
      </c>
      <c r="G85" s="28" t="str">
        <f t="shared" si="18"/>
        <v/>
      </c>
      <c r="O85" s="1" t="str">
        <f t="shared" si="14"/>
        <v/>
      </c>
      <c r="P85" s="1" t="str">
        <f t="shared" si="15"/>
        <v/>
      </c>
      <c r="Q85" s="1" t="str">
        <f t="shared" si="16"/>
        <v/>
      </c>
    </row>
    <row r="86" spans="1:17">
      <c r="A86" s="66">
        <v>84</v>
      </c>
      <c r="B86" s="41"/>
      <c r="C86" s="28"/>
      <c r="D86" s="41"/>
      <c r="E86" s="10"/>
      <c r="F86" s="41" t="str">
        <f t="shared" si="17"/>
        <v/>
      </c>
      <c r="G86" s="28" t="str">
        <f t="shared" si="18"/>
        <v/>
      </c>
      <c r="O86" s="1" t="str">
        <f t="shared" si="14"/>
        <v/>
      </c>
      <c r="P86" s="1" t="str">
        <f t="shared" si="15"/>
        <v/>
      </c>
      <c r="Q86" s="1" t="str">
        <f t="shared" si="16"/>
        <v/>
      </c>
    </row>
    <row r="87" spans="1:17">
      <c r="A87" s="66">
        <v>85</v>
      </c>
      <c r="B87" s="41"/>
      <c r="C87" s="28"/>
      <c r="D87" s="41"/>
      <c r="E87" s="10"/>
      <c r="F87" s="41" t="str">
        <f t="shared" si="17"/>
        <v/>
      </c>
      <c r="G87" s="28" t="str">
        <f t="shared" si="18"/>
        <v/>
      </c>
      <c r="O87" s="1" t="str">
        <f t="shared" si="14"/>
        <v/>
      </c>
      <c r="P87" s="1" t="str">
        <f t="shared" si="15"/>
        <v/>
      </c>
      <c r="Q87" s="1" t="str">
        <f t="shared" si="16"/>
        <v/>
      </c>
    </row>
    <row r="88" spans="1:17">
      <c r="A88" s="66">
        <v>86</v>
      </c>
      <c r="B88" s="41"/>
      <c r="C88" s="28"/>
      <c r="D88" s="41"/>
      <c r="E88" s="10"/>
      <c r="F88" s="41" t="str">
        <f t="shared" si="17"/>
        <v/>
      </c>
      <c r="G88" s="28" t="str">
        <f t="shared" si="18"/>
        <v/>
      </c>
      <c r="O88" s="1" t="str">
        <f t="shared" si="14"/>
        <v/>
      </c>
      <c r="P88" s="1" t="str">
        <f t="shared" si="15"/>
        <v/>
      </c>
      <c r="Q88" s="1" t="str">
        <f t="shared" si="16"/>
        <v/>
      </c>
    </row>
    <row r="89" spans="1:17">
      <c r="A89" s="66">
        <v>87</v>
      </c>
      <c r="B89" s="41"/>
      <c r="C89" s="28"/>
      <c r="D89" s="41"/>
      <c r="E89" s="10"/>
      <c r="F89" s="41" t="str">
        <f t="shared" si="17"/>
        <v/>
      </c>
      <c r="G89" s="28" t="str">
        <f t="shared" si="18"/>
        <v/>
      </c>
      <c r="O89" s="1" t="str">
        <f t="shared" si="14"/>
        <v/>
      </c>
      <c r="P89" s="1" t="str">
        <f t="shared" si="15"/>
        <v/>
      </c>
      <c r="Q89" s="1" t="str">
        <f t="shared" si="16"/>
        <v/>
      </c>
    </row>
    <row r="90" spans="1:17">
      <c r="A90" s="66">
        <v>88</v>
      </c>
      <c r="B90" s="41"/>
      <c r="C90" s="28"/>
      <c r="D90" s="41"/>
      <c r="E90" s="10"/>
      <c r="F90" s="41" t="str">
        <f t="shared" si="17"/>
        <v/>
      </c>
      <c r="G90" s="28" t="str">
        <f t="shared" si="18"/>
        <v/>
      </c>
      <c r="O90" s="1" t="str">
        <f t="shared" si="14"/>
        <v/>
      </c>
      <c r="P90" s="1" t="str">
        <f t="shared" si="15"/>
        <v/>
      </c>
      <c r="Q90" s="1" t="str">
        <f t="shared" si="16"/>
        <v/>
      </c>
    </row>
    <row r="91" spans="1:17">
      <c r="A91" s="66">
        <v>89</v>
      </c>
      <c r="B91" s="41"/>
      <c r="C91" s="28"/>
      <c r="D91" s="41"/>
      <c r="E91" s="10"/>
      <c r="F91" s="41" t="str">
        <f t="shared" si="17"/>
        <v/>
      </c>
      <c r="G91" s="28" t="str">
        <f t="shared" si="18"/>
        <v/>
      </c>
      <c r="O91" s="1" t="str">
        <f t="shared" si="14"/>
        <v/>
      </c>
      <c r="P91" s="1" t="str">
        <f t="shared" si="15"/>
        <v/>
      </c>
      <c r="Q91" s="1" t="str">
        <f t="shared" si="16"/>
        <v/>
      </c>
    </row>
    <row r="92" spans="1:17">
      <c r="A92" s="66">
        <v>90</v>
      </c>
      <c r="B92" s="41"/>
      <c r="C92" s="28"/>
      <c r="D92" s="41"/>
      <c r="E92" s="10"/>
      <c r="F92" s="41" t="str">
        <f t="shared" si="17"/>
        <v/>
      </c>
      <c r="G92" s="28" t="str">
        <f t="shared" si="18"/>
        <v/>
      </c>
      <c r="O92" s="1" t="str">
        <f t="shared" si="14"/>
        <v/>
      </c>
      <c r="P92" s="1" t="str">
        <f t="shared" si="15"/>
        <v/>
      </c>
      <c r="Q92" s="1" t="str">
        <f t="shared" si="16"/>
        <v/>
      </c>
    </row>
    <row r="93" spans="1:17">
      <c r="A93" s="66">
        <v>91</v>
      </c>
      <c r="B93" s="41"/>
      <c r="C93" s="28"/>
      <c r="D93" s="41"/>
      <c r="E93" s="10"/>
      <c r="F93" s="41" t="str">
        <f t="shared" si="17"/>
        <v/>
      </c>
      <c r="G93" s="28" t="str">
        <f t="shared" si="18"/>
        <v/>
      </c>
      <c r="O93" s="1" t="str">
        <f t="shared" si="14"/>
        <v/>
      </c>
      <c r="P93" s="1" t="str">
        <f t="shared" si="15"/>
        <v/>
      </c>
      <c r="Q93" s="1" t="str">
        <f t="shared" si="16"/>
        <v/>
      </c>
    </row>
    <row r="94" spans="1:17">
      <c r="A94" s="66">
        <v>92</v>
      </c>
      <c r="B94" s="41"/>
      <c r="C94" s="28"/>
      <c r="D94" s="41"/>
      <c r="E94" s="10"/>
      <c r="F94" s="41" t="str">
        <f t="shared" si="17"/>
        <v/>
      </c>
      <c r="G94" s="28" t="str">
        <f t="shared" si="18"/>
        <v/>
      </c>
      <c r="O94" s="1" t="str">
        <f t="shared" si="14"/>
        <v/>
      </c>
      <c r="P94" s="1" t="str">
        <f t="shared" si="15"/>
        <v/>
      </c>
      <c r="Q94" s="1" t="str">
        <f t="shared" si="16"/>
        <v/>
      </c>
    </row>
    <row r="95" spans="1:17">
      <c r="A95" s="66">
        <v>93</v>
      </c>
      <c r="B95" s="41"/>
      <c r="C95" s="28"/>
      <c r="D95" s="41"/>
      <c r="E95" s="10"/>
      <c r="F95" s="41" t="str">
        <f t="shared" si="17"/>
        <v/>
      </c>
      <c r="G95" s="28" t="str">
        <f t="shared" si="18"/>
        <v/>
      </c>
      <c r="O95" s="1" t="str">
        <f t="shared" si="14"/>
        <v/>
      </c>
      <c r="P95" s="1" t="str">
        <f t="shared" si="15"/>
        <v/>
      </c>
      <c r="Q95" s="1" t="str">
        <f t="shared" si="16"/>
        <v/>
      </c>
    </row>
    <row r="96" spans="1:17">
      <c r="A96" s="66">
        <v>94</v>
      </c>
      <c r="B96" s="41"/>
      <c r="C96" s="28"/>
      <c r="D96" s="41"/>
      <c r="E96" s="10"/>
      <c r="F96" s="41" t="str">
        <f t="shared" si="17"/>
        <v/>
      </c>
      <c r="G96" s="28" t="str">
        <f t="shared" si="18"/>
        <v/>
      </c>
      <c r="H96" s="69">
        <v>19.8</v>
      </c>
      <c r="I96" s="1">
        <v>28.2</v>
      </c>
      <c r="O96" s="1" t="str">
        <f t="shared" si="14"/>
        <v/>
      </c>
      <c r="P96" s="1" t="str">
        <f t="shared" si="15"/>
        <v/>
      </c>
      <c r="Q96" s="1" t="str">
        <f t="shared" si="16"/>
        <v/>
      </c>
    </row>
    <row r="97" spans="1:17">
      <c r="A97" s="66">
        <v>95</v>
      </c>
      <c r="B97" s="41"/>
      <c r="C97" s="28"/>
      <c r="D97" s="41"/>
      <c r="E97" s="10"/>
      <c r="F97" s="41" t="str">
        <f t="shared" si="17"/>
        <v/>
      </c>
      <c r="G97" s="28" t="str">
        <f t="shared" si="18"/>
        <v/>
      </c>
      <c r="H97" s="69">
        <v>20.399999999999999</v>
      </c>
      <c r="I97" s="1">
        <v>26.6</v>
      </c>
      <c r="O97" s="1" t="str">
        <f t="shared" si="14"/>
        <v/>
      </c>
      <c r="P97" s="1" t="str">
        <f t="shared" si="15"/>
        <v/>
      </c>
      <c r="Q97" s="1" t="str">
        <f t="shared" si="16"/>
        <v/>
      </c>
    </row>
    <row r="98" spans="1:17">
      <c r="A98" s="66">
        <v>96</v>
      </c>
      <c r="B98" s="41"/>
      <c r="C98" s="28"/>
      <c r="D98" s="41"/>
      <c r="E98" s="10"/>
      <c r="F98" s="41" t="str">
        <f t="shared" si="17"/>
        <v/>
      </c>
      <c r="G98" s="28" t="str">
        <f t="shared" si="18"/>
        <v/>
      </c>
      <c r="H98" s="69">
        <v>19.600000000000001</v>
      </c>
      <c r="I98" s="1">
        <v>20.100000000000001</v>
      </c>
      <c r="O98" s="1" t="str">
        <f t="shared" si="14"/>
        <v/>
      </c>
      <c r="P98" s="1" t="str">
        <f t="shared" si="15"/>
        <v/>
      </c>
      <c r="Q98" s="1" t="str">
        <f t="shared" si="16"/>
        <v/>
      </c>
    </row>
    <row r="99" spans="1:17">
      <c r="A99" s="66">
        <v>97</v>
      </c>
      <c r="B99" s="41"/>
      <c r="C99" s="28"/>
      <c r="D99" s="41"/>
      <c r="E99" s="10"/>
      <c r="F99" s="41" t="str">
        <f t="shared" si="17"/>
        <v/>
      </c>
      <c r="G99" s="28" t="str">
        <f t="shared" si="18"/>
        <v/>
      </c>
      <c r="H99" s="69">
        <v>17.8</v>
      </c>
      <c r="I99" s="1">
        <v>23.3</v>
      </c>
      <c r="O99" s="1" t="str">
        <f t="shared" si="14"/>
        <v/>
      </c>
      <c r="P99" s="1" t="str">
        <f t="shared" si="15"/>
        <v/>
      </c>
      <c r="Q99" s="1" t="str">
        <f t="shared" si="16"/>
        <v/>
      </c>
    </row>
    <row r="100" spans="1:17">
      <c r="A100" s="66">
        <v>98</v>
      </c>
      <c r="B100" s="41"/>
      <c r="C100" s="28"/>
      <c r="D100" s="41"/>
      <c r="E100" s="10"/>
      <c r="F100" s="41" t="str">
        <f t="shared" si="17"/>
        <v/>
      </c>
      <c r="G100" s="28" t="str">
        <f t="shared" si="18"/>
        <v/>
      </c>
      <c r="H100" s="69">
        <v>18.5</v>
      </c>
      <c r="I100" s="1">
        <v>25.2</v>
      </c>
      <c r="O100" s="1" t="str">
        <f t="shared" si="14"/>
        <v/>
      </c>
      <c r="P100" s="1" t="str">
        <f t="shared" si="15"/>
        <v/>
      </c>
      <c r="Q100" s="1" t="str">
        <f t="shared" si="16"/>
        <v/>
      </c>
    </row>
    <row r="101" spans="1:17">
      <c r="A101" s="66">
        <v>99</v>
      </c>
      <c r="B101" s="41"/>
      <c r="C101" s="28"/>
      <c r="D101" s="41"/>
      <c r="E101" s="10"/>
      <c r="F101" s="41" t="str">
        <f t="shared" si="17"/>
        <v/>
      </c>
      <c r="G101" s="28" t="str">
        <f t="shared" si="18"/>
        <v/>
      </c>
      <c r="H101" s="69">
        <v>18.899999999999999</v>
      </c>
      <c r="I101" s="1">
        <v>22.1</v>
      </c>
      <c r="O101" s="1" t="str">
        <f t="shared" si="14"/>
        <v/>
      </c>
      <c r="P101" s="1" t="str">
        <f t="shared" si="15"/>
        <v/>
      </c>
      <c r="Q101" s="1" t="str">
        <f t="shared" si="16"/>
        <v/>
      </c>
    </row>
    <row r="102" spans="1:17" ht="15.75" thickBot="1">
      <c r="A102" s="66">
        <v>100</v>
      </c>
      <c r="B102" s="42"/>
      <c r="C102" s="29"/>
      <c r="D102" s="42"/>
      <c r="E102" s="114"/>
      <c r="F102" s="42" t="str">
        <f t="shared" si="17"/>
        <v/>
      </c>
      <c r="G102" s="29" t="str">
        <f t="shared" si="18"/>
        <v/>
      </c>
      <c r="H102" s="69">
        <v>18.3</v>
      </c>
      <c r="I102" s="1">
        <v>17.7</v>
      </c>
      <c r="O102" s="1" t="str">
        <f t="shared" si="14"/>
        <v/>
      </c>
      <c r="P102" s="1" t="str">
        <f t="shared" si="15"/>
        <v/>
      </c>
      <c r="Q102" s="1" t="str">
        <f t="shared" si="16"/>
        <v/>
      </c>
    </row>
    <row r="103" spans="1:17">
      <c r="H103" s="69">
        <v>18.899999999999999</v>
      </c>
      <c r="I103" s="1">
        <v>27.6</v>
      </c>
    </row>
    <row r="104" spans="1:17">
      <c r="H104" s="69">
        <v>19.5</v>
      </c>
      <c r="I104" s="1">
        <v>20.6</v>
      </c>
    </row>
    <row r="105" spans="1:17">
      <c r="H105" s="69">
        <v>22</v>
      </c>
      <c r="I105" s="1">
        <v>13.7</v>
      </c>
    </row>
  </sheetData>
  <mergeCells count="5">
    <mergeCell ref="I22:J22"/>
    <mergeCell ref="I14:J14"/>
    <mergeCell ref="I5:K5"/>
    <mergeCell ref="S5:V5"/>
    <mergeCell ref="Y2:AC2"/>
  </mergeCells>
  <conditionalFormatting sqref="AA4:AA5 AA9">
    <cfRule type="cellIs" dxfId="35" priority="29" operator="equal">
      <formula>"NS"</formula>
    </cfRule>
    <cfRule type="colorScale" priority="30">
      <colorScale>
        <cfvo type="min"/>
        <cfvo type="max"/>
        <color rgb="FFFF7128"/>
        <color rgb="FFFFEF9C"/>
      </colorScale>
    </cfRule>
  </conditionalFormatting>
  <conditionalFormatting sqref="AA4:AA5 AA9">
    <cfRule type="cellIs" dxfId="34" priority="28" operator="equal">
      <formula>"Significant"</formula>
    </cfRule>
  </conditionalFormatting>
  <conditionalFormatting sqref="AA29">
    <cfRule type="containsText" dxfId="33" priority="26" operator="containsText" text="Variances equal">
      <formula>NOT(ISERROR(SEARCH("Variances equal",AA29)))</formula>
    </cfRule>
    <cfRule type="containsText" dxfId="32" priority="27" operator="containsText" text="Variances not equal">
      <formula>NOT(ISERROR(SEARCH("Variances not equal",AA29)))</formula>
    </cfRule>
  </conditionalFormatting>
  <conditionalFormatting sqref="AB4:AC5 AB9:AC9">
    <cfRule type="cellIs" dxfId="31" priority="22" operator="lessThan">
      <formula>0.05</formula>
    </cfRule>
    <cfRule type="cellIs" dxfId="30" priority="23" operator="greaterThan">
      <formula>0.05</formula>
    </cfRule>
  </conditionalFormatting>
  <conditionalFormatting sqref="AB12">
    <cfRule type="cellIs" dxfId="29" priority="20" operator="lessThan">
      <formula>0.05</formula>
    </cfRule>
    <cfRule type="cellIs" dxfId="28" priority="21" operator="greaterThan">
      <formula>0.05</formula>
    </cfRule>
  </conditionalFormatting>
  <conditionalFormatting sqref="AC12">
    <cfRule type="cellIs" dxfId="27" priority="18" operator="lessThan">
      <formula>0.05</formula>
    </cfRule>
    <cfRule type="cellIs" dxfId="26" priority="19" operator="greaterThan">
      <formula>0.05</formula>
    </cfRule>
  </conditionalFormatting>
  <conditionalFormatting sqref="AA12">
    <cfRule type="cellIs" dxfId="25" priority="16" operator="equal">
      <formula>"NS"</formula>
    </cfRule>
    <cfRule type="colorScale" priority="17">
      <colorScale>
        <cfvo type="min"/>
        <cfvo type="max"/>
        <color rgb="FFFF7128"/>
        <color rgb="FFFFEF9C"/>
      </colorScale>
    </cfRule>
  </conditionalFormatting>
  <conditionalFormatting sqref="AA12">
    <cfRule type="cellIs" dxfId="24" priority="15" operator="equal">
      <formula>"Significant"</formula>
    </cfRule>
  </conditionalFormatting>
  <conditionalFormatting sqref="AB21">
    <cfRule type="cellIs" dxfId="23" priority="13" operator="lessThan">
      <formula>0.05</formula>
    </cfRule>
    <cfRule type="cellIs" dxfId="22" priority="14" operator="greaterThan">
      <formula>0.05</formula>
    </cfRule>
  </conditionalFormatting>
  <conditionalFormatting sqref="AC21">
    <cfRule type="cellIs" dxfId="21" priority="11" operator="lessThan">
      <formula>0.05</formula>
    </cfRule>
    <cfRule type="cellIs" dxfId="20" priority="12" operator="greaterThan">
      <formula>0.05</formula>
    </cfRule>
  </conditionalFormatting>
  <conditionalFormatting sqref="AA21">
    <cfRule type="cellIs" dxfId="19" priority="9" operator="equal">
      <formula>"NS"</formula>
    </cfRule>
    <cfRule type="colorScale" priority="10">
      <colorScale>
        <cfvo type="min"/>
        <cfvo type="max"/>
        <color rgb="FFFF7128"/>
        <color rgb="FFFFEF9C"/>
      </colorScale>
    </cfRule>
  </conditionalFormatting>
  <conditionalFormatting sqref="AA21">
    <cfRule type="cellIs" dxfId="18" priority="8" operator="equal">
      <formula>"Significant"</formula>
    </cfRule>
  </conditionalFormatting>
  <conditionalFormatting sqref="AA15">
    <cfRule type="cellIs" dxfId="17" priority="6" operator="equal">
      <formula>"NS"</formula>
    </cfRule>
    <cfRule type="colorScale" priority="7">
      <colorScale>
        <cfvo type="min"/>
        <cfvo type="max"/>
        <color rgb="FFFF7128"/>
        <color rgb="FFFFEF9C"/>
      </colorScale>
    </cfRule>
  </conditionalFormatting>
  <conditionalFormatting sqref="AA15">
    <cfRule type="cellIs" dxfId="16" priority="5" operator="equal">
      <formula>"Significant"</formula>
    </cfRule>
  </conditionalFormatting>
  <conditionalFormatting sqref="AB15">
    <cfRule type="cellIs" dxfId="15" priority="3" operator="lessThan">
      <formula>0.05</formula>
    </cfRule>
    <cfRule type="cellIs" dxfId="14" priority="4" operator="greaterThan">
      <formula>0.05</formula>
    </cfRule>
  </conditionalFormatting>
  <conditionalFormatting sqref="AC15">
    <cfRule type="cellIs" dxfId="13" priority="1" operator="lessThan">
      <formula>0.05</formula>
    </cfRule>
    <cfRule type="cellIs" dxfId="12" priority="2" operator="greaterThan">
      <formula>0.05</formula>
    </cfRule>
  </conditionalFormatting>
  <dataValidations disablePrompts="1" count="2">
    <dataValidation type="list" allowBlank="1" showInputMessage="1" showErrorMessage="1" promptTitle="Cutoff" prompt="Choose one-tailed cutoff" sqref="AB19" xr:uid="{00000000-0002-0000-1300-000001000000}">
      <formula1>$AK$4:$AK$14</formula1>
    </dataValidation>
    <dataValidation type="list" allowBlank="1" showInputMessage="1" showErrorMessage="1" promptTitle="Cutoff" prompt="Choose one-tailed cutoff" sqref="AB20" xr:uid="{FF7DF10D-A3CB-4A3C-B0B8-7ECF57C45EAF}">
      <formula1>$AL$4:$AL$14</formula1>
    </dataValidation>
  </dataValidations>
  <pageMargins left="0.7" right="0.7" top="0.75" bottom="0.75" header="0.3" footer="0.3"/>
  <pageSetup orientation="portrait" horizontalDpi="4294967292" verticalDpi="4294967292" r:id="rId1"/>
  <drawing r:id="rId2"/>
  <tableParts count="2">
    <tablePart r:id="rId3"/>
    <tablePart r:id="rId4"/>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5"/>
  </sheetPr>
  <dimension ref="A1:L40"/>
  <sheetViews>
    <sheetView workbookViewId="0">
      <selection activeCell="I22" sqref="I22"/>
    </sheetView>
  </sheetViews>
  <sheetFormatPr defaultColWidth="8.85546875" defaultRowHeight="15"/>
  <sheetData>
    <row r="1" spans="1:12">
      <c r="A1" t="s">
        <v>57</v>
      </c>
      <c r="B1">
        <v>0.5</v>
      </c>
      <c r="C1">
        <v>0.75</v>
      </c>
      <c r="D1">
        <v>0.8</v>
      </c>
      <c r="E1">
        <v>0.85</v>
      </c>
      <c r="F1">
        <v>0.9</v>
      </c>
      <c r="G1">
        <v>0.95</v>
      </c>
      <c r="H1">
        <v>0.97499999999999998</v>
      </c>
      <c r="I1">
        <v>0.99</v>
      </c>
      <c r="J1">
        <v>0.995</v>
      </c>
      <c r="K1">
        <v>0.999</v>
      </c>
      <c r="L1">
        <v>0.99950000000000006</v>
      </c>
    </row>
    <row r="2" spans="1:12">
      <c r="A2" t="s">
        <v>55</v>
      </c>
      <c r="B2">
        <v>0.5</v>
      </c>
      <c r="C2">
        <v>0.25</v>
      </c>
      <c r="D2">
        <v>0.2</v>
      </c>
      <c r="E2">
        <v>0.15</v>
      </c>
      <c r="F2">
        <v>0.1</v>
      </c>
      <c r="G2">
        <v>0.05</v>
      </c>
      <c r="H2">
        <v>2.5000000000000001E-2</v>
      </c>
      <c r="I2">
        <v>0.01</v>
      </c>
      <c r="J2">
        <v>5.0000000000000001E-3</v>
      </c>
      <c r="K2">
        <v>1E-3</v>
      </c>
      <c r="L2">
        <v>5.0000000000000001E-4</v>
      </c>
    </row>
    <row r="3" spans="1:12">
      <c r="A3" t="s">
        <v>56</v>
      </c>
      <c r="B3">
        <v>1</v>
      </c>
      <c r="C3">
        <v>0.5</v>
      </c>
      <c r="D3">
        <v>0.4</v>
      </c>
      <c r="E3">
        <v>0.3</v>
      </c>
      <c r="F3">
        <v>0.2</v>
      </c>
      <c r="G3">
        <v>0.1</v>
      </c>
      <c r="H3">
        <v>0.05</v>
      </c>
      <c r="I3">
        <v>0.02</v>
      </c>
      <c r="J3">
        <v>0.01</v>
      </c>
      <c r="K3">
        <v>2E-3</v>
      </c>
      <c r="L3">
        <v>1E-3</v>
      </c>
    </row>
    <row r="4" spans="1:12">
      <c r="B4">
        <v>1</v>
      </c>
      <c r="C4">
        <v>1</v>
      </c>
      <c r="D4">
        <v>1.3759999999999999</v>
      </c>
      <c r="E4">
        <v>1.9630000000000001</v>
      </c>
      <c r="F4">
        <v>3.0779999999999998</v>
      </c>
      <c r="G4">
        <v>6.3140000000000001</v>
      </c>
      <c r="H4">
        <v>12.71</v>
      </c>
      <c r="I4">
        <v>31.82</v>
      </c>
      <c r="J4">
        <v>63.66</v>
      </c>
      <c r="K4">
        <v>318.31</v>
      </c>
      <c r="L4">
        <v>636.62</v>
      </c>
    </row>
    <row r="5" spans="1:12">
      <c r="B5">
        <v>2</v>
      </c>
      <c r="C5">
        <v>0.81599999999999995</v>
      </c>
      <c r="D5">
        <v>1.0609999999999999</v>
      </c>
      <c r="E5">
        <v>1.3859999999999999</v>
      </c>
      <c r="F5">
        <v>1.8859999999999999</v>
      </c>
      <c r="G5">
        <v>2.92</v>
      </c>
      <c r="H5">
        <v>4.3029999999999999</v>
      </c>
      <c r="I5">
        <v>6.9649999999999999</v>
      </c>
      <c r="J5">
        <v>9.9250000000000007</v>
      </c>
      <c r="K5">
        <v>22.327000000000002</v>
      </c>
      <c r="L5">
        <v>31.599</v>
      </c>
    </row>
    <row r="6" spans="1:12">
      <c r="B6">
        <v>3</v>
      </c>
      <c r="C6">
        <v>0.76500000000000001</v>
      </c>
      <c r="D6">
        <v>0.97799999999999998</v>
      </c>
      <c r="E6">
        <v>1.25</v>
      </c>
      <c r="F6">
        <v>1.6379999999999999</v>
      </c>
      <c r="G6">
        <v>2.3530000000000002</v>
      </c>
      <c r="H6">
        <v>3.1819999999999999</v>
      </c>
      <c r="I6">
        <v>4.5410000000000004</v>
      </c>
      <c r="J6">
        <v>5.8410000000000002</v>
      </c>
      <c r="K6">
        <v>10.215</v>
      </c>
      <c r="L6">
        <v>12.923999999999999</v>
      </c>
    </row>
    <row r="7" spans="1:12">
      <c r="B7">
        <v>4</v>
      </c>
      <c r="C7">
        <v>0.74099999999999999</v>
      </c>
      <c r="D7">
        <v>0.94099999999999995</v>
      </c>
      <c r="E7">
        <v>1.19</v>
      </c>
      <c r="F7">
        <v>1.5329999999999999</v>
      </c>
      <c r="G7">
        <v>2.1320000000000001</v>
      </c>
      <c r="H7">
        <v>2.7759999999999998</v>
      </c>
      <c r="I7">
        <v>3.7469999999999999</v>
      </c>
      <c r="J7">
        <v>4.6040000000000001</v>
      </c>
      <c r="K7">
        <v>7.173</v>
      </c>
      <c r="L7">
        <v>8.61</v>
      </c>
    </row>
    <row r="8" spans="1:12">
      <c r="B8">
        <v>5</v>
      </c>
      <c r="C8">
        <v>0.72699999999999998</v>
      </c>
      <c r="D8">
        <v>0.92</v>
      </c>
      <c r="E8">
        <v>1.1559999999999999</v>
      </c>
      <c r="F8">
        <v>1.476</v>
      </c>
      <c r="G8">
        <v>2.0150000000000001</v>
      </c>
      <c r="H8">
        <v>2.5710000000000002</v>
      </c>
      <c r="I8">
        <v>3.3650000000000002</v>
      </c>
      <c r="J8">
        <v>4.032</v>
      </c>
      <c r="K8">
        <v>5.8929999999999998</v>
      </c>
      <c r="L8">
        <v>6.8689999999999998</v>
      </c>
    </row>
    <row r="9" spans="1:12">
      <c r="B9">
        <v>6</v>
      </c>
      <c r="C9">
        <v>0.71799999999999997</v>
      </c>
      <c r="D9">
        <v>0.90600000000000003</v>
      </c>
      <c r="E9">
        <v>1.1339999999999999</v>
      </c>
      <c r="F9">
        <v>1.44</v>
      </c>
      <c r="G9">
        <v>1.9430000000000001</v>
      </c>
      <c r="H9">
        <v>2.4470000000000001</v>
      </c>
      <c r="I9">
        <v>3.1429999999999998</v>
      </c>
      <c r="J9">
        <v>3.7069999999999999</v>
      </c>
      <c r="K9">
        <v>5.2080000000000002</v>
      </c>
      <c r="L9">
        <v>5.9589999999999996</v>
      </c>
    </row>
    <row r="10" spans="1:12">
      <c r="B10">
        <v>7</v>
      </c>
      <c r="C10">
        <v>0.71099999999999997</v>
      </c>
      <c r="D10">
        <v>0.89600000000000002</v>
      </c>
      <c r="E10">
        <v>1.119</v>
      </c>
      <c r="F10">
        <v>1.415</v>
      </c>
      <c r="G10">
        <v>1.895</v>
      </c>
      <c r="H10">
        <v>2.3650000000000002</v>
      </c>
      <c r="I10">
        <v>2.9980000000000002</v>
      </c>
      <c r="J10">
        <v>3.4990000000000001</v>
      </c>
      <c r="K10">
        <v>4.7850000000000001</v>
      </c>
      <c r="L10">
        <v>5.4080000000000004</v>
      </c>
    </row>
    <row r="11" spans="1:12">
      <c r="B11">
        <v>8</v>
      </c>
      <c r="C11">
        <v>0.70599999999999996</v>
      </c>
      <c r="D11">
        <v>0.88900000000000001</v>
      </c>
      <c r="E11">
        <v>1.1080000000000001</v>
      </c>
      <c r="F11">
        <v>1.397</v>
      </c>
      <c r="G11">
        <v>1.86</v>
      </c>
      <c r="H11">
        <v>2.306</v>
      </c>
      <c r="I11">
        <v>2.8959999999999999</v>
      </c>
      <c r="J11">
        <v>3.355</v>
      </c>
      <c r="K11">
        <v>4.5010000000000003</v>
      </c>
      <c r="L11">
        <v>5.0410000000000004</v>
      </c>
    </row>
    <row r="12" spans="1:12">
      <c r="B12">
        <v>9</v>
      </c>
      <c r="C12">
        <v>0.70299999999999996</v>
      </c>
      <c r="D12">
        <v>0.88300000000000001</v>
      </c>
      <c r="E12">
        <v>1.1000000000000001</v>
      </c>
      <c r="F12">
        <v>1.383</v>
      </c>
      <c r="G12">
        <v>1.833</v>
      </c>
      <c r="H12">
        <v>2.262</v>
      </c>
      <c r="I12">
        <v>2.8210000000000002</v>
      </c>
      <c r="J12">
        <v>3.25</v>
      </c>
      <c r="K12">
        <v>4.2969999999999997</v>
      </c>
      <c r="L12">
        <v>4.7809999999999997</v>
      </c>
    </row>
    <row r="13" spans="1:12">
      <c r="B13">
        <v>10</v>
      </c>
      <c r="C13">
        <v>0.7</v>
      </c>
      <c r="D13">
        <v>0.879</v>
      </c>
      <c r="E13">
        <v>1.093</v>
      </c>
      <c r="F13">
        <v>1.3720000000000001</v>
      </c>
      <c r="G13">
        <v>1.8120000000000001</v>
      </c>
      <c r="H13">
        <v>2.2280000000000002</v>
      </c>
      <c r="I13">
        <v>2.7639999999999998</v>
      </c>
      <c r="J13">
        <v>3.169</v>
      </c>
      <c r="K13">
        <v>4.1440000000000001</v>
      </c>
      <c r="L13">
        <v>4.5869999999999997</v>
      </c>
    </row>
    <row r="14" spans="1:12">
      <c r="B14">
        <v>11</v>
      </c>
      <c r="C14">
        <v>0.69699999999999995</v>
      </c>
      <c r="D14">
        <v>0.876</v>
      </c>
      <c r="E14">
        <v>1.0880000000000001</v>
      </c>
      <c r="F14">
        <v>1.363</v>
      </c>
      <c r="G14">
        <v>1.796</v>
      </c>
      <c r="H14">
        <v>2.2010000000000001</v>
      </c>
      <c r="I14">
        <v>2.718</v>
      </c>
      <c r="J14">
        <v>3.1059999999999999</v>
      </c>
      <c r="K14">
        <v>4.0250000000000004</v>
      </c>
      <c r="L14">
        <v>4.4370000000000003</v>
      </c>
    </row>
    <row r="15" spans="1:12">
      <c r="B15">
        <v>12</v>
      </c>
      <c r="C15">
        <v>0.69499999999999995</v>
      </c>
      <c r="D15">
        <v>0.873</v>
      </c>
      <c r="E15">
        <v>1.083</v>
      </c>
      <c r="F15">
        <v>1.3560000000000001</v>
      </c>
      <c r="G15">
        <v>1.782</v>
      </c>
      <c r="H15">
        <v>2.1789999999999998</v>
      </c>
      <c r="I15">
        <v>2.681</v>
      </c>
      <c r="J15">
        <v>3.0550000000000002</v>
      </c>
      <c r="K15">
        <v>3.93</v>
      </c>
      <c r="L15">
        <v>4.3179999999999996</v>
      </c>
    </row>
    <row r="16" spans="1:12">
      <c r="B16">
        <v>13</v>
      </c>
      <c r="C16">
        <v>0.69399999999999995</v>
      </c>
      <c r="D16">
        <v>0.87</v>
      </c>
      <c r="E16">
        <v>1.079</v>
      </c>
      <c r="F16">
        <v>1.35</v>
      </c>
      <c r="G16">
        <v>1.7709999999999999</v>
      </c>
      <c r="H16">
        <v>2.16</v>
      </c>
      <c r="I16">
        <v>2.65</v>
      </c>
      <c r="J16">
        <v>3.012</v>
      </c>
      <c r="K16">
        <v>3.8519999999999999</v>
      </c>
      <c r="L16">
        <v>4.2210000000000001</v>
      </c>
    </row>
    <row r="17" spans="2:12">
      <c r="B17">
        <v>14</v>
      </c>
      <c r="C17">
        <v>0.69199999999999995</v>
      </c>
      <c r="D17">
        <v>0.86799999999999999</v>
      </c>
      <c r="E17">
        <v>1.0760000000000001</v>
      </c>
      <c r="F17">
        <v>1.345</v>
      </c>
      <c r="G17">
        <v>1.7609999999999999</v>
      </c>
      <c r="H17">
        <v>2.145</v>
      </c>
      <c r="I17">
        <v>2.6240000000000001</v>
      </c>
      <c r="J17">
        <v>2.9769999999999999</v>
      </c>
      <c r="K17">
        <v>3.7869999999999999</v>
      </c>
      <c r="L17">
        <v>4.1399999999999997</v>
      </c>
    </row>
    <row r="18" spans="2:12">
      <c r="B18">
        <v>15</v>
      </c>
      <c r="C18">
        <v>0.69099999999999995</v>
      </c>
      <c r="D18">
        <v>0.86599999999999999</v>
      </c>
      <c r="E18">
        <v>1.0740000000000001</v>
      </c>
      <c r="F18">
        <v>1.341</v>
      </c>
      <c r="G18">
        <v>1.7529999999999999</v>
      </c>
      <c r="H18">
        <v>2.1309999999999998</v>
      </c>
      <c r="I18">
        <v>2.6019999999999999</v>
      </c>
      <c r="J18">
        <v>2.9470000000000001</v>
      </c>
      <c r="K18">
        <v>3.7330000000000001</v>
      </c>
      <c r="L18">
        <v>4.0730000000000004</v>
      </c>
    </row>
    <row r="19" spans="2:12">
      <c r="B19">
        <v>16</v>
      </c>
      <c r="C19">
        <v>0.69</v>
      </c>
      <c r="D19">
        <v>0.86499999999999999</v>
      </c>
      <c r="E19">
        <v>1.071</v>
      </c>
      <c r="F19">
        <v>1.337</v>
      </c>
      <c r="G19">
        <v>1.746</v>
      </c>
      <c r="H19">
        <v>2.12</v>
      </c>
      <c r="I19">
        <v>2.5830000000000002</v>
      </c>
      <c r="J19">
        <v>2.9209999999999998</v>
      </c>
      <c r="K19">
        <v>3.6859999999999999</v>
      </c>
      <c r="L19">
        <v>4.0149999999999997</v>
      </c>
    </row>
    <row r="20" spans="2:12">
      <c r="B20">
        <v>17</v>
      </c>
      <c r="C20">
        <v>0.68899999999999995</v>
      </c>
      <c r="D20">
        <v>0.86299999999999999</v>
      </c>
      <c r="E20">
        <v>1.069</v>
      </c>
      <c r="F20">
        <v>1.333</v>
      </c>
      <c r="G20">
        <v>1.74</v>
      </c>
      <c r="H20">
        <v>2.11</v>
      </c>
      <c r="I20">
        <v>2.5670000000000002</v>
      </c>
      <c r="J20">
        <v>2.8980000000000001</v>
      </c>
      <c r="K20">
        <v>3.6459999999999999</v>
      </c>
      <c r="L20">
        <v>3.9649999999999999</v>
      </c>
    </row>
    <row r="21" spans="2:12">
      <c r="B21">
        <v>18</v>
      </c>
      <c r="C21">
        <v>0.68799999999999994</v>
      </c>
      <c r="D21">
        <v>0.86199999999999999</v>
      </c>
      <c r="E21">
        <v>1.0669999999999999</v>
      </c>
      <c r="F21">
        <v>1.33</v>
      </c>
      <c r="G21">
        <v>1.734</v>
      </c>
      <c r="H21">
        <v>2.101</v>
      </c>
      <c r="I21">
        <v>2.552</v>
      </c>
      <c r="J21">
        <v>2.8780000000000001</v>
      </c>
      <c r="K21">
        <v>3.61</v>
      </c>
      <c r="L21">
        <v>3.9220000000000002</v>
      </c>
    </row>
    <row r="22" spans="2:12">
      <c r="B22">
        <v>19</v>
      </c>
      <c r="C22">
        <v>0.68799999999999994</v>
      </c>
      <c r="D22">
        <v>0.86099999999999999</v>
      </c>
      <c r="E22">
        <v>1.0660000000000001</v>
      </c>
      <c r="F22">
        <v>1.3280000000000001</v>
      </c>
      <c r="G22">
        <v>1.7290000000000001</v>
      </c>
      <c r="H22">
        <v>2.093</v>
      </c>
      <c r="I22">
        <v>2.5390000000000001</v>
      </c>
      <c r="J22">
        <v>2.8610000000000002</v>
      </c>
      <c r="K22">
        <v>3.5790000000000002</v>
      </c>
      <c r="L22">
        <v>3.883</v>
      </c>
    </row>
    <row r="23" spans="2:12">
      <c r="B23">
        <v>20</v>
      </c>
      <c r="C23">
        <v>0.68700000000000006</v>
      </c>
      <c r="D23">
        <v>0.86</v>
      </c>
      <c r="E23">
        <v>1.0640000000000001</v>
      </c>
      <c r="F23">
        <v>1.325</v>
      </c>
      <c r="G23">
        <v>1.7250000000000001</v>
      </c>
      <c r="H23">
        <v>2.0859999999999999</v>
      </c>
      <c r="I23">
        <v>2.528</v>
      </c>
      <c r="J23">
        <v>2.8450000000000002</v>
      </c>
      <c r="K23">
        <v>3.552</v>
      </c>
      <c r="L23">
        <v>3.85</v>
      </c>
    </row>
    <row r="24" spans="2:12">
      <c r="B24">
        <v>21</v>
      </c>
      <c r="C24">
        <v>0.68600000000000005</v>
      </c>
      <c r="D24">
        <v>0.85899999999999999</v>
      </c>
      <c r="E24">
        <v>1.0629999999999999</v>
      </c>
      <c r="F24">
        <v>1.323</v>
      </c>
      <c r="G24">
        <v>1.7210000000000001</v>
      </c>
      <c r="H24">
        <v>2.08</v>
      </c>
      <c r="I24">
        <v>2.5179999999999998</v>
      </c>
      <c r="J24">
        <v>2.831</v>
      </c>
      <c r="K24">
        <v>3.5270000000000001</v>
      </c>
      <c r="L24">
        <v>3.819</v>
      </c>
    </row>
    <row r="25" spans="2:12">
      <c r="B25">
        <v>22</v>
      </c>
      <c r="C25">
        <v>0.68600000000000005</v>
      </c>
      <c r="D25">
        <v>0.85799999999999998</v>
      </c>
      <c r="E25">
        <v>1.0609999999999999</v>
      </c>
      <c r="F25">
        <v>1.321</v>
      </c>
      <c r="G25">
        <v>1.7170000000000001</v>
      </c>
      <c r="H25">
        <v>2.0739999999999998</v>
      </c>
      <c r="I25">
        <v>2.508</v>
      </c>
      <c r="J25">
        <v>2.819</v>
      </c>
      <c r="K25">
        <v>3.5049999999999999</v>
      </c>
      <c r="L25">
        <v>3.7919999999999998</v>
      </c>
    </row>
    <row r="26" spans="2:12">
      <c r="B26">
        <v>23</v>
      </c>
      <c r="C26">
        <v>0.68500000000000005</v>
      </c>
      <c r="D26">
        <v>0.85799999999999998</v>
      </c>
      <c r="E26">
        <v>1.06</v>
      </c>
      <c r="F26">
        <v>1.319</v>
      </c>
      <c r="G26">
        <v>1.714</v>
      </c>
      <c r="H26">
        <v>2.069</v>
      </c>
      <c r="I26">
        <v>2.5</v>
      </c>
      <c r="J26">
        <v>2.8069999999999999</v>
      </c>
      <c r="K26">
        <v>3.4849999999999999</v>
      </c>
      <c r="L26">
        <v>3.7679999999999998</v>
      </c>
    </row>
    <row r="27" spans="2:12">
      <c r="B27">
        <v>24</v>
      </c>
      <c r="C27">
        <v>0.68500000000000005</v>
      </c>
      <c r="D27">
        <v>0.85699999999999998</v>
      </c>
      <c r="E27">
        <v>1.0589999999999999</v>
      </c>
      <c r="F27">
        <v>1.3180000000000001</v>
      </c>
      <c r="G27">
        <v>1.7110000000000001</v>
      </c>
      <c r="H27">
        <v>2.0640000000000001</v>
      </c>
      <c r="I27">
        <v>2.492</v>
      </c>
      <c r="J27">
        <v>2.7970000000000002</v>
      </c>
      <c r="K27">
        <v>3.4670000000000001</v>
      </c>
      <c r="L27">
        <v>3.7450000000000001</v>
      </c>
    </row>
    <row r="28" spans="2:12">
      <c r="B28">
        <v>25</v>
      </c>
      <c r="C28">
        <v>0.68400000000000005</v>
      </c>
      <c r="D28">
        <v>0.85599999999999998</v>
      </c>
      <c r="E28">
        <v>1.0580000000000001</v>
      </c>
      <c r="F28">
        <v>1.3160000000000001</v>
      </c>
      <c r="G28">
        <v>1.708</v>
      </c>
      <c r="H28">
        <v>2.06</v>
      </c>
      <c r="I28">
        <v>2.4849999999999999</v>
      </c>
      <c r="J28">
        <v>2.7869999999999999</v>
      </c>
      <c r="K28">
        <v>3.45</v>
      </c>
      <c r="L28">
        <v>3.7250000000000001</v>
      </c>
    </row>
    <row r="29" spans="2:12">
      <c r="B29">
        <v>26</v>
      </c>
      <c r="C29">
        <v>0.68400000000000005</v>
      </c>
      <c r="D29">
        <v>0.85599999999999998</v>
      </c>
      <c r="E29">
        <v>1.0580000000000001</v>
      </c>
      <c r="F29">
        <v>1.3149999999999999</v>
      </c>
      <c r="G29">
        <v>1.706</v>
      </c>
      <c r="H29">
        <v>2.056</v>
      </c>
      <c r="I29">
        <v>2.4790000000000001</v>
      </c>
      <c r="J29">
        <v>2.7789999999999999</v>
      </c>
      <c r="K29">
        <v>3.4350000000000001</v>
      </c>
      <c r="L29">
        <v>3.7069999999999999</v>
      </c>
    </row>
    <row r="30" spans="2:12">
      <c r="B30">
        <v>27</v>
      </c>
      <c r="C30">
        <v>0.68400000000000005</v>
      </c>
      <c r="D30">
        <v>0.85499999999999998</v>
      </c>
      <c r="E30">
        <v>1.0569999999999999</v>
      </c>
      <c r="F30">
        <v>1.3140000000000001</v>
      </c>
      <c r="G30">
        <v>1.7030000000000001</v>
      </c>
      <c r="H30">
        <v>2.052</v>
      </c>
      <c r="I30">
        <v>2.4729999999999999</v>
      </c>
      <c r="J30">
        <v>2.7709999999999999</v>
      </c>
      <c r="K30">
        <v>3.4209999999999998</v>
      </c>
      <c r="L30">
        <v>3.69</v>
      </c>
    </row>
    <row r="31" spans="2:12">
      <c r="B31">
        <v>28</v>
      </c>
      <c r="C31">
        <v>0.68300000000000005</v>
      </c>
      <c r="D31">
        <v>0.85499999999999998</v>
      </c>
      <c r="E31">
        <v>1.056</v>
      </c>
      <c r="F31">
        <v>1.3129999999999999</v>
      </c>
      <c r="G31">
        <v>1.7010000000000001</v>
      </c>
      <c r="H31">
        <v>2.048</v>
      </c>
      <c r="I31">
        <v>2.4670000000000001</v>
      </c>
      <c r="J31">
        <v>2.7629999999999999</v>
      </c>
      <c r="K31">
        <v>3.4079999999999999</v>
      </c>
      <c r="L31">
        <v>3.6739999999999999</v>
      </c>
    </row>
    <row r="32" spans="2:12">
      <c r="B32">
        <v>29</v>
      </c>
      <c r="C32">
        <v>0.68300000000000005</v>
      </c>
      <c r="D32">
        <v>0.85399999999999998</v>
      </c>
      <c r="E32">
        <v>1.0549999999999999</v>
      </c>
      <c r="F32">
        <v>1.3109999999999999</v>
      </c>
      <c r="G32">
        <v>1.6990000000000001</v>
      </c>
      <c r="H32">
        <v>2.0449999999999999</v>
      </c>
      <c r="I32">
        <v>2.4620000000000002</v>
      </c>
      <c r="J32">
        <v>2.7559999999999998</v>
      </c>
      <c r="K32">
        <v>3.3959999999999999</v>
      </c>
      <c r="L32">
        <v>3.6589999999999998</v>
      </c>
    </row>
    <row r="33" spans="1:12">
      <c r="B33">
        <v>30</v>
      </c>
      <c r="C33">
        <v>0.68300000000000005</v>
      </c>
      <c r="D33">
        <v>0.85399999999999998</v>
      </c>
      <c r="E33">
        <v>1.0549999999999999</v>
      </c>
      <c r="F33">
        <v>1.31</v>
      </c>
      <c r="G33">
        <v>1.6970000000000001</v>
      </c>
      <c r="H33">
        <v>2.0419999999999998</v>
      </c>
      <c r="I33">
        <v>2.4569999999999999</v>
      </c>
      <c r="J33">
        <v>2.75</v>
      </c>
      <c r="K33">
        <v>3.3849999999999998</v>
      </c>
      <c r="L33">
        <v>3.6459999999999999</v>
      </c>
    </row>
    <row r="34" spans="1:12">
      <c r="B34">
        <v>40</v>
      </c>
      <c r="C34">
        <v>0.68100000000000005</v>
      </c>
      <c r="D34">
        <v>0.85099999999999998</v>
      </c>
      <c r="E34">
        <v>1.05</v>
      </c>
      <c r="F34">
        <v>1.3029999999999999</v>
      </c>
      <c r="G34">
        <v>1.6839999999999999</v>
      </c>
      <c r="H34">
        <v>2.0209999999999999</v>
      </c>
      <c r="I34">
        <v>2.423</v>
      </c>
      <c r="J34">
        <v>2.7040000000000002</v>
      </c>
      <c r="K34">
        <v>3.3069999999999999</v>
      </c>
      <c r="L34">
        <v>3.5510000000000002</v>
      </c>
    </row>
    <row r="35" spans="1:12">
      <c r="B35">
        <v>60</v>
      </c>
      <c r="C35">
        <v>0.67900000000000005</v>
      </c>
      <c r="D35">
        <v>0.84799999999999998</v>
      </c>
      <c r="E35">
        <v>1.0449999999999999</v>
      </c>
      <c r="F35">
        <v>1.296</v>
      </c>
      <c r="G35">
        <v>1.671</v>
      </c>
      <c r="H35">
        <v>2</v>
      </c>
      <c r="I35">
        <v>2.39</v>
      </c>
      <c r="J35">
        <v>2.66</v>
      </c>
      <c r="K35">
        <v>3.2320000000000002</v>
      </c>
      <c r="L35">
        <v>3.46</v>
      </c>
    </row>
    <row r="36" spans="1:12">
      <c r="B36">
        <v>80</v>
      </c>
      <c r="C36">
        <v>0.67800000000000005</v>
      </c>
      <c r="D36">
        <v>0.84599999999999997</v>
      </c>
      <c r="E36">
        <v>1.0429999999999999</v>
      </c>
      <c r="F36">
        <v>1.292</v>
      </c>
      <c r="G36">
        <v>1.6639999999999999</v>
      </c>
      <c r="H36">
        <v>1.99</v>
      </c>
      <c r="I36">
        <v>2.3740000000000001</v>
      </c>
      <c r="J36">
        <v>2.6389999999999998</v>
      </c>
      <c r="K36">
        <v>3.1949999999999998</v>
      </c>
      <c r="L36">
        <v>3.4159999999999999</v>
      </c>
    </row>
    <row r="37" spans="1:12">
      <c r="B37">
        <v>100</v>
      </c>
      <c r="C37">
        <v>0.67700000000000005</v>
      </c>
      <c r="D37">
        <v>0.84499999999999997</v>
      </c>
      <c r="E37">
        <v>1.042</v>
      </c>
      <c r="F37">
        <v>1.29</v>
      </c>
      <c r="G37">
        <v>1.66</v>
      </c>
      <c r="H37">
        <v>1.984</v>
      </c>
      <c r="I37">
        <v>2.3639999999999999</v>
      </c>
      <c r="J37">
        <v>2.6259999999999999</v>
      </c>
      <c r="K37">
        <v>3.1739999999999999</v>
      </c>
      <c r="L37">
        <v>3.39</v>
      </c>
    </row>
    <row r="38" spans="1:12">
      <c r="B38">
        <v>1000</v>
      </c>
      <c r="C38">
        <v>0.67500000000000004</v>
      </c>
      <c r="D38">
        <v>0.84199999999999997</v>
      </c>
      <c r="E38">
        <v>1.0369999999999999</v>
      </c>
      <c r="F38">
        <v>1.282</v>
      </c>
      <c r="G38">
        <v>1.6459999999999999</v>
      </c>
      <c r="H38">
        <v>1.962</v>
      </c>
      <c r="I38">
        <v>2.33</v>
      </c>
      <c r="J38">
        <v>2.581</v>
      </c>
      <c r="K38">
        <v>3.0979999999999999</v>
      </c>
      <c r="L38">
        <v>3.3</v>
      </c>
    </row>
    <row r="40" spans="1:12">
      <c r="A40" s="56"/>
      <c r="B40" s="56"/>
      <c r="C40" s="56"/>
      <c r="D40" s="56"/>
      <c r="E40" s="56"/>
      <c r="F40" s="56"/>
      <c r="G40" s="56"/>
      <c r="H40" s="56"/>
      <c r="I40" s="56"/>
      <c r="J40" s="57"/>
      <c r="K40" s="57"/>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7D30-286C-484C-91F0-D63D9A1E9FA3}">
  <dimension ref="A1:CA162"/>
  <sheetViews>
    <sheetView workbookViewId="0">
      <selection activeCell="M14" sqref="M14"/>
    </sheetView>
  </sheetViews>
  <sheetFormatPr defaultRowHeight="15"/>
  <cols>
    <col min="2" max="7" width="0" style="67" hidden="1" customWidth="1"/>
    <col min="8" max="13" width="9.140625" style="67"/>
    <col min="19" max="19" width="12.7109375" bestFit="1" customWidth="1"/>
    <col min="21" max="21" width="16.5703125" customWidth="1"/>
    <col min="22" max="22" width="13.42578125" bestFit="1" customWidth="1"/>
    <col min="23" max="23" width="12" bestFit="1" customWidth="1"/>
    <col min="27" max="28" width="12" bestFit="1" customWidth="1"/>
    <col min="30" max="30" width="19.140625" bestFit="1" customWidth="1"/>
    <col min="31" max="36" width="9.140625" hidden="1" customWidth="1"/>
    <col min="37" max="65" width="9.140625" style="66" hidden="1" customWidth="1"/>
    <col min="66" max="66" width="9.140625" style="66" customWidth="1"/>
    <col min="67" max="69" width="9.140625" style="66"/>
  </cols>
  <sheetData>
    <row r="1" spans="1:79" s="66" customFormat="1">
      <c r="B1" s="67" t="s">
        <v>174</v>
      </c>
      <c r="C1" s="67"/>
      <c r="D1" s="67"/>
      <c r="E1" s="67"/>
      <c r="F1" s="67"/>
      <c r="G1" s="67"/>
      <c r="H1" s="67" t="s">
        <v>173</v>
      </c>
      <c r="I1" s="67"/>
      <c r="J1" s="67"/>
      <c r="K1" s="67"/>
      <c r="L1" s="67"/>
      <c r="M1" s="67"/>
      <c r="N1" s="122" t="s">
        <v>5</v>
      </c>
      <c r="O1" s="122"/>
      <c r="P1" s="122"/>
      <c r="Q1" s="122"/>
      <c r="R1" s="122"/>
      <c r="S1" s="122"/>
      <c r="T1" s="84" t="s">
        <v>137</v>
      </c>
      <c r="AE1" s="122" t="s">
        <v>130</v>
      </c>
      <c r="AF1" s="122"/>
      <c r="AG1" s="122"/>
      <c r="AH1" s="122"/>
      <c r="AI1" s="122"/>
      <c r="AJ1" s="122"/>
      <c r="AK1" s="122" t="s">
        <v>133</v>
      </c>
      <c r="AL1" s="122"/>
      <c r="AM1" s="122"/>
      <c r="AN1" s="122"/>
      <c r="AO1" s="122"/>
      <c r="AP1" s="122"/>
      <c r="AQ1" s="122" t="s">
        <v>132</v>
      </c>
      <c r="AR1" s="122"/>
      <c r="AS1" s="122"/>
      <c r="AT1" s="122"/>
      <c r="AU1" s="122"/>
      <c r="AV1" s="122"/>
      <c r="AW1" s="122" t="s">
        <v>134</v>
      </c>
      <c r="AX1" s="122"/>
      <c r="AY1" s="122"/>
      <c r="AZ1" s="122"/>
      <c r="BA1" s="122"/>
      <c r="BB1" s="122"/>
      <c r="BC1" s="122" t="s">
        <v>135</v>
      </c>
      <c r="BD1" s="122"/>
      <c r="BE1" s="122"/>
      <c r="BF1" s="122"/>
      <c r="BG1" s="122"/>
      <c r="BH1" s="122"/>
      <c r="BI1" s="122" t="s">
        <v>136</v>
      </c>
      <c r="BJ1" s="122"/>
      <c r="BK1" s="122"/>
      <c r="BL1" s="122"/>
      <c r="BM1" s="122"/>
      <c r="BN1" s="122"/>
      <c r="BP1" s="122" t="s">
        <v>169</v>
      </c>
      <c r="BQ1" s="122"/>
      <c r="BR1" s="122"/>
      <c r="BS1" s="122"/>
      <c r="BT1" s="122"/>
      <c r="BU1" s="122"/>
      <c r="BV1" s="32" t="s">
        <v>161</v>
      </c>
    </row>
    <row r="2" spans="1:79" ht="15.75" thickBot="1">
      <c r="A2" s="66"/>
      <c r="B2" s="67" t="s">
        <v>4</v>
      </c>
      <c r="C2" s="67" t="s">
        <v>7</v>
      </c>
      <c r="D2" s="67" t="s">
        <v>17</v>
      </c>
      <c r="E2" s="67" t="s">
        <v>66</v>
      </c>
      <c r="F2" s="67" t="s">
        <v>67</v>
      </c>
      <c r="G2" s="67" t="s">
        <v>0</v>
      </c>
      <c r="H2" s="67" t="s">
        <v>4</v>
      </c>
      <c r="I2" s="67" t="s">
        <v>7</v>
      </c>
      <c r="J2" s="67" t="s">
        <v>17</v>
      </c>
      <c r="K2" s="67" t="s">
        <v>66</v>
      </c>
      <c r="L2" s="67" t="s">
        <v>67</v>
      </c>
      <c r="M2" s="67" t="s">
        <v>0</v>
      </c>
      <c r="N2" s="66" t="s">
        <v>4</v>
      </c>
      <c r="O2" s="66" t="s">
        <v>7</v>
      </c>
      <c r="P2" t="s">
        <v>17</v>
      </c>
      <c r="Q2" t="s">
        <v>66</v>
      </c>
      <c r="R2" t="s">
        <v>67</v>
      </c>
      <c r="S2" t="s">
        <v>0</v>
      </c>
      <c r="U2" s="129" t="s">
        <v>79</v>
      </c>
      <c r="V2" s="129"/>
      <c r="W2" s="129"/>
      <c r="X2" s="129"/>
      <c r="Y2" s="129"/>
      <c r="Z2" s="129"/>
      <c r="AA2" s="129"/>
      <c r="AD2" s="26"/>
      <c r="AE2" s="66" t="s">
        <v>4</v>
      </c>
      <c r="AF2" s="66" t="s">
        <v>7</v>
      </c>
      <c r="AG2" s="66" t="s">
        <v>17</v>
      </c>
      <c r="AH2" s="66" t="s">
        <v>66</v>
      </c>
      <c r="AI2" s="66" t="s">
        <v>67</v>
      </c>
      <c r="AJ2" s="66" t="s">
        <v>0</v>
      </c>
      <c r="AK2" s="66" t="s">
        <v>4</v>
      </c>
      <c r="AL2" s="66" t="s">
        <v>7</v>
      </c>
      <c r="AM2" s="66" t="s">
        <v>17</v>
      </c>
      <c r="AN2" s="66" t="s">
        <v>66</v>
      </c>
      <c r="AO2" s="66" t="s">
        <v>67</v>
      </c>
      <c r="AP2" s="66" t="s">
        <v>0</v>
      </c>
      <c r="AQ2" s="66" t="s">
        <v>4</v>
      </c>
      <c r="AR2" s="66" t="s">
        <v>7</v>
      </c>
      <c r="AS2" s="66" t="s">
        <v>17</v>
      </c>
      <c r="AT2" s="66" t="s">
        <v>66</v>
      </c>
      <c r="AU2" s="66" t="s">
        <v>67</v>
      </c>
      <c r="AV2" s="66" t="s">
        <v>0</v>
      </c>
      <c r="AW2" s="66" t="s">
        <v>4</v>
      </c>
      <c r="AX2" s="66" t="s">
        <v>7</v>
      </c>
      <c r="AY2" s="66" t="s">
        <v>17</v>
      </c>
      <c r="AZ2" s="66" t="s">
        <v>66</v>
      </c>
      <c r="BA2" s="66" t="s">
        <v>67</v>
      </c>
      <c r="BB2" s="66" t="s">
        <v>0</v>
      </c>
      <c r="BC2" s="66" t="s">
        <v>4</v>
      </c>
      <c r="BD2" s="66" t="s">
        <v>7</v>
      </c>
      <c r="BE2" s="66" t="s">
        <v>17</v>
      </c>
      <c r="BF2" s="66" t="s">
        <v>66</v>
      </c>
      <c r="BG2" s="66" t="s">
        <v>67</v>
      </c>
      <c r="BH2" s="66" t="s">
        <v>0</v>
      </c>
      <c r="BI2" s="66" t="s">
        <v>4</v>
      </c>
      <c r="BJ2" s="66" t="s">
        <v>7</v>
      </c>
      <c r="BK2" s="66" t="s">
        <v>17</v>
      </c>
      <c r="BL2" s="66" t="s">
        <v>66</v>
      </c>
      <c r="BM2" s="66" t="s">
        <v>67</v>
      </c>
      <c r="BN2" s="66" t="s">
        <v>0</v>
      </c>
      <c r="BP2" s="66" t="s">
        <v>4</v>
      </c>
      <c r="BQ2" s="66" t="s">
        <v>7</v>
      </c>
      <c r="BR2" s="66" t="s">
        <v>17</v>
      </c>
      <c r="BS2" s="66" t="s">
        <v>66</v>
      </c>
      <c r="BT2" s="66" t="s">
        <v>67</v>
      </c>
      <c r="BU2" s="66" t="s">
        <v>0</v>
      </c>
      <c r="BV2" s="66" t="s">
        <v>4</v>
      </c>
      <c r="BW2" s="66" t="s">
        <v>7</v>
      </c>
      <c r="BX2" s="66" t="s">
        <v>17</v>
      </c>
      <c r="BY2" s="66" t="s">
        <v>66</v>
      </c>
      <c r="BZ2" s="66" t="s">
        <v>67</v>
      </c>
      <c r="CA2" s="66" t="s">
        <v>0</v>
      </c>
    </row>
    <row r="3" spans="1:79" ht="18">
      <c r="A3" s="66">
        <v>1</v>
      </c>
      <c r="B3" s="40">
        <v>7</v>
      </c>
      <c r="C3" s="35">
        <v>15</v>
      </c>
      <c r="D3" s="35">
        <v>6</v>
      </c>
      <c r="E3" s="35"/>
      <c r="F3" s="35"/>
      <c r="G3" s="36"/>
      <c r="H3" s="40"/>
      <c r="I3" s="35"/>
      <c r="J3" s="35"/>
      <c r="K3" s="35"/>
      <c r="L3" s="35"/>
      <c r="M3" s="36"/>
      <c r="N3" s="40">
        <f>IF(ISBLANK(B3),"",IF(OR(ISBLANK(H3),H3=""),B3,H3))</f>
        <v>7</v>
      </c>
      <c r="O3" s="43">
        <f t="shared" ref="O3:S3" si="0">IF(ISBLANK(C3),"",IF(OR(ISBLANK(I3),I3=""),C3,I3))</f>
        <v>15</v>
      </c>
      <c r="P3" s="43">
        <f t="shared" si="0"/>
        <v>6</v>
      </c>
      <c r="Q3" s="43" t="str">
        <f t="shared" si="0"/>
        <v/>
      </c>
      <c r="R3" s="43" t="str">
        <f t="shared" si="0"/>
        <v/>
      </c>
      <c r="S3" s="119" t="str">
        <f t="shared" si="0"/>
        <v/>
      </c>
      <c r="U3" s="31" t="s">
        <v>111</v>
      </c>
      <c r="V3" s="16">
        <f>COUNT(N3:S3)</f>
        <v>3</v>
      </c>
      <c r="W3" s="80" t="s">
        <v>138</v>
      </c>
      <c r="X3" s="16">
        <v>3</v>
      </c>
      <c r="Y3" s="80" t="s">
        <v>139</v>
      </c>
      <c r="Z3" s="16">
        <f>V3-1</f>
        <v>2</v>
      </c>
      <c r="AA3" s="16"/>
      <c r="AB3" s="17"/>
      <c r="AD3" s="66"/>
      <c r="AE3" s="66">
        <f>IF([1]Sheet1!E15="","",ABS([1]Sheet1!E15-V$9))</f>
        <v>3.9000000000000004</v>
      </c>
      <c r="AF3" s="66">
        <f>IF([1]Sheet1!F15="","",ABS([1]Sheet1!F15-W$9))</f>
        <v>2.3000000000000007</v>
      </c>
      <c r="AG3" s="66">
        <f>IF(P3="","",ABS(P3-X$9))</f>
        <v>3.0595959595959599</v>
      </c>
      <c r="AH3" s="66" t="str">
        <f>IF(Q3="","",ABS(Q3-Y$9))</f>
        <v/>
      </c>
      <c r="AI3" s="66" t="str">
        <f>IF(R3="","",ABS(R3-Z$9))</f>
        <v/>
      </c>
      <c r="AJ3" s="66" t="str">
        <f t="shared" ref="AJ3" si="1">IF(S3="","",ABS(S3-AA$9))</f>
        <v/>
      </c>
      <c r="AK3" s="66">
        <f t="shared" ref="AK3:AK34" si="2">IF(AE3&lt;&gt;"",(AE3-V$19)^2,"")</f>
        <v>1.3924000000000003</v>
      </c>
      <c r="AL3" s="66">
        <f t="shared" ref="AL3:AL34" si="3">IF(AF3&lt;&gt;"",(AF3-W$19)^2,"")</f>
        <v>3.5999999999999531E-3</v>
      </c>
      <c r="AM3" s="66">
        <f t="shared" ref="AM3:AM34" si="4">IF(AG3&lt;&gt;"",(AG3-X$19)^2,"")</f>
        <v>1.0727937557392111</v>
      </c>
      <c r="AN3" s="66" t="str">
        <f t="shared" ref="AN3:AN34" si="5">IF(AH3&lt;&gt;"",(AH3-Y$19)^2,"")</f>
        <v/>
      </c>
      <c r="AO3" s="66" t="str">
        <f t="shared" ref="AO3:AO34" si="6">IF(AI3&lt;&gt;"",(AI3-Z$19)^2,"")</f>
        <v/>
      </c>
      <c r="AP3" s="66" t="str">
        <f t="shared" ref="AP3:AP34" si="7">IF(AJ3&lt;&gt;"",(AJ3-AA$19)^2,"")</f>
        <v/>
      </c>
      <c r="AQ3" s="66">
        <f>IF([1]Sheet1!E15="","",ABS([1]Sheet1!E15-V$10))</f>
        <v>5</v>
      </c>
      <c r="AR3" s="66">
        <f>IF([1]Sheet1!F15="","",ABS([1]Sheet1!F15-W$10))</f>
        <v>2</v>
      </c>
      <c r="AS3" s="66">
        <f>IF(P3="","",ABS(P3-X$10))</f>
        <v>3</v>
      </c>
      <c r="AT3" s="66" t="str">
        <f>IF(Q3="","",ABS(Q3-Y$10))</f>
        <v/>
      </c>
      <c r="AU3" s="66" t="str">
        <f>IF(R3="","",ABS(R3-Z$10))</f>
        <v/>
      </c>
      <c r="AV3" s="66" t="str">
        <f>IF(S3="","",ABS(S3-AA$10))</f>
        <v/>
      </c>
      <c r="AW3" s="66">
        <f t="shared" ref="AW3:AW34" si="8">IF(AQ3&lt;&gt;"",(AQ3-V$22)^2,"")</f>
        <v>6.25</v>
      </c>
      <c r="AX3" s="66">
        <f t="shared" ref="AX3:AX34" si="9">IF(AR3&lt;&gt;"",(AR3-W$22)^2,"")</f>
        <v>8.99999999999999E-2</v>
      </c>
      <c r="AY3" s="66">
        <f t="shared" ref="AY3:AY34" si="10">IF(AS3&lt;&gt;"",(AS3-X$22)^2,"")</f>
        <v>1</v>
      </c>
      <c r="AZ3" s="66" t="str">
        <f t="shared" ref="AZ3:AZ34" si="11">IF(AT3&lt;&gt;"",(AT3-Y$22)^2,"")</f>
        <v/>
      </c>
      <c r="BA3" s="66" t="str">
        <f t="shared" ref="BA3:BA34" si="12">IF(AU3&lt;&gt;"",(AU3-Z$22)^2,"")</f>
        <v/>
      </c>
      <c r="BB3" s="66" t="str">
        <f t="shared" ref="BB3:BB34" si="13">IF(AV3&lt;&gt;"",(AV3-AA$22)^2,"")</f>
        <v/>
      </c>
      <c r="BC3" s="66">
        <f>IF([1]Sheet1!E15="","",ABS([1]Sheet1!E15-V$11))</f>
        <v>3.9000000000000004</v>
      </c>
      <c r="BD3" s="66">
        <f>IF([1]Sheet1!F15="","",ABS([1]Sheet1!F15-W$11))</f>
        <v>2.3000000000000007</v>
      </c>
      <c r="BE3" s="66">
        <f>IF(P3="","",ABS(P3-X$11))</f>
        <v>3.0595959595959599</v>
      </c>
      <c r="BF3" s="66" t="str">
        <f>IF(Q3="","",ABS(Q3-Y$11))</f>
        <v/>
      </c>
      <c r="BG3" s="66" t="str">
        <f>IF(R3="","",ABS(R3-Z$11))</f>
        <v/>
      </c>
      <c r="BH3" s="66" t="str">
        <f>IF(S3="","",ABS(S3-AA$11))</f>
        <v/>
      </c>
      <c r="BI3" s="66">
        <f t="shared" ref="BI3:BI34" si="14">IF(BC3&lt;&gt;"",(BC3-V$25)^2,"")</f>
        <v>1.3924000000000003</v>
      </c>
      <c r="BJ3" s="66">
        <f t="shared" ref="BJ3:BJ34" si="15">IF(BD3&lt;&gt;"",(BD3-W$25)^2,"")</f>
        <v>3.5999999999999531E-3</v>
      </c>
      <c r="BK3" s="66">
        <f t="shared" ref="BK3:BK34" si="16">IF(BE3&lt;&gt;"",(BE3-X$25)^2,"")</f>
        <v>1.0727937557392111</v>
      </c>
      <c r="BL3" s="66" t="str">
        <f t="shared" ref="BL3:BL34" si="17">IF(BF3&lt;&gt;"",(BF3-Y$25)^2,"")</f>
        <v/>
      </c>
      <c r="BM3" s="66" t="str">
        <f t="shared" ref="BM3:BM34" si="18">IF(BG3&lt;&gt;"",(BG3-Z$25)^2,"")</f>
        <v/>
      </c>
      <c r="BN3" s="66" t="str">
        <f t="shared" ref="BN3:BN34" si="19">IF(BH3&lt;&gt;"",(BH3-AA$25)^2,"")</f>
        <v/>
      </c>
      <c r="BP3" s="66" cm="1">
        <f t="array" ref="BP3">IF(INDEX($A:$A,ROW(BP3))&lt;=V$6,SMALL(N:N,INDEX($A:$A,ROW(BP3))),"")</f>
        <v>6</v>
      </c>
      <c r="BQ3" s="66" cm="1">
        <f t="array" ref="BQ3">IF(INDEX($A:$A,ROW(BQ3))&lt;=W$6,SMALL(O:O,INDEX($A:$A,ROW(BQ3))),"")</f>
        <v>8</v>
      </c>
      <c r="BR3" s="66" cm="1">
        <f t="array" ref="BR3">IF(INDEX($A:$A,ROW(BR3))&lt;=X$6,SMALL(P:P,INDEX($A:$A,ROW(BR3))),"")</f>
        <v>5</v>
      </c>
      <c r="BS3" s="66" t="str" cm="1">
        <f t="array" ref="BS3">IF(INDEX($A:$A,ROW(BS3))&lt;=Y$6,SMALL(Q:Q,INDEX($A:$A,ROW(BS3))),"")</f>
        <v/>
      </c>
      <c r="BT3" s="66" t="str" cm="1">
        <f t="array" ref="BT3">IF(INDEX($A:$A,ROW(BT3))&lt;=Z$6,SMALL(R:R,INDEX($A:$A,ROW(BT3))),"")</f>
        <v/>
      </c>
      <c r="BU3" s="66" t="str" cm="1">
        <f t="array" ref="BU3">IF(INDEX($A:$A,ROW(BU3))&lt;=AA$6,SMALL(S:S,INDEX($A:$A,ROW(BU3))),"")</f>
        <v/>
      </c>
      <c r="BV3" s="66" cm="1">
        <f t="array" aca="1" ref="BV3" ca="1">IF(INDEX($A:$A,ROW(BP3))&lt;=V$6,_xlfn.NORM.INV(RAND(),0,1),"")</f>
        <v>-1.6174983393880868</v>
      </c>
      <c r="BW3" s="66" cm="1">
        <f t="array" aca="1" ref="BW3" ca="1">IF(INDEX($A:$A,ROW(BQ3))&lt;=W$6,_xlfn.NORM.INV(RAND(),0,1),"")</f>
        <v>0.86238431718137687</v>
      </c>
      <c r="BX3" s="66" cm="1">
        <f t="array" aca="1" ref="BX3" ca="1">IF(INDEX($A:$A,ROW(BR3))&lt;=X$6,_xlfn.NORM.INV(RAND(),0,1),"")</f>
        <v>0.20328885110977216</v>
      </c>
      <c r="BY3" s="66" t="str" cm="1">
        <f t="array" aca="1" ref="BY3" ca="1">IF(INDEX($A:$A,ROW(BS3))&lt;=Y$6,_xlfn.NORM.INV(RAND(),0,1),"")</f>
        <v/>
      </c>
      <c r="BZ3" s="66" t="str" cm="1">
        <f t="array" aca="1" ref="BZ3" ca="1">IF(INDEX($A:$A,ROW(BT3))&lt;=Z$6,_xlfn.NORM.INV(RAND(),0,1),"")</f>
        <v/>
      </c>
      <c r="CA3" s="66" t="str" cm="1">
        <f t="array" aca="1" ref="CA3" ca="1">IF(INDEX($A:$A,ROW(BU3))&lt;=AA$6,_xlfn.NORM.INV(RAND(),0,1),"")</f>
        <v/>
      </c>
    </row>
    <row r="4" spans="1:79">
      <c r="A4" s="66">
        <v>2</v>
      </c>
      <c r="B4" s="41">
        <v>14</v>
      </c>
      <c r="C4" s="1">
        <v>17</v>
      </c>
      <c r="D4" s="1">
        <v>8</v>
      </c>
      <c r="E4" s="1"/>
      <c r="F4" s="1"/>
      <c r="G4" s="28"/>
      <c r="H4" s="41"/>
      <c r="I4" s="1"/>
      <c r="J4" s="1"/>
      <c r="K4" s="1"/>
      <c r="L4" s="1"/>
      <c r="M4" s="28"/>
      <c r="N4" s="41">
        <f t="shared" ref="N4:N67" si="20">IF(ISBLANK(B4),"",IF(OR(ISBLANK(H4),H4=""),B4,H4))</f>
        <v>14</v>
      </c>
      <c r="O4" s="11">
        <f t="shared" ref="O4:O67" si="21">IF(ISBLANK(C4),"",IF(OR(ISBLANK(I4),I4=""),C4,I4))</f>
        <v>17</v>
      </c>
      <c r="P4" s="11">
        <f t="shared" ref="P4:P67" si="22">IF(ISBLANK(D4),"",IF(OR(ISBLANK(J4),J4=""),D4,J4))</f>
        <v>8</v>
      </c>
      <c r="Q4" s="11" t="str">
        <f t="shared" ref="Q4:Q67" si="23">IF(ISBLANK(E4),"",IF(OR(ISBLANK(K4),K4=""),E4,K4))</f>
        <v/>
      </c>
      <c r="R4" s="11" t="str">
        <f t="shared" ref="R4:R67" si="24">IF(ISBLANK(F4),"",IF(OR(ISBLANK(L4),L4=""),F4,L4))</f>
        <v/>
      </c>
      <c r="S4" s="120" t="str">
        <f t="shared" ref="S4:S67" si="25">IF(ISBLANK(G4),"",IF(OR(ISBLANK(M4),M4=""),G4,M4))</f>
        <v/>
      </c>
      <c r="U4" s="18"/>
      <c r="V4" s="2">
        <v>0</v>
      </c>
      <c r="W4" s="2">
        <v>1</v>
      </c>
      <c r="X4" s="2">
        <v>2</v>
      </c>
      <c r="Y4" s="2">
        <v>3</v>
      </c>
      <c r="Z4" s="2">
        <v>4</v>
      </c>
      <c r="AA4" s="2">
        <v>5</v>
      </c>
      <c r="AB4" s="19"/>
      <c r="AD4" s="66"/>
      <c r="AE4" s="66">
        <f>IF([1]Sheet1!E16="","",ABS([1]Sheet1!E16-V$9))</f>
        <v>3.0999999999999996</v>
      </c>
      <c r="AF4" s="66">
        <f>IF([1]Sheet1!F16="","",ABS([1]Sheet1!F16-W$9))</f>
        <v>4.3000000000000007</v>
      </c>
      <c r="AG4" s="66">
        <f t="shared" ref="AG4:AG67" si="26">IF(P4="","",ABS(P4-X$9))</f>
        <v>1.0595959595959599</v>
      </c>
      <c r="AH4" s="66" t="str">
        <f t="shared" ref="AH4:AH67" si="27">IF(Q4="","",ABS(Q4-Y$9))</f>
        <v/>
      </c>
      <c r="AI4" s="66" t="str">
        <f t="shared" ref="AI4:AI67" si="28">IF(R4="","",ABS(R4-Z$9))</f>
        <v/>
      </c>
      <c r="AJ4" s="66" t="str">
        <f t="shared" ref="AJ4:AJ67" si="29">IF(S4="","",ABS(S4-AA$9))</f>
        <v/>
      </c>
      <c r="AK4" s="66">
        <f t="shared" si="2"/>
        <v>0.14439999999999958</v>
      </c>
      <c r="AL4" s="66">
        <f t="shared" si="3"/>
        <v>3.7636000000000016</v>
      </c>
      <c r="AM4" s="66">
        <f t="shared" si="4"/>
        <v>0.92976345270890659</v>
      </c>
      <c r="AN4" s="66" t="str">
        <f t="shared" si="5"/>
        <v/>
      </c>
      <c r="AO4" s="66" t="str">
        <f t="shared" si="6"/>
        <v/>
      </c>
      <c r="AP4" s="66" t="str">
        <f t="shared" si="7"/>
        <v/>
      </c>
      <c r="AQ4" s="66">
        <f>IF([1]Sheet1!E16="","",ABS([1]Sheet1!E16-V$10))</f>
        <v>2</v>
      </c>
      <c r="AR4" s="66">
        <f>IF([1]Sheet1!F16="","",ABS([1]Sheet1!F16-W$10))</f>
        <v>4</v>
      </c>
      <c r="AS4" s="66">
        <f t="shared" ref="AS4:AS67" si="30">IF(P4="","",ABS(P4-X$10))</f>
        <v>1</v>
      </c>
      <c r="AT4" s="66" t="str">
        <f t="shared" ref="AT4:AT67" si="31">IF(Q4="","",ABS(Q4-Y$10))</f>
        <v/>
      </c>
      <c r="AU4" s="66" t="str">
        <f t="shared" ref="AU4:AU67" si="32">IF(R4="","",ABS(R4-Z$10))</f>
        <v/>
      </c>
      <c r="AV4" s="66" t="str">
        <f t="shared" ref="AV4:AV67" si="33">IF(S4="","",ABS(S4-AA$10))</f>
        <v/>
      </c>
      <c r="AW4" s="66">
        <f t="shared" si="8"/>
        <v>0.25</v>
      </c>
      <c r="AX4" s="66">
        <f t="shared" si="9"/>
        <v>2.8900000000000006</v>
      </c>
      <c r="AY4" s="66">
        <f t="shared" si="10"/>
        <v>1</v>
      </c>
      <c r="AZ4" s="66" t="str">
        <f t="shared" si="11"/>
        <v/>
      </c>
      <c r="BA4" s="66" t="str">
        <f t="shared" si="12"/>
        <v/>
      </c>
      <c r="BB4" s="66" t="str">
        <f t="shared" si="13"/>
        <v/>
      </c>
      <c r="BC4" s="66">
        <f>IF([1]Sheet1!E16="","",ABS([1]Sheet1!E16-V$11))</f>
        <v>3.0999999999999996</v>
      </c>
      <c r="BD4" s="66">
        <f>IF([1]Sheet1!F16="","",ABS([1]Sheet1!F16-W$11))</f>
        <v>4.3000000000000007</v>
      </c>
      <c r="BE4" s="66">
        <f t="shared" ref="BE4:BE67" si="34">IF(P4="","",ABS(P4-X$11))</f>
        <v>1.0595959595959599</v>
      </c>
      <c r="BF4" s="66" t="str">
        <f t="shared" ref="BF4:BF67" si="35">IF(Q4="","",ABS(Q4-Y$11))</f>
        <v/>
      </c>
      <c r="BG4" s="66" t="str">
        <f t="shared" ref="BG4:BG67" si="36">IF(R4="","",ABS(R4-Z$11))</f>
        <v/>
      </c>
      <c r="BH4" s="66" t="str">
        <f t="shared" ref="BH4:BH67" si="37">IF(S4="","",ABS(S4-AA$11))</f>
        <v/>
      </c>
      <c r="BI4" s="66">
        <f t="shared" si="14"/>
        <v>0.14439999999999958</v>
      </c>
      <c r="BJ4" s="66">
        <f t="shared" si="15"/>
        <v>3.7636000000000016</v>
      </c>
      <c r="BK4" s="66">
        <f t="shared" si="16"/>
        <v>0.92976345270890659</v>
      </c>
      <c r="BL4" s="66" t="str">
        <f t="shared" si="17"/>
        <v/>
      </c>
      <c r="BM4" s="66" t="str">
        <f t="shared" si="18"/>
        <v/>
      </c>
      <c r="BN4" s="66" t="str">
        <f t="shared" si="19"/>
        <v/>
      </c>
      <c r="BP4" s="66" cm="1">
        <f t="array" ref="BP4">IF(INDEX($A:$A,ROW(BP4))&lt;=V$6,SMALL(N:N,INDEX($A:$A,ROW(BP4))),"")</f>
        <v>7</v>
      </c>
      <c r="BQ4" s="66" cm="1">
        <f t="array" ref="BQ4">IF(INDEX($A:$A,ROW(BQ4))&lt;=W$6,SMALL(O:O,INDEX($A:$A,ROW(BQ4))),"")</f>
        <v>9</v>
      </c>
      <c r="BR4" s="66" cm="1">
        <f t="array" ref="BR4">IF(INDEX($A:$A,ROW(BR4))&lt;=X$6,SMALL(P:P,INDEX($A:$A,ROW(BR4))),"")</f>
        <v>6</v>
      </c>
      <c r="BS4" s="66" t="str" cm="1">
        <f t="array" ref="BS4">IF(INDEX($A:$A,ROW(BS4))&lt;=Y$6,SMALL(Q:Q,INDEX($A:$A,ROW(BS4))),"")</f>
        <v/>
      </c>
      <c r="BT4" s="66" t="str" cm="1">
        <f t="array" ref="BT4">IF(INDEX($A:$A,ROW(BT4))&lt;=Z$6,SMALL(R:R,INDEX($A:$A,ROW(BT4))),"")</f>
        <v/>
      </c>
      <c r="BU4" s="66" t="str" cm="1">
        <f t="array" ref="BU4">IF(INDEX($A:$A,ROW(BU4))&lt;=AA$6,SMALL(S:S,INDEX($A:$A,ROW(BU4))),"")</f>
        <v/>
      </c>
      <c r="BV4" s="66" cm="1">
        <f t="array" aca="1" ref="BV4" ca="1">IF(INDEX($A:$A,ROW(BP4))&lt;=V$6,_xlfn.NORM.INV(RAND(),0,1),"")</f>
        <v>-0.89305140553968876</v>
      </c>
      <c r="BW4" s="66" cm="1">
        <f t="array" aca="1" ref="BW4" ca="1">IF(INDEX($A:$A,ROW(BQ4))&lt;=W$6,_xlfn.NORM.INV(RAND(),0,1),"")</f>
        <v>0.52893678225555751</v>
      </c>
      <c r="BX4" s="66" cm="1">
        <f t="array" aca="1" ref="BX4" ca="1">IF(INDEX($A:$A,ROW(BR4))&lt;=X$6,_xlfn.NORM.INV(RAND(),0,1),"")</f>
        <v>-1.1692836393618617</v>
      </c>
      <c r="BY4" s="66" t="str" cm="1">
        <f t="array" aca="1" ref="BY4" ca="1">IF(INDEX($A:$A,ROW(BS4))&lt;=Y$6,_xlfn.NORM.INV(RAND(),0,1),"")</f>
        <v/>
      </c>
      <c r="BZ4" s="66" t="str" cm="1">
        <f t="array" aca="1" ref="BZ4" ca="1">IF(INDEX($A:$A,ROW(BT4))&lt;=Z$6,_xlfn.NORM.INV(RAND(),0,1),"")</f>
        <v/>
      </c>
      <c r="CA4" s="66" t="str" cm="1">
        <f t="array" aca="1" ref="CA4" ca="1">IF(INDEX($A:$A,ROW(BU4))&lt;=AA$6,_xlfn.NORM.INV(RAND(),0,1),"")</f>
        <v/>
      </c>
    </row>
    <row r="5" spans="1:79">
      <c r="A5" s="66">
        <v>3</v>
      </c>
      <c r="B5" s="41">
        <v>14</v>
      </c>
      <c r="C5" s="1">
        <v>13</v>
      </c>
      <c r="D5" s="1">
        <v>8</v>
      </c>
      <c r="E5" s="1"/>
      <c r="F5" s="1"/>
      <c r="G5" s="28"/>
      <c r="H5" s="41"/>
      <c r="I5" s="1"/>
      <c r="J5" s="1"/>
      <c r="K5" s="1"/>
      <c r="L5" s="1"/>
      <c r="M5" s="28"/>
      <c r="N5" s="41">
        <f t="shared" si="20"/>
        <v>14</v>
      </c>
      <c r="O5" s="11">
        <f t="shared" si="21"/>
        <v>13</v>
      </c>
      <c r="P5" s="11">
        <f t="shared" si="22"/>
        <v>8</v>
      </c>
      <c r="Q5" s="11" t="str">
        <f t="shared" si="23"/>
        <v/>
      </c>
      <c r="R5" s="11" t="str">
        <f t="shared" si="24"/>
        <v/>
      </c>
      <c r="S5" s="120" t="str">
        <f t="shared" si="25"/>
        <v/>
      </c>
      <c r="U5" s="18"/>
      <c r="V5" s="2" t="s">
        <v>4</v>
      </c>
      <c r="W5" s="2" t="s">
        <v>7</v>
      </c>
      <c r="X5" s="2" t="s">
        <v>17</v>
      </c>
      <c r="Y5" s="2" t="s">
        <v>66</v>
      </c>
      <c r="Z5" s="2" t="s">
        <v>67</v>
      </c>
      <c r="AA5" s="2" t="s">
        <v>0</v>
      </c>
      <c r="AB5" s="19" t="s">
        <v>1</v>
      </c>
      <c r="AD5" s="66"/>
      <c r="AE5" s="66">
        <f>IF([1]Sheet1!E17="","",ABS([1]Sheet1!E17-V$9))</f>
        <v>3.0999999999999996</v>
      </c>
      <c r="AF5" s="66">
        <f>IF([1]Sheet1!F17="","",ABS([1]Sheet1!F17-W$9))</f>
        <v>0.30000000000000071</v>
      </c>
      <c r="AG5" s="66">
        <f t="shared" si="26"/>
        <v>1.0595959595959599</v>
      </c>
      <c r="AH5" s="66" t="str">
        <f t="shared" si="27"/>
        <v/>
      </c>
      <c r="AI5" s="66" t="str">
        <f t="shared" si="28"/>
        <v/>
      </c>
      <c r="AJ5" s="66" t="str">
        <f t="shared" si="29"/>
        <v/>
      </c>
      <c r="AK5" s="66">
        <f t="shared" si="2"/>
        <v>0.14439999999999958</v>
      </c>
      <c r="AL5" s="66">
        <f t="shared" si="3"/>
        <v>4.243599999999998</v>
      </c>
      <c r="AM5" s="66">
        <f t="shared" si="4"/>
        <v>0.92976345270890659</v>
      </c>
      <c r="AN5" s="66" t="str">
        <f t="shared" si="5"/>
        <v/>
      </c>
      <c r="AO5" s="66" t="str">
        <f t="shared" si="6"/>
        <v/>
      </c>
      <c r="AP5" s="66" t="str">
        <f t="shared" si="7"/>
        <v/>
      </c>
      <c r="AQ5" s="66">
        <f>IF([1]Sheet1!E17="","",ABS([1]Sheet1!E17-V$10))</f>
        <v>2</v>
      </c>
      <c r="AR5" s="66">
        <f>IF([1]Sheet1!F17="","",ABS([1]Sheet1!F17-W$10))</f>
        <v>0</v>
      </c>
      <c r="AS5" s="66">
        <f t="shared" si="30"/>
        <v>1</v>
      </c>
      <c r="AT5" s="66" t="str">
        <f t="shared" si="31"/>
        <v/>
      </c>
      <c r="AU5" s="66" t="str">
        <f t="shared" si="32"/>
        <v/>
      </c>
      <c r="AV5" s="66" t="str">
        <f t="shared" si="33"/>
        <v/>
      </c>
      <c r="AW5" s="66">
        <f t="shared" si="8"/>
        <v>0.25</v>
      </c>
      <c r="AX5" s="66">
        <f t="shared" si="9"/>
        <v>5.2899999999999991</v>
      </c>
      <c r="AY5" s="66">
        <f t="shared" si="10"/>
        <v>1</v>
      </c>
      <c r="AZ5" s="66" t="str">
        <f t="shared" si="11"/>
        <v/>
      </c>
      <c r="BA5" s="66" t="str">
        <f t="shared" si="12"/>
        <v/>
      </c>
      <c r="BB5" s="66" t="str">
        <f t="shared" si="13"/>
        <v/>
      </c>
      <c r="BC5" s="66">
        <f>IF([1]Sheet1!E17="","",ABS([1]Sheet1!E17-V$11))</f>
        <v>3.0999999999999996</v>
      </c>
      <c r="BD5" s="66">
        <f>IF([1]Sheet1!F17="","",ABS([1]Sheet1!F17-W$11))</f>
        <v>0.30000000000000071</v>
      </c>
      <c r="BE5" s="66">
        <f t="shared" si="34"/>
        <v>1.0595959595959599</v>
      </c>
      <c r="BF5" s="66" t="str">
        <f t="shared" si="35"/>
        <v/>
      </c>
      <c r="BG5" s="66" t="str">
        <f t="shared" si="36"/>
        <v/>
      </c>
      <c r="BH5" s="66" t="str">
        <f t="shared" si="37"/>
        <v/>
      </c>
      <c r="BI5" s="66">
        <f t="shared" si="14"/>
        <v>0.14439999999999958</v>
      </c>
      <c r="BJ5" s="66">
        <f t="shared" si="15"/>
        <v>4.243599999999998</v>
      </c>
      <c r="BK5" s="66">
        <f t="shared" si="16"/>
        <v>0.92976345270890659</v>
      </c>
      <c r="BL5" s="66" t="str">
        <f t="shared" si="17"/>
        <v/>
      </c>
      <c r="BM5" s="66" t="str">
        <f t="shared" si="18"/>
        <v/>
      </c>
      <c r="BN5" s="66" t="str">
        <f t="shared" si="19"/>
        <v/>
      </c>
      <c r="BP5" s="66" cm="1">
        <f t="array" ref="BP5">IF(INDEX($A:$A,ROW(BP5))&lt;=V$6,SMALL(N:N,INDEX($A:$A,ROW(BP5))),"")</f>
        <v>8</v>
      </c>
      <c r="BQ5" s="66" cm="1">
        <f t="array" ref="BQ5">IF(INDEX($A:$A,ROW(BQ5))&lt;=W$6,SMALL(O:O,INDEX($A:$A,ROW(BQ5))),"")</f>
        <v>10</v>
      </c>
      <c r="BR5" s="66" cm="1">
        <f t="array" ref="BR5">IF(INDEX($A:$A,ROW(BR5))&lt;=X$6,SMALL(P:P,INDEX($A:$A,ROW(BR5))),"")</f>
        <v>8</v>
      </c>
      <c r="BS5" s="66" t="str" cm="1">
        <f t="array" ref="BS5">IF(INDEX($A:$A,ROW(BS5))&lt;=Y$6,SMALL(Q:Q,INDEX($A:$A,ROW(BS5))),"")</f>
        <v/>
      </c>
      <c r="BT5" s="66" t="str" cm="1">
        <f t="array" ref="BT5">IF(INDEX($A:$A,ROW(BT5))&lt;=Z$6,SMALL(R:R,INDEX($A:$A,ROW(BT5))),"")</f>
        <v/>
      </c>
      <c r="BU5" s="66" t="str" cm="1">
        <f t="array" ref="BU5">IF(INDEX($A:$A,ROW(BU5))&lt;=AA$6,SMALL(S:S,INDEX($A:$A,ROW(BU5))),"")</f>
        <v/>
      </c>
      <c r="BV5" s="66" cm="1">
        <f t="array" aca="1" ref="BV5" ca="1">IF(INDEX($A:$A,ROW(BP5))&lt;=V$6,_xlfn.NORM.INV(RAND(),0,1),"")</f>
        <v>-2.3341723004153265</v>
      </c>
      <c r="BW5" s="66" cm="1">
        <f t="array" aca="1" ref="BW5" ca="1">IF(INDEX($A:$A,ROW(BQ5))&lt;=W$6,_xlfn.NORM.INV(RAND(),0,1),"")</f>
        <v>-2.8955879728326432</v>
      </c>
      <c r="BX5" s="66" cm="1">
        <f t="array" aca="1" ref="BX5" ca="1">IF(INDEX($A:$A,ROW(BR5))&lt;=X$6,_xlfn.NORM.INV(RAND(),0,1),"")</f>
        <v>0.31493752275357928</v>
      </c>
      <c r="BY5" s="66" t="str" cm="1">
        <f t="array" aca="1" ref="BY5" ca="1">IF(INDEX($A:$A,ROW(BS5))&lt;=Y$6,_xlfn.NORM.INV(RAND(),0,1),"")</f>
        <v/>
      </c>
      <c r="BZ5" s="66" t="str" cm="1">
        <f t="array" aca="1" ref="BZ5" ca="1">IF(INDEX($A:$A,ROW(BT5))&lt;=Z$6,_xlfn.NORM.INV(RAND(),0,1),"")</f>
        <v/>
      </c>
      <c r="CA5" s="66" t="str" cm="1">
        <f t="array" aca="1" ref="CA5" ca="1">IF(INDEX($A:$A,ROW(BU5))&lt;=AA$6,_xlfn.NORM.INV(RAND(),0,1),"")</f>
        <v/>
      </c>
    </row>
    <row r="6" spans="1:79">
      <c r="A6" s="66">
        <v>4</v>
      </c>
      <c r="B6" s="41">
        <v>13</v>
      </c>
      <c r="C6" s="1">
        <v>15</v>
      </c>
      <c r="D6" s="1">
        <v>9</v>
      </c>
      <c r="E6" s="1"/>
      <c r="F6" s="1"/>
      <c r="G6" s="28"/>
      <c r="H6" s="41"/>
      <c r="I6" s="1"/>
      <c r="J6" s="1"/>
      <c r="K6" s="1"/>
      <c r="L6" s="1"/>
      <c r="M6" s="28"/>
      <c r="N6" s="41">
        <f t="shared" si="20"/>
        <v>13</v>
      </c>
      <c r="O6" s="11">
        <f t="shared" si="21"/>
        <v>15</v>
      </c>
      <c r="P6" s="11">
        <f t="shared" si="22"/>
        <v>9</v>
      </c>
      <c r="Q6" s="11" t="str">
        <f t="shared" si="23"/>
        <v/>
      </c>
      <c r="R6" s="11" t="str">
        <f t="shared" si="24"/>
        <v/>
      </c>
      <c r="S6" s="120" t="str">
        <f t="shared" si="25"/>
        <v/>
      </c>
      <c r="U6" s="72" t="s">
        <v>3</v>
      </c>
      <c r="V6" s="2">
        <f t="shared" ref="V6:AA6" si="38">IF($V$3&gt;V4,COUNT(N:N),0)</f>
        <v>10</v>
      </c>
      <c r="W6" s="2">
        <f t="shared" si="38"/>
        <v>10</v>
      </c>
      <c r="X6" s="2">
        <f t="shared" si="38"/>
        <v>11</v>
      </c>
      <c r="Y6" s="2">
        <f t="shared" si="38"/>
        <v>0</v>
      </c>
      <c r="Z6" s="2">
        <f t="shared" si="38"/>
        <v>0</v>
      </c>
      <c r="AA6" s="2">
        <f t="shared" si="38"/>
        <v>0</v>
      </c>
      <c r="AB6" s="85">
        <f>SUM(V6:AA6)</f>
        <v>31</v>
      </c>
      <c r="AD6" s="66"/>
      <c r="AE6" s="66">
        <f>IF([1]Sheet1!E18="","",ABS([1]Sheet1!E18-V$9))</f>
        <v>2.0999999999999996</v>
      </c>
      <c r="AF6" s="66">
        <f>IF([1]Sheet1!F18="","",ABS([1]Sheet1!F18-W$9))</f>
        <v>2.3000000000000007</v>
      </c>
      <c r="AG6" s="66">
        <f t="shared" si="26"/>
        <v>5.9595959595959869E-2</v>
      </c>
      <c r="AH6" s="66" t="str">
        <f t="shared" si="27"/>
        <v/>
      </c>
      <c r="AI6" s="66" t="str">
        <f t="shared" si="28"/>
        <v/>
      </c>
      <c r="AJ6" s="66" t="str">
        <f t="shared" si="29"/>
        <v/>
      </c>
      <c r="AK6" s="66">
        <f t="shared" si="2"/>
        <v>0.38440000000000069</v>
      </c>
      <c r="AL6" s="66">
        <f t="shared" si="3"/>
        <v>3.5999999999999531E-3</v>
      </c>
      <c r="AM6" s="66">
        <f t="shared" si="4"/>
        <v>3.8582483011937545</v>
      </c>
      <c r="AN6" s="66" t="str">
        <f t="shared" si="5"/>
        <v/>
      </c>
      <c r="AO6" s="66" t="str">
        <f t="shared" si="6"/>
        <v/>
      </c>
      <c r="AP6" s="66" t="str">
        <f t="shared" si="7"/>
        <v/>
      </c>
      <c r="AQ6" s="66">
        <f>IF([1]Sheet1!E18="","",ABS([1]Sheet1!E18-V$10))</f>
        <v>1</v>
      </c>
      <c r="AR6" s="66">
        <f>IF([1]Sheet1!F18="","",ABS([1]Sheet1!F18-W$10))</f>
        <v>2</v>
      </c>
      <c r="AS6" s="66">
        <f t="shared" si="30"/>
        <v>0</v>
      </c>
      <c r="AT6" s="66" t="str">
        <f t="shared" si="31"/>
        <v/>
      </c>
      <c r="AU6" s="66" t="str">
        <f t="shared" si="32"/>
        <v/>
      </c>
      <c r="AV6" s="66" t="str">
        <f t="shared" si="33"/>
        <v/>
      </c>
      <c r="AW6" s="66">
        <f t="shared" si="8"/>
        <v>2.25</v>
      </c>
      <c r="AX6" s="66">
        <f t="shared" si="9"/>
        <v>8.99999999999999E-2</v>
      </c>
      <c r="AY6" s="66">
        <f t="shared" si="10"/>
        <v>4</v>
      </c>
      <c r="AZ6" s="66" t="str">
        <f t="shared" si="11"/>
        <v/>
      </c>
      <c r="BA6" s="66" t="str">
        <f t="shared" si="12"/>
        <v/>
      </c>
      <c r="BB6" s="66" t="str">
        <f t="shared" si="13"/>
        <v/>
      </c>
      <c r="BC6" s="66">
        <f>IF([1]Sheet1!E18="","",ABS([1]Sheet1!E18-V$11))</f>
        <v>2.0999999999999996</v>
      </c>
      <c r="BD6" s="66">
        <f>IF([1]Sheet1!F18="","",ABS([1]Sheet1!F18-W$11))</f>
        <v>2.3000000000000007</v>
      </c>
      <c r="BE6" s="66">
        <f t="shared" si="34"/>
        <v>5.9595959595959869E-2</v>
      </c>
      <c r="BF6" s="66" t="str">
        <f t="shared" si="35"/>
        <v/>
      </c>
      <c r="BG6" s="66" t="str">
        <f t="shared" si="36"/>
        <v/>
      </c>
      <c r="BH6" s="66" t="str">
        <f t="shared" si="37"/>
        <v/>
      </c>
      <c r="BI6" s="66">
        <f t="shared" si="14"/>
        <v>0.38440000000000069</v>
      </c>
      <c r="BJ6" s="66">
        <f t="shared" si="15"/>
        <v>3.5999999999999531E-3</v>
      </c>
      <c r="BK6" s="66">
        <f t="shared" si="16"/>
        <v>3.8582483011937545</v>
      </c>
      <c r="BL6" s="66" t="str">
        <f t="shared" si="17"/>
        <v/>
      </c>
      <c r="BM6" s="66" t="str">
        <f t="shared" si="18"/>
        <v/>
      </c>
      <c r="BN6" s="66" t="str">
        <f t="shared" si="19"/>
        <v/>
      </c>
      <c r="BP6" s="66" cm="1">
        <f t="array" ref="BP6">IF(INDEX($A:$A,ROW(BP6))&lt;=V$6,SMALL(N:N,INDEX($A:$A,ROW(BP6))),"")</f>
        <v>9</v>
      </c>
      <c r="BQ6" s="66" cm="1">
        <f t="array" ref="BQ6">IF(INDEX($A:$A,ROW(BQ6))&lt;=W$6,SMALL(O:O,INDEX($A:$A,ROW(BQ6))),"")</f>
        <v>12</v>
      </c>
      <c r="BR6" s="66" cm="1">
        <f t="array" ref="BR6">IF(INDEX($A:$A,ROW(BR6))&lt;=X$6,SMALL(P:P,INDEX($A:$A,ROW(BR6))),"")</f>
        <v>8</v>
      </c>
      <c r="BS6" s="66" t="str" cm="1">
        <f t="array" ref="BS6">IF(INDEX($A:$A,ROW(BS6))&lt;=Y$6,SMALL(Q:Q,INDEX($A:$A,ROW(BS6))),"")</f>
        <v/>
      </c>
      <c r="BT6" s="66" t="str" cm="1">
        <f t="array" ref="BT6">IF(INDEX($A:$A,ROW(BT6))&lt;=Z$6,SMALL(R:R,INDEX($A:$A,ROW(BT6))),"")</f>
        <v/>
      </c>
      <c r="BU6" s="66" t="str" cm="1">
        <f t="array" ref="BU6">IF(INDEX($A:$A,ROW(BU6))&lt;=AA$6,SMALL(S:S,INDEX($A:$A,ROW(BU6))),"")</f>
        <v/>
      </c>
      <c r="BV6" s="66" cm="1">
        <f t="array" aca="1" ref="BV6" ca="1">IF(INDEX($A:$A,ROW(BP6))&lt;=V$6,_xlfn.NORM.INV(RAND(),0,1),"")</f>
        <v>-0.2556225469778553</v>
      </c>
      <c r="BW6" s="66" cm="1">
        <f t="array" aca="1" ref="BW6" ca="1">IF(INDEX($A:$A,ROW(BQ6))&lt;=W$6,_xlfn.NORM.INV(RAND(),0,1),"")</f>
        <v>0.74098298750489344</v>
      </c>
      <c r="BX6" s="66" cm="1">
        <f t="array" aca="1" ref="BX6" ca="1">IF(INDEX($A:$A,ROW(BR6))&lt;=X$6,_xlfn.NORM.INV(RAND(),0,1),"")</f>
        <v>-1.0909123870570026</v>
      </c>
      <c r="BY6" s="66" t="str" cm="1">
        <f t="array" aca="1" ref="BY6" ca="1">IF(INDEX($A:$A,ROW(BS6))&lt;=Y$6,_xlfn.NORM.INV(RAND(),0,1),"")</f>
        <v/>
      </c>
      <c r="BZ6" s="66" t="str" cm="1">
        <f t="array" aca="1" ref="BZ6" ca="1">IF(INDEX($A:$A,ROW(BT6))&lt;=Z$6,_xlfn.NORM.INV(RAND(),0,1),"")</f>
        <v/>
      </c>
      <c r="CA6" s="66" t="str" cm="1">
        <f t="array" aca="1" ref="CA6" ca="1">IF(INDEX($A:$A,ROW(BU6))&lt;=AA$6,_xlfn.NORM.INV(RAND(),0,1),"")</f>
        <v/>
      </c>
    </row>
    <row r="7" spans="1:79">
      <c r="A7" s="66">
        <v>5</v>
      </c>
      <c r="B7" s="41">
        <v>12</v>
      </c>
      <c r="C7" s="1">
        <v>15</v>
      </c>
      <c r="D7" s="1">
        <v>5</v>
      </c>
      <c r="E7" s="1"/>
      <c r="F7" s="1"/>
      <c r="G7" s="28"/>
      <c r="H7" s="41"/>
      <c r="I7" s="1"/>
      <c r="J7" s="1"/>
      <c r="K7" s="1"/>
      <c r="L7" s="1"/>
      <c r="M7" s="28"/>
      <c r="N7" s="41">
        <f t="shared" si="20"/>
        <v>12</v>
      </c>
      <c r="O7" s="11">
        <f t="shared" si="21"/>
        <v>15</v>
      </c>
      <c r="P7" s="11">
        <f t="shared" si="22"/>
        <v>5</v>
      </c>
      <c r="Q7" s="11" t="str">
        <f t="shared" si="23"/>
        <v/>
      </c>
      <c r="R7" s="11" t="str">
        <f t="shared" si="24"/>
        <v/>
      </c>
      <c r="S7" s="120" t="str">
        <f t="shared" si="25"/>
        <v/>
      </c>
      <c r="U7" s="72" t="s">
        <v>118</v>
      </c>
      <c r="V7" s="2">
        <f>IF(V6=0,"",V6-1)</f>
        <v>9</v>
      </c>
      <c r="W7" s="2">
        <f t="shared" ref="W7:AA7" si="39">IF(W6=0,"",W6-1)</f>
        <v>9</v>
      </c>
      <c r="X7" s="2">
        <f t="shared" si="39"/>
        <v>10</v>
      </c>
      <c r="Y7" s="2" t="str">
        <f t="shared" si="39"/>
        <v/>
      </c>
      <c r="Z7" s="2" t="str">
        <f t="shared" si="39"/>
        <v/>
      </c>
      <c r="AA7" s="2" t="str">
        <f t="shared" si="39"/>
        <v/>
      </c>
      <c r="AB7" s="85">
        <f>SUM(V7:AA7)</f>
        <v>28</v>
      </c>
      <c r="AD7" s="66"/>
      <c r="AE7" s="66">
        <f>IF([1]Sheet1!E19="","",ABS([1]Sheet1!E19-V$9))</f>
        <v>1.0999999999999996</v>
      </c>
      <c r="AF7" s="66">
        <f>IF([1]Sheet1!F19="","",ABS([1]Sheet1!F19-W$9))</f>
        <v>2.3000000000000007</v>
      </c>
      <c r="AG7" s="66">
        <f t="shared" si="26"/>
        <v>4.0595959595959599</v>
      </c>
      <c r="AH7" s="66" t="str">
        <f t="shared" si="27"/>
        <v/>
      </c>
      <c r="AI7" s="66" t="str">
        <f t="shared" si="28"/>
        <v/>
      </c>
      <c r="AJ7" s="66" t="str">
        <f t="shared" si="29"/>
        <v/>
      </c>
      <c r="AK7" s="66">
        <f t="shared" si="2"/>
        <v>2.6244000000000018</v>
      </c>
      <c r="AL7" s="66">
        <f t="shared" si="3"/>
        <v>3.5999999999999531E-3</v>
      </c>
      <c r="AM7" s="66">
        <f t="shared" si="4"/>
        <v>4.1443089072543629</v>
      </c>
      <c r="AN7" s="66" t="str">
        <f t="shared" si="5"/>
        <v/>
      </c>
      <c r="AO7" s="66" t="str">
        <f t="shared" si="6"/>
        <v/>
      </c>
      <c r="AP7" s="66" t="str">
        <f t="shared" si="7"/>
        <v/>
      </c>
      <c r="AQ7" s="66">
        <f>IF([1]Sheet1!E19="","",ABS([1]Sheet1!E19-V$10))</f>
        <v>0</v>
      </c>
      <c r="AR7" s="66">
        <f>IF([1]Sheet1!F19="","",ABS([1]Sheet1!F19-W$10))</f>
        <v>2</v>
      </c>
      <c r="AS7" s="66">
        <f t="shared" si="30"/>
        <v>4</v>
      </c>
      <c r="AT7" s="66" t="str">
        <f t="shared" si="31"/>
        <v/>
      </c>
      <c r="AU7" s="66" t="str">
        <f t="shared" si="32"/>
        <v/>
      </c>
      <c r="AV7" s="66" t="str">
        <f t="shared" si="33"/>
        <v/>
      </c>
      <c r="AW7" s="66">
        <f t="shared" si="8"/>
        <v>6.25</v>
      </c>
      <c r="AX7" s="66">
        <f t="shared" si="9"/>
        <v>8.99999999999999E-2</v>
      </c>
      <c r="AY7" s="66">
        <f t="shared" si="10"/>
        <v>4</v>
      </c>
      <c r="AZ7" s="66" t="str">
        <f t="shared" si="11"/>
        <v/>
      </c>
      <c r="BA7" s="66" t="str">
        <f t="shared" si="12"/>
        <v/>
      </c>
      <c r="BB7" s="66" t="str">
        <f t="shared" si="13"/>
        <v/>
      </c>
      <c r="BC7" s="66">
        <f>IF([1]Sheet1!E19="","",ABS([1]Sheet1!E19-V$11))</f>
        <v>1.0999999999999996</v>
      </c>
      <c r="BD7" s="66">
        <f>IF([1]Sheet1!F19="","",ABS([1]Sheet1!F19-W$11))</f>
        <v>2.3000000000000007</v>
      </c>
      <c r="BE7" s="66">
        <f t="shared" si="34"/>
        <v>4.0595959595959599</v>
      </c>
      <c r="BF7" s="66" t="str">
        <f t="shared" si="35"/>
        <v/>
      </c>
      <c r="BG7" s="66" t="str">
        <f t="shared" si="36"/>
        <v/>
      </c>
      <c r="BH7" s="66" t="str">
        <f t="shared" si="37"/>
        <v/>
      </c>
      <c r="BI7" s="66">
        <f t="shared" si="14"/>
        <v>2.6244000000000018</v>
      </c>
      <c r="BJ7" s="66">
        <f t="shared" si="15"/>
        <v>3.5999999999999531E-3</v>
      </c>
      <c r="BK7" s="66">
        <f t="shared" si="16"/>
        <v>4.1443089072543629</v>
      </c>
      <c r="BL7" s="66" t="str">
        <f t="shared" si="17"/>
        <v/>
      </c>
      <c r="BM7" s="66" t="str">
        <f t="shared" si="18"/>
        <v/>
      </c>
      <c r="BN7" s="66" t="str">
        <f t="shared" si="19"/>
        <v/>
      </c>
      <c r="BP7" s="66" cm="1">
        <f t="array" ref="BP7">IF(INDEX($A:$A,ROW(BP7))&lt;=V$6,SMALL(N:N,INDEX($A:$A,ROW(BP7))),"")</f>
        <v>12</v>
      </c>
      <c r="BQ7" s="66" cm="1">
        <f t="array" ref="BQ7">IF(INDEX($A:$A,ROW(BQ7))&lt;=W$6,SMALL(O:O,INDEX($A:$A,ROW(BQ7))),"")</f>
        <v>13</v>
      </c>
      <c r="BR7" s="66" cm="1">
        <f t="array" ref="BR7">IF(INDEX($A:$A,ROW(BR7))&lt;=X$6,SMALL(P:P,INDEX($A:$A,ROW(BR7))),"")</f>
        <v>8</v>
      </c>
      <c r="BS7" s="66" t="str" cm="1">
        <f t="array" ref="BS7">IF(INDEX($A:$A,ROW(BS7))&lt;=Y$6,SMALL(Q:Q,INDEX($A:$A,ROW(BS7))),"")</f>
        <v/>
      </c>
      <c r="BT7" s="66" t="str" cm="1">
        <f t="array" ref="BT7">IF(INDEX($A:$A,ROW(BT7))&lt;=Z$6,SMALL(R:R,INDEX($A:$A,ROW(BT7))),"")</f>
        <v/>
      </c>
      <c r="BU7" s="66" t="str" cm="1">
        <f t="array" ref="BU7">IF(INDEX($A:$A,ROW(BU7))&lt;=AA$6,SMALL(S:S,INDEX($A:$A,ROW(BU7))),"")</f>
        <v/>
      </c>
      <c r="BV7" s="66" cm="1">
        <f t="array" aca="1" ref="BV7" ca="1">IF(INDEX($A:$A,ROW(BP7))&lt;=V$6,_xlfn.NORM.INV(RAND(),0,1),"")</f>
        <v>1.5912360897784197</v>
      </c>
      <c r="BW7" s="66" cm="1">
        <f t="array" aca="1" ref="BW7" ca="1">IF(INDEX($A:$A,ROW(BQ7))&lt;=W$6,_xlfn.NORM.INV(RAND(),0,1),"")</f>
        <v>-0.59671212995898171</v>
      </c>
      <c r="BX7" s="66" cm="1">
        <f t="array" aca="1" ref="BX7" ca="1">IF(INDEX($A:$A,ROW(BR7))&lt;=X$6,_xlfn.NORM.INV(RAND(),0,1),"")</f>
        <v>-1.1986479725487633E-2</v>
      </c>
      <c r="BY7" s="66" t="str" cm="1">
        <f t="array" aca="1" ref="BY7" ca="1">IF(INDEX($A:$A,ROW(BS7))&lt;=Y$6,_xlfn.NORM.INV(RAND(),0,1),"")</f>
        <v/>
      </c>
      <c r="BZ7" s="66" t="str" cm="1">
        <f t="array" aca="1" ref="BZ7" ca="1">IF(INDEX($A:$A,ROW(BT7))&lt;=Z$6,_xlfn.NORM.INV(RAND(),0,1),"")</f>
        <v/>
      </c>
      <c r="CA7" s="66" t="str" cm="1">
        <f t="array" aca="1" ref="CA7" ca="1">IF(INDEX($A:$A,ROW(BU7))&lt;=AA$6,_xlfn.NORM.INV(RAND(),0,1),"")</f>
        <v/>
      </c>
    </row>
    <row r="8" spans="1:79">
      <c r="A8" s="66">
        <v>6</v>
      </c>
      <c r="B8" s="41">
        <v>9</v>
      </c>
      <c r="C8" s="1">
        <v>13</v>
      </c>
      <c r="D8" s="1">
        <v>14</v>
      </c>
      <c r="E8" s="1"/>
      <c r="F8" s="1"/>
      <c r="G8" s="28"/>
      <c r="H8" s="41"/>
      <c r="I8" s="1"/>
      <c r="J8" s="1"/>
      <c r="K8" s="1"/>
      <c r="L8" s="1"/>
      <c r="M8" s="28"/>
      <c r="N8" s="41">
        <f t="shared" si="20"/>
        <v>9</v>
      </c>
      <c r="O8" s="11">
        <f t="shared" si="21"/>
        <v>13</v>
      </c>
      <c r="P8" s="11">
        <f t="shared" si="22"/>
        <v>14</v>
      </c>
      <c r="Q8" s="11" t="str">
        <f t="shared" si="23"/>
        <v/>
      </c>
      <c r="R8" s="11" t="str">
        <f t="shared" si="24"/>
        <v/>
      </c>
      <c r="S8" s="120" t="str">
        <f t="shared" si="25"/>
        <v/>
      </c>
      <c r="U8" s="72" t="s">
        <v>24</v>
      </c>
      <c r="V8" s="2">
        <f t="shared" ref="V8:AA8" si="40">IF($V$3&gt;V4,SUM(N:N),"")</f>
        <v>109</v>
      </c>
      <c r="W8" s="2">
        <f t="shared" si="40"/>
        <v>127</v>
      </c>
      <c r="X8" s="2">
        <f t="shared" si="40"/>
        <v>99.655555555555551</v>
      </c>
      <c r="Y8" s="2" t="str">
        <f t="shared" si="40"/>
        <v/>
      </c>
      <c r="Z8" s="2" t="str">
        <f t="shared" si="40"/>
        <v/>
      </c>
      <c r="AA8" s="2" t="str">
        <f t="shared" si="40"/>
        <v/>
      </c>
      <c r="AB8" s="85"/>
      <c r="AD8" s="66"/>
      <c r="AE8" s="66">
        <f>IF([1]Sheet1!E20="","",ABS([1]Sheet1!E20-V$9))</f>
        <v>1.9000000000000004</v>
      </c>
      <c r="AF8" s="66">
        <f>IF([1]Sheet1!F20="","",ABS([1]Sheet1!F20-W$9))</f>
        <v>0.30000000000000071</v>
      </c>
      <c r="AG8" s="66">
        <f t="shared" si="26"/>
        <v>4.9404040404040401</v>
      </c>
      <c r="AH8" s="66" t="str">
        <f t="shared" si="27"/>
        <v/>
      </c>
      <c r="AI8" s="66" t="str">
        <f t="shared" si="28"/>
        <v/>
      </c>
      <c r="AJ8" s="66" t="str">
        <f t="shared" si="29"/>
        <v/>
      </c>
      <c r="AK8" s="66">
        <f t="shared" si="2"/>
        <v>0.67239999999999978</v>
      </c>
      <c r="AL8" s="66">
        <f t="shared" si="3"/>
        <v>4.243599999999998</v>
      </c>
      <c r="AM8" s="66">
        <f t="shared" si="4"/>
        <v>8.5063552290582578</v>
      </c>
      <c r="AN8" s="66" t="str">
        <f t="shared" si="5"/>
        <v/>
      </c>
      <c r="AO8" s="66" t="str">
        <f t="shared" si="6"/>
        <v/>
      </c>
      <c r="AP8" s="66" t="str">
        <f t="shared" si="7"/>
        <v/>
      </c>
      <c r="AQ8" s="66">
        <f>IF([1]Sheet1!E20="","",ABS([1]Sheet1!E20-V$10))</f>
        <v>3</v>
      </c>
      <c r="AR8" s="66">
        <f>IF([1]Sheet1!F20="","",ABS([1]Sheet1!F20-W$10))</f>
        <v>0</v>
      </c>
      <c r="AS8" s="66">
        <f t="shared" si="30"/>
        <v>5</v>
      </c>
      <c r="AT8" s="66" t="str">
        <f t="shared" si="31"/>
        <v/>
      </c>
      <c r="AU8" s="66" t="str">
        <f t="shared" si="32"/>
        <v/>
      </c>
      <c r="AV8" s="66" t="str">
        <f t="shared" si="33"/>
        <v/>
      </c>
      <c r="AW8" s="66">
        <f t="shared" si="8"/>
        <v>0.25</v>
      </c>
      <c r="AX8" s="66">
        <f t="shared" si="9"/>
        <v>5.2899999999999991</v>
      </c>
      <c r="AY8" s="66">
        <f t="shared" si="10"/>
        <v>9</v>
      </c>
      <c r="AZ8" s="66" t="str">
        <f t="shared" si="11"/>
        <v/>
      </c>
      <c r="BA8" s="66" t="str">
        <f t="shared" si="12"/>
        <v/>
      </c>
      <c r="BB8" s="66" t="str">
        <f t="shared" si="13"/>
        <v/>
      </c>
      <c r="BC8" s="66">
        <f>IF([1]Sheet1!E20="","",ABS([1]Sheet1!E20-V$11))</f>
        <v>1.9000000000000004</v>
      </c>
      <c r="BD8" s="66">
        <f>IF([1]Sheet1!F20="","",ABS([1]Sheet1!F20-W$11))</f>
        <v>0.30000000000000071</v>
      </c>
      <c r="BE8" s="66">
        <f t="shared" si="34"/>
        <v>4.9404040404040401</v>
      </c>
      <c r="BF8" s="66" t="str">
        <f t="shared" si="35"/>
        <v/>
      </c>
      <c r="BG8" s="66" t="str">
        <f t="shared" si="36"/>
        <v/>
      </c>
      <c r="BH8" s="66" t="str">
        <f t="shared" si="37"/>
        <v/>
      </c>
      <c r="BI8" s="66">
        <f t="shared" si="14"/>
        <v>0.67239999999999978</v>
      </c>
      <c r="BJ8" s="66">
        <f t="shared" si="15"/>
        <v>4.243599999999998</v>
      </c>
      <c r="BK8" s="66">
        <f t="shared" si="16"/>
        <v>8.5063552290582578</v>
      </c>
      <c r="BL8" s="66" t="str">
        <f t="shared" si="17"/>
        <v/>
      </c>
      <c r="BM8" s="66" t="str">
        <f t="shared" si="18"/>
        <v/>
      </c>
      <c r="BN8" s="66" t="str">
        <f t="shared" si="19"/>
        <v/>
      </c>
      <c r="BP8" s="66" cm="1">
        <f t="array" ref="BP8">IF(INDEX($A:$A,ROW(BP8))&lt;=V$6,SMALL(N:N,INDEX($A:$A,ROW(BP8))),"")</f>
        <v>12</v>
      </c>
      <c r="BQ8" s="66" cm="1">
        <f t="array" ref="BQ8">IF(INDEX($A:$A,ROW(BQ8))&lt;=W$6,SMALL(O:O,INDEX($A:$A,ROW(BQ8))),"")</f>
        <v>13</v>
      </c>
      <c r="BR8" s="66" cm="1">
        <f t="array" ref="BR8">IF(INDEX($A:$A,ROW(BR8))&lt;=X$6,SMALL(P:P,INDEX($A:$A,ROW(BR8))),"")</f>
        <v>9</v>
      </c>
      <c r="BS8" s="66" t="str" cm="1">
        <f t="array" ref="BS8">IF(INDEX($A:$A,ROW(BS8))&lt;=Y$6,SMALL(Q:Q,INDEX($A:$A,ROW(BS8))),"")</f>
        <v/>
      </c>
      <c r="BT8" s="66" t="str" cm="1">
        <f t="array" ref="BT8">IF(INDEX($A:$A,ROW(BT8))&lt;=Z$6,SMALL(R:R,INDEX($A:$A,ROW(BT8))),"")</f>
        <v/>
      </c>
      <c r="BU8" s="66" t="str" cm="1">
        <f t="array" ref="BU8">IF(INDEX($A:$A,ROW(BU8))&lt;=AA$6,SMALL(S:S,INDEX($A:$A,ROW(BU8))),"")</f>
        <v/>
      </c>
      <c r="BV8" s="66" cm="1">
        <f t="array" aca="1" ref="BV8" ca="1">IF(INDEX($A:$A,ROW(BP8))&lt;=V$6,_xlfn.NORM.INV(RAND(),0,1),"")</f>
        <v>0.65071116296531728</v>
      </c>
      <c r="BW8" s="66" cm="1">
        <f t="array" aca="1" ref="BW8" ca="1">IF(INDEX($A:$A,ROW(BQ8))&lt;=W$6,_xlfn.NORM.INV(RAND(),0,1),"")</f>
        <v>-0.60777425555578579</v>
      </c>
      <c r="BX8" s="66" cm="1">
        <f t="array" aca="1" ref="BX8" ca="1">IF(INDEX($A:$A,ROW(BR8))&lt;=X$6,_xlfn.NORM.INV(RAND(),0,1),"")</f>
        <v>-0.76662202219966158</v>
      </c>
      <c r="BY8" s="66" t="str" cm="1">
        <f t="array" aca="1" ref="BY8" ca="1">IF(INDEX($A:$A,ROW(BS8))&lt;=Y$6,_xlfn.NORM.INV(RAND(),0,1),"")</f>
        <v/>
      </c>
      <c r="BZ8" s="66" t="str" cm="1">
        <f t="array" aca="1" ref="BZ8" ca="1">IF(INDEX($A:$A,ROW(BT8))&lt;=Z$6,_xlfn.NORM.INV(RAND(),0,1),"")</f>
        <v/>
      </c>
      <c r="CA8" s="66" t="str" cm="1">
        <f t="array" aca="1" ref="CA8" ca="1">IF(INDEX($A:$A,ROW(BU8))&lt;=AA$6,_xlfn.NORM.INV(RAND(),0,1),"")</f>
        <v/>
      </c>
    </row>
    <row r="9" spans="1:79">
      <c r="A9" s="66">
        <v>7</v>
      </c>
      <c r="B9" s="41">
        <v>6</v>
      </c>
      <c r="C9" s="1">
        <v>9</v>
      </c>
      <c r="D9" s="1">
        <v>13</v>
      </c>
      <c r="E9" s="1"/>
      <c r="F9" s="1"/>
      <c r="G9" s="28"/>
      <c r="H9" s="41"/>
      <c r="I9" s="1"/>
      <c r="J9" s="1"/>
      <c r="K9" s="1"/>
      <c r="L9" s="1"/>
      <c r="M9" s="28"/>
      <c r="N9" s="41">
        <f t="shared" si="20"/>
        <v>6</v>
      </c>
      <c r="O9" s="11">
        <f t="shared" si="21"/>
        <v>9</v>
      </c>
      <c r="P9" s="11">
        <f t="shared" si="22"/>
        <v>13</v>
      </c>
      <c r="Q9" s="11" t="str">
        <f t="shared" si="23"/>
        <v/>
      </c>
      <c r="R9" s="11" t="str">
        <f t="shared" si="24"/>
        <v/>
      </c>
      <c r="S9" s="120" t="str">
        <f t="shared" si="25"/>
        <v/>
      </c>
      <c r="U9" s="72" t="s">
        <v>18</v>
      </c>
      <c r="V9" s="2">
        <f t="shared" ref="V9:AA9" si="41">IF($V$3&gt;V4,AVERAGE(N:N),"")</f>
        <v>10.9</v>
      </c>
      <c r="W9" s="2">
        <f t="shared" si="41"/>
        <v>12.7</v>
      </c>
      <c r="X9" s="2">
        <f t="shared" si="41"/>
        <v>9.0595959595959599</v>
      </c>
      <c r="Y9" s="2" t="str">
        <f t="shared" si="41"/>
        <v/>
      </c>
      <c r="Z9" s="2" t="str">
        <f t="shared" si="41"/>
        <v/>
      </c>
      <c r="AA9" s="2" t="str">
        <f t="shared" si="41"/>
        <v/>
      </c>
      <c r="AB9" s="85"/>
      <c r="AD9" s="66"/>
      <c r="AE9" s="66">
        <f>IF([1]Sheet1!E21="","",ABS([1]Sheet1!E21-V$9))</f>
        <v>4.9000000000000004</v>
      </c>
      <c r="AF9" s="66">
        <f>IF([1]Sheet1!F21="","",ABS([1]Sheet1!F21-W$9))</f>
        <v>3.6999999999999993</v>
      </c>
      <c r="AG9" s="66">
        <f t="shared" si="26"/>
        <v>3.9404040404040401</v>
      </c>
      <c r="AH9" s="66" t="str">
        <f t="shared" si="27"/>
        <v/>
      </c>
      <c r="AI9" s="66" t="str">
        <f t="shared" si="28"/>
        <v/>
      </c>
      <c r="AJ9" s="66" t="str">
        <f t="shared" si="29"/>
        <v/>
      </c>
      <c r="AK9" s="66">
        <f t="shared" si="2"/>
        <v>4.7524000000000006</v>
      </c>
      <c r="AL9" s="66">
        <f t="shared" si="3"/>
        <v>1.7955999999999972</v>
      </c>
      <c r="AM9" s="66">
        <f t="shared" si="4"/>
        <v>3.6732239159269455</v>
      </c>
      <c r="AN9" s="66" t="str">
        <f t="shared" si="5"/>
        <v/>
      </c>
      <c r="AO9" s="66" t="str">
        <f t="shared" si="6"/>
        <v/>
      </c>
      <c r="AP9" s="66" t="str">
        <f t="shared" si="7"/>
        <v/>
      </c>
      <c r="AQ9" s="66">
        <f>IF([1]Sheet1!E21="","",ABS([1]Sheet1!E21-V$10))</f>
        <v>6</v>
      </c>
      <c r="AR9" s="66">
        <f>IF([1]Sheet1!F21="","",ABS([1]Sheet1!F21-W$10))</f>
        <v>4</v>
      </c>
      <c r="AS9" s="66">
        <f t="shared" si="30"/>
        <v>4</v>
      </c>
      <c r="AT9" s="66" t="str">
        <f t="shared" si="31"/>
        <v/>
      </c>
      <c r="AU9" s="66" t="str">
        <f t="shared" si="32"/>
        <v/>
      </c>
      <c r="AV9" s="66" t="str">
        <f t="shared" si="33"/>
        <v/>
      </c>
      <c r="AW9" s="66">
        <f t="shared" si="8"/>
        <v>12.25</v>
      </c>
      <c r="AX9" s="66">
        <f t="shared" si="9"/>
        <v>2.8900000000000006</v>
      </c>
      <c r="AY9" s="66">
        <f t="shared" si="10"/>
        <v>4</v>
      </c>
      <c r="AZ9" s="66" t="str">
        <f t="shared" si="11"/>
        <v/>
      </c>
      <c r="BA9" s="66" t="str">
        <f t="shared" si="12"/>
        <v/>
      </c>
      <c r="BB9" s="66" t="str">
        <f t="shared" si="13"/>
        <v/>
      </c>
      <c r="BC9" s="66">
        <f>IF([1]Sheet1!E21="","",ABS([1]Sheet1!E21-V$11))</f>
        <v>4.9000000000000004</v>
      </c>
      <c r="BD9" s="66">
        <f>IF([1]Sheet1!F21="","",ABS([1]Sheet1!F21-W$11))</f>
        <v>3.6999999999999993</v>
      </c>
      <c r="BE9" s="66">
        <f t="shared" si="34"/>
        <v>3.9404040404040401</v>
      </c>
      <c r="BF9" s="66" t="str">
        <f t="shared" si="35"/>
        <v/>
      </c>
      <c r="BG9" s="66" t="str">
        <f t="shared" si="36"/>
        <v/>
      </c>
      <c r="BH9" s="66" t="str">
        <f t="shared" si="37"/>
        <v/>
      </c>
      <c r="BI9" s="66">
        <f t="shared" si="14"/>
        <v>4.7524000000000006</v>
      </c>
      <c r="BJ9" s="66">
        <f t="shared" si="15"/>
        <v>1.7955999999999972</v>
      </c>
      <c r="BK9" s="66">
        <f t="shared" si="16"/>
        <v>3.6732239159269455</v>
      </c>
      <c r="BL9" s="66" t="str">
        <f t="shared" si="17"/>
        <v/>
      </c>
      <c r="BM9" s="66" t="str">
        <f t="shared" si="18"/>
        <v/>
      </c>
      <c r="BN9" s="66" t="str">
        <f t="shared" si="19"/>
        <v/>
      </c>
      <c r="BP9" s="66" cm="1">
        <f t="array" ref="BP9">IF(INDEX($A:$A,ROW(BP9))&lt;=V$6,SMALL(N:N,INDEX($A:$A,ROW(BP9))),"")</f>
        <v>13</v>
      </c>
      <c r="BQ9" s="66" cm="1">
        <f t="array" ref="BQ9">IF(INDEX($A:$A,ROW(BQ9))&lt;=W$6,SMALL(O:O,INDEX($A:$A,ROW(BQ9))),"")</f>
        <v>15</v>
      </c>
      <c r="BR9" s="66" cm="1">
        <f t="array" ref="BR9">IF(INDEX($A:$A,ROW(BR9))&lt;=X$6,SMALL(P:P,INDEX($A:$A,ROW(BR9))),"")</f>
        <v>9</v>
      </c>
      <c r="BS9" s="66" t="str" cm="1">
        <f t="array" ref="BS9">IF(INDEX($A:$A,ROW(BS9))&lt;=Y$6,SMALL(Q:Q,INDEX($A:$A,ROW(BS9))),"")</f>
        <v/>
      </c>
      <c r="BT9" s="66" t="str" cm="1">
        <f t="array" ref="BT9">IF(INDEX($A:$A,ROW(BT9))&lt;=Z$6,SMALL(R:R,INDEX($A:$A,ROW(BT9))),"")</f>
        <v/>
      </c>
      <c r="BU9" s="66" t="str" cm="1">
        <f t="array" ref="BU9">IF(INDEX($A:$A,ROW(BU9))&lt;=AA$6,SMALL(S:S,INDEX($A:$A,ROW(BU9))),"")</f>
        <v/>
      </c>
      <c r="BV9" s="66" cm="1">
        <f t="array" aca="1" ref="BV9" ca="1">IF(INDEX($A:$A,ROW(BP9))&lt;=V$6,_xlfn.NORM.INV(RAND(),0,1),"")</f>
        <v>0.40723034057691065</v>
      </c>
      <c r="BW9" s="66" cm="1">
        <f t="array" aca="1" ref="BW9" ca="1">IF(INDEX($A:$A,ROW(BQ9))&lt;=W$6,_xlfn.NORM.INV(RAND(),0,1),"")</f>
        <v>-3.647066667450715E-2</v>
      </c>
      <c r="BX9" s="66" cm="1">
        <f t="array" aca="1" ref="BX9" ca="1">IF(INDEX($A:$A,ROW(BR9))&lt;=X$6,_xlfn.NORM.INV(RAND(),0,1),"")</f>
        <v>-0.32734613002547641</v>
      </c>
      <c r="BY9" s="66" t="str" cm="1">
        <f t="array" aca="1" ref="BY9" ca="1">IF(INDEX($A:$A,ROW(BS9))&lt;=Y$6,_xlfn.NORM.INV(RAND(),0,1),"")</f>
        <v/>
      </c>
      <c r="BZ9" s="66" t="str" cm="1">
        <f t="array" aca="1" ref="BZ9" ca="1">IF(INDEX($A:$A,ROW(BT9))&lt;=Z$6,_xlfn.NORM.INV(RAND(),0,1),"")</f>
        <v/>
      </c>
      <c r="CA9" s="66" t="str" cm="1">
        <f t="array" aca="1" ref="CA9" ca="1">IF(INDEX($A:$A,ROW(BU9))&lt;=AA$6,_xlfn.NORM.INV(RAND(),0,1),"")</f>
        <v/>
      </c>
    </row>
    <row r="10" spans="1:79">
      <c r="A10" s="66">
        <v>8</v>
      </c>
      <c r="B10" s="41">
        <v>14</v>
      </c>
      <c r="C10" s="1">
        <v>12</v>
      </c>
      <c r="D10" s="1">
        <v>8</v>
      </c>
      <c r="E10" s="1"/>
      <c r="F10" s="1"/>
      <c r="G10" s="28"/>
      <c r="H10" s="41"/>
      <c r="I10" s="1"/>
      <c r="J10" s="1"/>
      <c r="K10" s="1"/>
      <c r="L10" s="1"/>
      <c r="M10" s="28"/>
      <c r="N10" s="41">
        <f t="shared" si="20"/>
        <v>14</v>
      </c>
      <c r="O10" s="11">
        <f t="shared" si="21"/>
        <v>12</v>
      </c>
      <c r="P10" s="11">
        <f t="shared" si="22"/>
        <v>8</v>
      </c>
      <c r="Q10" s="11" t="str">
        <f t="shared" si="23"/>
        <v/>
      </c>
      <c r="R10" s="11" t="str">
        <f t="shared" si="24"/>
        <v/>
      </c>
      <c r="S10" s="120" t="str">
        <f t="shared" si="25"/>
        <v/>
      </c>
      <c r="U10" s="44" t="s">
        <v>8</v>
      </c>
      <c r="V10" s="2">
        <f>IF($V$3&gt;V4,MEDIAN(N:N),"")</f>
        <v>12</v>
      </c>
      <c r="W10" s="2">
        <f t="shared" ref="W10:AA10" si="42">IF($V$3&gt;W4,MEDIAN(O:O),"")</f>
        <v>13</v>
      </c>
      <c r="X10" s="2">
        <f t="shared" si="42"/>
        <v>9</v>
      </c>
      <c r="Y10" s="2" t="str">
        <f t="shared" si="42"/>
        <v/>
      </c>
      <c r="Z10" s="2" t="str">
        <f t="shared" si="42"/>
        <v/>
      </c>
      <c r="AA10" s="2" t="str">
        <f t="shared" si="42"/>
        <v/>
      </c>
      <c r="AB10" s="85"/>
      <c r="AD10" s="66"/>
      <c r="AE10" s="66">
        <f>IF([1]Sheet1!E22="","",ABS([1]Sheet1!E22-V$9))</f>
        <v>3.0999999999999996</v>
      </c>
      <c r="AF10" s="66">
        <f>IF([1]Sheet1!F22="","",ABS([1]Sheet1!F22-W$9))</f>
        <v>0.69999999999999929</v>
      </c>
      <c r="AG10" s="66">
        <f t="shared" si="26"/>
        <v>1.0595959595959599</v>
      </c>
      <c r="AH10" s="66" t="str">
        <f t="shared" si="27"/>
        <v/>
      </c>
      <c r="AI10" s="66" t="str">
        <f t="shared" si="28"/>
        <v/>
      </c>
      <c r="AJ10" s="66" t="str">
        <f t="shared" si="29"/>
        <v/>
      </c>
      <c r="AK10" s="66">
        <f t="shared" si="2"/>
        <v>0.14439999999999958</v>
      </c>
      <c r="AL10" s="66">
        <f t="shared" si="3"/>
        <v>2.7556000000000034</v>
      </c>
      <c r="AM10" s="66">
        <f t="shared" si="4"/>
        <v>0.92976345270890659</v>
      </c>
      <c r="AN10" s="66" t="str">
        <f t="shared" si="5"/>
        <v/>
      </c>
      <c r="AO10" s="66" t="str">
        <f t="shared" si="6"/>
        <v/>
      </c>
      <c r="AP10" s="66" t="str">
        <f t="shared" si="7"/>
        <v/>
      </c>
      <c r="AQ10" s="66">
        <f>IF([1]Sheet1!E22="","",ABS([1]Sheet1!E22-V$10))</f>
        <v>2</v>
      </c>
      <c r="AR10" s="66">
        <f>IF([1]Sheet1!F22="","",ABS([1]Sheet1!F22-W$10))</f>
        <v>1</v>
      </c>
      <c r="AS10" s="66">
        <f t="shared" si="30"/>
        <v>1</v>
      </c>
      <c r="AT10" s="66" t="str">
        <f t="shared" si="31"/>
        <v/>
      </c>
      <c r="AU10" s="66" t="str">
        <f t="shared" si="32"/>
        <v/>
      </c>
      <c r="AV10" s="66" t="str">
        <f t="shared" si="33"/>
        <v/>
      </c>
      <c r="AW10" s="66">
        <f t="shared" si="8"/>
        <v>0.25</v>
      </c>
      <c r="AX10" s="66">
        <f t="shared" si="9"/>
        <v>1.6899999999999995</v>
      </c>
      <c r="AY10" s="66">
        <f t="shared" si="10"/>
        <v>1</v>
      </c>
      <c r="AZ10" s="66" t="str">
        <f t="shared" si="11"/>
        <v/>
      </c>
      <c r="BA10" s="66" t="str">
        <f t="shared" si="12"/>
        <v/>
      </c>
      <c r="BB10" s="66" t="str">
        <f t="shared" si="13"/>
        <v/>
      </c>
      <c r="BC10" s="66">
        <f>IF([1]Sheet1!E22="","",ABS([1]Sheet1!E22-V$11))</f>
        <v>3.0999999999999996</v>
      </c>
      <c r="BD10" s="66">
        <f>IF([1]Sheet1!F22="","",ABS([1]Sheet1!F22-W$11))</f>
        <v>0.69999999999999929</v>
      </c>
      <c r="BE10" s="66">
        <f t="shared" si="34"/>
        <v>1.0595959595959599</v>
      </c>
      <c r="BF10" s="66" t="str">
        <f t="shared" si="35"/>
        <v/>
      </c>
      <c r="BG10" s="66" t="str">
        <f t="shared" si="36"/>
        <v/>
      </c>
      <c r="BH10" s="66" t="str">
        <f t="shared" si="37"/>
        <v/>
      </c>
      <c r="BI10" s="66">
        <f t="shared" si="14"/>
        <v>0.14439999999999958</v>
      </c>
      <c r="BJ10" s="66">
        <f t="shared" si="15"/>
        <v>2.7556000000000034</v>
      </c>
      <c r="BK10" s="66">
        <f t="shared" si="16"/>
        <v>0.92976345270890659</v>
      </c>
      <c r="BL10" s="66" t="str">
        <f t="shared" si="17"/>
        <v/>
      </c>
      <c r="BM10" s="66" t="str">
        <f t="shared" si="18"/>
        <v/>
      </c>
      <c r="BN10" s="66" t="str">
        <f t="shared" si="19"/>
        <v/>
      </c>
      <c r="BP10" s="66" cm="1">
        <f t="array" ref="BP10">IF(INDEX($A:$A,ROW(BP10))&lt;=V$6,SMALL(N:N,INDEX($A:$A,ROW(BP10))),"")</f>
        <v>14</v>
      </c>
      <c r="BQ10" s="66" cm="1">
        <f t="array" ref="BQ10">IF(INDEX($A:$A,ROW(BQ10))&lt;=W$6,SMALL(O:O,INDEX($A:$A,ROW(BQ10))),"")</f>
        <v>15</v>
      </c>
      <c r="BR10" s="66" cm="1">
        <f t="array" ref="BR10">IF(INDEX($A:$A,ROW(BR10))&lt;=X$6,SMALL(P:P,INDEX($A:$A,ROW(BR10))),"")</f>
        <v>9.6555555555555568</v>
      </c>
      <c r="BS10" s="66" t="str" cm="1">
        <f t="array" ref="BS10">IF(INDEX($A:$A,ROW(BS10))&lt;=Y$6,SMALL(Q:Q,INDEX($A:$A,ROW(BS10))),"")</f>
        <v/>
      </c>
      <c r="BT10" s="66" t="str" cm="1">
        <f t="array" ref="BT10">IF(INDEX($A:$A,ROW(BT10))&lt;=Z$6,SMALL(R:R,INDEX($A:$A,ROW(BT10))),"")</f>
        <v/>
      </c>
      <c r="BU10" s="66" t="str" cm="1">
        <f t="array" ref="BU10">IF(INDEX($A:$A,ROW(BU10))&lt;=AA$6,SMALL(S:S,INDEX($A:$A,ROW(BU10))),"")</f>
        <v/>
      </c>
      <c r="BV10" s="66" cm="1">
        <f t="array" aca="1" ref="BV10" ca="1">IF(INDEX($A:$A,ROW(BP10))&lt;=V$6,_xlfn.NORM.INV(RAND(),0,1),"")</f>
        <v>1.9530192997577753</v>
      </c>
      <c r="BW10" s="66" cm="1">
        <f t="array" aca="1" ref="BW10" ca="1">IF(INDEX($A:$A,ROW(BQ10))&lt;=W$6,_xlfn.NORM.INV(RAND(),0,1),"")</f>
        <v>2.039119624832594</v>
      </c>
      <c r="BX10" s="66" cm="1">
        <f t="array" aca="1" ref="BX10" ca="1">IF(INDEX($A:$A,ROW(BR10))&lt;=X$6,_xlfn.NORM.INV(RAND(),0,1),"")</f>
        <v>1.7504183554237107</v>
      </c>
      <c r="BY10" s="66" t="str" cm="1">
        <f t="array" aca="1" ref="BY10" ca="1">IF(INDEX($A:$A,ROW(BS10))&lt;=Y$6,_xlfn.NORM.INV(RAND(),0,1),"")</f>
        <v/>
      </c>
      <c r="BZ10" s="66" t="str" cm="1">
        <f t="array" aca="1" ref="BZ10" ca="1">IF(INDEX($A:$A,ROW(BT10))&lt;=Z$6,_xlfn.NORM.INV(RAND(),0,1),"")</f>
        <v/>
      </c>
      <c r="CA10" s="66" t="str" cm="1">
        <f t="array" aca="1" ref="CA10" ca="1">IF(INDEX($A:$A,ROW(BU10))&lt;=AA$6,_xlfn.NORM.INV(RAND(),0,1),"")</f>
        <v/>
      </c>
    </row>
    <row r="11" spans="1:79">
      <c r="A11" s="66">
        <v>9</v>
      </c>
      <c r="B11" s="41">
        <v>12</v>
      </c>
      <c r="C11" s="1">
        <v>10</v>
      </c>
      <c r="D11" s="1">
        <v>10</v>
      </c>
      <c r="E11" s="1"/>
      <c r="F11" s="1"/>
      <c r="G11" s="28"/>
      <c r="H11" s="41"/>
      <c r="I11" s="1"/>
      <c r="J11" s="1"/>
      <c r="K11" s="1"/>
      <c r="L11" s="1"/>
      <c r="M11" s="28"/>
      <c r="N11" s="41">
        <f t="shared" si="20"/>
        <v>12</v>
      </c>
      <c r="O11" s="11">
        <f t="shared" si="21"/>
        <v>10</v>
      </c>
      <c r="P11" s="11">
        <f t="shared" si="22"/>
        <v>10</v>
      </c>
      <c r="Q11" s="11" t="str">
        <f t="shared" si="23"/>
        <v/>
      </c>
      <c r="R11" s="11" t="str">
        <f t="shared" si="24"/>
        <v/>
      </c>
      <c r="S11" s="120" t="str">
        <f t="shared" si="25"/>
        <v/>
      </c>
      <c r="U11" s="72" t="str">
        <f>"Trimmed "&amp;V26</f>
        <v>Trimmed 0.05</v>
      </c>
      <c r="V11" s="2">
        <f>IF($V$3&gt;V4,TRIMMEAN(N:N,$V$26),"")</f>
        <v>10.9</v>
      </c>
      <c r="W11" s="2">
        <f t="shared" ref="W11:AA11" si="43">IF($V$3&gt;W4,TRIMMEAN(O:O,$V$26),"")</f>
        <v>12.7</v>
      </c>
      <c r="X11" s="2">
        <f t="shared" si="43"/>
        <v>9.0595959595959599</v>
      </c>
      <c r="Y11" s="2" t="str">
        <f t="shared" si="43"/>
        <v/>
      </c>
      <c r="Z11" s="2" t="str">
        <f t="shared" si="43"/>
        <v/>
      </c>
      <c r="AA11" s="2" t="str">
        <f t="shared" si="43"/>
        <v/>
      </c>
      <c r="AB11" s="85"/>
      <c r="AD11" s="66"/>
      <c r="AE11" s="66">
        <f>IF([1]Sheet1!E23="","",ABS([1]Sheet1!E23-V$9))</f>
        <v>1.0999999999999996</v>
      </c>
      <c r="AF11" s="66">
        <f>IF([1]Sheet1!F23="","",ABS([1]Sheet1!F23-W$9))</f>
        <v>2.6999999999999993</v>
      </c>
      <c r="AG11" s="66">
        <f t="shared" si="26"/>
        <v>0.94040404040404013</v>
      </c>
      <c r="AH11" s="66" t="str">
        <f t="shared" si="27"/>
        <v/>
      </c>
      <c r="AI11" s="66" t="str">
        <f t="shared" si="28"/>
        <v/>
      </c>
      <c r="AJ11" s="66" t="str">
        <f t="shared" si="29"/>
        <v/>
      </c>
      <c r="AK11" s="66">
        <f t="shared" si="2"/>
        <v>2.6244000000000018</v>
      </c>
      <c r="AL11" s="66">
        <f t="shared" si="3"/>
        <v>0.1155999999999993</v>
      </c>
      <c r="AM11" s="66">
        <f t="shared" si="4"/>
        <v>1.1738299765330074</v>
      </c>
      <c r="AN11" s="66" t="str">
        <f t="shared" si="5"/>
        <v/>
      </c>
      <c r="AO11" s="66" t="str">
        <f t="shared" si="6"/>
        <v/>
      </c>
      <c r="AP11" s="66" t="str">
        <f t="shared" si="7"/>
        <v/>
      </c>
      <c r="AQ11" s="66">
        <f>IF([1]Sheet1!E23="","",ABS([1]Sheet1!E23-V$10))</f>
        <v>0</v>
      </c>
      <c r="AR11" s="66">
        <f>IF([1]Sheet1!F23="","",ABS([1]Sheet1!F23-W$10))</f>
        <v>3</v>
      </c>
      <c r="AS11" s="66">
        <f t="shared" si="30"/>
        <v>1</v>
      </c>
      <c r="AT11" s="66" t="str">
        <f t="shared" si="31"/>
        <v/>
      </c>
      <c r="AU11" s="66" t="str">
        <f t="shared" si="32"/>
        <v/>
      </c>
      <c r="AV11" s="66" t="str">
        <f t="shared" si="33"/>
        <v/>
      </c>
      <c r="AW11" s="66">
        <f t="shared" si="8"/>
        <v>6.25</v>
      </c>
      <c r="AX11" s="66">
        <f t="shared" si="9"/>
        <v>0.49000000000000027</v>
      </c>
      <c r="AY11" s="66">
        <f t="shared" si="10"/>
        <v>1</v>
      </c>
      <c r="AZ11" s="66" t="str">
        <f t="shared" si="11"/>
        <v/>
      </c>
      <c r="BA11" s="66" t="str">
        <f t="shared" si="12"/>
        <v/>
      </c>
      <c r="BB11" s="66" t="str">
        <f t="shared" si="13"/>
        <v/>
      </c>
      <c r="BC11" s="66">
        <f>IF([1]Sheet1!E23="","",ABS([1]Sheet1!E23-V$11))</f>
        <v>1.0999999999999996</v>
      </c>
      <c r="BD11" s="66">
        <f>IF([1]Sheet1!F23="","",ABS([1]Sheet1!F23-W$11))</f>
        <v>2.6999999999999993</v>
      </c>
      <c r="BE11" s="66">
        <f t="shared" si="34"/>
        <v>0.94040404040404013</v>
      </c>
      <c r="BF11" s="66" t="str">
        <f t="shared" si="35"/>
        <v/>
      </c>
      <c r="BG11" s="66" t="str">
        <f t="shared" si="36"/>
        <v/>
      </c>
      <c r="BH11" s="66" t="str">
        <f t="shared" si="37"/>
        <v/>
      </c>
      <c r="BI11" s="66">
        <f t="shared" si="14"/>
        <v>2.6244000000000018</v>
      </c>
      <c r="BJ11" s="66">
        <f t="shared" si="15"/>
        <v>0.1155999999999993</v>
      </c>
      <c r="BK11" s="66">
        <f t="shared" si="16"/>
        <v>1.1738299765330074</v>
      </c>
      <c r="BL11" s="66" t="str">
        <f t="shared" si="17"/>
        <v/>
      </c>
      <c r="BM11" s="66" t="str">
        <f t="shared" si="18"/>
        <v/>
      </c>
      <c r="BN11" s="66" t="str">
        <f t="shared" si="19"/>
        <v/>
      </c>
      <c r="BP11" s="66" cm="1">
        <f t="array" ref="BP11">IF(INDEX($A:$A,ROW(BP11))&lt;=V$6,SMALL(N:N,INDEX($A:$A,ROW(BP11))),"")</f>
        <v>14</v>
      </c>
      <c r="BQ11" s="66" cm="1">
        <f t="array" ref="BQ11">IF(INDEX($A:$A,ROW(BQ11))&lt;=W$6,SMALL(O:O,INDEX($A:$A,ROW(BQ11))),"")</f>
        <v>15</v>
      </c>
      <c r="BR11" s="66" cm="1">
        <f t="array" ref="BR11">IF(INDEX($A:$A,ROW(BR11))&lt;=X$6,SMALL(P:P,INDEX($A:$A,ROW(BR11))),"")</f>
        <v>10</v>
      </c>
      <c r="BS11" s="66" t="str" cm="1">
        <f t="array" ref="BS11">IF(INDEX($A:$A,ROW(BS11))&lt;=Y$6,SMALL(Q:Q,INDEX($A:$A,ROW(BS11))),"")</f>
        <v/>
      </c>
      <c r="BT11" s="66" t="str" cm="1">
        <f t="array" ref="BT11">IF(INDEX($A:$A,ROW(BT11))&lt;=Z$6,SMALL(R:R,INDEX($A:$A,ROW(BT11))),"")</f>
        <v/>
      </c>
      <c r="BU11" s="66" t="str" cm="1">
        <f t="array" ref="BU11">IF(INDEX($A:$A,ROW(BU11))&lt;=AA$6,SMALL(S:S,INDEX($A:$A,ROW(BU11))),"")</f>
        <v/>
      </c>
      <c r="BV11" s="66" cm="1">
        <f t="array" aca="1" ref="BV11" ca="1">IF(INDEX($A:$A,ROW(BP11))&lt;=V$6,_xlfn.NORM.INV(RAND(),0,1),"")</f>
        <v>0.80233050325216637</v>
      </c>
      <c r="BW11" s="66" cm="1">
        <f t="array" aca="1" ref="BW11" ca="1">IF(INDEX($A:$A,ROW(BQ11))&lt;=W$6,_xlfn.NORM.INV(RAND(),0,1),"")</f>
        <v>-0.15142895026137701</v>
      </c>
      <c r="BX11" s="66" cm="1">
        <f t="array" aca="1" ref="BX11" ca="1">IF(INDEX($A:$A,ROW(BR11))&lt;=X$6,_xlfn.NORM.INV(RAND(),0,1),"")</f>
        <v>-1.7831294783738916</v>
      </c>
      <c r="BY11" s="66" t="str" cm="1">
        <f t="array" aca="1" ref="BY11" ca="1">IF(INDEX($A:$A,ROW(BS11))&lt;=Y$6,_xlfn.NORM.INV(RAND(),0,1),"")</f>
        <v/>
      </c>
      <c r="BZ11" s="66" t="str" cm="1">
        <f t="array" aca="1" ref="BZ11" ca="1">IF(INDEX($A:$A,ROW(BT11))&lt;=Z$6,_xlfn.NORM.INV(RAND(),0,1),"")</f>
        <v/>
      </c>
      <c r="CA11" s="66" t="str" cm="1">
        <f t="array" aca="1" ref="CA11" ca="1">IF(INDEX($A:$A,ROW(BU11))&lt;=AA$6,_xlfn.NORM.INV(RAND(),0,1),"")</f>
        <v/>
      </c>
    </row>
    <row r="12" spans="1:79" ht="17.25">
      <c r="A12" s="66">
        <v>10</v>
      </c>
      <c r="B12" s="41">
        <v>8</v>
      </c>
      <c r="C12" s="1">
        <v>8</v>
      </c>
      <c r="D12" s="1">
        <v>9</v>
      </c>
      <c r="E12" s="1"/>
      <c r="F12" s="1"/>
      <c r="G12" s="28"/>
      <c r="H12" s="41"/>
      <c r="I12" s="1"/>
      <c r="J12" s="1"/>
      <c r="K12" s="1"/>
      <c r="L12" s="1"/>
      <c r="M12" s="28"/>
      <c r="N12" s="41">
        <f t="shared" si="20"/>
        <v>8</v>
      </c>
      <c r="O12" s="11">
        <f t="shared" si="21"/>
        <v>8</v>
      </c>
      <c r="P12" s="11">
        <f t="shared" si="22"/>
        <v>9</v>
      </c>
      <c r="Q12" s="11" t="str">
        <f t="shared" si="23"/>
        <v/>
      </c>
      <c r="R12" s="11" t="str">
        <f t="shared" si="24"/>
        <v/>
      </c>
      <c r="S12" s="120" t="str">
        <f t="shared" si="25"/>
        <v/>
      </c>
      <c r="U12" s="72" t="s">
        <v>119</v>
      </c>
      <c r="V12" s="2">
        <f t="shared" ref="V12:AA12" si="44">IF($V$3&gt;V4,_xlfn.VAR.S(N:N),"")</f>
        <v>9.6555555555555657</v>
      </c>
      <c r="W12" s="2">
        <f t="shared" si="44"/>
        <v>8.6777777777777683</v>
      </c>
      <c r="X12" s="2">
        <f t="shared" si="44"/>
        <v>7.0390684624018034</v>
      </c>
      <c r="Y12" s="2" t="str">
        <f t="shared" si="44"/>
        <v/>
      </c>
      <c r="Z12" s="2" t="str">
        <f t="shared" si="44"/>
        <v/>
      </c>
      <c r="AA12" s="2" t="str">
        <f t="shared" si="44"/>
        <v/>
      </c>
      <c r="AB12" s="85"/>
      <c r="AD12" s="66"/>
      <c r="AE12" s="66">
        <f>IF([1]Sheet1!E24="","",ABS([1]Sheet1!E24-V$9))</f>
        <v>2.9000000000000004</v>
      </c>
      <c r="AF12" s="66">
        <f>IF([1]Sheet1!F24="","",ABS([1]Sheet1!F24-W$9))</f>
        <v>4.6999999999999993</v>
      </c>
      <c r="AG12" s="66">
        <f t="shared" si="26"/>
        <v>5.9595959595959869E-2</v>
      </c>
      <c r="AH12" s="66" t="str">
        <f t="shared" si="27"/>
        <v/>
      </c>
      <c r="AI12" s="66" t="str">
        <f t="shared" si="28"/>
        <v/>
      </c>
      <c r="AJ12" s="66" t="str">
        <f t="shared" si="29"/>
        <v/>
      </c>
      <c r="AK12" s="66">
        <f t="shared" si="2"/>
        <v>3.2400000000000061E-2</v>
      </c>
      <c r="AL12" s="66">
        <f t="shared" si="3"/>
        <v>5.4755999999999956</v>
      </c>
      <c r="AM12" s="66">
        <f t="shared" si="4"/>
        <v>3.8582483011937545</v>
      </c>
      <c r="AN12" s="66" t="str">
        <f t="shared" si="5"/>
        <v/>
      </c>
      <c r="AO12" s="66" t="str">
        <f t="shared" si="6"/>
        <v/>
      </c>
      <c r="AP12" s="66" t="str">
        <f t="shared" si="7"/>
        <v/>
      </c>
      <c r="AQ12" s="66">
        <f>IF([1]Sheet1!E24="","",ABS([1]Sheet1!E24-V$10))</f>
        <v>4</v>
      </c>
      <c r="AR12" s="66">
        <f>IF([1]Sheet1!F24="","",ABS([1]Sheet1!F24-W$10))</f>
        <v>5</v>
      </c>
      <c r="AS12" s="66">
        <f t="shared" si="30"/>
        <v>0</v>
      </c>
      <c r="AT12" s="66" t="str">
        <f t="shared" si="31"/>
        <v/>
      </c>
      <c r="AU12" s="66" t="str">
        <f t="shared" si="32"/>
        <v/>
      </c>
      <c r="AV12" s="66" t="str">
        <f t="shared" si="33"/>
        <v/>
      </c>
      <c r="AW12" s="66">
        <f t="shared" si="8"/>
        <v>2.25</v>
      </c>
      <c r="AX12" s="66">
        <f t="shared" si="9"/>
        <v>7.2900000000000009</v>
      </c>
      <c r="AY12" s="66">
        <f t="shared" si="10"/>
        <v>4</v>
      </c>
      <c r="AZ12" s="66" t="str">
        <f t="shared" si="11"/>
        <v/>
      </c>
      <c r="BA12" s="66" t="str">
        <f t="shared" si="12"/>
        <v/>
      </c>
      <c r="BB12" s="66" t="str">
        <f t="shared" si="13"/>
        <v/>
      </c>
      <c r="BC12" s="66">
        <f>IF([1]Sheet1!E24="","",ABS([1]Sheet1!E24-V$11))</f>
        <v>2.9000000000000004</v>
      </c>
      <c r="BD12" s="66">
        <f>IF([1]Sheet1!F24="","",ABS([1]Sheet1!F24-W$11))</f>
        <v>4.6999999999999993</v>
      </c>
      <c r="BE12" s="66">
        <f t="shared" si="34"/>
        <v>5.9595959595959869E-2</v>
      </c>
      <c r="BF12" s="66" t="str">
        <f t="shared" si="35"/>
        <v/>
      </c>
      <c r="BG12" s="66" t="str">
        <f t="shared" si="36"/>
        <v/>
      </c>
      <c r="BH12" s="66" t="str">
        <f t="shared" si="37"/>
        <v/>
      </c>
      <c r="BI12" s="66">
        <f t="shared" si="14"/>
        <v>3.2400000000000061E-2</v>
      </c>
      <c r="BJ12" s="66">
        <f t="shared" si="15"/>
        <v>5.4755999999999956</v>
      </c>
      <c r="BK12" s="66">
        <f t="shared" si="16"/>
        <v>3.8582483011937545</v>
      </c>
      <c r="BL12" s="66" t="str">
        <f t="shared" si="17"/>
        <v/>
      </c>
      <c r="BM12" s="66" t="str">
        <f t="shared" si="18"/>
        <v/>
      </c>
      <c r="BN12" s="66" t="str">
        <f t="shared" si="19"/>
        <v/>
      </c>
      <c r="BP12" s="66" cm="1">
        <f t="array" ref="BP12">IF(INDEX($A:$A,ROW(BP12))&lt;=V$6,SMALL(N:N,INDEX($A:$A,ROW(BP12))),"")</f>
        <v>14</v>
      </c>
      <c r="BQ12" s="66" cm="1">
        <f t="array" ref="BQ12">IF(INDEX($A:$A,ROW(BQ12))&lt;=W$6,SMALL(O:O,INDEX($A:$A,ROW(BQ12))),"")</f>
        <v>17</v>
      </c>
      <c r="BR12" s="66" cm="1">
        <f t="array" ref="BR12">IF(INDEX($A:$A,ROW(BR12))&lt;=X$6,SMALL(P:P,INDEX($A:$A,ROW(BR12))),"")</f>
        <v>13</v>
      </c>
      <c r="BS12" s="66" t="str" cm="1">
        <f t="array" ref="BS12">IF(INDEX($A:$A,ROW(BS12))&lt;=Y$6,SMALL(Q:Q,INDEX($A:$A,ROW(BS12))),"")</f>
        <v/>
      </c>
      <c r="BT12" s="66" t="str" cm="1">
        <f t="array" ref="BT12">IF(INDEX($A:$A,ROW(BT12))&lt;=Z$6,SMALL(R:R,INDEX($A:$A,ROW(BT12))),"")</f>
        <v/>
      </c>
      <c r="BU12" s="66" t="str" cm="1">
        <f t="array" ref="BU12">IF(INDEX($A:$A,ROW(BU12))&lt;=AA$6,SMALL(S:S,INDEX($A:$A,ROW(BU12))),"")</f>
        <v/>
      </c>
      <c r="BV12" s="66" cm="1">
        <f t="array" aca="1" ref="BV12" ca="1">IF(INDEX($A:$A,ROW(BP12))&lt;=V$6,_xlfn.NORM.INV(RAND(),0,1),"")</f>
        <v>0.7955109676476031</v>
      </c>
      <c r="BW12" s="66" cm="1">
        <f t="array" aca="1" ref="BW12" ca="1">IF(INDEX($A:$A,ROW(BQ12))&lt;=W$6,_xlfn.NORM.INV(RAND(),0,1),"")</f>
        <v>2.1461133645042691</v>
      </c>
      <c r="BX12" s="66" cm="1">
        <f t="array" aca="1" ref="BX12" ca="1">IF(INDEX($A:$A,ROW(BR12))&lt;=X$6,_xlfn.NORM.INV(RAND(),0,1),"")</f>
        <v>1.0371919434880101</v>
      </c>
      <c r="BY12" s="66" t="str" cm="1">
        <f t="array" aca="1" ref="BY12" ca="1">IF(INDEX($A:$A,ROW(BS12))&lt;=Y$6,_xlfn.NORM.INV(RAND(),0,1),"")</f>
        <v/>
      </c>
      <c r="BZ12" s="66" t="str" cm="1">
        <f t="array" aca="1" ref="BZ12" ca="1">IF(INDEX($A:$A,ROW(BT12))&lt;=Z$6,_xlfn.NORM.INV(RAND(),0,1),"")</f>
        <v/>
      </c>
      <c r="CA12" s="66" t="str" cm="1">
        <f t="array" aca="1" ref="CA12" ca="1">IF(INDEX($A:$A,ROW(BU12))&lt;=AA$6,_xlfn.NORM.INV(RAND(),0,1),"")</f>
        <v/>
      </c>
    </row>
    <row r="13" spans="1:79">
      <c r="A13" s="66">
        <v>11</v>
      </c>
      <c r="B13" s="41"/>
      <c r="C13" s="1"/>
      <c r="D13" s="1"/>
      <c r="E13" s="1"/>
      <c r="F13" s="1"/>
      <c r="G13" s="28"/>
      <c r="H13" s="41"/>
      <c r="I13" s="1"/>
      <c r="J13" s="1"/>
      <c r="K13" s="1"/>
      <c r="L13" s="1"/>
      <c r="M13" s="28"/>
      <c r="N13" s="41" t="str">
        <f t="shared" si="20"/>
        <v/>
      </c>
      <c r="O13" s="11" t="str">
        <f t="shared" si="21"/>
        <v/>
      </c>
      <c r="P13" s="11" t="str">
        <f t="shared" si="22"/>
        <v/>
      </c>
      <c r="Q13" s="11" t="str">
        <f t="shared" si="23"/>
        <v/>
      </c>
      <c r="R13" s="11" t="str">
        <f t="shared" si="24"/>
        <v/>
      </c>
      <c r="S13" s="120" t="str">
        <f t="shared" si="25"/>
        <v/>
      </c>
      <c r="U13" s="72" t="s">
        <v>9</v>
      </c>
      <c r="V13" s="2">
        <f t="shared" ref="V13:AA13" si="45">IF($V$3&gt;V4,_xlfn.STDEV.S(N:N),"")</f>
        <v>3.1073389830457128</v>
      </c>
      <c r="W13" s="2">
        <f t="shared" si="45"/>
        <v>2.9458068127047583</v>
      </c>
      <c r="X13" s="2">
        <f t="shared" si="45"/>
        <v>2.6531242832558379</v>
      </c>
      <c r="Y13" s="2" t="str">
        <f t="shared" si="45"/>
        <v/>
      </c>
      <c r="Z13" s="2" t="str">
        <f t="shared" si="45"/>
        <v/>
      </c>
      <c r="AA13" s="2" t="str">
        <f t="shared" si="45"/>
        <v/>
      </c>
      <c r="AB13" s="85"/>
      <c r="AD13" s="66"/>
      <c r="AE13" s="66" t="str">
        <f t="shared" ref="AE13:AE22" si="46">IF(N13="","",ABS(N13-V$9))</f>
        <v/>
      </c>
      <c r="AF13" s="66" t="str">
        <f t="shared" ref="AF13:AF22" si="47">IF(O13="","",ABS(O13-W$9))</f>
        <v/>
      </c>
      <c r="AG13" s="66" t="str">
        <f t="shared" si="26"/>
        <v/>
      </c>
      <c r="AH13" s="66" t="str">
        <f t="shared" si="27"/>
        <v/>
      </c>
      <c r="AI13" s="66" t="str">
        <f t="shared" si="28"/>
        <v/>
      </c>
      <c r="AJ13" s="66" t="str">
        <f t="shared" si="29"/>
        <v/>
      </c>
      <c r="AK13" s="66" t="str">
        <f t="shared" si="2"/>
        <v/>
      </c>
      <c r="AL13" s="66" t="str">
        <f t="shared" si="3"/>
        <v/>
      </c>
      <c r="AM13" s="66" t="str">
        <f t="shared" si="4"/>
        <v/>
      </c>
      <c r="AN13" s="66" t="str">
        <f t="shared" si="5"/>
        <v/>
      </c>
      <c r="AO13" s="66" t="str">
        <f t="shared" si="6"/>
        <v/>
      </c>
      <c r="AP13" s="66" t="str">
        <f t="shared" si="7"/>
        <v/>
      </c>
      <c r="AQ13" s="66" t="str">
        <f t="shared" ref="AQ13:AQ44" si="48">IF(N13="","",ABS(N13-V$10))</f>
        <v/>
      </c>
      <c r="AR13" s="66" t="str">
        <f t="shared" ref="AR13:AR44" si="49">IF(O13="","",ABS(O13-W$10))</f>
        <v/>
      </c>
      <c r="AS13" s="66" t="str">
        <f t="shared" si="30"/>
        <v/>
      </c>
      <c r="AT13" s="66" t="str">
        <f t="shared" si="31"/>
        <v/>
      </c>
      <c r="AU13" s="66" t="str">
        <f t="shared" si="32"/>
        <v/>
      </c>
      <c r="AV13" s="66" t="str">
        <f t="shared" si="33"/>
        <v/>
      </c>
      <c r="AW13" s="66" t="str">
        <f t="shared" si="8"/>
        <v/>
      </c>
      <c r="AX13" s="66" t="str">
        <f t="shared" si="9"/>
        <v/>
      </c>
      <c r="AY13" s="66" t="str">
        <f t="shared" si="10"/>
        <v/>
      </c>
      <c r="AZ13" s="66" t="str">
        <f t="shared" si="11"/>
        <v/>
      </c>
      <c r="BA13" s="66" t="str">
        <f t="shared" si="12"/>
        <v/>
      </c>
      <c r="BB13" s="66" t="str">
        <f t="shared" si="13"/>
        <v/>
      </c>
      <c r="BC13" s="66" t="str">
        <f t="shared" ref="BC13:BC44" si="50">IF(N13="","",ABS(N13-V$11))</f>
        <v/>
      </c>
      <c r="BD13" s="66" t="str">
        <f t="shared" ref="BD13:BD44" si="51">IF(O13="","",ABS(O13-W$11))</f>
        <v/>
      </c>
      <c r="BE13" s="66" t="str">
        <f t="shared" si="34"/>
        <v/>
      </c>
      <c r="BF13" s="66" t="str">
        <f t="shared" si="35"/>
        <v/>
      </c>
      <c r="BG13" s="66" t="str">
        <f t="shared" si="36"/>
        <v/>
      </c>
      <c r="BH13" s="66" t="str">
        <f t="shared" si="37"/>
        <v/>
      </c>
      <c r="BI13" s="66" t="str">
        <f t="shared" si="14"/>
        <v/>
      </c>
      <c r="BJ13" s="66" t="str">
        <f t="shared" si="15"/>
        <v/>
      </c>
      <c r="BK13" s="66" t="str">
        <f t="shared" si="16"/>
        <v/>
      </c>
      <c r="BL13" s="66" t="str">
        <f t="shared" si="17"/>
        <v/>
      </c>
      <c r="BM13" s="66" t="str">
        <f t="shared" si="18"/>
        <v/>
      </c>
      <c r="BN13" s="66" t="str">
        <f t="shared" si="19"/>
        <v/>
      </c>
      <c r="BP13" s="66" t="str" cm="1">
        <f t="array" ref="BP13">IF(INDEX($A:$A,ROW(BP13))&lt;=V$6,SMALL(N:N,INDEX($A:$A,ROW(BP13))),"")</f>
        <v/>
      </c>
      <c r="BQ13" s="66" t="str" cm="1">
        <f t="array" ref="BQ13">IF(INDEX($A:$A,ROW(BQ13))&lt;=W$6,SMALL(O:O,INDEX($A:$A,ROW(BQ13))),"")</f>
        <v/>
      </c>
      <c r="BR13" s="66" cm="1">
        <f t="array" ref="BR13">IF(INDEX($A:$A,ROW(BR13))&lt;=X$6,SMALL(P:P,INDEX($A:$A,ROW(BR13))),"")</f>
        <v>14</v>
      </c>
      <c r="BS13" s="66" t="str" cm="1">
        <f t="array" ref="BS13">IF(INDEX($A:$A,ROW(BS13))&lt;=Y$6,SMALL(Q:Q,INDEX($A:$A,ROW(BS13))),"")</f>
        <v/>
      </c>
      <c r="BT13" s="66" t="str" cm="1">
        <f t="array" ref="BT13">IF(INDEX($A:$A,ROW(BT13))&lt;=Z$6,SMALL(R:R,INDEX($A:$A,ROW(BT13))),"")</f>
        <v/>
      </c>
      <c r="BU13" s="66" t="str" cm="1">
        <f t="array" ref="BU13">IF(INDEX($A:$A,ROW(BU13))&lt;=AA$6,SMALL(S:S,INDEX($A:$A,ROW(BU13))),"")</f>
        <v/>
      </c>
      <c r="BV13" s="66" t="str" cm="1">
        <f t="array" aca="1" ref="BV13" ca="1">IF(INDEX($A:$A,ROW(BP13))&lt;=V$6,_xlfn.NORM.INV(RAND(),0,1),"")</f>
        <v/>
      </c>
      <c r="BW13" s="66" t="str" cm="1">
        <f t="array" aca="1" ref="BW13" ca="1">IF(INDEX($A:$A,ROW(BQ13))&lt;=W$6,_xlfn.NORM.INV(RAND(),0,1),"")</f>
        <v/>
      </c>
      <c r="BX13" s="66" cm="1">
        <f t="array" aca="1" ref="BX13" ca="1">IF(INDEX($A:$A,ROW(BR13))&lt;=X$6,_xlfn.NORM.INV(RAND(),0,1),"")</f>
        <v>-0.22635237627711732</v>
      </c>
      <c r="BY13" s="66" t="str" cm="1">
        <f t="array" aca="1" ref="BY13" ca="1">IF(INDEX($A:$A,ROW(BS13))&lt;=Y$6,_xlfn.NORM.INV(RAND(),0,1),"")</f>
        <v/>
      </c>
      <c r="BZ13" s="66" t="str" cm="1">
        <f t="array" aca="1" ref="BZ13" ca="1">IF(INDEX($A:$A,ROW(BT13))&lt;=Z$6,_xlfn.NORM.INV(RAND(),0,1),"")</f>
        <v/>
      </c>
      <c r="CA13" s="66" t="str" cm="1">
        <f t="array" aca="1" ref="CA13" ca="1">IF(INDEX($A:$A,ROW(BU13))&lt;=AA$6,_xlfn.NORM.INV(RAND(),0,1),"")</f>
        <v/>
      </c>
    </row>
    <row r="14" spans="1:79" ht="17.25">
      <c r="A14" s="66">
        <v>12</v>
      </c>
      <c r="B14" s="41"/>
      <c r="C14" s="1"/>
      <c r="D14" s="1"/>
      <c r="E14" s="1"/>
      <c r="F14" s="1"/>
      <c r="G14" s="28"/>
      <c r="H14" s="41"/>
      <c r="I14" s="1"/>
      <c r="J14" s="1"/>
      <c r="K14" s="1"/>
      <c r="L14" s="1"/>
      <c r="M14" s="28"/>
      <c r="N14" s="41" t="str">
        <f t="shared" si="20"/>
        <v/>
      </c>
      <c r="O14" s="11" t="str">
        <f t="shared" si="21"/>
        <v/>
      </c>
      <c r="P14" s="11" t="str">
        <f t="shared" si="22"/>
        <v/>
      </c>
      <c r="Q14" s="11" t="str">
        <f t="shared" si="23"/>
        <v/>
      </c>
      <c r="R14" s="11" t="str">
        <f t="shared" si="24"/>
        <v/>
      </c>
      <c r="S14" s="120" t="str">
        <f t="shared" si="25"/>
        <v/>
      </c>
      <c r="U14" s="72" t="s">
        <v>120</v>
      </c>
      <c r="V14" s="2">
        <f>IF(V12="","",LN(V12))</f>
        <v>2.267533454935128</v>
      </c>
      <c r="W14" s="2">
        <f t="shared" ref="W14:AB14" si="52">IF(W12="","",LN(W12))</f>
        <v>2.1607654795094198</v>
      </c>
      <c r="X14" s="2">
        <f t="shared" si="52"/>
        <v>1.9514758407332353</v>
      </c>
      <c r="Y14" s="2" t="str">
        <f t="shared" si="52"/>
        <v/>
      </c>
      <c r="Z14" s="2" t="str">
        <f t="shared" si="52"/>
        <v/>
      </c>
      <c r="AA14" s="2" t="str">
        <f t="shared" si="52"/>
        <v/>
      </c>
      <c r="AB14" s="85" t="str">
        <f t="shared" si="52"/>
        <v/>
      </c>
      <c r="AC14" s="66"/>
      <c r="AE14" s="66" t="str">
        <f t="shared" si="46"/>
        <v/>
      </c>
      <c r="AF14" s="66" t="str">
        <f t="shared" si="47"/>
        <v/>
      </c>
      <c r="AG14" s="66" t="str">
        <f t="shared" si="26"/>
        <v/>
      </c>
      <c r="AH14" s="66" t="str">
        <f t="shared" si="27"/>
        <v/>
      </c>
      <c r="AI14" s="66" t="str">
        <f t="shared" si="28"/>
        <v/>
      </c>
      <c r="AJ14" s="66" t="str">
        <f t="shared" si="29"/>
        <v/>
      </c>
      <c r="AK14" s="66" t="str">
        <f t="shared" si="2"/>
        <v/>
      </c>
      <c r="AL14" s="66" t="str">
        <f t="shared" si="3"/>
        <v/>
      </c>
      <c r="AM14" s="66" t="str">
        <f t="shared" si="4"/>
        <v/>
      </c>
      <c r="AN14" s="66" t="str">
        <f t="shared" si="5"/>
        <v/>
      </c>
      <c r="AO14" s="66" t="str">
        <f t="shared" si="6"/>
        <v/>
      </c>
      <c r="AP14" s="66" t="str">
        <f t="shared" si="7"/>
        <v/>
      </c>
      <c r="AQ14" s="66" t="str">
        <f t="shared" si="48"/>
        <v/>
      </c>
      <c r="AR14" s="66" t="str">
        <f t="shared" si="49"/>
        <v/>
      </c>
      <c r="AS14" s="66" t="str">
        <f t="shared" si="30"/>
        <v/>
      </c>
      <c r="AT14" s="66" t="str">
        <f t="shared" si="31"/>
        <v/>
      </c>
      <c r="AU14" s="66" t="str">
        <f t="shared" si="32"/>
        <v/>
      </c>
      <c r="AV14" s="66" t="str">
        <f t="shared" si="33"/>
        <v/>
      </c>
      <c r="AW14" s="66" t="str">
        <f t="shared" si="8"/>
        <v/>
      </c>
      <c r="AX14" s="66" t="str">
        <f t="shared" si="9"/>
        <v/>
      </c>
      <c r="AY14" s="66" t="str">
        <f t="shared" si="10"/>
        <v/>
      </c>
      <c r="AZ14" s="66" t="str">
        <f t="shared" si="11"/>
        <v/>
      </c>
      <c r="BA14" s="66" t="str">
        <f t="shared" si="12"/>
        <v/>
      </c>
      <c r="BB14" s="66" t="str">
        <f t="shared" si="13"/>
        <v/>
      </c>
      <c r="BC14" s="66" t="str">
        <f t="shared" si="50"/>
        <v/>
      </c>
      <c r="BD14" s="66" t="str">
        <f t="shared" si="51"/>
        <v/>
      </c>
      <c r="BE14" s="66" t="str">
        <f t="shared" si="34"/>
        <v/>
      </c>
      <c r="BF14" s="66" t="str">
        <f t="shared" si="35"/>
        <v/>
      </c>
      <c r="BG14" s="66" t="str">
        <f t="shared" si="36"/>
        <v/>
      </c>
      <c r="BH14" s="66" t="str">
        <f t="shared" si="37"/>
        <v/>
      </c>
      <c r="BI14" s="66" t="str">
        <f t="shared" si="14"/>
        <v/>
      </c>
      <c r="BJ14" s="66" t="str">
        <f t="shared" si="15"/>
        <v/>
      </c>
      <c r="BK14" s="66" t="str">
        <f t="shared" si="16"/>
        <v/>
      </c>
      <c r="BL14" s="66" t="str">
        <f t="shared" si="17"/>
        <v/>
      </c>
      <c r="BM14" s="66" t="str">
        <f t="shared" si="18"/>
        <v/>
      </c>
      <c r="BN14" s="66" t="str">
        <f t="shared" si="19"/>
        <v/>
      </c>
      <c r="BP14" s="66" t="str" cm="1">
        <f t="array" ref="BP14">IF(INDEX($A:$A,ROW(BP14))&lt;=V$6,SMALL(N:N,INDEX($A:$A,ROW(BP14))),"")</f>
        <v/>
      </c>
      <c r="BQ14" s="66" t="str" cm="1">
        <f t="array" ref="BQ14">IF(INDEX($A:$A,ROW(BQ14))&lt;=W$6,SMALL(O:O,INDEX($A:$A,ROW(BQ14))),"")</f>
        <v/>
      </c>
      <c r="BR14" s="66" t="str" cm="1">
        <f t="array" ref="BR14">IF(INDEX($A:$A,ROW(BR14))&lt;=X$6,SMALL(P:P,INDEX($A:$A,ROW(BR14))),"")</f>
        <v/>
      </c>
      <c r="BS14" s="66" t="str" cm="1">
        <f t="array" ref="BS14">IF(INDEX($A:$A,ROW(BS14))&lt;=Y$6,SMALL(Q:Q,INDEX($A:$A,ROW(BS14))),"")</f>
        <v/>
      </c>
      <c r="BT14" s="66" t="str" cm="1">
        <f t="array" ref="BT14">IF(INDEX($A:$A,ROW(BT14))&lt;=Z$6,SMALL(R:R,INDEX($A:$A,ROW(BT14))),"")</f>
        <v/>
      </c>
      <c r="BU14" s="66" t="str" cm="1">
        <f t="array" ref="BU14">IF(INDEX($A:$A,ROW(BU14))&lt;=AA$6,SMALL(S:S,INDEX($A:$A,ROW(BU14))),"")</f>
        <v/>
      </c>
      <c r="BV14" s="66" t="str" cm="1">
        <f t="array" aca="1" ref="BV14" ca="1">IF(INDEX($A:$A,ROW(BP14))&lt;=V$6,_xlfn.NORM.INV(RAND(),0,1),"")</f>
        <v/>
      </c>
      <c r="BW14" s="66" t="str" cm="1">
        <f t="array" aca="1" ref="BW14" ca="1">IF(INDEX($A:$A,ROW(BQ14))&lt;=W$6,_xlfn.NORM.INV(RAND(),0,1),"")</f>
        <v/>
      </c>
      <c r="BX14" s="66" t="str" cm="1">
        <f t="array" aca="1" ref="BX14" ca="1">IF(INDEX($A:$A,ROW(BR14))&lt;=X$6,_xlfn.NORM.INV(RAND(),0,1),"")</f>
        <v/>
      </c>
      <c r="BY14" s="66" t="str" cm="1">
        <f t="array" aca="1" ref="BY14" ca="1">IF(INDEX($A:$A,ROW(BS14))&lt;=Y$6,_xlfn.NORM.INV(RAND(),0,1),"")</f>
        <v/>
      </c>
      <c r="BZ14" s="66" t="str" cm="1">
        <f t="array" aca="1" ref="BZ14" ca="1">IF(INDEX($A:$A,ROW(BT14))&lt;=Z$6,_xlfn.NORM.INV(RAND(),0,1),"")</f>
        <v/>
      </c>
      <c r="CA14" s="66" t="str" cm="1">
        <f t="array" aca="1" ref="CA14" ca="1">IF(INDEX($A:$A,ROW(BU14))&lt;=AA$6,_xlfn.NORM.INV(RAND(),0,1),"")</f>
        <v/>
      </c>
    </row>
    <row r="15" spans="1:79">
      <c r="A15" s="66">
        <v>13</v>
      </c>
      <c r="B15" s="41"/>
      <c r="C15" s="1"/>
      <c r="D15" s="1"/>
      <c r="E15" s="1"/>
      <c r="F15" s="1"/>
      <c r="G15" s="28"/>
      <c r="H15" s="41"/>
      <c r="I15" s="1"/>
      <c r="J15" s="1"/>
      <c r="K15" s="1"/>
      <c r="L15" s="1"/>
      <c r="M15" s="28"/>
      <c r="N15" s="41" t="str">
        <f t="shared" si="20"/>
        <v/>
      </c>
      <c r="O15" s="11" t="str">
        <f t="shared" si="21"/>
        <v/>
      </c>
      <c r="P15" s="11" t="str">
        <f t="shared" si="22"/>
        <v/>
      </c>
      <c r="Q15" s="11" t="str">
        <f t="shared" si="23"/>
        <v/>
      </c>
      <c r="R15" s="11" t="str">
        <f t="shared" si="24"/>
        <v/>
      </c>
      <c r="S15" s="120" t="str">
        <f t="shared" si="25"/>
        <v/>
      </c>
      <c r="U15" s="72" t="s">
        <v>19</v>
      </c>
      <c r="V15" s="2">
        <f t="shared" ref="V15:AA15" si="53">IF(V13="","",V13/SQRT(V6))</f>
        <v>0.98262686486557871</v>
      </c>
      <c r="W15" s="2">
        <f t="shared" si="53"/>
        <v>0.93154590749880739</v>
      </c>
      <c r="X15" s="2">
        <f t="shared" si="53"/>
        <v>0.7999470699763831</v>
      </c>
      <c r="Y15" s="2" t="str">
        <f t="shared" si="53"/>
        <v/>
      </c>
      <c r="Z15" s="2" t="str">
        <f t="shared" si="53"/>
        <v/>
      </c>
      <c r="AA15" s="2" t="str">
        <f t="shared" si="53"/>
        <v/>
      </c>
      <c r="AB15" s="85"/>
      <c r="AC15" s="66"/>
      <c r="AD15" s="66"/>
      <c r="AE15" s="66" t="str">
        <f t="shared" si="46"/>
        <v/>
      </c>
      <c r="AF15" s="66" t="str">
        <f t="shared" si="47"/>
        <v/>
      </c>
      <c r="AG15" s="66" t="str">
        <f t="shared" si="26"/>
        <v/>
      </c>
      <c r="AH15" s="66" t="str">
        <f t="shared" si="27"/>
        <v/>
      </c>
      <c r="AI15" s="66" t="str">
        <f t="shared" si="28"/>
        <v/>
      </c>
      <c r="AJ15" s="66" t="str">
        <f t="shared" si="29"/>
        <v/>
      </c>
      <c r="AK15" s="66" t="str">
        <f t="shared" si="2"/>
        <v/>
      </c>
      <c r="AL15" s="66" t="str">
        <f t="shared" si="3"/>
        <v/>
      </c>
      <c r="AM15" s="66" t="str">
        <f t="shared" si="4"/>
        <v/>
      </c>
      <c r="AN15" s="66" t="str">
        <f t="shared" si="5"/>
        <v/>
      </c>
      <c r="AO15" s="66" t="str">
        <f t="shared" si="6"/>
        <v/>
      </c>
      <c r="AP15" s="66" t="str">
        <f t="shared" si="7"/>
        <v/>
      </c>
      <c r="AQ15" s="66" t="str">
        <f t="shared" si="48"/>
        <v/>
      </c>
      <c r="AR15" s="66" t="str">
        <f t="shared" si="49"/>
        <v/>
      </c>
      <c r="AS15" s="66" t="str">
        <f t="shared" si="30"/>
        <v/>
      </c>
      <c r="AT15" s="66" t="str">
        <f t="shared" si="31"/>
        <v/>
      </c>
      <c r="AU15" s="66" t="str">
        <f t="shared" si="32"/>
        <v/>
      </c>
      <c r="AV15" s="66" t="str">
        <f t="shared" si="33"/>
        <v/>
      </c>
      <c r="AW15" s="66" t="str">
        <f t="shared" si="8"/>
        <v/>
      </c>
      <c r="AX15" s="66" t="str">
        <f t="shared" si="9"/>
        <v/>
      </c>
      <c r="AY15" s="66" t="str">
        <f t="shared" si="10"/>
        <v/>
      </c>
      <c r="AZ15" s="66" t="str">
        <f t="shared" si="11"/>
        <v/>
      </c>
      <c r="BA15" s="66" t="str">
        <f t="shared" si="12"/>
        <v/>
      </c>
      <c r="BB15" s="66" t="str">
        <f t="shared" si="13"/>
        <v/>
      </c>
      <c r="BC15" s="66" t="str">
        <f t="shared" si="50"/>
        <v/>
      </c>
      <c r="BD15" s="66" t="str">
        <f t="shared" si="51"/>
        <v/>
      </c>
      <c r="BE15" s="66" t="str">
        <f t="shared" si="34"/>
        <v/>
      </c>
      <c r="BF15" s="66" t="str">
        <f t="shared" si="35"/>
        <v/>
      </c>
      <c r="BG15" s="66" t="str">
        <f t="shared" si="36"/>
        <v/>
      </c>
      <c r="BH15" s="66" t="str">
        <f t="shared" si="37"/>
        <v/>
      </c>
      <c r="BI15" s="66" t="str">
        <f t="shared" si="14"/>
        <v/>
      </c>
      <c r="BJ15" s="66" t="str">
        <f t="shared" si="15"/>
        <v/>
      </c>
      <c r="BK15" s="66" t="str">
        <f t="shared" si="16"/>
        <v/>
      </c>
      <c r="BL15" s="66" t="str">
        <f t="shared" si="17"/>
        <v/>
      </c>
      <c r="BM15" s="66" t="str">
        <f t="shared" si="18"/>
        <v/>
      </c>
      <c r="BN15" s="66" t="str">
        <f t="shared" si="19"/>
        <v/>
      </c>
      <c r="BP15" s="66" t="str" cm="1">
        <f t="array" ref="BP15">IF(INDEX($A:$A,ROW(BP15))&lt;=V$6,SMALL(N:N,INDEX($A:$A,ROW(BP15))),"")</f>
        <v/>
      </c>
      <c r="BQ15" s="66" t="str" cm="1">
        <f t="array" ref="BQ15">IF(INDEX($A:$A,ROW(BQ15))&lt;=W$6,SMALL(O:O,INDEX($A:$A,ROW(BQ15))),"")</f>
        <v/>
      </c>
      <c r="BR15" s="66" t="str" cm="1">
        <f t="array" ref="BR15">IF(INDEX($A:$A,ROW(BR15))&lt;=X$6,SMALL(P:P,INDEX($A:$A,ROW(BR15))),"")</f>
        <v/>
      </c>
      <c r="BS15" s="66" t="str" cm="1">
        <f t="array" ref="BS15">IF(INDEX($A:$A,ROW(BS15))&lt;=Y$6,SMALL(Q:Q,INDEX($A:$A,ROW(BS15))),"")</f>
        <v/>
      </c>
      <c r="BT15" s="66" t="str" cm="1">
        <f t="array" ref="BT15">IF(INDEX($A:$A,ROW(BT15))&lt;=Z$6,SMALL(R:R,INDEX($A:$A,ROW(BT15))),"")</f>
        <v/>
      </c>
      <c r="BU15" s="66" t="str" cm="1">
        <f t="array" ref="BU15">IF(INDEX($A:$A,ROW(BU15))&lt;=AA$6,SMALL(S:S,INDEX($A:$A,ROW(BU15))),"")</f>
        <v/>
      </c>
      <c r="BV15" s="66" t="str" cm="1">
        <f t="array" aca="1" ref="BV15" ca="1">IF(INDEX($A:$A,ROW(BP15))&lt;=V$6,_xlfn.NORM.INV(RAND(),0,1),"")</f>
        <v/>
      </c>
      <c r="BW15" s="66" t="str" cm="1">
        <f t="array" aca="1" ref="BW15" ca="1">IF(INDEX($A:$A,ROW(BQ15))&lt;=W$6,_xlfn.NORM.INV(RAND(),0,1),"")</f>
        <v/>
      </c>
      <c r="BX15" s="66" t="str" cm="1">
        <f t="array" aca="1" ref="BX15" ca="1">IF(INDEX($A:$A,ROW(BR15))&lt;=X$6,_xlfn.NORM.INV(RAND(),0,1),"")</f>
        <v/>
      </c>
      <c r="BY15" s="66" t="str" cm="1">
        <f t="array" aca="1" ref="BY15" ca="1">IF(INDEX($A:$A,ROW(BS15))&lt;=Y$6,_xlfn.NORM.INV(RAND(),0,1),"")</f>
        <v/>
      </c>
      <c r="BZ15" s="66" t="str" cm="1">
        <f t="array" aca="1" ref="BZ15" ca="1">IF(INDEX($A:$A,ROW(BT15))&lt;=Z$6,_xlfn.NORM.INV(RAND(),0,1),"")</f>
        <v/>
      </c>
      <c r="CA15" s="66" t="str" cm="1">
        <f t="array" aca="1" ref="CA15" ca="1">IF(INDEX($A:$A,ROW(BU15))&lt;=AA$6,_xlfn.NORM.INV(RAND(),0,1),"")</f>
        <v/>
      </c>
    </row>
    <row r="16" spans="1:79" ht="19.5" thickBot="1">
      <c r="A16" s="66">
        <v>14</v>
      </c>
      <c r="B16" s="41"/>
      <c r="C16" s="1"/>
      <c r="D16" s="1"/>
      <c r="E16" s="1"/>
      <c r="F16" s="1"/>
      <c r="G16" s="28"/>
      <c r="H16" s="41"/>
      <c r="I16" s="1"/>
      <c r="J16" s="1"/>
      <c r="K16" s="1"/>
      <c r="L16" s="1"/>
      <c r="M16" s="28"/>
      <c r="N16" s="41" t="str">
        <f t="shared" si="20"/>
        <v/>
      </c>
      <c r="O16" s="11" t="str">
        <f t="shared" si="21"/>
        <v/>
      </c>
      <c r="P16" s="11" t="str">
        <f t="shared" si="22"/>
        <v/>
      </c>
      <c r="Q16" s="11" t="str">
        <f t="shared" si="23"/>
        <v/>
      </c>
      <c r="R16" s="11" t="str">
        <f t="shared" si="24"/>
        <v/>
      </c>
      <c r="S16" s="120" t="str">
        <f t="shared" si="25"/>
        <v/>
      </c>
      <c r="U16" s="79" t="s">
        <v>121</v>
      </c>
      <c r="V16" s="21">
        <f t="shared" ref="V16:AA16" si="54">IF(V6=0,"",V7*V12)</f>
        <v>86.900000000000091</v>
      </c>
      <c r="W16" s="21">
        <f t="shared" si="54"/>
        <v>78.099999999999909</v>
      </c>
      <c r="X16" s="21">
        <f t="shared" si="54"/>
        <v>70.390684624018036</v>
      </c>
      <c r="Y16" s="21" t="str">
        <f t="shared" si="54"/>
        <v/>
      </c>
      <c r="Z16" s="21" t="str">
        <f t="shared" si="54"/>
        <v/>
      </c>
      <c r="AA16" s="21" t="str">
        <f t="shared" si="54"/>
        <v/>
      </c>
      <c r="AB16" s="86">
        <f>$Y$36*SUM(V16:AA16)</f>
        <v>8.4068101651435008</v>
      </c>
      <c r="AC16" s="66"/>
      <c r="AD16" s="66"/>
      <c r="AE16" s="66" t="str">
        <f t="shared" si="46"/>
        <v/>
      </c>
      <c r="AF16" s="66" t="str">
        <f t="shared" si="47"/>
        <v/>
      </c>
      <c r="AG16" s="66" t="str">
        <f t="shared" si="26"/>
        <v/>
      </c>
      <c r="AH16" s="66" t="str">
        <f t="shared" si="27"/>
        <v/>
      </c>
      <c r="AI16" s="66" t="str">
        <f t="shared" si="28"/>
        <v/>
      </c>
      <c r="AJ16" s="66" t="str">
        <f t="shared" si="29"/>
        <v/>
      </c>
      <c r="AK16" s="66" t="str">
        <f t="shared" si="2"/>
        <v/>
      </c>
      <c r="AL16" s="66" t="str">
        <f t="shared" si="3"/>
        <v/>
      </c>
      <c r="AM16" s="66" t="str">
        <f t="shared" si="4"/>
        <v/>
      </c>
      <c r="AN16" s="66" t="str">
        <f t="shared" si="5"/>
        <v/>
      </c>
      <c r="AO16" s="66" t="str">
        <f t="shared" si="6"/>
        <v/>
      </c>
      <c r="AP16" s="66" t="str">
        <f t="shared" si="7"/>
        <v/>
      </c>
      <c r="AQ16" s="66" t="str">
        <f t="shared" si="48"/>
        <v/>
      </c>
      <c r="AR16" s="66" t="str">
        <f t="shared" si="49"/>
        <v/>
      </c>
      <c r="AS16" s="66" t="str">
        <f t="shared" si="30"/>
        <v/>
      </c>
      <c r="AT16" s="66" t="str">
        <f t="shared" si="31"/>
        <v/>
      </c>
      <c r="AU16" s="66" t="str">
        <f t="shared" si="32"/>
        <v/>
      </c>
      <c r="AV16" s="66" t="str">
        <f t="shared" si="33"/>
        <v/>
      </c>
      <c r="AW16" s="66" t="str">
        <f t="shared" si="8"/>
        <v/>
      </c>
      <c r="AX16" s="66" t="str">
        <f t="shared" si="9"/>
        <v/>
      </c>
      <c r="AY16" s="66" t="str">
        <f t="shared" si="10"/>
        <v/>
      </c>
      <c r="AZ16" s="66" t="str">
        <f t="shared" si="11"/>
        <v/>
      </c>
      <c r="BA16" s="66" t="str">
        <f t="shared" si="12"/>
        <v/>
      </c>
      <c r="BB16" s="66" t="str">
        <f t="shared" si="13"/>
        <v/>
      </c>
      <c r="BC16" s="66" t="str">
        <f t="shared" si="50"/>
        <v/>
      </c>
      <c r="BD16" s="66" t="str">
        <f t="shared" si="51"/>
        <v/>
      </c>
      <c r="BE16" s="66" t="str">
        <f t="shared" si="34"/>
        <v/>
      </c>
      <c r="BF16" s="66" t="str">
        <f t="shared" si="35"/>
        <v/>
      </c>
      <c r="BG16" s="66" t="str">
        <f t="shared" si="36"/>
        <v/>
      </c>
      <c r="BH16" s="66" t="str">
        <f t="shared" si="37"/>
        <v/>
      </c>
      <c r="BI16" s="66" t="str">
        <f t="shared" si="14"/>
        <v/>
      </c>
      <c r="BJ16" s="66" t="str">
        <f t="shared" si="15"/>
        <v/>
      </c>
      <c r="BK16" s="66" t="str">
        <f t="shared" si="16"/>
        <v/>
      </c>
      <c r="BL16" s="66" t="str">
        <f t="shared" si="17"/>
        <v/>
      </c>
      <c r="BM16" s="66" t="str">
        <f t="shared" si="18"/>
        <v/>
      </c>
      <c r="BN16" s="66" t="str">
        <f t="shared" si="19"/>
        <v/>
      </c>
      <c r="BP16" s="66" t="str" cm="1">
        <f t="array" ref="BP16">IF(INDEX($A:$A,ROW(BP16))&lt;=V$6,SMALL(N:N,INDEX($A:$A,ROW(BP16))),"")</f>
        <v/>
      </c>
      <c r="BQ16" s="66" t="str" cm="1">
        <f t="array" ref="BQ16">IF(INDEX($A:$A,ROW(BQ16))&lt;=W$6,SMALL(O:O,INDEX($A:$A,ROW(BQ16))),"")</f>
        <v/>
      </c>
      <c r="BR16" s="66" t="str" cm="1">
        <f t="array" ref="BR16">IF(INDEX($A:$A,ROW(BR16))&lt;=X$6,SMALL(P:P,INDEX($A:$A,ROW(BR16))),"")</f>
        <v/>
      </c>
      <c r="BS16" s="66" t="str" cm="1">
        <f t="array" ref="BS16">IF(INDEX($A:$A,ROW(BS16))&lt;=Y$6,SMALL(Q:Q,INDEX($A:$A,ROW(BS16))),"")</f>
        <v/>
      </c>
      <c r="BT16" s="66" t="str" cm="1">
        <f t="array" ref="BT16">IF(INDEX($A:$A,ROW(BT16))&lt;=Z$6,SMALL(R:R,INDEX($A:$A,ROW(BT16))),"")</f>
        <v/>
      </c>
      <c r="BU16" s="66" t="str" cm="1">
        <f t="array" ref="BU16">IF(INDEX($A:$A,ROW(BU16))&lt;=AA$6,SMALL(S:S,INDEX($A:$A,ROW(BU16))),"")</f>
        <v/>
      </c>
      <c r="BV16" s="66" t="str" cm="1">
        <f t="array" aca="1" ref="BV16" ca="1">IF(INDEX($A:$A,ROW(BP16))&lt;=V$6,_xlfn.NORM.INV(RAND(),0,1),"")</f>
        <v/>
      </c>
      <c r="BW16" s="66" t="str" cm="1">
        <f t="array" aca="1" ref="BW16" ca="1">IF(INDEX($A:$A,ROW(BQ16))&lt;=W$6,_xlfn.NORM.INV(RAND(),0,1),"")</f>
        <v/>
      </c>
      <c r="BX16" s="66" t="str" cm="1">
        <f t="array" aca="1" ref="BX16" ca="1">IF(INDEX($A:$A,ROW(BR16))&lt;=X$6,_xlfn.NORM.INV(RAND(),0,1),"")</f>
        <v/>
      </c>
      <c r="BY16" s="66" t="str" cm="1">
        <f t="array" aca="1" ref="BY16" ca="1">IF(INDEX($A:$A,ROW(BS16))&lt;=Y$6,_xlfn.NORM.INV(RAND(),0,1),"")</f>
        <v/>
      </c>
      <c r="BZ16" s="66" t="str" cm="1">
        <f t="array" aca="1" ref="BZ16" ca="1">IF(INDEX($A:$A,ROW(BT16))&lt;=Z$6,_xlfn.NORM.INV(RAND(),0,1),"")</f>
        <v/>
      </c>
      <c r="CA16" s="66" t="str" cm="1">
        <f t="array" aca="1" ref="CA16" ca="1">IF(INDEX($A:$A,ROW(BU16))&lt;=AA$6,_xlfn.NORM.INV(RAND(),0,1),"")</f>
        <v/>
      </c>
    </row>
    <row r="17" spans="1:79" ht="15.75" thickBot="1">
      <c r="A17" s="66">
        <v>15</v>
      </c>
      <c r="B17" s="41"/>
      <c r="C17" s="1"/>
      <c r="D17" s="1"/>
      <c r="E17" s="1"/>
      <c r="F17" s="1"/>
      <c r="G17" s="28"/>
      <c r="H17" s="41"/>
      <c r="I17" s="1"/>
      <c r="J17" s="1"/>
      <c r="K17" s="1"/>
      <c r="L17" s="1"/>
      <c r="M17" s="28"/>
      <c r="N17" s="41" t="str">
        <f t="shared" si="20"/>
        <v/>
      </c>
      <c r="O17" s="11" t="str">
        <f t="shared" si="21"/>
        <v/>
      </c>
      <c r="P17" s="11" t="str">
        <f t="shared" si="22"/>
        <v/>
      </c>
      <c r="Q17" s="11" t="str">
        <f t="shared" si="23"/>
        <v/>
      </c>
      <c r="R17" s="11" t="str">
        <f t="shared" si="24"/>
        <v/>
      </c>
      <c r="S17" s="120" t="str">
        <f t="shared" si="25"/>
        <v/>
      </c>
      <c r="T17" s="66"/>
      <c r="U17" s="66"/>
      <c r="V17" s="66"/>
      <c r="W17" s="66"/>
      <c r="X17" s="66"/>
      <c r="Y17" s="66"/>
      <c r="Z17" s="66"/>
      <c r="AA17" s="66"/>
      <c r="AB17" s="66"/>
      <c r="AC17" s="66"/>
      <c r="AD17" s="66"/>
      <c r="AE17" s="66" t="str">
        <f t="shared" si="46"/>
        <v/>
      </c>
      <c r="AF17" s="66" t="str">
        <f t="shared" si="47"/>
        <v/>
      </c>
      <c r="AG17" s="66" t="str">
        <f t="shared" si="26"/>
        <v/>
      </c>
      <c r="AH17" s="66" t="str">
        <f t="shared" si="27"/>
        <v/>
      </c>
      <c r="AI17" s="66" t="str">
        <f t="shared" si="28"/>
        <v/>
      </c>
      <c r="AJ17" s="66" t="str">
        <f t="shared" si="29"/>
        <v/>
      </c>
      <c r="AK17" s="66" t="str">
        <f t="shared" si="2"/>
        <v/>
      </c>
      <c r="AL17" s="66" t="str">
        <f t="shared" si="3"/>
        <v/>
      </c>
      <c r="AM17" s="66" t="str">
        <f t="shared" si="4"/>
        <v/>
      </c>
      <c r="AN17" s="66" t="str">
        <f t="shared" si="5"/>
        <v/>
      </c>
      <c r="AO17" s="66" t="str">
        <f t="shared" si="6"/>
        <v/>
      </c>
      <c r="AP17" s="66" t="str">
        <f t="shared" si="7"/>
        <v/>
      </c>
      <c r="AQ17" s="66" t="str">
        <f t="shared" si="48"/>
        <v/>
      </c>
      <c r="AR17" s="66" t="str">
        <f t="shared" si="49"/>
        <v/>
      </c>
      <c r="AS17" s="66" t="str">
        <f t="shared" si="30"/>
        <v/>
      </c>
      <c r="AT17" s="66" t="str">
        <f t="shared" si="31"/>
        <v/>
      </c>
      <c r="AU17" s="66" t="str">
        <f t="shared" si="32"/>
        <v/>
      </c>
      <c r="AV17" s="66" t="str">
        <f t="shared" si="33"/>
        <v/>
      </c>
      <c r="AW17" s="66" t="str">
        <f t="shared" si="8"/>
        <v/>
      </c>
      <c r="AX17" s="66" t="str">
        <f t="shared" si="9"/>
        <v/>
      </c>
      <c r="AY17" s="66" t="str">
        <f t="shared" si="10"/>
        <v/>
      </c>
      <c r="AZ17" s="66" t="str">
        <f t="shared" si="11"/>
        <v/>
      </c>
      <c r="BA17" s="66" t="str">
        <f t="shared" si="12"/>
        <v/>
      </c>
      <c r="BB17" s="66" t="str">
        <f t="shared" si="13"/>
        <v/>
      </c>
      <c r="BC17" s="66" t="str">
        <f t="shared" si="50"/>
        <v/>
      </c>
      <c r="BD17" s="66" t="str">
        <f t="shared" si="51"/>
        <v/>
      </c>
      <c r="BE17" s="66" t="str">
        <f t="shared" si="34"/>
        <v/>
      </c>
      <c r="BF17" s="66" t="str">
        <f t="shared" si="35"/>
        <v/>
      </c>
      <c r="BG17" s="66" t="str">
        <f t="shared" si="36"/>
        <v/>
      </c>
      <c r="BH17" s="66" t="str">
        <f t="shared" si="37"/>
        <v/>
      </c>
      <c r="BI17" s="66" t="str">
        <f t="shared" si="14"/>
        <v/>
      </c>
      <c r="BJ17" s="66" t="str">
        <f t="shared" si="15"/>
        <v/>
      </c>
      <c r="BK17" s="66" t="str">
        <f t="shared" si="16"/>
        <v/>
      </c>
      <c r="BL17" s="66" t="str">
        <f t="shared" si="17"/>
        <v/>
      </c>
      <c r="BM17" s="66" t="str">
        <f t="shared" si="18"/>
        <v/>
      </c>
      <c r="BN17" s="66" t="str">
        <f t="shared" si="19"/>
        <v/>
      </c>
      <c r="BO17" s="66">
        <f>(BP3-$V$9)^2</f>
        <v>24.010000000000005</v>
      </c>
      <c r="BP17" s="66" t="str" cm="1">
        <f t="array" ref="BP17">IF(INDEX($A:$A,ROW(BP17))&lt;=V$6,SMALL(N:N,INDEX($A:$A,ROW(BP17))),"")</f>
        <v/>
      </c>
      <c r="BQ17" s="66" t="str" cm="1">
        <f t="array" ref="BQ17">IF(INDEX($A:$A,ROW(BQ17))&lt;=W$6,SMALL(O:O,INDEX($A:$A,ROW(BQ17))),"")</f>
        <v/>
      </c>
      <c r="BR17" s="66" t="str" cm="1">
        <f t="array" ref="BR17">IF(INDEX($A:$A,ROW(BR17))&lt;=X$6,SMALL(P:P,INDEX($A:$A,ROW(BR17))),"")</f>
        <v/>
      </c>
      <c r="BS17" s="66" t="str" cm="1">
        <f t="array" ref="BS17">IF(INDEX($A:$A,ROW(BS17))&lt;=Y$6,SMALL(Q:Q,INDEX($A:$A,ROW(BS17))),"")</f>
        <v/>
      </c>
      <c r="BT17" s="66" t="str" cm="1">
        <f t="array" ref="BT17">IF(INDEX($A:$A,ROW(BT17))&lt;=Z$6,SMALL(R:R,INDEX($A:$A,ROW(BT17))),"")</f>
        <v/>
      </c>
      <c r="BU17" s="66" t="str" cm="1">
        <f t="array" ref="BU17">IF(INDEX($A:$A,ROW(BU17))&lt;=AA$6,SMALL(S:S,INDEX($A:$A,ROW(BU17))),"")</f>
        <v/>
      </c>
      <c r="BV17" s="66" t="str" cm="1">
        <f t="array" aca="1" ref="BV17" ca="1">IF(INDEX($A:$A,ROW(BP17))&lt;=V$6,_xlfn.NORM.INV(RAND(),0,1),"")</f>
        <v/>
      </c>
      <c r="BW17" s="66" t="str" cm="1">
        <f t="array" aca="1" ref="BW17" ca="1">IF(INDEX($A:$A,ROW(BQ17))&lt;=W$6,_xlfn.NORM.INV(RAND(),0,1),"")</f>
        <v/>
      </c>
      <c r="BX17" s="66" t="str" cm="1">
        <f t="array" aca="1" ref="BX17" ca="1">IF(INDEX($A:$A,ROW(BR17))&lt;=X$6,_xlfn.NORM.INV(RAND(),0,1),"")</f>
        <v/>
      </c>
      <c r="BY17" s="66" t="str" cm="1">
        <f t="array" aca="1" ref="BY17" ca="1">IF(INDEX($A:$A,ROW(BS17))&lt;=Y$6,_xlfn.NORM.INV(RAND(),0,1),"")</f>
        <v/>
      </c>
      <c r="BZ17" s="66" t="str" cm="1">
        <f t="array" aca="1" ref="BZ17" ca="1">IF(INDEX($A:$A,ROW(BT17))&lt;=Z$6,_xlfn.NORM.INV(RAND(),0,1),"")</f>
        <v/>
      </c>
      <c r="CA17" s="66" t="str" cm="1">
        <f t="array" aca="1" ref="CA17" ca="1">IF(INDEX($A:$A,ROW(BU17))&lt;=AA$6,_xlfn.NORM.INV(RAND(),0,1),"")</f>
        <v/>
      </c>
    </row>
    <row r="18" spans="1:79">
      <c r="A18" s="66">
        <v>16</v>
      </c>
      <c r="B18" s="41"/>
      <c r="C18" s="1"/>
      <c r="D18" s="1"/>
      <c r="E18" s="1"/>
      <c r="F18" s="1"/>
      <c r="G18" s="28"/>
      <c r="H18" s="41"/>
      <c r="I18" s="1"/>
      <c r="J18" s="1"/>
      <c r="K18" s="1"/>
      <c r="L18" s="1"/>
      <c r="M18" s="28"/>
      <c r="N18" s="41" t="str">
        <f t="shared" si="20"/>
        <v/>
      </c>
      <c r="O18" s="11" t="str">
        <f t="shared" si="21"/>
        <v/>
      </c>
      <c r="P18" s="11" t="str">
        <f t="shared" si="22"/>
        <v/>
      </c>
      <c r="Q18" s="11" t="str">
        <f t="shared" si="23"/>
        <v/>
      </c>
      <c r="R18" s="11" t="str">
        <f t="shared" si="24"/>
        <v/>
      </c>
      <c r="S18" s="120" t="str">
        <f t="shared" si="25"/>
        <v/>
      </c>
      <c r="T18" s="66"/>
      <c r="U18" s="90" t="s">
        <v>149</v>
      </c>
      <c r="V18" s="16"/>
      <c r="W18" s="16"/>
      <c r="X18" s="16"/>
      <c r="Y18" s="16"/>
      <c r="Z18" s="16"/>
      <c r="AA18" s="16"/>
      <c r="AB18" s="91" t="s">
        <v>125</v>
      </c>
      <c r="AC18" s="66"/>
      <c r="AD18" s="66"/>
      <c r="AE18" s="66" t="str">
        <f t="shared" si="46"/>
        <v/>
      </c>
      <c r="AF18" s="66" t="str">
        <f t="shared" si="47"/>
        <v/>
      </c>
      <c r="AG18" s="66" t="str">
        <f t="shared" si="26"/>
        <v/>
      </c>
      <c r="AH18" s="66" t="str">
        <f t="shared" si="27"/>
        <v/>
      </c>
      <c r="AI18" s="66" t="str">
        <f t="shared" si="28"/>
        <v/>
      </c>
      <c r="AJ18" s="66" t="str">
        <f t="shared" si="29"/>
        <v/>
      </c>
      <c r="AK18" s="66" t="str">
        <f t="shared" si="2"/>
        <v/>
      </c>
      <c r="AL18" s="66" t="str">
        <f t="shared" si="3"/>
        <v/>
      </c>
      <c r="AM18" s="66" t="str">
        <f t="shared" si="4"/>
        <v/>
      </c>
      <c r="AN18" s="66" t="str">
        <f t="shared" si="5"/>
        <v/>
      </c>
      <c r="AO18" s="66" t="str">
        <f t="shared" si="6"/>
        <v/>
      </c>
      <c r="AP18" s="66" t="str">
        <f t="shared" si="7"/>
        <v/>
      </c>
      <c r="AQ18" s="66" t="str">
        <f t="shared" si="48"/>
        <v/>
      </c>
      <c r="AR18" s="66" t="str">
        <f t="shared" si="49"/>
        <v/>
      </c>
      <c r="AS18" s="66" t="str">
        <f t="shared" si="30"/>
        <v/>
      </c>
      <c r="AT18" s="66" t="str">
        <f t="shared" si="31"/>
        <v/>
      </c>
      <c r="AU18" s="66" t="str">
        <f t="shared" si="32"/>
        <v/>
      </c>
      <c r="AV18" s="66" t="str">
        <f t="shared" si="33"/>
        <v/>
      </c>
      <c r="AW18" s="66" t="str">
        <f t="shared" si="8"/>
        <v/>
      </c>
      <c r="AX18" s="66" t="str">
        <f t="shared" si="9"/>
        <v/>
      </c>
      <c r="AY18" s="66" t="str">
        <f t="shared" si="10"/>
        <v/>
      </c>
      <c r="AZ18" s="66" t="str">
        <f t="shared" si="11"/>
        <v/>
      </c>
      <c r="BA18" s="66" t="str">
        <f t="shared" si="12"/>
        <v/>
      </c>
      <c r="BB18" s="66" t="str">
        <f t="shared" si="13"/>
        <v/>
      </c>
      <c r="BC18" s="66" t="str">
        <f t="shared" si="50"/>
        <v/>
      </c>
      <c r="BD18" s="66" t="str">
        <f t="shared" si="51"/>
        <v/>
      </c>
      <c r="BE18" s="66" t="str">
        <f t="shared" si="34"/>
        <v/>
      </c>
      <c r="BF18" s="66" t="str">
        <f t="shared" si="35"/>
        <v/>
      </c>
      <c r="BG18" s="66" t="str">
        <f t="shared" si="36"/>
        <v/>
      </c>
      <c r="BH18" s="66" t="str">
        <f t="shared" si="37"/>
        <v/>
      </c>
      <c r="BI18" s="66" t="str">
        <f t="shared" si="14"/>
        <v/>
      </c>
      <c r="BJ18" s="66" t="str">
        <f t="shared" si="15"/>
        <v/>
      </c>
      <c r="BK18" s="66" t="str">
        <f t="shared" si="16"/>
        <v/>
      </c>
      <c r="BL18" s="66" t="str">
        <f t="shared" si="17"/>
        <v/>
      </c>
      <c r="BM18" s="66" t="str">
        <f t="shared" si="18"/>
        <v/>
      </c>
      <c r="BN18" s="66" t="str">
        <f t="shared" si="19"/>
        <v/>
      </c>
      <c r="BO18" s="66">
        <f t="shared" ref="BO18:BO26" si="55">(BP4-$V$9)^2</f>
        <v>15.210000000000003</v>
      </c>
      <c r="BP18" s="66" t="str" cm="1">
        <f t="array" ref="BP18">IF(INDEX($A:$A,ROW(BP18))&lt;=V$6,SMALL(N:N,INDEX($A:$A,ROW(BP18))),"")</f>
        <v/>
      </c>
      <c r="BQ18" s="66" t="str" cm="1">
        <f t="array" ref="BQ18">IF(INDEX($A:$A,ROW(BQ18))&lt;=W$6,SMALL(O:O,INDEX($A:$A,ROW(BQ18))),"")</f>
        <v/>
      </c>
      <c r="BR18" s="66" t="str" cm="1">
        <f t="array" ref="BR18">IF(INDEX($A:$A,ROW(BR18))&lt;=X$6,SMALL(P:P,INDEX($A:$A,ROW(BR18))),"")</f>
        <v/>
      </c>
      <c r="BS18" s="66" t="str" cm="1">
        <f t="array" ref="BS18">IF(INDEX($A:$A,ROW(BS18))&lt;=Y$6,SMALL(Q:Q,INDEX($A:$A,ROW(BS18))),"")</f>
        <v/>
      </c>
      <c r="BT18" s="66" t="str" cm="1">
        <f t="array" ref="BT18">IF(INDEX($A:$A,ROW(BT18))&lt;=Z$6,SMALL(R:R,INDEX($A:$A,ROW(BT18))),"")</f>
        <v/>
      </c>
      <c r="BU18" s="66" t="str" cm="1">
        <f t="array" ref="BU18">IF(INDEX($A:$A,ROW(BU18))&lt;=AA$6,SMALL(S:S,INDEX($A:$A,ROW(BU18))),"")</f>
        <v/>
      </c>
      <c r="BV18" s="66" t="str" cm="1">
        <f t="array" aca="1" ref="BV18" ca="1">IF(INDEX($A:$A,ROW(BP18))&lt;=V$6,_xlfn.NORM.INV(RAND(),0,1),"")</f>
        <v/>
      </c>
      <c r="BW18" s="66" t="str" cm="1">
        <f t="array" aca="1" ref="BW18" ca="1">IF(INDEX($A:$A,ROW(BQ18))&lt;=W$6,_xlfn.NORM.INV(RAND(),0,1),"")</f>
        <v/>
      </c>
      <c r="BX18" s="66" t="str" cm="1">
        <f t="array" aca="1" ref="BX18" ca="1">IF(INDEX($A:$A,ROW(BR18))&lt;=X$6,_xlfn.NORM.INV(RAND(),0,1),"")</f>
        <v/>
      </c>
      <c r="BY18" s="66" t="str" cm="1">
        <f t="array" aca="1" ref="BY18" ca="1">IF(INDEX($A:$A,ROW(BS18))&lt;=Y$6,_xlfn.NORM.INV(RAND(),0,1),"")</f>
        <v/>
      </c>
      <c r="BZ18" s="66" t="str" cm="1">
        <f t="array" aca="1" ref="BZ18" ca="1">IF(INDEX($A:$A,ROW(BT18))&lt;=Z$6,_xlfn.NORM.INV(RAND(),0,1),"")</f>
        <v/>
      </c>
      <c r="CA18" s="66" t="str" cm="1">
        <f t="array" aca="1" ref="CA18" ca="1">IF(INDEX($A:$A,ROW(BU18))&lt;=AA$6,_xlfn.NORM.INV(RAND(),0,1),"")</f>
        <v/>
      </c>
    </row>
    <row r="19" spans="1:79">
      <c r="A19" s="66">
        <v>17</v>
      </c>
      <c r="B19" s="41"/>
      <c r="C19" s="1"/>
      <c r="D19" s="1"/>
      <c r="E19" s="1"/>
      <c r="F19" s="1"/>
      <c r="G19" s="28"/>
      <c r="H19" s="41"/>
      <c r="I19" s="1"/>
      <c r="J19" s="1"/>
      <c r="K19" s="1"/>
      <c r="L19" s="1"/>
      <c r="M19" s="28"/>
      <c r="N19" s="41" t="str">
        <f t="shared" si="20"/>
        <v/>
      </c>
      <c r="O19" s="11" t="str">
        <f t="shared" si="21"/>
        <v/>
      </c>
      <c r="P19" s="11" t="str">
        <f t="shared" si="22"/>
        <v/>
      </c>
      <c r="Q19" s="11" t="str">
        <f t="shared" si="23"/>
        <v/>
      </c>
      <c r="R19" s="11" t="str">
        <f t="shared" si="24"/>
        <v/>
      </c>
      <c r="S19" s="120" t="str">
        <f t="shared" si="25"/>
        <v/>
      </c>
      <c r="U19" s="44" t="s">
        <v>123</v>
      </c>
      <c r="V19" s="2">
        <f>IF($V$3&gt;V4,AVERAGE(AE:AE),"")</f>
        <v>2.72</v>
      </c>
      <c r="W19" s="2">
        <f t="shared" ref="W19:AA19" si="56">IF($V$3&gt;W4,AVERAGE(AF:AF),"")</f>
        <v>2.3600000000000003</v>
      </c>
      <c r="X19" s="2">
        <f t="shared" si="56"/>
        <v>2.0238383838383838</v>
      </c>
      <c r="Y19" s="2" t="str">
        <f t="shared" si="56"/>
        <v/>
      </c>
      <c r="Z19" s="2" t="str">
        <f t="shared" si="56"/>
        <v/>
      </c>
      <c r="AA19" s="2" t="str">
        <f t="shared" si="56"/>
        <v/>
      </c>
      <c r="AB19" s="19">
        <f>AVERAGE(V19:AA19)</f>
        <v>2.3679461279461278</v>
      </c>
      <c r="AC19" s="66"/>
      <c r="AD19" s="66"/>
      <c r="AE19" s="66" t="str">
        <f t="shared" si="46"/>
        <v/>
      </c>
      <c r="AF19" s="66" t="str">
        <f t="shared" si="47"/>
        <v/>
      </c>
      <c r="AG19" s="66" t="str">
        <f t="shared" si="26"/>
        <v/>
      </c>
      <c r="AH19" s="66" t="str">
        <f t="shared" si="27"/>
        <v/>
      </c>
      <c r="AI19" s="66" t="str">
        <f t="shared" si="28"/>
        <v/>
      </c>
      <c r="AJ19" s="66" t="str">
        <f t="shared" si="29"/>
        <v/>
      </c>
      <c r="AK19" s="66" t="str">
        <f t="shared" si="2"/>
        <v/>
      </c>
      <c r="AL19" s="66" t="str">
        <f t="shared" si="3"/>
        <v/>
      </c>
      <c r="AM19" s="66" t="str">
        <f t="shared" si="4"/>
        <v/>
      </c>
      <c r="AN19" s="66" t="str">
        <f t="shared" si="5"/>
        <v/>
      </c>
      <c r="AO19" s="66" t="str">
        <f t="shared" si="6"/>
        <v/>
      </c>
      <c r="AP19" s="66" t="str">
        <f t="shared" si="7"/>
        <v/>
      </c>
      <c r="AQ19" s="66" t="str">
        <f t="shared" si="48"/>
        <v/>
      </c>
      <c r="AR19" s="66" t="str">
        <f t="shared" si="49"/>
        <v/>
      </c>
      <c r="AS19" s="66" t="str">
        <f t="shared" si="30"/>
        <v/>
      </c>
      <c r="AT19" s="66" t="str">
        <f t="shared" si="31"/>
        <v/>
      </c>
      <c r="AU19" s="66" t="str">
        <f t="shared" si="32"/>
        <v/>
      </c>
      <c r="AV19" s="66" t="str">
        <f t="shared" si="33"/>
        <v/>
      </c>
      <c r="AW19" s="66" t="str">
        <f t="shared" si="8"/>
        <v/>
      </c>
      <c r="AX19" s="66" t="str">
        <f t="shared" si="9"/>
        <v/>
      </c>
      <c r="AY19" s="66" t="str">
        <f t="shared" si="10"/>
        <v/>
      </c>
      <c r="AZ19" s="66" t="str">
        <f t="shared" si="11"/>
        <v/>
      </c>
      <c r="BA19" s="66" t="str">
        <f t="shared" si="12"/>
        <v/>
      </c>
      <c r="BB19" s="66" t="str">
        <f t="shared" si="13"/>
        <v/>
      </c>
      <c r="BC19" s="66" t="str">
        <f t="shared" si="50"/>
        <v/>
      </c>
      <c r="BD19" s="66" t="str">
        <f t="shared" si="51"/>
        <v/>
      </c>
      <c r="BE19" s="66" t="str">
        <f t="shared" si="34"/>
        <v/>
      </c>
      <c r="BF19" s="66" t="str">
        <f t="shared" si="35"/>
        <v/>
      </c>
      <c r="BG19" s="66" t="str">
        <f t="shared" si="36"/>
        <v/>
      </c>
      <c r="BH19" s="66" t="str">
        <f t="shared" si="37"/>
        <v/>
      </c>
      <c r="BI19" s="66" t="str">
        <f t="shared" si="14"/>
        <v/>
      </c>
      <c r="BJ19" s="66" t="str">
        <f t="shared" si="15"/>
        <v/>
      </c>
      <c r="BK19" s="66" t="str">
        <f t="shared" si="16"/>
        <v/>
      </c>
      <c r="BL19" s="66" t="str">
        <f t="shared" si="17"/>
        <v/>
      </c>
      <c r="BM19" s="66" t="str">
        <f t="shared" si="18"/>
        <v/>
      </c>
      <c r="BN19" s="66" t="str">
        <f t="shared" si="19"/>
        <v/>
      </c>
      <c r="BO19" s="66">
        <f t="shared" si="55"/>
        <v>8.4100000000000019</v>
      </c>
      <c r="BP19" s="66" t="str" cm="1">
        <f t="array" ref="BP19">IF(INDEX($A:$A,ROW(BP19))&lt;=V$6,SMALL(N:N,INDEX($A:$A,ROW(BP19))),"")</f>
        <v/>
      </c>
      <c r="BQ19" s="66" t="str" cm="1">
        <f t="array" ref="BQ19">IF(INDEX($A:$A,ROW(BQ19))&lt;=W$6,SMALL(O:O,INDEX($A:$A,ROW(BQ19))),"")</f>
        <v/>
      </c>
      <c r="BR19" s="66" t="str" cm="1">
        <f t="array" ref="BR19">IF(INDEX($A:$A,ROW(BR19))&lt;=X$6,SMALL(P:P,INDEX($A:$A,ROW(BR19))),"")</f>
        <v/>
      </c>
      <c r="BS19" s="66" t="str" cm="1">
        <f t="array" ref="BS19">IF(INDEX($A:$A,ROW(BS19))&lt;=Y$6,SMALL(Q:Q,INDEX($A:$A,ROW(BS19))),"")</f>
        <v/>
      </c>
      <c r="BT19" s="66" t="str" cm="1">
        <f t="array" ref="BT19">IF(INDEX($A:$A,ROW(BT19))&lt;=Z$6,SMALL(R:R,INDEX($A:$A,ROW(BT19))),"")</f>
        <v/>
      </c>
      <c r="BU19" s="66" t="str" cm="1">
        <f t="array" ref="BU19">IF(INDEX($A:$A,ROW(BU19))&lt;=AA$6,SMALL(S:S,INDEX($A:$A,ROW(BU19))),"")</f>
        <v/>
      </c>
      <c r="BV19" s="66" t="str" cm="1">
        <f t="array" aca="1" ref="BV19" ca="1">IF(INDEX($A:$A,ROW(BP19))&lt;=V$6,_xlfn.NORM.INV(RAND(),0,1),"")</f>
        <v/>
      </c>
      <c r="BW19" s="66" t="str" cm="1">
        <f t="array" aca="1" ref="BW19" ca="1">IF(INDEX($A:$A,ROW(BQ19))&lt;=W$6,_xlfn.NORM.INV(RAND(),0,1),"")</f>
        <v/>
      </c>
      <c r="BX19" s="66" t="str" cm="1">
        <f t="array" aca="1" ref="BX19" ca="1">IF(INDEX($A:$A,ROW(BR19))&lt;=X$6,_xlfn.NORM.INV(RAND(),0,1),"")</f>
        <v/>
      </c>
      <c r="BY19" s="66" t="str" cm="1">
        <f t="array" aca="1" ref="BY19" ca="1">IF(INDEX($A:$A,ROW(BS19))&lt;=Y$6,_xlfn.NORM.INV(RAND(),0,1),"")</f>
        <v/>
      </c>
      <c r="BZ19" s="66" t="str" cm="1">
        <f t="array" aca="1" ref="BZ19" ca="1">IF(INDEX($A:$A,ROW(BT19))&lt;=Z$6,_xlfn.NORM.INV(RAND(),0,1),"")</f>
        <v/>
      </c>
      <c r="CA19" s="66" t="str" cm="1">
        <f t="array" aca="1" ref="CA19" ca="1">IF(INDEX($A:$A,ROW(BU19))&lt;=AA$6,_xlfn.NORM.INV(RAND(),0,1),"")</f>
        <v/>
      </c>
    </row>
    <row r="20" spans="1:79">
      <c r="A20" s="66">
        <v>18</v>
      </c>
      <c r="B20" s="41"/>
      <c r="C20" s="1"/>
      <c r="D20" s="1"/>
      <c r="E20" s="1"/>
      <c r="F20" s="1"/>
      <c r="G20" s="28"/>
      <c r="H20" s="41"/>
      <c r="I20" s="1"/>
      <c r="J20" s="1"/>
      <c r="K20" s="1"/>
      <c r="L20" s="1"/>
      <c r="M20" s="28"/>
      <c r="N20" s="41" t="str">
        <f t="shared" si="20"/>
        <v/>
      </c>
      <c r="O20" s="11" t="str">
        <f t="shared" si="21"/>
        <v/>
      </c>
      <c r="P20" s="11" t="str">
        <f t="shared" si="22"/>
        <v/>
      </c>
      <c r="Q20" s="11" t="str">
        <f t="shared" si="23"/>
        <v/>
      </c>
      <c r="R20" s="11" t="str">
        <f t="shared" si="24"/>
        <v/>
      </c>
      <c r="S20" s="120" t="str">
        <f t="shared" si="25"/>
        <v/>
      </c>
      <c r="T20" s="66"/>
      <c r="U20" s="44"/>
      <c r="V20" s="2"/>
      <c r="W20" s="2"/>
      <c r="X20" s="2"/>
      <c r="Y20" s="2"/>
      <c r="Z20" s="2"/>
      <c r="AA20" s="2"/>
      <c r="AB20" s="19"/>
      <c r="AC20" s="66"/>
      <c r="AD20" s="66"/>
      <c r="AE20" s="66" t="str">
        <f t="shared" si="46"/>
        <v/>
      </c>
      <c r="AF20" s="66" t="str">
        <f t="shared" si="47"/>
        <v/>
      </c>
      <c r="AG20" s="66" t="str">
        <f t="shared" si="26"/>
        <v/>
      </c>
      <c r="AH20" s="66" t="str">
        <f t="shared" si="27"/>
        <v/>
      </c>
      <c r="AI20" s="66" t="str">
        <f t="shared" si="28"/>
        <v/>
      </c>
      <c r="AJ20" s="66" t="str">
        <f t="shared" si="29"/>
        <v/>
      </c>
      <c r="AK20" s="66" t="str">
        <f t="shared" si="2"/>
        <v/>
      </c>
      <c r="AL20" s="66" t="str">
        <f t="shared" si="3"/>
        <v/>
      </c>
      <c r="AM20" s="66" t="str">
        <f t="shared" si="4"/>
        <v/>
      </c>
      <c r="AN20" s="66" t="str">
        <f t="shared" si="5"/>
        <v/>
      </c>
      <c r="AO20" s="66" t="str">
        <f t="shared" si="6"/>
        <v/>
      </c>
      <c r="AP20" s="66" t="str">
        <f t="shared" si="7"/>
        <v/>
      </c>
      <c r="AQ20" s="66" t="str">
        <f t="shared" si="48"/>
        <v/>
      </c>
      <c r="AR20" s="66" t="str">
        <f t="shared" si="49"/>
        <v/>
      </c>
      <c r="AS20" s="66" t="str">
        <f t="shared" si="30"/>
        <v/>
      </c>
      <c r="AT20" s="66" t="str">
        <f t="shared" si="31"/>
        <v/>
      </c>
      <c r="AU20" s="66" t="str">
        <f t="shared" si="32"/>
        <v/>
      </c>
      <c r="AV20" s="66" t="str">
        <f t="shared" si="33"/>
        <v/>
      </c>
      <c r="AW20" s="66" t="str">
        <f t="shared" si="8"/>
        <v/>
      </c>
      <c r="AX20" s="66" t="str">
        <f t="shared" si="9"/>
        <v/>
      </c>
      <c r="AY20" s="66" t="str">
        <f t="shared" si="10"/>
        <v/>
      </c>
      <c r="AZ20" s="66" t="str">
        <f t="shared" si="11"/>
        <v/>
      </c>
      <c r="BA20" s="66" t="str">
        <f t="shared" si="12"/>
        <v/>
      </c>
      <c r="BB20" s="66" t="str">
        <f t="shared" si="13"/>
        <v/>
      </c>
      <c r="BC20" s="66" t="str">
        <f t="shared" si="50"/>
        <v/>
      </c>
      <c r="BD20" s="66" t="str">
        <f t="shared" si="51"/>
        <v/>
      </c>
      <c r="BE20" s="66" t="str">
        <f t="shared" si="34"/>
        <v/>
      </c>
      <c r="BF20" s="66" t="str">
        <f t="shared" si="35"/>
        <v/>
      </c>
      <c r="BG20" s="66" t="str">
        <f t="shared" si="36"/>
        <v/>
      </c>
      <c r="BH20" s="66" t="str">
        <f t="shared" si="37"/>
        <v/>
      </c>
      <c r="BI20" s="66" t="str">
        <f t="shared" si="14"/>
        <v/>
      </c>
      <c r="BJ20" s="66" t="str">
        <f t="shared" si="15"/>
        <v/>
      </c>
      <c r="BK20" s="66" t="str">
        <f t="shared" si="16"/>
        <v/>
      </c>
      <c r="BL20" s="66" t="str">
        <f t="shared" si="17"/>
        <v/>
      </c>
      <c r="BM20" s="66" t="str">
        <f t="shared" si="18"/>
        <v/>
      </c>
      <c r="BN20" s="66" t="str">
        <f t="shared" si="19"/>
        <v/>
      </c>
      <c r="BO20" s="66">
        <f t="shared" si="55"/>
        <v>3.6100000000000012</v>
      </c>
      <c r="BP20" s="66" t="str" cm="1">
        <f t="array" ref="BP20">IF(INDEX($A:$A,ROW(BP20))&lt;=V$6,SMALL(N:N,INDEX($A:$A,ROW(BP20))),"")</f>
        <v/>
      </c>
      <c r="BQ20" s="66" t="str" cm="1">
        <f t="array" ref="BQ20">IF(INDEX($A:$A,ROW(BQ20))&lt;=W$6,SMALL(O:O,INDEX($A:$A,ROW(BQ20))),"")</f>
        <v/>
      </c>
      <c r="BR20" s="66" t="str" cm="1">
        <f t="array" ref="BR20">IF(INDEX($A:$A,ROW(BR20))&lt;=X$6,SMALL(P:P,INDEX($A:$A,ROW(BR20))),"")</f>
        <v/>
      </c>
      <c r="BS20" s="66" t="str" cm="1">
        <f t="array" ref="BS20">IF(INDEX($A:$A,ROW(BS20))&lt;=Y$6,SMALL(Q:Q,INDEX($A:$A,ROW(BS20))),"")</f>
        <v/>
      </c>
      <c r="BT20" s="66" t="str" cm="1">
        <f t="array" ref="BT20">IF(INDEX($A:$A,ROW(BT20))&lt;=Z$6,SMALL(R:R,INDEX($A:$A,ROW(BT20))),"")</f>
        <v/>
      </c>
      <c r="BU20" s="66" t="str" cm="1">
        <f t="array" ref="BU20">IF(INDEX($A:$A,ROW(BU20))&lt;=AA$6,SMALL(S:S,INDEX($A:$A,ROW(BU20))),"")</f>
        <v/>
      </c>
      <c r="BV20" s="66" t="str" cm="1">
        <f t="array" aca="1" ref="BV20" ca="1">IF(INDEX($A:$A,ROW(BP20))&lt;=V$6,_xlfn.NORM.INV(RAND(),0,1),"")</f>
        <v/>
      </c>
      <c r="BW20" s="66" t="str" cm="1">
        <f t="array" aca="1" ref="BW20" ca="1">IF(INDEX($A:$A,ROW(BQ20))&lt;=W$6,_xlfn.NORM.INV(RAND(),0,1),"")</f>
        <v/>
      </c>
      <c r="BX20" s="66" t="str" cm="1">
        <f t="array" aca="1" ref="BX20" ca="1">IF(INDEX($A:$A,ROW(BR20))&lt;=X$6,_xlfn.NORM.INV(RAND(),0,1),"")</f>
        <v/>
      </c>
      <c r="BY20" s="66" t="str" cm="1">
        <f t="array" aca="1" ref="BY20" ca="1">IF(INDEX($A:$A,ROW(BS20))&lt;=Y$6,_xlfn.NORM.INV(RAND(),0,1),"")</f>
        <v/>
      </c>
      <c r="BZ20" s="66" t="str" cm="1">
        <f t="array" aca="1" ref="BZ20" ca="1">IF(INDEX($A:$A,ROW(BT20))&lt;=Z$6,_xlfn.NORM.INV(RAND(),0,1),"")</f>
        <v/>
      </c>
      <c r="CA20" s="66" t="str" cm="1">
        <f t="array" aca="1" ref="CA20" ca="1">IF(INDEX($A:$A,ROW(BU20))&lt;=AA$6,_xlfn.NORM.INV(RAND(),0,1),"")</f>
        <v/>
      </c>
    </row>
    <row r="21" spans="1:79">
      <c r="A21" s="66">
        <v>19</v>
      </c>
      <c r="B21" s="41"/>
      <c r="C21" s="1"/>
      <c r="D21" s="1"/>
      <c r="E21" s="1"/>
      <c r="F21" s="1"/>
      <c r="G21" s="28"/>
      <c r="H21" s="41"/>
      <c r="I21" s="1"/>
      <c r="J21" s="1"/>
      <c r="K21" s="1"/>
      <c r="L21" s="1"/>
      <c r="M21" s="28"/>
      <c r="N21" s="41" t="str">
        <f t="shared" si="20"/>
        <v/>
      </c>
      <c r="O21" s="11" t="str">
        <f t="shared" si="21"/>
        <v/>
      </c>
      <c r="P21" s="11" t="str">
        <f t="shared" si="22"/>
        <v/>
      </c>
      <c r="Q21" s="11" t="str">
        <f t="shared" si="23"/>
        <v/>
      </c>
      <c r="R21" s="11" t="str">
        <f t="shared" si="24"/>
        <v/>
      </c>
      <c r="S21" s="120" t="str">
        <f t="shared" si="25"/>
        <v/>
      </c>
      <c r="T21" s="66"/>
      <c r="U21" s="44" t="s">
        <v>150</v>
      </c>
      <c r="V21" s="2"/>
      <c r="W21" s="2"/>
      <c r="X21" s="2"/>
      <c r="Y21" s="2"/>
      <c r="Z21" s="2"/>
      <c r="AA21" s="2"/>
      <c r="AB21" s="92" t="s">
        <v>140</v>
      </c>
      <c r="AC21" s="66"/>
      <c r="AD21" s="66"/>
      <c r="AE21" s="66" t="str">
        <f t="shared" si="46"/>
        <v/>
      </c>
      <c r="AF21" s="66" t="str">
        <f t="shared" si="47"/>
        <v/>
      </c>
      <c r="AG21" s="66" t="str">
        <f t="shared" si="26"/>
        <v/>
      </c>
      <c r="AH21" s="66" t="str">
        <f t="shared" si="27"/>
        <v/>
      </c>
      <c r="AI21" s="66" t="str">
        <f t="shared" si="28"/>
        <v/>
      </c>
      <c r="AJ21" s="66" t="str">
        <f t="shared" si="29"/>
        <v/>
      </c>
      <c r="AK21" s="66" t="str">
        <f t="shared" si="2"/>
        <v/>
      </c>
      <c r="AL21" s="66" t="str">
        <f t="shared" si="3"/>
        <v/>
      </c>
      <c r="AM21" s="66" t="str">
        <f t="shared" si="4"/>
        <v/>
      </c>
      <c r="AN21" s="66" t="str">
        <f t="shared" si="5"/>
        <v/>
      </c>
      <c r="AO21" s="66" t="str">
        <f t="shared" si="6"/>
        <v/>
      </c>
      <c r="AP21" s="66" t="str">
        <f t="shared" si="7"/>
        <v/>
      </c>
      <c r="AQ21" s="66" t="str">
        <f t="shared" si="48"/>
        <v/>
      </c>
      <c r="AR21" s="66" t="str">
        <f t="shared" si="49"/>
        <v/>
      </c>
      <c r="AS21" s="66" t="str">
        <f t="shared" si="30"/>
        <v/>
      </c>
      <c r="AT21" s="66" t="str">
        <f t="shared" si="31"/>
        <v/>
      </c>
      <c r="AU21" s="66" t="str">
        <f t="shared" si="32"/>
        <v/>
      </c>
      <c r="AV21" s="66" t="str">
        <f t="shared" si="33"/>
        <v/>
      </c>
      <c r="AW21" s="66" t="str">
        <f t="shared" si="8"/>
        <v/>
      </c>
      <c r="AX21" s="66" t="str">
        <f t="shared" si="9"/>
        <v/>
      </c>
      <c r="AY21" s="66" t="str">
        <f t="shared" si="10"/>
        <v/>
      </c>
      <c r="AZ21" s="66" t="str">
        <f t="shared" si="11"/>
        <v/>
      </c>
      <c r="BA21" s="66" t="str">
        <f t="shared" si="12"/>
        <v/>
      </c>
      <c r="BB21" s="66" t="str">
        <f t="shared" si="13"/>
        <v/>
      </c>
      <c r="BC21" s="66" t="str">
        <f t="shared" si="50"/>
        <v/>
      </c>
      <c r="BD21" s="66" t="str">
        <f t="shared" si="51"/>
        <v/>
      </c>
      <c r="BE21" s="66" t="str">
        <f t="shared" si="34"/>
        <v/>
      </c>
      <c r="BF21" s="66" t="str">
        <f t="shared" si="35"/>
        <v/>
      </c>
      <c r="BG21" s="66" t="str">
        <f t="shared" si="36"/>
        <v/>
      </c>
      <c r="BH21" s="66" t="str">
        <f t="shared" si="37"/>
        <v/>
      </c>
      <c r="BI21" s="66" t="str">
        <f t="shared" si="14"/>
        <v/>
      </c>
      <c r="BJ21" s="66" t="str">
        <f t="shared" si="15"/>
        <v/>
      </c>
      <c r="BK21" s="66" t="str">
        <f t="shared" si="16"/>
        <v/>
      </c>
      <c r="BL21" s="66" t="str">
        <f t="shared" si="17"/>
        <v/>
      </c>
      <c r="BM21" s="66" t="str">
        <f t="shared" si="18"/>
        <v/>
      </c>
      <c r="BN21" s="66" t="str">
        <f t="shared" si="19"/>
        <v/>
      </c>
      <c r="BO21" s="66">
        <f t="shared" si="55"/>
        <v>1.2099999999999993</v>
      </c>
      <c r="BP21" s="66" t="str" cm="1">
        <f t="array" ref="BP21">IF(INDEX($A:$A,ROW(BP21))&lt;=V$6,SMALL(N:N,INDEX($A:$A,ROW(BP21))),"")</f>
        <v/>
      </c>
      <c r="BQ21" s="66" t="str" cm="1">
        <f t="array" ref="BQ21">IF(INDEX($A:$A,ROW(BQ21))&lt;=W$6,SMALL(O:O,INDEX($A:$A,ROW(BQ21))),"")</f>
        <v/>
      </c>
      <c r="BR21" s="66" t="str" cm="1">
        <f t="array" ref="BR21">IF(INDEX($A:$A,ROW(BR21))&lt;=X$6,SMALL(P:P,INDEX($A:$A,ROW(BR21))),"")</f>
        <v/>
      </c>
      <c r="BS21" s="66" t="str" cm="1">
        <f t="array" ref="BS21">IF(INDEX($A:$A,ROW(BS21))&lt;=Y$6,SMALL(Q:Q,INDEX($A:$A,ROW(BS21))),"")</f>
        <v/>
      </c>
      <c r="BT21" s="66" t="str" cm="1">
        <f t="array" ref="BT21">IF(INDEX($A:$A,ROW(BT21))&lt;=Z$6,SMALL(R:R,INDEX($A:$A,ROW(BT21))),"")</f>
        <v/>
      </c>
      <c r="BU21" s="66" t="str" cm="1">
        <f t="array" ref="BU21">IF(INDEX($A:$A,ROW(BU21))&lt;=AA$6,SMALL(S:S,INDEX($A:$A,ROW(BU21))),"")</f>
        <v/>
      </c>
      <c r="BV21" s="66" t="str" cm="1">
        <f t="array" aca="1" ref="BV21" ca="1">IF(INDEX($A:$A,ROW(BP21))&lt;=V$6,_xlfn.NORM.INV(RAND(),0,1),"")</f>
        <v/>
      </c>
      <c r="BW21" s="66" t="str" cm="1">
        <f t="array" aca="1" ref="BW21" ca="1">IF(INDEX($A:$A,ROW(BQ21))&lt;=W$6,_xlfn.NORM.INV(RAND(),0,1),"")</f>
        <v/>
      </c>
      <c r="BX21" s="66" t="str" cm="1">
        <f t="array" aca="1" ref="BX21" ca="1">IF(INDEX($A:$A,ROW(BR21))&lt;=X$6,_xlfn.NORM.INV(RAND(),0,1),"")</f>
        <v/>
      </c>
      <c r="BY21" s="66" t="str" cm="1">
        <f t="array" aca="1" ref="BY21" ca="1">IF(INDEX($A:$A,ROW(BS21))&lt;=Y$6,_xlfn.NORM.INV(RAND(),0,1),"")</f>
        <v/>
      </c>
      <c r="BZ21" s="66" t="str" cm="1">
        <f t="array" aca="1" ref="BZ21" ca="1">IF(INDEX($A:$A,ROW(BT21))&lt;=Z$6,_xlfn.NORM.INV(RAND(),0,1),"")</f>
        <v/>
      </c>
      <c r="CA21" s="66" t="str" cm="1">
        <f t="array" aca="1" ref="CA21" ca="1">IF(INDEX($A:$A,ROW(BU21))&lt;=AA$6,_xlfn.NORM.INV(RAND(),0,1),"")</f>
        <v/>
      </c>
    </row>
    <row r="22" spans="1:79">
      <c r="A22" s="66">
        <v>20</v>
      </c>
      <c r="B22" s="41"/>
      <c r="C22" s="1"/>
      <c r="D22" s="1"/>
      <c r="E22" s="1"/>
      <c r="F22" s="1"/>
      <c r="G22" s="28"/>
      <c r="H22" s="41"/>
      <c r="I22" s="1"/>
      <c r="J22" s="1"/>
      <c r="K22" s="1"/>
      <c r="L22" s="1"/>
      <c r="M22" s="28"/>
      <c r="N22" s="41" t="str">
        <f t="shared" si="20"/>
        <v/>
      </c>
      <c r="O22" s="11" t="str">
        <f t="shared" si="21"/>
        <v/>
      </c>
      <c r="P22" s="11" t="str">
        <f t="shared" si="22"/>
        <v/>
      </c>
      <c r="Q22" s="11" t="str">
        <f t="shared" si="23"/>
        <v/>
      </c>
      <c r="R22" s="11" t="str">
        <f t="shared" si="24"/>
        <v/>
      </c>
      <c r="S22" s="120" t="str">
        <f t="shared" si="25"/>
        <v/>
      </c>
      <c r="T22" s="66"/>
      <c r="U22" s="44" t="s">
        <v>124</v>
      </c>
      <c r="V22" s="2">
        <f t="shared" ref="V22:AA22" si="57">IF($V$3&gt;V4,AVERAGE(AQ:AQ),"")</f>
        <v>2.5</v>
      </c>
      <c r="W22" s="2">
        <f t="shared" si="57"/>
        <v>2.2999999999999998</v>
      </c>
      <c r="X22" s="2">
        <f t="shared" si="57"/>
        <v>2</v>
      </c>
      <c r="Y22" s="2" t="str">
        <f t="shared" si="57"/>
        <v/>
      </c>
      <c r="Z22" s="2" t="str">
        <f t="shared" si="57"/>
        <v/>
      </c>
      <c r="AA22" s="2" t="str">
        <f t="shared" si="57"/>
        <v/>
      </c>
      <c r="AB22" s="19">
        <f>AVERAGE(V22:AA22)</f>
        <v>2.2666666666666666</v>
      </c>
      <c r="AC22" s="66"/>
      <c r="AD22" s="66"/>
      <c r="AE22" s="66" t="str">
        <f t="shared" si="46"/>
        <v/>
      </c>
      <c r="AF22" s="66" t="str">
        <f t="shared" si="47"/>
        <v/>
      </c>
      <c r="AG22" s="66" t="str">
        <f t="shared" si="26"/>
        <v/>
      </c>
      <c r="AH22" s="66" t="str">
        <f t="shared" si="27"/>
        <v/>
      </c>
      <c r="AI22" s="66" t="str">
        <f t="shared" si="28"/>
        <v/>
      </c>
      <c r="AJ22" s="66" t="str">
        <f t="shared" si="29"/>
        <v/>
      </c>
      <c r="AK22" s="66" t="str">
        <f t="shared" si="2"/>
        <v/>
      </c>
      <c r="AL22" s="66" t="str">
        <f t="shared" si="3"/>
        <v/>
      </c>
      <c r="AM22" s="66" t="str">
        <f t="shared" si="4"/>
        <v/>
      </c>
      <c r="AN22" s="66" t="str">
        <f t="shared" si="5"/>
        <v/>
      </c>
      <c r="AO22" s="66" t="str">
        <f t="shared" si="6"/>
        <v/>
      </c>
      <c r="AP22" s="66" t="str">
        <f t="shared" si="7"/>
        <v/>
      </c>
      <c r="AQ22" s="66" t="str">
        <f t="shared" si="48"/>
        <v/>
      </c>
      <c r="AR22" s="66" t="str">
        <f t="shared" si="49"/>
        <v/>
      </c>
      <c r="AS22" s="66" t="str">
        <f t="shared" si="30"/>
        <v/>
      </c>
      <c r="AT22" s="66" t="str">
        <f t="shared" si="31"/>
        <v/>
      </c>
      <c r="AU22" s="66" t="str">
        <f t="shared" si="32"/>
        <v/>
      </c>
      <c r="AV22" s="66" t="str">
        <f t="shared" si="33"/>
        <v/>
      </c>
      <c r="AW22" s="66" t="str">
        <f t="shared" si="8"/>
        <v/>
      </c>
      <c r="AX22" s="66" t="str">
        <f t="shared" si="9"/>
        <v/>
      </c>
      <c r="AY22" s="66" t="str">
        <f t="shared" si="10"/>
        <v/>
      </c>
      <c r="AZ22" s="66" t="str">
        <f t="shared" si="11"/>
        <v/>
      </c>
      <c r="BA22" s="66" t="str">
        <f t="shared" si="12"/>
        <v/>
      </c>
      <c r="BB22" s="66" t="str">
        <f t="shared" si="13"/>
        <v/>
      </c>
      <c r="BC22" s="66" t="str">
        <f t="shared" si="50"/>
        <v/>
      </c>
      <c r="BD22" s="66" t="str">
        <f t="shared" si="51"/>
        <v/>
      </c>
      <c r="BE22" s="66" t="str">
        <f t="shared" si="34"/>
        <v/>
      </c>
      <c r="BF22" s="66" t="str">
        <f t="shared" si="35"/>
        <v/>
      </c>
      <c r="BG22" s="66" t="str">
        <f t="shared" si="36"/>
        <v/>
      </c>
      <c r="BH22" s="66" t="str">
        <f t="shared" si="37"/>
        <v/>
      </c>
      <c r="BI22" s="66" t="str">
        <f t="shared" si="14"/>
        <v/>
      </c>
      <c r="BJ22" s="66" t="str">
        <f t="shared" si="15"/>
        <v/>
      </c>
      <c r="BK22" s="66" t="str">
        <f t="shared" si="16"/>
        <v/>
      </c>
      <c r="BL22" s="66" t="str">
        <f t="shared" si="17"/>
        <v/>
      </c>
      <c r="BM22" s="66" t="str">
        <f t="shared" si="18"/>
        <v/>
      </c>
      <c r="BN22" s="66" t="str">
        <f t="shared" si="19"/>
        <v/>
      </c>
      <c r="BO22" s="66">
        <f t="shared" si="55"/>
        <v>1.2099999999999993</v>
      </c>
      <c r="BP22" s="66" t="str" cm="1">
        <f t="array" ref="BP22">IF(INDEX($A:$A,ROW(BP22))&lt;=V$6,SMALL(N:N,INDEX($A:$A,ROW(BP22))),"")</f>
        <v/>
      </c>
      <c r="BQ22" s="66" t="str" cm="1">
        <f t="array" ref="BQ22">IF(INDEX($A:$A,ROW(BQ22))&lt;=W$6,SMALL(O:O,INDEX($A:$A,ROW(BQ22))),"")</f>
        <v/>
      </c>
      <c r="BR22" s="66" t="str" cm="1">
        <f t="array" ref="BR22">IF(INDEX($A:$A,ROW(BR22))&lt;=X$6,SMALL(P:P,INDEX($A:$A,ROW(BR22))),"")</f>
        <v/>
      </c>
      <c r="BS22" s="66" t="str" cm="1">
        <f t="array" ref="BS22">IF(INDEX($A:$A,ROW(BS22))&lt;=Y$6,SMALL(Q:Q,INDEX($A:$A,ROW(BS22))),"")</f>
        <v/>
      </c>
      <c r="BT22" s="66" t="str" cm="1">
        <f t="array" ref="BT22">IF(INDEX($A:$A,ROW(BT22))&lt;=Z$6,SMALL(R:R,INDEX($A:$A,ROW(BT22))),"")</f>
        <v/>
      </c>
      <c r="BU22" s="66" t="str" cm="1">
        <f t="array" ref="BU22">IF(INDEX($A:$A,ROW(BU22))&lt;=AA$6,SMALL(S:S,INDEX($A:$A,ROW(BU22))),"")</f>
        <v/>
      </c>
      <c r="BV22" s="66" t="str" cm="1">
        <f t="array" aca="1" ref="BV22" ca="1">IF(INDEX($A:$A,ROW(BP22))&lt;=V$6,_xlfn.NORM.INV(RAND(),0,1),"")</f>
        <v/>
      </c>
      <c r="BW22" s="66" t="str" cm="1">
        <f t="array" aca="1" ref="BW22" ca="1">IF(INDEX($A:$A,ROW(BQ22))&lt;=W$6,_xlfn.NORM.INV(RAND(),0,1),"")</f>
        <v/>
      </c>
      <c r="BX22" s="66" t="str" cm="1">
        <f t="array" aca="1" ref="BX22" ca="1">IF(INDEX($A:$A,ROW(BR22))&lt;=X$6,_xlfn.NORM.INV(RAND(),0,1),"")</f>
        <v/>
      </c>
      <c r="BY22" s="66" t="str" cm="1">
        <f t="array" aca="1" ref="BY22" ca="1">IF(INDEX($A:$A,ROW(BS22))&lt;=Y$6,_xlfn.NORM.INV(RAND(),0,1),"")</f>
        <v/>
      </c>
      <c r="BZ22" s="66" t="str" cm="1">
        <f t="array" aca="1" ref="BZ22" ca="1">IF(INDEX($A:$A,ROW(BT22))&lt;=Z$6,_xlfn.NORM.INV(RAND(),0,1),"")</f>
        <v/>
      </c>
      <c r="CA22" s="66" t="str" cm="1">
        <f t="array" aca="1" ref="CA22" ca="1">IF(INDEX($A:$A,ROW(BU22))&lt;=AA$6,_xlfn.NORM.INV(RAND(),0,1),"")</f>
        <v/>
      </c>
    </row>
    <row r="23" spans="1:79">
      <c r="A23" s="66">
        <v>21</v>
      </c>
      <c r="B23" s="41"/>
      <c r="C23" s="1"/>
      <c r="D23" s="1"/>
      <c r="E23" s="1"/>
      <c r="F23" s="1"/>
      <c r="G23" s="28"/>
      <c r="H23" s="41"/>
      <c r="I23" s="1"/>
      <c r="J23" s="1"/>
      <c r="K23" s="1"/>
      <c r="L23" s="1"/>
      <c r="M23" s="28"/>
      <c r="N23" s="41" t="str">
        <f t="shared" si="20"/>
        <v/>
      </c>
      <c r="O23" s="11" t="str">
        <f t="shared" si="21"/>
        <v/>
      </c>
      <c r="P23" s="11" t="str">
        <f t="shared" si="22"/>
        <v/>
      </c>
      <c r="Q23" s="11" t="str">
        <f t="shared" si="23"/>
        <v/>
      </c>
      <c r="R23" s="11" t="str">
        <f t="shared" si="24"/>
        <v/>
      </c>
      <c r="S23" s="120" t="str">
        <f t="shared" si="25"/>
        <v/>
      </c>
      <c r="T23" s="66"/>
      <c r="U23" s="18"/>
      <c r="V23" s="2"/>
      <c r="W23" s="2"/>
      <c r="X23" s="2"/>
      <c r="Y23" s="2"/>
      <c r="Z23" s="2"/>
      <c r="AA23" s="2"/>
      <c r="AB23" s="19"/>
      <c r="AC23" s="66"/>
      <c r="AD23" s="66"/>
      <c r="AE23" s="66"/>
      <c r="AF23" s="66" t="str">
        <f t="shared" ref="AF23:AF67" si="58">IF(O23="","",ABS(O23-W$9))</f>
        <v/>
      </c>
      <c r="AG23" s="66" t="str">
        <f t="shared" si="26"/>
        <v/>
      </c>
      <c r="AH23" s="66" t="str">
        <f t="shared" si="27"/>
        <v/>
      </c>
      <c r="AI23" s="66" t="str">
        <f t="shared" si="28"/>
        <v/>
      </c>
      <c r="AJ23" s="66" t="str">
        <f t="shared" si="29"/>
        <v/>
      </c>
      <c r="AK23" s="66" t="str">
        <f t="shared" si="2"/>
        <v/>
      </c>
      <c r="AL23" s="66" t="str">
        <f t="shared" si="3"/>
        <v/>
      </c>
      <c r="AM23" s="66" t="str">
        <f t="shared" si="4"/>
        <v/>
      </c>
      <c r="AN23" s="66" t="str">
        <f t="shared" si="5"/>
        <v/>
      </c>
      <c r="AO23" s="66" t="str">
        <f t="shared" si="6"/>
        <v/>
      </c>
      <c r="AP23" s="66" t="str">
        <f t="shared" si="7"/>
        <v/>
      </c>
      <c r="AQ23" s="66" t="str">
        <f t="shared" si="48"/>
        <v/>
      </c>
      <c r="AR23" s="66" t="str">
        <f t="shared" si="49"/>
        <v/>
      </c>
      <c r="AS23" s="66" t="str">
        <f t="shared" si="30"/>
        <v/>
      </c>
      <c r="AT23" s="66" t="str">
        <f t="shared" si="31"/>
        <v/>
      </c>
      <c r="AU23" s="66" t="str">
        <f t="shared" si="32"/>
        <v/>
      </c>
      <c r="AV23" s="66" t="str">
        <f t="shared" si="33"/>
        <v/>
      </c>
      <c r="AW23" s="66" t="str">
        <f t="shared" si="8"/>
        <v/>
      </c>
      <c r="AX23" s="66" t="str">
        <f t="shared" si="9"/>
        <v/>
      </c>
      <c r="AY23" s="66" t="str">
        <f t="shared" si="10"/>
        <v/>
      </c>
      <c r="AZ23" s="66" t="str">
        <f t="shared" si="11"/>
        <v/>
      </c>
      <c r="BA23" s="66" t="str">
        <f t="shared" si="12"/>
        <v/>
      </c>
      <c r="BB23" s="66" t="str">
        <f t="shared" si="13"/>
        <v/>
      </c>
      <c r="BC23" s="66" t="str">
        <f t="shared" si="50"/>
        <v/>
      </c>
      <c r="BD23" s="66" t="str">
        <f t="shared" si="51"/>
        <v/>
      </c>
      <c r="BE23" s="66" t="str">
        <f t="shared" si="34"/>
        <v/>
      </c>
      <c r="BF23" s="66" t="str">
        <f t="shared" si="35"/>
        <v/>
      </c>
      <c r="BG23" s="66" t="str">
        <f t="shared" si="36"/>
        <v/>
      </c>
      <c r="BH23" s="66" t="str">
        <f t="shared" si="37"/>
        <v/>
      </c>
      <c r="BI23" s="66" t="str">
        <f t="shared" si="14"/>
        <v/>
      </c>
      <c r="BJ23" s="66" t="str">
        <f t="shared" si="15"/>
        <v/>
      </c>
      <c r="BK23" s="66" t="str">
        <f t="shared" si="16"/>
        <v/>
      </c>
      <c r="BL23" s="66" t="str">
        <f t="shared" si="17"/>
        <v/>
      </c>
      <c r="BM23" s="66" t="str">
        <f t="shared" si="18"/>
        <v/>
      </c>
      <c r="BN23" s="66" t="str">
        <f t="shared" si="19"/>
        <v/>
      </c>
      <c r="BO23" s="66">
        <f t="shared" si="55"/>
        <v>4.4099999999999984</v>
      </c>
      <c r="BP23" s="66" t="str" cm="1">
        <f t="array" ref="BP23">IF(INDEX($A:$A,ROW(BP23))&lt;=V$6,SMALL(N:N,INDEX($A:$A,ROW(BP23))),"")</f>
        <v/>
      </c>
      <c r="BQ23" s="66" t="str" cm="1">
        <f t="array" ref="BQ23">IF(INDEX($A:$A,ROW(BQ23))&lt;=W$6,SMALL(O:O,INDEX($A:$A,ROW(BQ23))),"")</f>
        <v/>
      </c>
      <c r="BR23" s="66" t="str" cm="1">
        <f t="array" ref="BR23">IF(INDEX($A:$A,ROW(BR23))&lt;=X$6,SMALL(P:P,INDEX($A:$A,ROW(BR23))),"")</f>
        <v/>
      </c>
      <c r="BS23" s="66" t="str" cm="1">
        <f t="array" ref="BS23">IF(INDEX($A:$A,ROW(BS23))&lt;=Y$6,SMALL(Q:Q,INDEX($A:$A,ROW(BS23))),"")</f>
        <v/>
      </c>
      <c r="BT23" s="66" t="str" cm="1">
        <f t="array" ref="BT23">IF(INDEX($A:$A,ROW(BT23))&lt;=Z$6,SMALL(R:R,INDEX($A:$A,ROW(BT23))),"")</f>
        <v/>
      </c>
      <c r="BU23" s="66" t="str" cm="1">
        <f t="array" ref="BU23">IF(INDEX($A:$A,ROW(BU23))&lt;=AA$6,SMALL(S:S,INDEX($A:$A,ROW(BU23))),"")</f>
        <v/>
      </c>
      <c r="BV23" s="66" t="str" cm="1">
        <f t="array" aca="1" ref="BV23" ca="1">IF(INDEX($A:$A,ROW(BP23))&lt;=V$6,_xlfn.NORM.INV(RAND(),0,1),"")</f>
        <v/>
      </c>
      <c r="BW23" s="66" t="str" cm="1">
        <f t="array" aca="1" ref="BW23" ca="1">IF(INDEX($A:$A,ROW(BQ23))&lt;=W$6,_xlfn.NORM.INV(RAND(),0,1),"")</f>
        <v/>
      </c>
      <c r="BX23" s="66" t="str" cm="1">
        <f t="array" aca="1" ref="BX23" ca="1">IF(INDEX($A:$A,ROW(BR23))&lt;=X$6,_xlfn.NORM.INV(RAND(),0,1),"")</f>
        <v/>
      </c>
      <c r="BY23" s="66" t="str" cm="1">
        <f t="array" aca="1" ref="BY23" ca="1">IF(INDEX($A:$A,ROW(BS23))&lt;=Y$6,_xlfn.NORM.INV(RAND(),0,1),"")</f>
        <v/>
      </c>
      <c r="BZ23" s="66" t="str" cm="1">
        <f t="array" aca="1" ref="BZ23" ca="1">IF(INDEX($A:$A,ROW(BT23))&lt;=Z$6,_xlfn.NORM.INV(RAND(),0,1),"")</f>
        <v/>
      </c>
      <c r="CA23" s="66" t="str" cm="1">
        <f t="array" aca="1" ref="CA23" ca="1">IF(INDEX($A:$A,ROW(BU23))&lt;=AA$6,_xlfn.NORM.INV(RAND(),0,1),"")</f>
        <v/>
      </c>
    </row>
    <row r="24" spans="1:79">
      <c r="A24" s="66">
        <v>22</v>
      </c>
      <c r="B24" s="41"/>
      <c r="C24" s="1"/>
      <c r="D24" s="1"/>
      <c r="E24" s="1"/>
      <c r="F24" s="1"/>
      <c r="G24" s="28"/>
      <c r="H24" s="41"/>
      <c r="I24" s="1"/>
      <c r="J24" s="1"/>
      <c r="K24" s="1"/>
      <c r="L24" s="1"/>
      <c r="M24" s="28"/>
      <c r="N24" s="41" t="str">
        <f t="shared" si="20"/>
        <v/>
      </c>
      <c r="O24" s="11" t="str">
        <f t="shared" si="21"/>
        <v/>
      </c>
      <c r="P24" s="11" t="str">
        <f t="shared" si="22"/>
        <v/>
      </c>
      <c r="Q24" s="11" t="str">
        <f t="shared" si="23"/>
        <v/>
      </c>
      <c r="R24" s="11" t="str">
        <f t="shared" si="24"/>
        <v/>
      </c>
      <c r="S24" s="120" t="str">
        <f t="shared" si="25"/>
        <v/>
      </c>
      <c r="T24" s="66"/>
      <c r="U24" s="44" t="s">
        <v>142</v>
      </c>
      <c r="V24" s="2"/>
      <c r="W24" s="2"/>
      <c r="X24" s="2"/>
      <c r="Y24" s="2"/>
      <c r="Z24" s="2"/>
      <c r="AA24" s="2"/>
      <c r="AB24" s="92" t="s">
        <v>140</v>
      </c>
      <c r="AC24" s="66"/>
      <c r="AD24" s="66"/>
      <c r="AE24" s="66"/>
      <c r="AF24" s="66" t="str">
        <f t="shared" si="58"/>
        <v/>
      </c>
      <c r="AG24" s="66" t="str">
        <f t="shared" si="26"/>
        <v/>
      </c>
      <c r="AH24" s="66" t="str">
        <f t="shared" si="27"/>
        <v/>
      </c>
      <c r="AI24" s="66" t="str">
        <f t="shared" si="28"/>
        <v/>
      </c>
      <c r="AJ24" s="66" t="str">
        <f t="shared" si="29"/>
        <v/>
      </c>
      <c r="AK24" s="66" t="str">
        <f t="shared" si="2"/>
        <v/>
      </c>
      <c r="AL24" s="66" t="str">
        <f t="shared" si="3"/>
        <v/>
      </c>
      <c r="AM24" s="66" t="str">
        <f t="shared" si="4"/>
        <v/>
      </c>
      <c r="AN24" s="66" t="str">
        <f t="shared" si="5"/>
        <v/>
      </c>
      <c r="AO24" s="66" t="str">
        <f t="shared" si="6"/>
        <v/>
      </c>
      <c r="AP24" s="66" t="str">
        <f t="shared" si="7"/>
        <v/>
      </c>
      <c r="AQ24" s="66" t="str">
        <f t="shared" si="48"/>
        <v/>
      </c>
      <c r="AR24" s="66" t="str">
        <f t="shared" si="49"/>
        <v/>
      </c>
      <c r="AS24" s="66" t="str">
        <f t="shared" si="30"/>
        <v/>
      </c>
      <c r="AT24" s="66" t="str">
        <f t="shared" si="31"/>
        <v/>
      </c>
      <c r="AU24" s="66" t="str">
        <f t="shared" si="32"/>
        <v/>
      </c>
      <c r="AV24" s="66" t="str">
        <f t="shared" si="33"/>
        <v/>
      </c>
      <c r="AW24" s="66" t="str">
        <f t="shared" si="8"/>
        <v/>
      </c>
      <c r="AX24" s="66" t="str">
        <f t="shared" si="9"/>
        <v/>
      </c>
      <c r="AY24" s="66" t="str">
        <f t="shared" si="10"/>
        <v/>
      </c>
      <c r="AZ24" s="66" t="str">
        <f t="shared" si="11"/>
        <v/>
      </c>
      <c r="BA24" s="66" t="str">
        <f t="shared" si="12"/>
        <v/>
      </c>
      <c r="BB24" s="66" t="str">
        <f t="shared" si="13"/>
        <v/>
      </c>
      <c r="BC24" s="66" t="str">
        <f t="shared" si="50"/>
        <v/>
      </c>
      <c r="BD24" s="66" t="str">
        <f t="shared" si="51"/>
        <v/>
      </c>
      <c r="BE24" s="66" t="str">
        <f t="shared" si="34"/>
        <v/>
      </c>
      <c r="BF24" s="66" t="str">
        <f t="shared" si="35"/>
        <v/>
      </c>
      <c r="BG24" s="66" t="str">
        <f t="shared" si="36"/>
        <v/>
      </c>
      <c r="BH24" s="66" t="str">
        <f t="shared" si="37"/>
        <v/>
      </c>
      <c r="BI24" s="66" t="str">
        <f t="shared" si="14"/>
        <v/>
      </c>
      <c r="BJ24" s="66" t="str">
        <f t="shared" si="15"/>
        <v/>
      </c>
      <c r="BK24" s="66" t="str">
        <f t="shared" si="16"/>
        <v/>
      </c>
      <c r="BL24" s="66" t="str">
        <f t="shared" si="17"/>
        <v/>
      </c>
      <c r="BM24" s="66" t="str">
        <f t="shared" si="18"/>
        <v/>
      </c>
      <c r="BN24" s="66" t="str">
        <f t="shared" si="19"/>
        <v/>
      </c>
      <c r="BO24" s="66">
        <f t="shared" si="55"/>
        <v>9.6099999999999977</v>
      </c>
      <c r="BP24" s="66" t="str" cm="1">
        <f t="array" ref="BP24">IF(INDEX($A:$A,ROW(BP24))&lt;=V$6,SMALL(N:N,INDEX($A:$A,ROW(BP24))),"")</f>
        <v/>
      </c>
      <c r="BQ24" s="66" t="str" cm="1">
        <f t="array" ref="BQ24">IF(INDEX($A:$A,ROW(BQ24))&lt;=W$6,SMALL(O:O,INDEX($A:$A,ROW(BQ24))),"")</f>
        <v/>
      </c>
      <c r="BR24" s="66" t="str" cm="1">
        <f t="array" ref="BR24">IF(INDEX($A:$A,ROW(BR24))&lt;=X$6,SMALL(P:P,INDEX($A:$A,ROW(BR24))),"")</f>
        <v/>
      </c>
      <c r="BS24" s="66" t="str" cm="1">
        <f t="array" ref="BS24">IF(INDEX($A:$A,ROW(BS24))&lt;=Y$6,SMALL(Q:Q,INDEX($A:$A,ROW(BS24))),"")</f>
        <v/>
      </c>
      <c r="BT24" s="66" t="str" cm="1">
        <f t="array" ref="BT24">IF(INDEX($A:$A,ROW(BT24))&lt;=Z$6,SMALL(R:R,INDEX($A:$A,ROW(BT24))),"")</f>
        <v/>
      </c>
      <c r="BU24" s="66" t="str" cm="1">
        <f t="array" ref="BU24">IF(INDEX($A:$A,ROW(BU24))&lt;=AA$6,SMALL(S:S,INDEX($A:$A,ROW(BU24))),"")</f>
        <v/>
      </c>
      <c r="BV24" s="66" t="str" cm="1">
        <f t="array" aca="1" ref="BV24" ca="1">IF(INDEX($A:$A,ROW(BP24))&lt;=V$6,_xlfn.NORM.INV(RAND(),0,1),"")</f>
        <v/>
      </c>
      <c r="BW24" s="66" t="str" cm="1">
        <f t="array" aca="1" ref="BW24" ca="1">IF(INDEX($A:$A,ROW(BQ24))&lt;=W$6,_xlfn.NORM.INV(RAND(),0,1),"")</f>
        <v/>
      </c>
      <c r="BX24" s="66" t="str" cm="1">
        <f t="array" aca="1" ref="BX24" ca="1">IF(INDEX($A:$A,ROW(BR24))&lt;=X$6,_xlfn.NORM.INV(RAND(),0,1),"")</f>
        <v/>
      </c>
      <c r="BY24" s="66" t="str" cm="1">
        <f t="array" aca="1" ref="BY24" ca="1">IF(INDEX($A:$A,ROW(BS24))&lt;=Y$6,_xlfn.NORM.INV(RAND(),0,1),"")</f>
        <v/>
      </c>
      <c r="BZ24" s="66" t="str" cm="1">
        <f t="array" aca="1" ref="BZ24" ca="1">IF(INDEX($A:$A,ROW(BT24))&lt;=Z$6,_xlfn.NORM.INV(RAND(),0,1),"")</f>
        <v/>
      </c>
      <c r="CA24" s="66" t="str" cm="1">
        <f t="array" aca="1" ref="CA24" ca="1">IF(INDEX($A:$A,ROW(BU24))&lt;=AA$6,_xlfn.NORM.INV(RAND(),0,1),"")</f>
        <v/>
      </c>
    </row>
    <row r="25" spans="1:79">
      <c r="A25" s="66">
        <v>23</v>
      </c>
      <c r="B25" s="41"/>
      <c r="C25" s="1"/>
      <c r="D25" s="1"/>
      <c r="E25" s="1"/>
      <c r="F25" s="1"/>
      <c r="G25" s="28"/>
      <c r="H25" s="41"/>
      <c r="I25" s="1"/>
      <c r="J25" s="1"/>
      <c r="K25" s="1"/>
      <c r="L25" s="1"/>
      <c r="M25" s="28"/>
      <c r="N25" s="41" t="str">
        <f t="shared" si="20"/>
        <v/>
      </c>
      <c r="O25" s="11" t="str">
        <f t="shared" si="21"/>
        <v/>
      </c>
      <c r="P25" s="11" t="str">
        <f t="shared" si="22"/>
        <v/>
      </c>
      <c r="Q25" s="11" t="str">
        <f t="shared" si="23"/>
        <v/>
      </c>
      <c r="R25" s="11" t="str">
        <f t="shared" si="24"/>
        <v/>
      </c>
      <c r="S25" s="120" t="str">
        <f t="shared" si="25"/>
        <v/>
      </c>
      <c r="T25" s="66"/>
      <c r="U25" s="44" t="s">
        <v>143</v>
      </c>
      <c r="V25" s="2">
        <f t="shared" ref="V25:AA25" si="59">IF($V$3&gt;V4,AVERAGE(BC:BC),"")</f>
        <v>2.72</v>
      </c>
      <c r="W25" s="2">
        <f t="shared" si="59"/>
        <v>2.3600000000000003</v>
      </c>
      <c r="X25" s="2">
        <f t="shared" si="59"/>
        <v>2.0238383838383838</v>
      </c>
      <c r="Y25" s="2" t="str">
        <f t="shared" si="59"/>
        <v/>
      </c>
      <c r="Z25" s="2" t="str">
        <f t="shared" si="59"/>
        <v/>
      </c>
      <c r="AA25" s="2" t="str">
        <f t="shared" si="59"/>
        <v/>
      </c>
      <c r="AB25" s="19">
        <f>IF($V$3&gt;AB4,AVERAGE(V25:AA25),"")</f>
        <v>2.3679461279461278</v>
      </c>
      <c r="AC25" s="66"/>
      <c r="AE25" s="66"/>
      <c r="AF25" s="66" t="str">
        <f t="shared" si="58"/>
        <v/>
      </c>
      <c r="AG25" s="66" t="str">
        <f t="shared" si="26"/>
        <v/>
      </c>
      <c r="AH25" s="66" t="str">
        <f t="shared" si="27"/>
        <v/>
      </c>
      <c r="AI25" s="66" t="str">
        <f t="shared" si="28"/>
        <v/>
      </c>
      <c r="AJ25" s="66" t="str">
        <f t="shared" si="29"/>
        <v/>
      </c>
      <c r="AK25" s="66" t="str">
        <f t="shared" si="2"/>
        <v/>
      </c>
      <c r="AL25" s="66" t="str">
        <f t="shared" si="3"/>
        <v/>
      </c>
      <c r="AM25" s="66" t="str">
        <f t="shared" si="4"/>
        <v/>
      </c>
      <c r="AN25" s="66" t="str">
        <f t="shared" si="5"/>
        <v/>
      </c>
      <c r="AO25" s="66" t="str">
        <f t="shared" si="6"/>
        <v/>
      </c>
      <c r="AP25" s="66" t="str">
        <f t="shared" si="7"/>
        <v/>
      </c>
      <c r="AQ25" s="66" t="str">
        <f t="shared" si="48"/>
        <v/>
      </c>
      <c r="AR25" s="66" t="str">
        <f t="shared" si="49"/>
        <v/>
      </c>
      <c r="AS25" s="66" t="str">
        <f t="shared" si="30"/>
        <v/>
      </c>
      <c r="AT25" s="66" t="str">
        <f t="shared" si="31"/>
        <v/>
      </c>
      <c r="AU25" s="66" t="str">
        <f t="shared" si="32"/>
        <v/>
      </c>
      <c r="AV25" s="66" t="str">
        <f t="shared" si="33"/>
        <v/>
      </c>
      <c r="AW25" s="66" t="str">
        <f t="shared" si="8"/>
        <v/>
      </c>
      <c r="AX25" s="66" t="str">
        <f t="shared" si="9"/>
        <v/>
      </c>
      <c r="AY25" s="66" t="str">
        <f t="shared" si="10"/>
        <v/>
      </c>
      <c r="AZ25" s="66" t="str">
        <f t="shared" si="11"/>
        <v/>
      </c>
      <c r="BA25" s="66" t="str">
        <f t="shared" si="12"/>
        <v/>
      </c>
      <c r="BB25" s="66" t="str">
        <f t="shared" si="13"/>
        <v/>
      </c>
      <c r="BC25" s="66" t="str">
        <f t="shared" si="50"/>
        <v/>
      </c>
      <c r="BD25" s="66" t="str">
        <f t="shared" si="51"/>
        <v/>
      </c>
      <c r="BE25" s="66" t="str">
        <f t="shared" si="34"/>
        <v/>
      </c>
      <c r="BF25" s="66" t="str">
        <f t="shared" si="35"/>
        <v/>
      </c>
      <c r="BG25" s="66" t="str">
        <f t="shared" si="36"/>
        <v/>
      </c>
      <c r="BH25" s="66" t="str">
        <f t="shared" si="37"/>
        <v/>
      </c>
      <c r="BI25" s="66" t="str">
        <f t="shared" si="14"/>
        <v/>
      </c>
      <c r="BJ25" s="66" t="str">
        <f t="shared" si="15"/>
        <v/>
      </c>
      <c r="BK25" s="66" t="str">
        <f t="shared" si="16"/>
        <v/>
      </c>
      <c r="BL25" s="66" t="str">
        <f t="shared" si="17"/>
        <v/>
      </c>
      <c r="BM25" s="66" t="str">
        <f t="shared" si="18"/>
        <v/>
      </c>
      <c r="BN25" s="66" t="str">
        <f t="shared" si="19"/>
        <v/>
      </c>
      <c r="BO25" s="66">
        <f t="shared" si="55"/>
        <v>9.6099999999999977</v>
      </c>
      <c r="BP25" s="66" t="str" cm="1">
        <f t="array" ref="BP25">IF(INDEX($A:$A,ROW(BP25))&lt;=V$6,SMALL(N:N,INDEX($A:$A,ROW(BP25))),"")</f>
        <v/>
      </c>
      <c r="BQ25" s="66" t="str" cm="1">
        <f t="array" ref="BQ25">IF(INDEX($A:$A,ROW(BQ25))&lt;=W$6,SMALL(O:O,INDEX($A:$A,ROW(BQ25))),"")</f>
        <v/>
      </c>
      <c r="BR25" s="66" t="str" cm="1">
        <f t="array" ref="BR25">IF(INDEX($A:$A,ROW(BR25))&lt;=X$6,SMALL(P:P,INDEX($A:$A,ROW(BR25))),"")</f>
        <v/>
      </c>
      <c r="BS25" s="66" t="str" cm="1">
        <f t="array" ref="BS25">IF(INDEX($A:$A,ROW(BS25))&lt;=Y$6,SMALL(Q:Q,INDEX($A:$A,ROW(BS25))),"")</f>
        <v/>
      </c>
      <c r="BT25" s="66" t="str" cm="1">
        <f t="array" ref="BT25">IF(INDEX($A:$A,ROW(BT25))&lt;=Z$6,SMALL(R:R,INDEX($A:$A,ROW(BT25))),"")</f>
        <v/>
      </c>
      <c r="BU25" s="66" t="str" cm="1">
        <f t="array" ref="BU25">IF(INDEX($A:$A,ROW(BU25))&lt;=AA$6,SMALL(S:S,INDEX($A:$A,ROW(BU25))),"")</f>
        <v/>
      </c>
      <c r="BV25" s="66" t="str" cm="1">
        <f t="array" aca="1" ref="BV25" ca="1">IF(INDEX($A:$A,ROW(BP25))&lt;=V$6,_xlfn.NORM.INV(RAND(),0,1),"")</f>
        <v/>
      </c>
      <c r="BW25" s="66" t="str" cm="1">
        <f t="array" aca="1" ref="BW25" ca="1">IF(INDEX($A:$A,ROW(BQ25))&lt;=W$6,_xlfn.NORM.INV(RAND(),0,1),"")</f>
        <v/>
      </c>
      <c r="BX25" s="66" t="str" cm="1">
        <f t="array" aca="1" ref="BX25" ca="1">IF(INDEX($A:$A,ROW(BR25))&lt;=X$6,_xlfn.NORM.INV(RAND(),0,1),"")</f>
        <v/>
      </c>
      <c r="BY25" s="66" t="str" cm="1">
        <f t="array" aca="1" ref="BY25" ca="1">IF(INDEX($A:$A,ROW(BS25))&lt;=Y$6,_xlfn.NORM.INV(RAND(),0,1),"")</f>
        <v/>
      </c>
      <c r="BZ25" s="66" t="str" cm="1">
        <f t="array" aca="1" ref="BZ25" ca="1">IF(INDEX($A:$A,ROW(BT25))&lt;=Z$6,_xlfn.NORM.INV(RAND(),0,1),"")</f>
        <v/>
      </c>
      <c r="CA25" s="66" t="str" cm="1">
        <f t="array" aca="1" ref="CA25" ca="1">IF(INDEX($A:$A,ROW(BU25))&lt;=AA$6,_xlfn.NORM.INV(RAND(),0,1),"")</f>
        <v/>
      </c>
    </row>
    <row r="26" spans="1:79" ht="15.75" thickBot="1">
      <c r="A26" s="66">
        <v>24</v>
      </c>
      <c r="B26" s="41"/>
      <c r="C26" s="1"/>
      <c r="D26" s="1"/>
      <c r="E26" s="1"/>
      <c r="F26" s="1"/>
      <c r="G26" s="28"/>
      <c r="H26" s="41"/>
      <c r="I26" s="1"/>
      <c r="J26" s="1"/>
      <c r="K26" s="1"/>
      <c r="L26" s="1"/>
      <c r="M26" s="28"/>
      <c r="N26" s="41" t="str">
        <f t="shared" si="20"/>
        <v/>
      </c>
      <c r="O26" s="11" t="str">
        <f t="shared" si="21"/>
        <v/>
      </c>
      <c r="P26" s="11" t="str">
        <f t="shared" si="22"/>
        <v/>
      </c>
      <c r="Q26" s="11" t="str">
        <f t="shared" si="23"/>
        <v/>
      </c>
      <c r="R26" s="11" t="str">
        <f t="shared" si="24"/>
        <v/>
      </c>
      <c r="S26" s="120" t="str">
        <f t="shared" si="25"/>
        <v/>
      </c>
      <c r="T26" s="66"/>
      <c r="U26" s="93" t="s">
        <v>144</v>
      </c>
      <c r="V26" s="94">
        <v>0.05</v>
      </c>
      <c r="W26" s="21"/>
      <c r="X26" s="21"/>
      <c r="Y26" s="21"/>
      <c r="Z26" s="21"/>
      <c r="AA26" s="21"/>
      <c r="AB26" s="22"/>
      <c r="AC26" s="66"/>
      <c r="AE26" s="66"/>
      <c r="AF26" s="66" t="str">
        <f t="shared" si="58"/>
        <v/>
      </c>
      <c r="AG26" s="66" t="str">
        <f t="shared" si="26"/>
        <v/>
      </c>
      <c r="AH26" s="66" t="str">
        <f t="shared" si="27"/>
        <v/>
      </c>
      <c r="AI26" s="66" t="str">
        <f t="shared" si="28"/>
        <v/>
      </c>
      <c r="AJ26" s="66" t="str">
        <f t="shared" si="29"/>
        <v/>
      </c>
      <c r="AK26" s="66" t="str">
        <f t="shared" si="2"/>
        <v/>
      </c>
      <c r="AL26" s="66" t="str">
        <f t="shared" si="3"/>
        <v/>
      </c>
      <c r="AM26" s="66" t="str">
        <f t="shared" si="4"/>
        <v/>
      </c>
      <c r="AN26" s="66" t="str">
        <f t="shared" si="5"/>
        <v/>
      </c>
      <c r="AO26" s="66" t="str">
        <f t="shared" si="6"/>
        <v/>
      </c>
      <c r="AP26" s="66" t="str">
        <f t="shared" si="7"/>
        <v/>
      </c>
      <c r="AQ26" s="66" t="str">
        <f t="shared" si="48"/>
        <v/>
      </c>
      <c r="AR26" s="66" t="str">
        <f t="shared" si="49"/>
        <v/>
      </c>
      <c r="AS26" s="66" t="str">
        <f t="shared" si="30"/>
        <v/>
      </c>
      <c r="AT26" s="66" t="str">
        <f t="shared" si="31"/>
        <v/>
      </c>
      <c r="AU26" s="66" t="str">
        <f t="shared" si="32"/>
        <v/>
      </c>
      <c r="AV26" s="66" t="str">
        <f t="shared" si="33"/>
        <v/>
      </c>
      <c r="AW26" s="66" t="str">
        <f t="shared" si="8"/>
        <v/>
      </c>
      <c r="AX26" s="66" t="str">
        <f t="shared" si="9"/>
        <v/>
      </c>
      <c r="AY26" s="66" t="str">
        <f t="shared" si="10"/>
        <v/>
      </c>
      <c r="AZ26" s="66" t="str">
        <f t="shared" si="11"/>
        <v/>
      </c>
      <c r="BA26" s="66" t="str">
        <f t="shared" si="12"/>
        <v/>
      </c>
      <c r="BB26" s="66" t="str">
        <f t="shared" si="13"/>
        <v/>
      </c>
      <c r="BC26" s="66" t="str">
        <f t="shared" si="50"/>
        <v/>
      </c>
      <c r="BD26" s="66" t="str">
        <f t="shared" si="51"/>
        <v/>
      </c>
      <c r="BE26" s="66" t="str">
        <f t="shared" si="34"/>
        <v/>
      </c>
      <c r="BF26" s="66" t="str">
        <f t="shared" si="35"/>
        <v/>
      </c>
      <c r="BG26" s="66" t="str">
        <f t="shared" si="36"/>
        <v/>
      </c>
      <c r="BH26" s="66" t="str">
        <f t="shared" si="37"/>
        <v/>
      </c>
      <c r="BI26" s="66" t="str">
        <f t="shared" si="14"/>
        <v/>
      </c>
      <c r="BJ26" s="66" t="str">
        <f t="shared" si="15"/>
        <v/>
      </c>
      <c r="BK26" s="66" t="str">
        <f t="shared" si="16"/>
        <v/>
      </c>
      <c r="BL26" s="66" t="str">
        <f t="shared" si="17"/>
        <v/>
      </c>
      <c r="BM26" s="66" t="str">
        <f t="shared" si="18"/>
        <v/>
      </c>
      <c r="BN26" s="66" t="str">
        <f t="shared" si="19"/>
        <v/>
      </c>
      <c r="BO26" s="66">
        <f t="shared" si="55"/>
        <v>9.6099999999999977</v>
      </c>
      <c r="BP26" s="66" t="str" cm="1">
        <f t="array" ref="BP26">IF(INDEX($A:$A,ROW(BP26))&lt;=V$6,SMALL(N:N,INDEX($A:$A,ROW(BP26))),"")</f>
        <v/>
      </c>
      <c r="BQ26" s="66" t="str" cm="1">
        <f t="array" ref="BQ26">IF(INDEX($A:$A,ROW(BQ26))&lt;=W$6,SMALL(O:O,INDEX($A:$A,ROW(BQ26))),"")</f>
        <v/>
      </c>
      <c r="BR26" s="66" t="str" cm="1">
        <f t="array" ref="BR26">IF(INDEX($A:$A,ROW(BR26))&lt;=X$6,SMALL(P:P,INDEX($A:$A,ROW(BR26))),"")</f>
        <v/>
      </c>
      <c r="BS26" s="66" t="str" cm="1">
        <f t="array" ref="BS26">IF(INDEX($A:$A,ROW(BS26))&lt;=Y$6,SMALL(Q:Q,INDEX($A:$A,ROW(BS26))),"")</f>
        <v/>
      </c>
      <c r="BT26" s="66" t="str" cm="1">
        <f t="array" ref="BT26">IF(INDEX($A:$A,ROW(BT26))&lt;=Z$6,SMALL(R:R,INDEX($A:$A,ROW(BT26))),"")</f>
        <v/>
      </c>
      <c r="BU26" s="66" t="str" cm="1">
        <f t="array" ref="BU26">IF(INDEX($A:$A,ROW(BU26))&lt;=AA$6,SMALL(S:S,INDEX($A:$A,ROW(BU26))),"")</f>
        <v/>
      </c>
      <c r="BV26" s="66" t="str" cm="1">
        <f t="array" aca="1" ref="BV26" ca="1">IF(INDEX($A:$A,ROW(BP26))&lt;=V$6,_xlfn.NORM.INV(RAND(),0,1),"")</f>
        <v/>
      </c>
      <c r="BW26" s="66" t="str" cm="1">
        <f t="array" aca="1" ref="BW26" ca="1">IF(INDEX($A:$A,ROW(BQ26))&lt;=W$6,_xlfn.NORM.INV(RAND(),0,1),"")</f>
        <v/>
      </c>
      <c r="BX26" s="66" t="str" cm="1">
        <f t="array" aca="1" ref="BX26" ca="1">IF(INDEX($A:$A,ROW(BR26))&lt;=X$6,_xlfn.NORM.INV(RAND(),0,1),"")</f>
        <v/>
      </c>
      <c r="BY26" s="66" t="str" cm="1">
        <f t="array" aca="1" ref="BY26" ca="1">IF(INDEX($A:$A,ROW(BS26))&lt;=Y$6,_xlfn.NORM.INV(RAND(),0,1),"")</f>
        <v/>
      </c>
      <c r="BZ26" s="66" t="str" cm="1">
        <f t="array" aca="1" ref="BZ26" ca="1">IF(INDEX($A:$A,ROW(BT26))&lt;=Z$6,_xlfn.NORM.INV(RAND(),0,1),"")</f>
        <v/>
      </c>
      <c r="CA26" s="66" t="str" cm="1">
        <f t="array" aca="1" ref="CA26" ca="1">IF(INDEX($A:$A,ROW(BU26))&lt;=AA$6,_xlfn.NORM.INV(RAND(),0,1),"")</f>
        <v/>
      </c>
    </row>
    <row r="27" spans="1:79">
      <c r="A27" s="66">
        <v>25</v>
      </c>
      <c r="B27" s="41"/>
      <c r="C27" s="1"/>
      <c r="D27" s="1"/>
      <c r="E27" s="1"/>
      <c r="F27" s="1"/>
      <c r="G27" s="28"/>
      <c r="H27" s="41"/>
      <c r="I27" s="1"/>
      <c r="J27" s="1"/>
      <c r="K27" s="1"/>
      <c r="L27" s="1"/>
      <c r="M27" s="28"/>
      <c r="N27" s="41" t="str">
        <f t="shared" si="20"/>
        <v/>
      </c>
      <c r="O27" s="11" t="str">
        <f t="shared" si="21"/>
        <v/>
      </c>
      <c r="P27" s="11" t="str">
        <f t="shared" si="22"/>
        <v/>
      </c>
      <c r="Q27" s="11" t="str">
        <f t="shared" si="23"/>
        <v/>
      </c>
      <c r="R27" s="11" t="str">
        <f t="shared" si="24"/>
        <v/>
      </c>
      <c r="S27" s="120" t="str">
        <f t="shared" si="25"/>
        <v/>
      </c>
      <c r="T27" s="66"/>
      <c r="AC27" s="66"/>
      <c r="AE27" s="66"/>
      <c r="AF27" s="66" t="str">
        <f t="shared" si="58"/>
        <v/>
      </c>
      <c r="AG27" s="66" t="str">
        <f t="shared" si="26"/>
        <v/>
      </c>
      <c r="AH27" s="66" t="str">
        <f t="shared" si="27"/>
        <v/>
      </c>
      <c r="AI27" s="66" t="str">
        <f t="shared" si="28"/>
        <v/>
      </c>
      <c r="AJ27" s="66" t="str">
        <f t="shared" si="29"/>
        <v/>
      </c>
      <c r="AK27" s="66" t="str">
        <f t="shared" si="2"/>
        <v/>
      </c>
      <c r="AL27" s="66" t="str">
        <f t="shared" si="3"/>
        <v/>
      </c>
      <c r="AM27" s="66" t="str">
        <f t="shared" si="4"/>
        <v/>
      </c>
      <c r="AN27" s="66" t="str">
        <f t="shared" si="5"/>
        <v/>
      </c>
      <c r="AO27" s="66" t="str">
        <f t="shared" si="6"/>
        <v/>
      </c>
      <c r="AP27" s="66" t="str">
        <f t="shared" si="7"/>
        <v/>
      </c>
      <c r="AQ27" s="66" t="str">
        <f t="shared" si="48"/>
        <v/>
      </c>
      <c r="AR27" s="66" t="str">
        <f t="shared" si="49"/>
        <v/>
      </c>
      <c r="AS27" s="66" t="str">
        <f t="shared" si="30"/>
        <v/>
      </c>
      <c r="AT27" s="66" t="str">
        <f t="shared" si="31"/>
        <v/>
      </c>
      <c r="AU27" s="66" t="str">
        <f t="shared" si="32"/>
        <v/>
      </c>
      <c r="AV27" s="66" t="str">
        <f t="shared" si="33"/>
        <v/>
      </c>
      <c r="AW27" s="66" t="str">
        <f t="shared" si="8"/>
        <v/>
      </c>
      <c r="AX27" s="66" t="str">
        <f t="shared" si="9"/>
        <v/>
      </c>
      <c r="AY27" s="66" t="str">
        <f t="shared" si="10"/>
        <v/>
      </c>
      <c r="AZ27" s="66" t="str">
        <f t="shared" si="11"/>
        <v/>
      </c>
      <c r="BA27" s="66" t="str">
        <f t="shared" si="12"/>
        <v/>
      </c>
      <c r="BB27" s="66" t="str">
        <f t="shared" si="13"/>
        <v/>
      </c>
      <c r="BC27" s="66" t="str">
        <f t="shared" si="50"/>
        <v/>
      </c>
      <c r="BD27" s="66" t="str">
        <f t="shared" si="51"/>
        <v/>
      </c>
      <c r="BE27" s="66" t="str">
        <f t="shared" si="34"/>
        <v/>
      </c>
      <c r="BF27" s="66" t="str">
        <f t="shared" si="35"/>
        <v/>
      </c>
      <c r="BG27" s="66" t="str">
        <f t="shared" si="36"/>
        <v/>
      </c>
      <c r="BH27" s="66" t="str">
        <f t="shared" si="37"/>
        <v/>
      </c>
      <c r="BI27" s="66" t="str">
        <f t="shared" si="14"/>
        <v/>
      </c>
      <c r="BJ27" s="66" t="str">
        <f t="shared" si="15"/>
        <v/>
      </c>
      <c r="BK27" s="66" t="str">
        <f t="shared" si="16"/>
        <v/>
      </c>
      <c r="BL27" s="66" t="str">
        <f t="shared" si="17"/>
        <v/>
      </c>
      <c r="BM27" s="66" t="str">
        <f t="shared" si="18"/>
        <v/>
      </c>
      <c r="BN27" s="66" t="str">
        <f t="shared" si="19"/>
        <v/>
      </c>
      <c r="BP27" s="66" t="str" cm="1">
        <f t="array" ref="BP27">IF(INDEX($A:$A,ROW(BP27))&lt;=V$6,SMALL(N:N,INDEX($A:$A,ROW(BP27))),"")</f>
        <v/>
      </c>
      <c r="BQ27" s="66" t="str" cm="1">
        <f t="array" ref="BQ27">IF(INDEX($A:$A,ROW(BQ27))&lt;=W$6,SMALL(O:O,INDEX($A:$A,ROW(BQ27))),"")</f>
        <v/>
      </c>
      <c r="BR27" s="66" t="str" cm="1">
        <f t="array" ref="BR27">IF(INDEX($A:$A,ROW(BR27))&lt;=X$6,SMALL(P:P,INDEX($A:$A,ROW(BR27))),"")</f>
        <v/>
      </c>
      <c r="BS27" s="66" t="str" cm="1">
        <f t="array" ref="BS27">IF(INDEX($A:$A,ROW(BS27))&lt;=Y$6,SMALL(Q:Q,INDEX($A:$A,ROW(BS27))),"")</f>
        <v/>
      </c>
      <c r="BT27" s="66" t="str" cm="1">
        <f t="array" ref="BT27">IF(INDEX($A:$A,ROW(BT27))&lt;=Z$6,SMALL(R:R,INDEX($A:$A,ROW(BT27))),"")</f>
        <v/>
      </c>
      <c r="BU27" s="66" t="str" cm="1">
        <f t="array" ref="BU27">IF(INDEX($A:$A,ROW(BU27))&lt;=AA$6,SMALL(S:S,INDEX($A:$A,ROW(BU27))),"")</f>
        <v/>
      </c>
      <c r="BV27" s="66" t="str" cm="1">
        <f t="array" aca="1" ref="BV27" ca="1">IF(INDEX($A:$A,ROW(BP27))&lt;=V$6,_xlfn.NORM.INV(RAND(),0,1),"")</f>
        <v/>
      </c>
      <c r="BW27" s="66" t="str" cm="1">
        <f t="array" aca="1" ref="BW27" ca="1">IF(INDEX($A:$A,ROW(BQ27))&lt;=W$6,_xlfn.NORM.INV(RAND(),0,1),"")</f>
        <v/>
      </c>
      <c r="BX27" s="66" t="str" cm="1">
        <f t="array" aca="1" ref="BX27" ca="1">IF(INDEX($A:$A,ROW(BR27))&lt;=X$6,_xlfn.NORM.INV(RAND(),0,1),"")</f>
        <v/>
      </c>
      <c r="BY27" s="66" t="str" cm="1">
        <f t="array" aca="1" ref="BY27" ca="1">IF(INDEX($A:$A,ROW(BS27))&lt;=Y$6,_xlfn.NORM.INV(RAND(),0,1),"")</f>
        <v/>
      </c>
      <c r="BZ27" s="66" t="str" cm="1">
        <f t="array" aca="1" ref="BZ27" ca="1">IF(INDEX($A:$A,ROW(BT27))&lt;=Z$6,_xlfn.NORM.INV(RAND(),0,1),"")</f>
        <v/>
      </c>
      <c r="CA27" s="66" t="str" cm="1">
        <f t="array" aca="1" ref="CA27" ca="1">IF(INDEX($A:$A,ROW(BU27))&lt;=AA$6,_xlfn.NORM.INV(RAND(),0,1),"")</f>
        <v/>
      </c>
    </row>
    <row r="28" spans="1:79">
      <c r="A28" s="66">
        <v>26</v>
      </c>
      <c r="B28" s="41"/>
      <c r="C28" s="1"/>
      <c r="D28" s="1"/>
      <c r="E28" s="1"/>
      <c r="F28" s="1"/>
      <c r="G28" s="28"/>
      <c r="H28" s="41"/>
      <c r="I28" s="1"/>
      <c r="J28" s="1"/>
      <c r="K28" s="1"/>
      <c r="L28" s="1"/>
      <c r="M28" s="28"/>
      <c r="N28" s="41" t="str">
        <f t="shared" si="20"/>
        <v/>
      </c>
      <c r="O28" s="11" t="str">
        <f t="shared" si="21"/>
        <v/>
      </c>
      <c r="P28" s="11" t="str">
        <f t="shared" si="22"/>
        <v/>
      </c>
      <c r="Q28" s="11" t="str">
        <f t="shared" si="23"/>
        <v/>
      </c>
      <c r="R28" s="11" t="str">
        <f t="shared" si="24"/>
        <v/>
      </c>
      <c r="S28" s="120" t="str">
        <f t="shared" si="25"/>
        <v/>
      </c>
      <c r="T28" s="66"/>
      <c r="AC28" s="66"/>
      <c r="AE28" s="66"/>
      <c r="AF28" s="66" t="str">
        <f t="shared" si="58"/>
        <v/>
      </c>
      <c r="AG28" s="66" t="str">
        <f t="shared" si="26"/>
        <v/>
      </c>
      <c r="AH28" s="66" t="str">
        <f t="shared" si="27"/>
        <v/>
      </c>
      <c r="AI28" s="66" t="str">
        <f t="shared" si="28"/>
        <v/>
      </c>
      <c r="AJ28" s="66" t="str">
        <f t="shared" si="29"/>
        <v/>
      </c>
      <c r="AK28" s="66" t="str">
        <f t="shared" si="2"/>
        <v/>
      </c>
      <c r="AL28" s="66" t="str">
        <f t="shared" si="3"/>
        <v/>
      </c>
      <c r="AM28" s="66" t="str">
        <f t="shared" si="4"/>
        <v/>
      </c>
      <c r="AN28" s="66" t="str">
        <f t="shared" si="5"/>
        <v/>
      </c>
      <c r="AO28" s="66" t="str">
        <f t="shared" si="6"/>
        <v/>
      </c>
      <c r="AP28" s="66" t="str">
        <f t="shared" si="7"/>
        <v/>
      </c>
      <c r="AQ28" s="66" t="str">
        <f t="shared" si="48"/>
        <v/>
      </c>
      <c r="AR28" s="66" t="str">
        <f t="shared" si="49"/>
        <v/>
      </c>
      <c r="AS28" s="66" t="str">
        <f t="shared" si="30"/>
        <v/>
      </c>
      <c r="AT28" s="66" t="str">
        <f t="shared" si="31"/>
        <v/>
      </c>
      <c r="AU28" s="66" t="str">
        <f t="shared" si="32"/>
        <v/>
      </c>
      <c r="AV28" s="66" t="str">
        <f t="shared" si="33"/>
        <v/>
      </c>
      <c r="AW28" s="66" t="str">
        <f t="shared" si="8"/>
        <v/>
      </c>
      <c r="AX28" s="66" t="str">
        <f t="shared" si="9"/>
        <v/>
      </c>
      <c r="AY28" s="66" t="str">
        <f t="shared" si="10"/>
        <v/>
      </c>
      <c r="AZ28" s="66" t="str">
        <f t="shared" si="11"/>
        <v/>
      </c>
      <c r="BA28" s="66" t="str">
        <f t="shared" si="12"/>
        <v/>
      </c>
      <c r="BB28" s="66" t="str">
        <f t="shared" si="13"/>
        <v/>
      </c>
      <c r="BC28" s="66" t="str">
        <f t="shared" si="50"/>
        <v/>
      </c>
      <c r="BD28" s="66" t="str">
        <f t="shared" si="51"/>
        <v/>
      </c>
      <c r="BE28" s="66" t="str">
        <f t="shared" si="34"/>
        <v/>
      </c>
      <c r="BF28" s="66" t="str">
        <f t="shared" si="35"/>
        <v/>
      </c>
      <c r="BG28" s="66" t="str">
        <f t="shared" si="36"/>
        <v/>
      </c>
      <c r="BH28" s="66" t="str">
        <f t="shared" si="37"/>
        <v/>
      </c>
      <c r="BI28" s="66" t="str">
        <f t="shared" si="14"/>
        <v/>
      </c>
      <c r="BJ28" s="66" t="str">
        <f t="shared" si="15"/>
        <v/>
      </c>
      <c r="BK28" s="66" t="str">
        <f t="shared" si="16"/>
        <v/>
      </c>
      <c r="BL28" s="66" t="str">
        <f t="shared" si="17"/>
        <v/>
      </c>
      <c r="BM28" s="66" t="str">
        <f t="shared" si="18"/>
        <v/>
      </c>
      <c r="BN28" s="66" t="str">
        <f t="shared" si="19"/>
        <v/>
      </c>
      <c r="BO28" s="66">
        <f>SUM(BO17:BO26)</f>
        <v>86.9</v>
      </c>
      <c r="BP28" s="66" t="str" cm="1">
        <f t="array" ref="BP28">IF(INDEX($A:$A,ROW(BP28))&lt;=V$6,SMALL(N:N,INDEX($A:$A,ROW(BP28))),"")</f>
        <v/>
      </c>
      <c r="BQ28" s="66" t="str" cm="1">
        <f t="array" ref="BQ28">IF(INDEX($A:$A,ROW(BQ28))&lt;=W$6,SMALL(O:O,INDEX($A:$A,ROW(BQ28))),"")</f>
        <v/>
      </c>
      <c r="BR28" s="66" t="str" cm="1">
        <f t="array" ref="BR28">IF(INDEX($A:$A,ROW(BR28))&lt;=X$6,SMALL(P:P,INDEX($A:$A,ROW(BR28))),"")</f>
        <v/>
      </c>
      <c r="BS28" s="66" t="str" cm="1">
        <f t="array" ref="BS28">IF(INDEX($A:$A,ROW(BS28))&lt;=Y$6,SMALL(Q:Q,INDEX($A:$A,ROW(BS28))),"")</f>
        <v/>
      </c>
      <c r="BT28" s="66" t="str" cm="1">
        <f t="array" ref="BT28">IF(INDEX($A:$A,ROW(BT28))&lt;=Z$6,SMALL(R:R,INDEX($A:$A,ROW(BT28))),"")</f>
        <v/>
      </c>
      <c r="BU28" s="66" t="str" cm="1">
        <f t="array" ref="BU28">IF(INDEX($A:$A,ROW(BU28))&lt;=AA$6,SMALL(S:S,INDEX($A:$A,ROW(BU28))),"")</f>
        <v/>
      </c>
      <c r="BV28" s="66" t="str" cm="1">
        <f t="array" aca="1" ref="BV28" ca="1">IF(INDEX($A:$A,ROW(BP28))&lt;=V$6,_xlfn.NORM.INV(RAND(),0,1),"")</f>
        <v/>
      </c>
      <c r="BW28" s="66" t="str" cm="1">
        <f t="array" aca="1" ref="BW28" ca="1">IF(INDEX($A:$A,ROW(BQ28))&lt;=W$6,_xlfn.NORM.INV(RAND(),0,1),"")</f>
        <v/>
      </c>
      <c r="BX28" s="66" t="str" cm="1">
        <f t="array" aca="1" ref="BX28" ca="1">IF(INDEX($A:$A,ROW(BR28))&lt;=X$6,_xlfn.NORM.INV(RAND(),0,1),"")</f>
        <v/>
      </c>
      <c r="BY28" s="66" t="str" cm="1">
        <f t="array" aca="1" ref="BY28" ca="1">IF(INDEX($A:$A,ROW(BS28))&lt;=Y$6,_xlfn.NORM.INV(RAND(),0,1),"")</f>
        <v/>
      </c>
      <c r="BZ28" s="66" t="str" cm="1">
        <f t="array" aca="1" ref="BZ28" ca="1">IF(INDEX($A:$A,ROW(BT28))&lt;=Z$6,_xlfn.NORM.INV(RAND(),0,1),"")</f>
        <v/>
      </c>
      <c r="CA28" s="66" t="str" cm="1">
        <f t="array" aca="1" ref="CA28" ca="1">IF(INDEX($A:$A,ROW(BU28))&lt;=AA$6,_xlfn.NORM.INV(RAND(),0,1),"")</f>
        <v/>
      </c>
    </row>
    <row r="29" spans="1:79">
      <c r="A29" s="66">
        <v>27</v>
      </c>
      <c r="B29" s="41"/>
      <c r="C29" s="1"/>
      <c r="D29" s="1"/>
      <c r="E29" s="1"/>
      <c r="F29" s="1"/>
      <c r="G29" s="28"/>
      <c r="H29" s="41"/>
      <c r="I29" s="1"/>
      <c r="J29" s="1"/>
      <c r="K29" s="1"/>
      <c r="L29" s="1"/>
      <c r="M29" s="28"/>
      <c r="N29" s="41" t="str">
        <f t="shared" si="20"/>
        <v/>
      </c>
      <c r="O29" s="11" t="str">
        <f t="shared" si="21"/>
        <v/>
      </c>
      <c r="P29" s="11" t="str">
        <f t="shared" si="22"/>
        <v/>
      </c>
      <c r="Q29" s="11" t="str">
        <f t="shared" si="23"/>
        <v/>
      </c>
      <c r="R29" s="11" t="str">
        <f t="shared" si="24"/>
        <v/>
      </c>
      <c r="S29" s="120" t="str">
        <f t="shared" si="25"/>
        <v/>
      </c>
      <c r="T29" s="66"/>
      <c r="U29" s="66"/>
      <c r="V29" s="66"/>
      <c r="W29" s="66"/>
      <c r="X29" s="66"/>
      <c r="Y29" s="66"/>
      <c r="Z29" s="66"/>
      <c r="AA29" s="66"/>
      <c r="AB29" s="32"/>
      <c r="AC29" s="66"/>
      <c r="AE29" s="66"/>
      <c r="AF29" s="66" t="str">
        <f t="shared" si="58"/>
        <v/>
      </c>
      <c r="AG29" s="66" t="str">
        <f t="shared" si="26"/>
        <v/>
      </c>
      <c r="AH29" s="66" t="str">
        <f t="shared" si="27"/>
        <v/>
      </c>
      <c r="AI29" s="66" t="str">
        <f t="shared" si="28"/>
        <v/>
      </c>
      <c r="AJ29" s="66" t="str">
        <f t="shared" si="29"/>
        <v/>
      </c>
      <c r="AK29" s="66" t="str">
        <f t="shared" si="2"/>
        <v/>
      </c>
      <c r="AL29" s="66" t="str">
        <f t="shared" si="3"/>
        <v/>
      </c>
      <c r="AM29" s="66" t="str">
        <f t="shared" si="4"/>
        <v/>
      </c>
      <c r="AN29" s="66" t="str">
        <f t="shared" si="5"/>
        <v/>
      </c>
      <c r="AO29" s="66" t="str">
        <f t="shared" si="6"/>
        <v/>
      </c>
      <c r="AP29" s="66" t="str">
        <f t="shared" si="7"/>
        <v/>
      </c>
      <c r="AQ29" s="66" t="str">
        <f t="shared" si="48"/>
        <v/>
      </c>
      <c r="AR29" s="66" t="str">
        <f t="shared" si="49"/>
        <v/>
      </c>
      <c r="AS29" s="66" t="str">
        <f t="shared" si="30"/>
        <v/>
      </c>
      <c r="AT29" s="66" t="str">
        <f t="shared" si="31"/>
        <v/>
      </c>
      <c r="AU29" s="66" t="str">
        <f t="shared" si="32"/>
        <v/>
      </c>
      <c r="AV29" s="66" t="str">
        <f t="shared" si="33"/>
        <v/>
      </c>
      <c r="AW29" s="66" t="str">
        <f t="shared" si="8"/>
        <v/>
      </c>
      <c r="AX29" s="66" t="str">
        <f t="shared" si="9"/>
        <v/>
      </c>
      <c r="AY29" s="66" t="str">
        <f t="shared" si="10"/>
        <v/>
      </c>
      <c r="AZ29" s="66" t="str">
        <f t="shared" si="11"/>
        <v/>
      </c>
      <c r="BA29" s="66" t="str">
        <f t="shared" si="12"/>
        <v/>
      </c>
      <c r="BB29" s="66" t="str">
        <f t="shared" si="13"/>
        <v/>
      </c>
      <c r="BC29" s="66" t="str">
        <f t="shared" si="50"/>
        <v/>
      </c>
      <c r="BD29" s="66" t="str">
        <f t="shared" si="51"/>
        <v/>
      </c>
      <c r="BE29" s="66" t="str">
        <f t="shared" si="34"/>
        <v/>
      </c>
      <c r="BF29" s="66" t="str">
        <f t="shared" si="35"/>
        <v/>
      </c>
      <c r="BG29" s="66" t="str">
        <f t="shared" si="36"/>
        <v/>
      </c>
      <c r="BH29" s="66" t="str">
        <f t="shared" si="37"/>
        <v/>
      </c>
      <c r="BI29" s="66" t="str">
        <f t="shared" si="14"/>
        <v/>
      </c>
      <c r="BJ29" s="66" t="str">
        <f t="shared" si="15"/>
        <v/>
      </c>
      <c r="BK29" s="66" t="str">
        <f t="shared" si="16"/>
        <v/>
      </c>
      <c r="BL29" s="66" t="str">
        <f t="shared" si="17"/>
        <v/>
      </c>
      <c r="BM29" s="66" t="str">
        <f t="shared" si="18"/>
        <v/>
      </c>
      <c r="BN29" s="66" t="str">
        <f t="shared" si="19"/>
        <v/>
      </c>
      <c r="BP29" s="66" t="str" cm="1">
        <f t="array" ref="BP29">IF(INDEX($A:$A,ROW(BP29))&lt;=V$6,SMALL(N:N,INDEX($A:$A,ROW(BP29))),"")</f>
        <v/>
      </c>
      <c r="BQ29" s="66" t="str" cm="1">
        <f t="array" ref="BQ29">IF(INDEX($A:$A,ROW(BQ29))&lt;=W$6,SMALL(O:O,INDEX($A:$A,ROW(BQ29))),"")</f>
        <v/>
      </c>
      <c r="BR29" s="66" t="str" cm="1">
        <f t="array" ref="BR29">IF(INDEX($A:$A,ROW(BR29))&lt;=X$6,SMALL(P:P,INDEX($A:$A,ROW(BR29))),"")</f>
        <v/>
      </c>
      <c r="BS29" s="66" t="str" cm="1">
        <f t="array" ref="BS29">IF(INDEX($A:$A,ROW(BS29))&lt;=Y$6,SMALL(Q:Q,INDEX($A:$A,ROW(BS29))),"")</f>
        <v/>
      </c>
      <c r="BT29" s="66" t="str" cm="1">
        <f t="array" ref="BT29">IF(INDEX($A:$A,ROW(BT29))&lt;=Z$6,SMALL(R:R,INDEX($A:$A,ROW(BT29))),"")</f>
        <v/>
      </c>
      <c r="BU29" s="66" t="str" cm="1">
        <f t="array" ref="BU29">IF(INDEX($A:$A,ROW(BU29))&lt;=AA$6,SMALL(S:S,INDEX($A:$A,ROW(BU29))),"")</f>
        <v/>
      </c>
      <c r="BV29" s="66" t="str" cm="1">
        <f t="array" aca="1" ref="BV29" ca="1">IF(INDEX($A:$A,ROW(BP29))&lt;=V$6,_xlfn.NORM.INV(RAND(),0,1),"")</f>
        <v/>
      </c>
      <c r="BW29" s="66" t="str" cm="1">
        <f t="array" aca="1" ref="BW29" ca="1">IF(INDEX($A:$A,ROW(BQ29))&lt;=W$6,_xlfn.NORM.INV(RAND(),0,1),"")</f>
        <v/>
      </c>
      <c r="BX29" s="66" t="str" cm="1">
        <f t="array" aca="1" ref="BX29" ca="1">IF(INDEX($A:$A,ROW(BR29))&lt;=X$6,_xlfn.NORM.INV(RAND(),0,1),"")</f>
        <v/>
      </c>
      <c r="BY29" s="66" t="str" cm="1">
        <f t="array" aca="1" ref="BY29" ca="1">IF(INDEX($A:$A,ROW(BS29))&lt;=Y$6,_xlfn.NORM.INV(RAND(),0,1),"")</f>
        <v/>
      </c>
      <c r="BZ29" s="66" t="str" cm="1">
        <f t="array" aca="1" ref="BZ29" ca="1">IF(INDEX($A:$A,ROW(BT29))&lt;=Z$6,_xlfn.NORM.INV(RAND(),0,1),"")</f>
        <v/>
      </c>
      <c r="CA29" s="66" t="str" cm="1">
        <f t="array" aca="1" ref="CA29" ca="1">IF(INDEX($A:$A,ROW(BU29))&lt;=AA$6,_xlfn.NORM.INV(RAND(),0,1),"")</f>
        <v/>
      </c>
    </row>
    <row r="30" spans="1:79">
      <c r="A30" s="66">
        <v>28</v>
      </c>
      <c r="B30" s="41"/>
      <c r="C30" s="1"/>
      <c r="D30" s="1"/>
      <c r="E30" s="1"/>
      <c r="F30" s="1"/>
      <c r="G30" s="28"/>
      <c r="H30" s="41"/>
      <c r="I30" s="1"/>
      <c r="J30" s="1"/>
      <c r="K30" s="1"/>
      <c r="L30" s="1"/>
      <c r="M30" s="28"/>
      <c r="N30" s="41" t="str">
        <f t="shared" si="20"/>
        <v/>
      </c>
      <c r="O30" s="11" t="str">
        <f t="shared" si="21"/>
        <v/>
      </c>
      <c r="P30" s="11" t="str">
        <f t="shared" si="22"/>
        <v/>
      </c>
      <c r="Q30" s="11" t="str">
        <f t="shared" si="23"/>
        <v/>
      </c>
      <c r="R30" s="11" t="str">
        <f t="shared" si="24"/>
        <v/>
      </c>
      <c r="S30" s="120" t="str">
        <f t="shared" si="25"/>
        <v/>
      </c>
      <c r="T30" s="66"/>
      <c r="U30" s="64"/>
      <c r="V30" s="66"/>
      <c r="W30" s="66"/>
      <c r="X30" s="66"/>
      <c r="Y30" s="66"/>
      <c r="Z30" s="66" t="str">
        <f>IF($V$3&gt;Z4,MEDIAN(R:R),"")</f>
        <v/>
      </c>
      <c r="AA30" s="66"/>
      <c r="AB30" s="66"/>
      <c r="AC30" s="66"/>
      <c r="AE30" s="66"/>
      <c r="AF30" s="66" t="str">
        <f t="shared" si="58"/>
        <v/>
      </c>
      <c r="AG30" s="66" t="str">
        <f t="shared" si="26"/>
        <v/>
      </c>
      <c r="AH30" s="66" t="str">
        <f t="shared" si="27"/>
        <v/>
      </c>
      <c r="AI30" s="66" t="str">
        <f t="shared" si="28"/>
        <v/>
      </c>
      <c r="AJ30" s="66" t="str">
        <f t="shared" si="29"/>
        <v/>
      </c>
      <c r="AK30" s="66" t="str">
        <f t="shared" si="2"/>
        <v/>
      </c>
      <c r="AL30" s="66" t="str">
        <f t="shared" si="3"/>
        <v/>
      </c>
      <c r="AM30" s="66" t="str">
        <f t="shared" si="4"/>
        <v/>
      </c>
      <c r="AN30" s="66" t="str">
        <f t="shared" si="5"/>
        <v/>
      </c>
      <c r="AO30" s="66" t="str">
        <f t="shared" si="6"/>
        <v/>
      </c>
      <c r="AP30" s="66" t="str">
        <f t="shared" si="7"/>
        <v/>
      </c>
      <c r="AQ30" s="66" t="str">
        <f t="shared" si="48"/>
        <v/>
      </c>
      <c r="AR30" s="66" t="str">
        <f t="shared" si="49"/>
        <v/>
      </c>
      <c r="AS30" s="66" t="str">
        <f t="shared" si="30"/>
        <v/>
      </c>
      <c r="AT30" s="66" t="str">
        <f t="shared" si="31"/>
        <v/>
      </c>
      <c r="AU30" s="66" t="str">
        <f t="shared" si="32"/>
        <v/>
      </c>
      <c r="AV30" s="66" t="str">
        <f t="shared" si="33"/>
        <v/>
      </c>
      <c r="AW30" s="66" t="str">
        <f t="shared" si="8"/>
        <v/>
      </c>
      <c r="AX30" s="66" t="str">
        <f t="shared" si="9"/>
        <v/>
      </c>
      <c r="AY30" s="66" t="str">
        <f t="shared" si="10"/>
        <v/>
      </c>
      <c r="AZ30" s="66" t="str">
        <f t="shared" si="11"/>
        <v/>
      </c>
      <c r="BA30" s="66" t="str">
        <f t="shared" si="12"/>
        <v/>
      </c>
      <c r="BB30" s="66" t="str">
        <f t="shared" si="13"/>
        <v/>
      </c>
      <c r="BC30" s="66" t="str">
        <f t="shared" si="50"/>
        <v/>
      </c>
      <c r="BD30" s="66" t="str">
        <f t="shared" si="51"/>
        <v/>
      </c>
      <c r="BE30" s="66" t="str">
        <f t="shared" si="34"/>
        <v/>
      </c>
      <c r="BF30" s="66" t="str">
        <f t="shared" si="35"/>
        <v/>
      </c>
      <c r="BG30" s="66" t="str">
        <f t="shared" si="36"/>
        <v/>
      </c>
      <c r="BH30" s="66" t="str">
        <f t="shared" si="37"/>
        <v/>
      </c>
      <c r="BI30" s="66" t="str">
        <f t="shared" si="14"/>
        <v/>
      </c>
      <c r="BJ30" s="66" t="str">
        <f t="shared" si="15"/>
        <v/>
      </c>
      <c r="BK30" s="66" t="str">
        <f t="shared" si="16"/>
        <v/>
      </c>
      <c r="BL30" s="66" t="str">
        <f t="shared" si="17"/>
        <v/>
      </c>
      <c r="BM30" s="66" t="str">
        <f t="shared" si="18"/>
        <v/>
      </c>
      <c r="BN30" s="66" t="str">
        <f t="shared" si="19"/>
        <v/>
      </c>
      <c r="BP30" s="66" t="str" cm="1">
        <f t="array" ref="BP30">IF(INDEX($A:$A,ROW(BP30))&lt;=V$6,SMALL(N:N,INDEX($A:$A,ROW(BP30))),"")</f>
        <v/>
      </c>
      <c r="BQ30" s="66" t="str" cm="1">
        <f t="array" ref="BQ30">IF(INDEX($A:$A,ROW(BQ30))&lt;=W$6,SMALL(O:O,INDEX($A:$A,ROW(BQ30))),"")</f>
        <v/>
      </c>
      <c r="BR30" s="66" t="str" cm="1">
        <f t="array" ref="BR30">IF(INDEX($A:$A,ROW(BR30))&lt;=X$6,SMALL(P:P,INDEX($A:$A,ROW(BR30))),"")</f>
        <v/>
      </c>
      <c r="BS30" s="66" t="str" cm="1">
        <f t="array" ref="BS30">IF(INDEX($A:$A,ROW(BS30))&lt;=Y$6,SMALL(Q:Q,INDEX($A:$A,ROW(BS30))),"")</f>
        <v/>
      </c>
      <c r="BT30" s="66" t="str" cm="1">
        <f t="array" ref="BT30">IF(INDEX($A:$A,ROW(BT30))&lt;=Z$6,SMALL(R:R,INDEX($A:$A,ROW(BT30))),"")</f>
        <v/>
      </c>
      <c r="BU30" s="66" t="str" cm="1">
        <f t="array" ref="BU30">IF(INDEX($A:$A,ROW(BU30))&lt;=AA$6,SMALL(S:S,INDEX($A:$A,ROW(BU30))),"")</f>
        <v/>
      </c>
      <c r="BV30" s="66" t="str" cm="1">
        <f t="array" aca="1" ref="BV30" ca="1">IF(INDEX($A:$A,ROW(BP30))&lt;=V$6,_xlfn.NORM.INV(RAND(),0,1),"")</f>
        <v/>
      </c>
      <c r="BW30" s="66" t="str" cm="1">
        <f t="array" aca="1" ref="BW30" ca="1">IF(INDEX($A:$A,ROW(BQ30))&lt;=W$6,_xlfn.NORM.INV(RAND(),0,1),"")</f>
        <v/>
      </c>
      <c r="BX30" s="66" t="str" cm="1">
        <f t="array" aca="1" ref="BX30" ca="1">IF(INDEX($A:$A,ROW(BR30))&lt;=X$6,_xlfn.NORM.INV(RAND(),0,1),"")</f>
        <v/>
      </c>
      <c r="BY30" s="66" t="str" cm="1">
        <f t="array" aca="1" ref="BY30" ca="1">IF(INDEX($A:$A,ROW(BS30))&lt;=Y$6,_xlfn.NORM.INV(RAND(),0,1),"")</f>
        <v/>
      </c>
      <c r="BZ30" s="66" t="str" cm="1">
        <f t="array" aca="1" ref="BZ30" ca="1">IF(INDEX($A:$A,ROW(BT30))&lt;=Z$6,_xlfn.NORM.INV(RAND(),0,1),"")</f>
        <v/>
      </c>
      <c r="CA30" s="66" t="str" cm="1">
        <f t="array" aca="1" ref="CA30" ca="1">IF(INDEX($A:$A,ROW(BU30))&lt;=AA$6,_xlfn.NORM.INV(RAND(),0,1),"")</f>
        <v/>
      </c>
    </row>
    <row r="31" spans="1:79">
      <c r="A31" s="66">
        <v>29</v>
      </c>
      <c r="B31" s="41"/>
      <c r="C31" s="1"/>
      <c r="D31" s="1"/>
      <c r="E31" s="1"/>
      <c r="F31" s="1"/>
      <c r="G31" s="28"/>
      <c r="H31" s="41"/>
      <c r="I31" s="1"/>
      <c r="J31" s="1"/>
      <c r="K31" s="1"/>
      <c r="L31" s="1"/>
      <c r="M31" s="28"/>
      <c r="N31" s="41" t="str">
        <f t="shared" si="20"/>
        <v/>
      </c>
      <c r="O31" s="11" t="str">
        <f t="shared" si="21"/>
        <v/>
      </c>
      <c r="P31" s="11" t="str">
        <f t="shared" si="22"/>
        <v/>
      </c>
      <c r="Q31" s="11" t="str">
        <f t="shared" si="23"/>
        <v/>
      </c>
      <c r="R31" s="11" t="str">
        <f t="shared" si="24"/>
        <v/>
      </c>
      <c r="S31" s="120" t="str">
        <f t="shared" si="25"/>
        <v/>
      </c>
      <c r="U31" s="64"/>
      <c r="V31" s="66"/>
      <c r="W31" s="66"/>
      <c r="X31" s="66"/>
      <c r="Y31" s="66" t="str">
        <f>IF($V$3&gt;Y4,AVERAGE(BV:BV),"")</f>
        <v/>
      </c>
      <c r="Z31" s="66" t="str">
        <f>IF($V$3&gt;Z4,AVERAGE(BW:BW),"")</f>
        <v/>
      </c>
      <c r="AA31" s="66"/>
      <c r="AB31" s="66"/>
      <c r="AC31" s="66"/>
      <c r="AE31" s="66" t="str">
        <f t="shared" ref="AE31:AE67" si="60">IF(N31="","",ABS(N31-V$9))</f>
        <v/>
      </c>
      <c r="AF31" s="66" t="str">
        <f t="shared" si="58"/>
        <v/>
      </c>
      <c r="AG31" s="66" t="str">
        <f t="shared" si="26"/>
        <v/>
      </c>
      <c r="AH31" s="66" t="str">
        <f t="shared" si="27"/>
        <v/>
      </c>
      <c r="AI31" s="66" t="str">
        <f t="shared" si="28"/>
        <v/>
      </c>
      <c r="AJ31" s="66" t="str">
        <f t="shared" si="29"/>
        <v/>
      </c>
      <c r="AK31" s="66" t="str">
        <f t="shared" si="2"/>
        <v/>
      </c>
      <c r="AL31" s="66" t="str">
        <f t="shared" si="3"/>
        <v/>
      </c>
      <c r="AM31" s="66" t="str">
        <f t="shared" si="4"/>
        <v/>
      </c>
      <c r="AN31" s="66" t="str">
        <f t="shared" si="5"/>
        <v/>
      </c>
      <c r="AO31" s="66" t="str">
        <f t="shared" si="6"/>
        <v/>
      </c>
      <c r="AP31" s="66" t="str">
        <f t="shared" si="7"/>
        <v/>
      </c>
      <c r="AQ31" s="66" t="str">
        <f t="shared" si="48"/>
        <v/>
      </c>
      <c r="AR31" s="66" t="str">
        <f t="shared" si="49"/>
        <v/>
      </c>
      <c r="AS31" s="66" t="str">
        <f t="shared" si="30"/>
        <v/>
      </c>
      <c r="AT31" s="66" t="str">
        <f t="shared" si="31"/>
        <v/>
      </c>
      <c r="AU31" s="66" t="str">
        <f t="shared" si="32"/>
        <v/>
      </c>
      <c r="AV31" s="66" t="str">
        <f t="shared" si="33"/>
        <v/>
      </c>
      <c r="AW31" s="66" t="str">
        <f t="shared" si="8"/>
        <v/>
      </c>
      <c r="AX31" s="66" t="str">
        <f t="shared" si="9"/>
        <v/>
      </c>
      <c r="AY31" s="66" t="str">
        <f t="shared" si="10"/>
        <v/>
      </c>
      <c r="AZ31" s="66" t="str">
        <f t="shared" si="11"/>
        <v/>
      </c>
      <c r="BA31" s="66" t="str">
        <f t="shared" si="12"/>
        <v/>
      </c>
      <c r="BB31" s="66" t="str">
        <f t="shared" si="13"/>
        <v/>
      </c>
      <c r="BC31" s="66" t="str">
        <f t="shared" si="50"/>
        <v/>
      </c>
      <c r="BD31" s="66" t="str">
        <f t="shared" si="51"/>
        <v/>
      </c>
      <c r="BE31" s="66" t="str">
        <f t="shared" si="34"/>
        <v/>
      </c>
      <c r="BF31" s="66" t="str">
        <f t="shared" si="35"/>
        <v/>
      </c>
      <c r="BG31" s="66" t="str">
        <f t="shared" si="36"/>
        <v/>
      </c>
      <c r="BH31" s="66" t="str">
        <f t="shared" si="37"/>
        <v/>
      </c>
      <c r="BI31" s="66" t="str">
        <f t="shared" si="14"/>
        <v/>
      </c>
      <c r="BJ31" s="66" t="str">
        <f t="shared" si="15"/>
        <v/>
      </c>
      <c r="BK31" s="66" t="str">
        <f t="shared" si="16"/>
        <v/>
      </c>
      <c r="BL31" s="66" t="str">
        <f t="shared" si="17"/>
        <v/>
      </c>
      <c r="BM31" s="66" t="str">
        <f t="shared" si="18"/>
        <v/>
      </c>
      <c r="BN31" s="66" t="str">
        <f t="shared" si="19"/>
        <v/>
      </c>
      <c r="BP31" s="66" t="str" cm="1">
        <f t="array" ref="BP31">IF(INDEX($A:$A,ROW(BP31))&lt;=V$6,SMALL(N:N,INDEX($A:$A,ROW(BP31))),"")</f>
        <v/>
      </c>
      <c r="BQ31" s="66" t="str" cm="1">
        <f t="array" ref="BQ31">IF(INDEX($A:$A,ROW(BQ31))&lt;=W$6,SMALL(O:O,INDEX($A:$A,ROW(BQ31))),"")</f>
        <v/>
      </c>
      <c r="BR31" s="66" t="str" cm="1">
        <f t="array" ref="BR31">IF(INDEX($A:$A,ROW(BR31))&lt;=X$6,SMALL(P:P,INDEX($A:$A,ROW(BR31))),"")</f>
        <v/>
      </c>
      <c r="BS31" s="66" t="str" cm="1">
        <f t="array" ref="BS31">IF(INDEX($A:$A,ROW(BS31))&lt;=Y$6,SMALL(Q:Q,INDEX($A:$A,ROW(BS31))),"")</f>
        <v/>
      </c>
      <c r="BT31" s="66" t="str" cm="1">
        <f t="array" ref="BT31">IF(INDEX($A:$A,ROW(BT31))&lt;=Z$6,SMALL(R:R,INDEX($A:$A,ROW(BT31))),"")</f>
        <v/>
      </c>
      <c r="BU31" s="66" t="str" cm="1">
        <f t="array" ref="BU31">IF(INDEX($A:$A,ROW(BU31))&lt;=AA$6,SMALL(S:S,INDEX($A:$A,ROW(BU31))),"")</f>
        <v/>
      </c>
      <c r="BV31" s="66" t="str" cm="1">
        <f t="array" aca="1" ref="BV31" ca="1">IF(INDEX($A:$A,ROW(BP31))&lt;=V$6,_xlfn.NORM.INV(RAND(),0,1),"")</f>
        <v/>
      </c>
      <c r="BW31" s="66" t="str" cm="1">
        <f t="array" aca="1" ref="BW31" ca="1">IF(INDEX($A:$A,ROW(BQ31))&lt;=W$6,_xlfn.NORM.INV(RAND(),0,1),"")</f>
        <v/>
      </c>
      <c r="BX31" s="66" t="str" cm="1">
        <f t="array" aca="1" ref="BX31" ca="1">IF(INDEX($A:$A,ROW(BR31))&lt;=X$6,_xlfn.NORM.INV(RAND(),0,1),"")</f>
        <v/>
      </c>
      <c r="BY31" s="66" t="str" cm="1">
        <f t="array" aca="1" ref="BY31" ca="1">IF(INDEX($A:$A,ROW(BS31))&lt;=Y$6,_xlfn.NORM.INV(RAND(),0,1),"")</f>
        <v/>
      </c>
      <c r="BZ31" s="66" t="str" cm="1">
        <f t="array" aca="1" ref="BZ31" ca="1">IF(INDEX($A:$A,ROW(BT31))&lt;=Z$6,_xlfn.NORM.INV(RAND(),0,1),"")</f>
        <v/>
      </c>
      <c r="CA31" s="66" t="str" cm="1">
        <f t="array" aca="1" ref="CA31" ca="1">IF(INDEX($A:$A,ROW(BU31))&lt;=AA$6,_xlfn.NORM.INV(RAND(),0,1),"")</f>
        <v/>
      </c>
    </row>
    <row r="32" spans="1:79" ht="15.75" thickBot="1">
      <c r="A32" s="66">
        <v>30</v>
      </c>
      <c r="B32" s="41"/>
      <c r="C32" s="1"/>
      <c r="D32" s="1"/>
      <c r="E32" s="1"/>
      <c r="F32" s="1"/>
      <c r="G32" s="28"/>
      <c r="H32" s="41"/>
      <c r="I32" s="1"/>
      <c r="J32" s="1"/>
      <c r="K32" s="1"/>
      <c r="L32" s="1"/>
      <c r="M32" s="28"/>
      <c r="N32" s="41" t="str">
        <f t="shared" si="20"/>
        <v/>
      </c>
      <c r="O32" s="11" t="str">
        <f t="shared" si="21"/>
        <v/>
      </c>
      <c r="P32" s="11" t="str">
        <f t="shared" si="22"/>
        <v/>
      </c>
      <c r="Q32" s="11" t="str">
        <f t="shared" si="23"/>
        <v/>
      </c>
      <c r="R32" s="11" t="str">
        <f t="shared" si="24"/>
        <v/>
      </c>
      <c r="S32" s="120" t="str">
        <f t="shared" si="25"/>
        <v/>
      </c>
      <c r="U32" s="66"/>
      <c r="V32" s="66"/>
      <c r="W32" s="66"/>
      <c r="X32" s="66"/>
      <c r="Y32" s="66"/>
      <c r="Z32" s="66"/>
      <c r="AA32" s="66"/>
      <c r="AB32" s="66"/>
      <c r="AC32" s="66"/>
      <c r="AE32" s="66" t="str">
        <f t="shared" si="60"/>
        <v/>
      </c>
      <c r="AF32" s="66" t="str">
        <f t="shared" si="58"/>
        <v/>
      </c>
      <c r="AG32" s="66" t="str">
        <f t="shared" si="26"/>
        <v/>
      </c>
      <c r="AH32" s="66" t="str">
        <f t="shared" si="27"/>
        <v/>
      </c>
      <c r="AI32" s="66" t="str">
        <f t="shared" si="28"/>
        <v/>
      </c>
      <c r="AJ32" s="66" t="str">
        <f t="shared" si="29"/>
        <v/>
      </c>
      <c r="AK32" s="66" t="str">
        <f t="shared" si="2"/>
        <v/>
      </c>
      <c r="AL32" s="66" t="str">
        <f t="shared" si="3"/>
        <v/>
      </c>
      <c r="AM32" s="66" t="str">
        <f t="shared" si="4"/>
        <v/>
      </c>
      <c r="AN32" s="66" t="str">
        <f t="shared" si="5"/>
        <v/>
      </c>
      <c r="AO32" s="66" t="str">
        <f t="shared" si="6"/>
        <v/>
      </c>
      <c r="AP32" s="66" t="str">
        <f t="shared" si="7"/>
        <v/>
      </c>
      <c r="AQ32" s="66" t="str">
        <f t="shared" si="48"/>
        <v/>
      </c>
      <c r="AR32" s="66" t="str">
        <f t="shared" si="49"/>
        <v/>
      </c>
      <c r="AS32" s="66" t="str">
        <f t="shared" si="30"/>
        <v/>
      </c>
      <c r="AT32" s="66" t="str">
        <f t="shared" si="31"/>
        <v/>
      </c>
      <c r="AU32" s="66" t="str">
        <f t="shared" si="32"/>
        <v/>
      </c>
      <c r="AV32" s="66" t="str">
        <f t="shared" si="33"/>
        <v/>
      </c>
      <c r="AW32" s="66" t="str">
        <f t="shared" si="8"/>
        <v/>
      </c>
      <c r="AX32" s="66" t="str">
        <f t="shared" si="9"/>
        <v/>
      </c>
      <c r="AY32" s="66" t="str">
        <f t="shared" si="10"/>
        <v/>
      </c>
      <c r="AZ32" s="66" t="str">
        <f t="shared" si="11"/>
        <v/>
      </c>
      <c r="BA32" s="66" t="str">
        <f t="shared" si="12"/>
        <v/>
      </c>
      <c r="BB32" s="66" t="str">
        <f t="shared" si="13"/>
        <v/>
      </c>
      <c r="BC32" s="66" t="str">
        <f t="shared" si="50"/>
        <v/>
      </c>
      <c r="BD32" s="66" t="str">
        <f t="shared" si="51"/>
        <v/>
      </c>
      <c r="BE32" s="66" t="str">
        <f t="shared" si="34"/>
        <v/>
      </c>
      <c r="BF32" s="66" t="str">
        <f t="shared" si="35"/>
        <v/>
      </c>
      <c r="BG32" s="66" t="str">
        <f t="shared" si="36"/>
        <v/>
      </c>
      <c r="BH32" s="66" t="str">
        <f t="shared" si="37"/>
        <v/>
      </c>
      <c r="BI32" s="66" t="str">
        <f t="shared" si="14"/>
        <v/>
      </c>
      <c r="BJ32" s="66" t="str">
        <f t="shared" si="15"/>
        <v/>
      </c>
      <c r="BK32" s="66" t="str">
        <f t="shared" si="16"/>
        <v/>
      </c>
      <c r="BL32" s="66" t="str">
        <f t="shared" si="17"/>
        <v/>
      </c>
      <c r="BM32" s="66" t="str">
        <f t="shared" si="18"/>
        <v/>
      </c>
      <c r="BN32" s="66" t="str">
        <f t="shared" si="19"/>
        <v/>
      </c>
      <c r="BP32" s="66" t="str" cm="1">
        <f t="array" ref="BP32">IF(INDEX($A:$A,ROW(BP32))&lt;=V$6,SMALL(N:N,INDEX($A:$A,ROW(BP32))),"")</f>
        <v/>
      </c>
      <c r="BQ32" s="66" t="str" cm="1">
        <f t="array" ref="BQ32">IF(INDEX($A:$A,ROW(BQ32))&lt;=W$6,SMALL(O:O,INDEX($A:$A,ROW(BQ32))),"")</f>
        <v/>
      </c>
      <c r="BR32" s="66" t="str" cm="1">
        <f t="array" ref="BR32">IF(INDEX($A:$A,ROW(BR32))&lt;=X$6,SMALL(P:P,INDEX($A:$A,ROW(BR32))),"")</f>
        <v/>
      </c>
      <c r="BS32" s="66" t="str" cm="1">
        <f t="array" ref="BS32">IF(INDEX($A:$A,ROW(BS32))&lt;=Y$6,SMALL(Q:Q,INDEX($A:$A,ROW(BS32))),"")</f>
        <v/>
      </c>
      <c r="BT32" s="66" t="str" cm="1">
        <f t="array" ref="BT32">IF(INDEX($A:$A,ROW(BT32))&lt;=Z$6,SMALL(R:R,INDEX($A:$A,ROW(BT32))),"")</f>
        <v/>
      </c>
      <c r="BU32" s="66" t="str" cm="1">
        <f t="array" ref="BU32">IF(INDEX($A:$A,ROW(BU32))&lt;=AA$6,SMALL(S:S,INDEX($A:$A,ROW(BU32))),"")</f>
        <v/>
      </c>
      <c r="BV32" s="66" t="str" cm="1">
        <f t="array" aca="1" ref="BV32" ca="1">IF(INDEX($A:$A,ROW(BP32))&lt;=V$6,_xlfn.NORM.INV(RAND(),0,1),"")</f>
        <v/>
      </c>
      <c r="BW32" s="66" t="str" cm="1">
        <f t="array" aca="1" ref="BW32" ca="1">IF(INDEX($A:$A,ROW(BQ32))&lt;=W$6,_xlfn.NORM.INV(RAND(),0,1),"")</f>
        <v/>
      </c>
      <c r="BX32" s="66" t="str" cm="1">
        <f t="array" aca="1" ref="BX32" ca="1">IF(INDEX($A:$A,ROW(BR32))&lt;=X$6,_xlfn.NORM.INV(RAND(),0,1),"")</f>
        <v/>
      </c>
      <c r="BY32" s="66" t="str" cm="1">
        <f t="array" aca="1" ref="BY32" ca="1">IF(INDEX($A:$A,ROW(BS32))&lt;=Y$6,_xlfn.NORM.INV(RAND(),0,1),"")</f>
        <v/>
      </c>
      <c r="BZ32" s="66" t="str" cm="1">
        <f t="array" aca="1" ref="BZ32" ca="1">IF(INDEX($A:$A,ROW(BT32))&lt;=Z$6,_xlfn.NORM.INV(RAND(),0,1),"")</f>
        <v/>
      </c>
      <c r="CA32" s="66" t="str" cm="1">
        <f t="array" aca="1" ref="CA32" ca="1">IF(INDEX($A:$A,ROW(BU32))&lt;=AA$6,_xlfn.NORM.INV(RAND(),0,1),"")</f>
        <v/>
      </c>
    </row>
    <row r="33" spans="1:79" ht="15.75" thickBot="1">
      <c r="A33" s="66">
        <v>31</v>
      </c>
      <c r="B33" s="41"/>
      <c r="C33" s="1"/>
      <c r="D33" s="1"/>
      <c r="E33" s="1"/>
      <c r="F33" s="1"/>
      <c r="G33" s="28"/>
      <c r="H33" s="41"/>
      <c r="I33" s="1"/>
      <c r="J33" s="1"/>
      <c r="K33" s="1"/>
      <c r="L33" s="1"/>
      <c r="M33" s="28"/>
      <c r="N33" s="41" t="str">
        <f t="shared" si="20"/>
        <v/>
      </c>
      <c r="O33" s="11" t="str">
        <f t="shared" si="21"/>
        <v/>
      </c>
      <c r="P33" s="11" t="str">
        <f t="shared" si="22"/>
        <v/>
      </c>
      <c r="Q33" s="11" t="str">
        <f t="shared" si="23"/>
        <v/>
      </c>
      <c r="R33" s="11" t="str">
        <f t="shared" si="24"/>
        <v/>
      </c>
      <c r="S33" s="120" t="str">
        <f t="shared" si="25"/>
        <v/>
      </c>
      <c r="U33" s="87" t="s">
        <v>112</v>
      </c>
      <c r="V33" s="46"/>
      <c r="W33" s="46"/>
      <c r="X33" s="46"/>
      <c r="Y33" s="46"/>
      <c r="Z33" s="88"/>
      <c r="AA33" s="68"/>
      <c r="AB33" s="66"/>
      <c r="AC33" s="66"/>
      <c r="AE33" s="66" t="str">
        <f t="shared" si="60"/>
        <v/>
      </c>
      <c r="AF33" s="66" t="str">
        <f t="shared" si="58"/>
        <v/>
      </c>
      <c r="AG33" s="66" t="str">
        <f t="shared" si="26"/>
        <v/>
      </c>
      <c r="AH33" s="66" t="str">
        <f t="shared" si="27"/>
        <v/>
      </c>
      <c r="AI33" s="66" t="str">
        <f t="shared" si="28"/>
        <v/>
      </c>
      <c r="AJ33" s="66" t="str">
        <f t="shared" si="29"/>
        <v/>
      </c>
      <c r="AK33" s="66" t="str">
        <f t="shared" si="2"/>
        <v/>
      </c>
      <c r="AL33" s="66" t="str">
        <f t="shared" si="3"/>
        <v/>
      </c>
      <c r="AM33" s="66" t="str">
        <f t="shared" si="4"/>
        <v/>
      </c>
      <c r="AN33" s="66" t="str">
        <f t="shared" si="5"/>
        <v/>
      </c>
      <c r="AO33" s="66" t="str">
        <f t="shared" si="6"/>
        <v/>
      </c>
      <c r="AP33" s="66" t="str">
        <f t="shared" si="7"/>
        <v/>
      </c>
      <c r="AQ33" s="66" t="str">
        <f t="shared" si="48"/>
        <v/>
      </c>
      <c r="AR33" s="66" t="str">
        <f t="shared" si="49"/>
        <v/>
      </c>
      <c r="AS33" s="66" t="str">
        <f t="shared" si="30"/>
        <v/>
      </c>
      <c r="AT33" s="66" t="str">
        <f t="shared" si="31"/>
        <v/>
      </c>
      <c r="AU33" s="66" t="str">
        <f t="shared" si="32"/>
        <v/>
      </c>
      <c r="AV33" s="66" t="str">
        <f t="shared" si="33"/>
        <v/>
      </c>
      <c r="AW33" s="66" t="str">
        <f t="shared" si="8"/>
        <v/>
      </c>
      <c r="AX33" s="66" t="str">
        <f t="shared" si="9"/>
        <v/>
      </c>
      <c r="AY33" s="66" t="str">
        <f t="shared" si="10"/>
        <v/>
      </c>
      <c r="AZ33" s="66" t="str">
        <f t="shared" si="11"/>
        <v/>
      </c>
      <c r="BA33" s="66" t="str">
        <f t="shared" si="12"/>
        <v/>
      </c>
      <c r="BB33" s="66" t="str">
        <f t="shared" si="13"/>
        <v/>
      </c>
      <c r="BC33" s="66" t="str">
        <f t="shared" si="50"/>
        <v/>
      </c>
      <c r="BD33" s="66" t="str">
        <f t="shared" si="51"/>
        <v/>
      </c>
      <c r="BE33" s="66" t="str">
        <f t="shared" si="34"/>
        <v/>
      </c>
      <c r="BF33" s="66" t="str">
        <f t="shared" si="35"/>
        <v/>
      </c>
      <c r="BG33" s="66" t="str">
        <f t="shared" si="36"/>
        <v/>
      </c>
      <c r="BH33" s="66" t="str">
        <f t="shared" si="37"/>
        <v/>
      </c>
      <c r="BI33" s="66" t="str">
        <f t="shared" si="14"/>
        <v/>
      </c>
      <c r="BJ33" s="66" t="str">
        <f t="shared" si="15"/>
        <v/>
      </c>
      <c r="BK33" s="66" t="str">
        <f t="shared" si="16"/>
        <v/>
      </c>
      <c r="BL33" s="66" t="str">
        <f t="shared" si="17"/>
        <v/>
      </c>
      <c r="BM33" s="66" t="str">
        <f t="shared" si="18"/>
        <v/>
      </c>
      <c r="BN33" s="66" t="str">
        <f t="shared" si="19"/>
        <v/>
      </c>
      <c r="BP33" s="66" t="str" cm="1">
        <f t="array" ref="BP33">IF(INDEX($A:$A,ROW(BP33))&lt;=V$6,SMALL(N:N,INDEX($A:$A,ROW(BP33))),"")</f>
        <v/>
      </c>
      <c r="BQ33" s="66" t="str" cm="1">
        <f t="array" ref="BQ33">IF(INDEX($A:$A,ROW(BQ33))&lt;=W$6,SMALL(O:O,INDEX($A:$A,ROW(BQ33))),"")</f>
        <v/>
      </c>
      <c r="BR33" s="66" t="str" cm="1">
        <f t="array" ref="BR33">IF(INDEX($A:$A,ROW(BR33))&lt;=X$6,SMALL(P:P,INDEX($A:$A,ROW(BR33))),"")</f>
        <v/>
      </c>
      <c r="BS33" s="66" t="str" cm="1">
        <f t="array" ref="BS33">IF(INDEX($A:$A,ROW(BS33))&lt;=Y$6,SMALL(Q:Q,INDEX($A:$A,ROW(BS33))),"")</f>
        <v/>
      </c>
      <c r="BT33" s="66" t="str" cm="1">
        <f t="array" ref="BT33">IF(INDEX($A:$A,ROW(BT33))&lt;=Z$6,SMALL(R:R,INDEX($A:$A,ROW(BT33))),"")</f>
        <v/>
      </c>
      <c r="BU33" s="66" t="str" cm="1">
        <f t="array" ref="BU33">IF(INDEX($A:$A,ROW(BU33))&lt;=AA$6,SMALL(S:S,INDEX($A:$A,ROW(BU33))),"")</f>
        <v/>
      </c>
      <c r="BV33" s="66" t="str" cm="1">
        <f t="array" aca="1" ref="BV33" ca="1">IF(INDEX($A:$A,ROW(BP33))&lt;=V$6,_xlfn.NORM.INV(RAND(),0,1),"")</f>
        <v/>
      </c>
      <c r="BW33" s="66" t="str" cm="1">
        <f t="array" aca="1" ref="BW33" ca="1">IF(INDEX($A:$A,ROW(BQ33))&lt;=W$6,_xlfn.NORM.INV(RAND(),0,1),"")</f>
        <v/>
      </c>
      <c r="BX33" s="66" t="str" cm="1">
        <f t="array" aca="1" ref="BX33" ca="1">IF(INDEX($A:$A,ROW(BR33))&lt;=X$6,_xlfn.NORM.INV(RAND(),0,1),"")</f>
        <v/>
      </c>
      <c r="BY33" s="66" t="str" cm="1">
        <f t="array" aca="1" ref="BY33" ca="1">IF(INDEX($A:$A,ROW(BS33))&lt;=Y$6,_xlfn.NORM.INV(RAND(),0,1),"")</f>
        <v/>
      </c>
      <c r="BZ33" s="66" t="str" cm="1">
        <f t="array" aca="1" ref="BZ33" ca="1">IF(INDEX($A:$A,ROW(BT33))&lt;=Z$6,_xlfn.NORM.INV(RAND(),0,1),"")</f>
        <v/>
      </c>
      <c r="CA33" s="66" t="str" cm="1">
        <f t="array" aca="1" ref="CA33" ca="1">IF(INDEX($A:$A,ROW(BU33))&lt;=AA$6,_xlfn.NORM.INV(RAND(),0,1),"")</f>
        <v/>
      </c>
    </row>
    <row r="34" spans="1:79">
      <c r="A34" s="66">
        <v>32</v>
      </c>
      <c r="B34" s="41"/>
      <c r="C34" s="1"/>
      <c r="D34" s="1"/>
      <c r="E34" s="1"/>
      <c r="F34" s="1"/>
      <c r="G34" s="28"/>
      <c r="H34" s="41"/>
      <c r="I34" s="1"/>
      <c r="J34" s="1"/>
      <c r="K34" s="1"/>
      <c r="L34" s="1"/>
      <c r="M34" s="28"/>
      <c r="N34" s="41" t="str">
        <f t="shared" si="20"/>
        <v/>
      </c>
      <c r="O34" s="11" t="str">
        <f t="shared" si="21"/>
        <v/>
      </c>
      <c r="P34" s="11" t="str">
        <f t="shared" si="22"/>
        <v/>
      </c>
      <c r="Q34" s="11" t="str">
        <f t="shared" si="23"/>
        <v/>
      </c>
      <c r="R34" s="11" t="str">
        <f t="shared" si="24"/>
        <v/>
      </c>
      <c r="S34" s="120" t="str">
        <f t="shared" si="25"/>
        <v/>
      </c>
      <c r="U34" s="82"/>
      <c r="V34" s="17"/>
      <c r="W34" s="104" t="s">
        <v>115</v>
      </c>
      <c r="X34" s="105" t="s">
        <v>116</v>
      </c>
      <c r="Y34" s="105" t="s">
        <v>117</v>
      </c>
      <c r="Z34" s="106" t="s">
        <v>1</v>
      </c>
      <c r="AA34" s="66"/>
      <c r="AB34" s="66"/>
      <c r="AC34" s="66"/>
      <c r="AE34" s="66" t="str">
        <f t="shared" si="60"/>
        <v/>
      </c>
      <c r="AF34" s="66" t="str">
        <f t="shared" si="58"/>
        <v/>
      </c>
      <c r="AG34" s="66" t="str">
        <f t="shared" si="26"/>
        <v/>
      </c>
      <c r="AH34" s="66" t="str">
        <f t="shared" si="27"/>
        <v/>
      </c>
      <c r="AI34" s="66" t="str">
        <f t="shared" si="28"/>
        <v/>
      </c>
      <c r="AJ34" s="66" t="str">
        <f t="shared" si="29"/>
        <v/>
      </c>
      <c r="AK34" s="66" t="str">
        <f t="shared" si="2"/>
        <v/>
      </c>
      <c r="AL34" s="66" t="str">
        <f t="shared" si="3"/>
        <v/>
      </c>
      <c r="AM34" s="66" t="str">
        <f t="shared" si="4"/>
        <v/>
      </c>
      <c r="AN34" s="66" t="str">
        <f t="shared" si="5"/>
        <v/>
      </c>
      <c r="AO34" s="66" t="str">
        <f t="shared" si="6"/>
        <v/>
      </c>
      <c r="AP34" s="66" t="str">
        <f t="shared" si="7"/>
        <v/>
      </c>
      <c r="AQ34" s="66" t="str">
        <f t="shared" si="48"/>
        <v/>
      </c>
      <c r="AR34" s="66" t="str">
        <f t="shared" si="49"/>
        <v/>
      </c>
      <c r="AS34" s="66" t="str">
        <f t="shared" si="30"/>
        <v/>
      </c>
      <c r="AT34" s="66" t="str">
        <f t="shared" si="31"/>
        <v/>
      </c>
      <c r="AU34" s="66" t="str">
        <f t="shared" si="32"/>
        <v/>
      </c>
      <c r="AV34" s="66" t="str">
        <f t="shared" si="33"/>
        <v/>
      </c>
      <c r="AW34" s="66" t="str">
        <f t="shared" si="8"/>
        <v/>
      </c>
      <c r="AX34" s="66" t="str">
        <f t="shared" si="9"/>
        <v/>
      </c>
      <c r="AY34" s="66" t="str">
        <f t="shared" si="10"/>
        <v/>
      </c>
      <c r="AZ34" s="66" t="str">
        <f t="shared" si="11"/>
        <v/>
      </c>
      <c r="BA34" s="66" t="str">
        <f t="shared" si="12"/>
        <v/>
      </c>
      <c r="BB34" s="66" t="str">
        <f t="shared" si="13"/>
        <v/>
      </c>
      <c r="BC34" s="66" t="str">
        <f t="shared" si="50"/>
        <v/>
      </c>
      <c r="BD34" s="66" t="str">
        <f t="shared" si="51"/>
        <v/>
      </c>
      <c r="BE34" s="66" t="str">
        <f t="shared" si="34"/>
        <v/>
      </c>
      <c r="BF34" s="66" t="str">
        <f t="shared" si="35"/>
        <v/>
      </c>
      <c r="BG34" s="66" t="str">
        <f t="shared" si="36"/>
        <v/>
      </c>
      <c r="BH34" s="66" t="str">
        <f t="shared" si="37"/>
        <v/>
      </c>
      <c r="BI34" s="66" t="str">
        <f t="shared" si="14"/>
        <v/>
      </c>
      <c r="BJ34" s="66" t="str">
        <f t="shared" si="15"/>
        <v/>
      </c>
      <c r="BK34" s="66" t="str">
        <f t="shared" si="16"/>
        <v/>
      </c>
      <c r="BL34" s="66" t="str">
        <f t="shared" si="17"/>
        <v/>
      </c>
      <c r="BM34" s="66" t="str">
        <f t="shared" si="18"/>
        <v/>
      </c>
      <c r="BN34" s="66" t="str">
        <f t="shared" si="19"/>
        <v/>
      </c>
      <c r="BO34" s="66">
        <f>DEVSQ(BP3:BP12)</f>
        <v>86.9</v>
      </c>
      <c r="BP34" s="66" t="str" cm="1">
        <f t="array" ref="BP34">IF(INDEX($A:$A,ROW(BP34))&lt;=V$6,SMALL(N:N,INDEX($A:$A,ROW(BP34))),"")</f>
        <v/>
      </c>
      <c r="BQ34" s="66" t="str" cm="1">
        <f t="array" ref="BQ34">IF(INDEX($A:$A,ROW(BQ34))&lt;=W$6,SMALL(O:O,INDEX($A:$A,ROW(BQ34))),"")</f>
        <v/>
      </c>
      <c r="BR34" s="66" t="str" cm="1">
        <f t="array" ref="BR34">IF(INDEX($A:$A,ROW(BR34))&lt;=X$6,SMALL(P:P,INDEX($A:$A,ROW(BR34))),"")</f>
        <v/>
      </c>
      <c r="BS34" s="66" t="str" cm="1">
        <f t="array" ref="BS34">IF(INDEX($A:$A,ROW(BS34))&lt;=Y$6,SMALL(Q:Q,INDEX($A:$A,ROW(BS34))),"")</f>
        <v/>
      </c>
      <c r="BT34" s="66" t="str" cm="1">
        <f t="array" ref="BT34">IF(INDEX($A:$A,ROW(BT34))&lt;=Z$6,SMALL(R:R,INDEX($A:$A,ROW(BT34))),"")</f>
        <v/>
      </c>
      <c r="BU34" s="66" t="str" cm="1">
        <f t="array" ref="BU34">IF(INDEX($A:$A,ROW(BU34))&lt;=AA$6,SMALL(S:S,INDEX($A:$A,ROW(BU34))),"")</f>
        <v/>
      </c>
      <c r="BV34" s="66" t="str" cm="1">
        <f t="array" aca="1" ref="BV34" ca="1">IF(INDEX($A:$A,ROW(BP34))&lt;=V$6,_xlfn.NORM.INV(RAND(),0,1),"")</f>
        <v/>
      </c>
      <c r="BW34" s="66" t="str" cm="1">
        <f t="array" aca="1" ref="BW34" ca="1">IF(INDEX($A:$A,ROW(BQ34))&lt;=W$6,_xlfn.NORM.INV(RAND(),0,1),"")</f>
        <v/>
      </c>
      <c r="BX34" s="66" t="str" cm="1">
        <f t="array" aca="1" ref="BX34" ca="1">IF(INDEX($A:$A,ROW(BR34))&lt;=X$6,_xlfn.NORM.INV(RAND(),0,1),"")</f>
        <v/>
      </c>
      <c r="BY34" s="66" t="str" cm="1">
        <f t="array" aca="1" ref="BY34" ca="1">IF(INDEX($A:$A,ROW(BS34))&lt;=Y$6,_xlfn.NORM.INV(RAND(),0,1),"")</f>
        <v/>
      </c>
      <c r="BZ34" s="66" t="str" cm="1">
        <f t="array" aca="1" ref="BZ34" ca="1">IF(INDEX($A:$A,ROW(BT34))&lt;=Z$6,_xlfn.NORM.INV(RAND(),0,1),"")</f>
        <v/>
      </c>
      <c r="CA34" s="66" t="str" cm="1">
        <f t="array" aca="1" ref="CA34" ca="1">IF(INDEX($A:$A,ROW(BU34))&lt;=AA$6,_xlfn.NORM.INV(RAND(),0,1),"")</f>
        <v/>
      </c>
    </row>
    <row r="35" spans="1:79">
      <c r="A35" s="66">
        <v>33</v>
      </c>
      <c r="B35" s="41"/>
      <c r="C35" s="1"/>
      <c r="D35" s="1"/>
      <c r="E35" s="1"/>
      <c r="F35" s="1"/>
      <c r="G35" s="28"/>
      <c r="H35" s="41"/>
      <c r="I35" s="1"/>
      <c r="J35" s="1"/>
      <c r="K35" s="1"/>
      <c r="L35" s="1"/>
      <c r="M35" s="28"/>
      <c r="N35" s="41" t="str">
        <f t="shared" si="20"/>
        <v/>
      </c>
      <c r="O35" s="11" t="str">
        <f t="shared" si="21"/>
        <v/>
      </c>
      <c r="P35" s="11" t="str">
        <f t="shared" si="22"/>
        <v/>
      </c>
      <c r="Q35" s="11" t="str">
        <f t="shared" si="23"/>
        <v/>
      </c>
      <c r="R35" s="11" t="str">
        <f t="shared" si="24"/>
        <v/>
      </c>
      <c r="S35" s="120" t="str">
        <f t="shared" si="25"/>
        <v/>
      </c>
      <c r="U35" s="99" t="s">
        <v>113</v>
      </c>
      <c r="V35" s="30"/>
      <c r="W35" s="41">
        <f>(AB6-V3)*LN(AB16)</f>
        <v>59.613179117174994</v>
      </c>
      <c r="X35" s="1"/>
      <c r="Y35" s="1" cm="1">
        <f t="array" ref="Y35">SUM(IF(V7:AA7="",0,V7:AA7*LN(V12:AA12)))</f>
        <v>59.369448817333279</v>
      </c>
      <c r="Z35" s="28">
        <f>W35-Y35</f>
        <v>0.24373029984171524</v>
      </c>
      <c r="AA35" s="66"/>
      <c r="AB35" s="66"/>
      <c r="AC35" s="66"/>
      <c r="AE35" s="66" t="str">
        <f t="shared" si="60"/>
        <v/>
      </c>
      <c r="AF35" s="66" t="str">
        <f t="shared" si="58"/>
        <v/>
      </c>
      <c r="AG35" s="66" t="str">
        <f t="shared" si="26"/>
        <v/>
      </c>
      <c r="AH35" s="66" t="str">
        <f t="shared" si="27"/>
        <v/>
      </c>
      <c r="AI35" s="66" t="str">
        <f t="shared" si="28"/>
        <v/>
      </c>
      <c r="AJ35" s="66" t="str">
        <f t="shared" si="29"/>
        <v/>
      </c>
      <c r="AK35" s="66" t="str">
        <f t="shared" ref="AK35:AK66" si="61">IF(AE35&lt;&gt;"",(AE35-V$19)^2,"")</f>
        <v/>
      </c>
      <c r="AL35" s="66" t="str">
        <f t="shared" ref="AL35:AL66" si="62">IF(AF35&lt;&gt;"",(AF35-W$19)^2,"")</f>
        <v/>
      </c>
      <c r="AM35" s="66" t="str">
        <f t="shared" ref="AM35:AM66" si="63">IF(AG35&lt;&gt;"",(AG35-X$19)^2,"")</f>
        <v/>
      </c>
      <c r="AN35" s="66" t="str">
        <f t="shared" ref="AN35:AN66" si="64">IF(AH35&lt;&gt;"",(AH35-Y$19)^2,"")</f>
        <v/>
      </c>
      <c r="AO35" s="66" t="str">
        <f t="shared" ref="AO35:AO66" si="65">IF(AI35&lt;&gt;"",(AI35-Z$19)^2,"")</f>
        <v/>
      </c>
      <c r="AP35" s="66" t="str">
        <f t="shared" ref="AP35:AP66" si="66">IF(AJ35&lt;&gt;"",(AJ35-AA$19)^2,"")</f>
        <v/>
      </c>
      <c r="AQ35" s="66" t="str">
        <f t="shared" si="48"/>
        <v/>
      </c>
      <c r="AR35" s="66" t="str">
        <f t="shared" si="49"/>
        <v/>
      </c>
      <c r="AS35" s="66" t="str">
        <f t="shared" si="30"/>
        <v/>
      </c>
      <c r="AT35" s="66" t="str">
        <f t="shared" si="31"/>
        <v/>
      </c>
      <c r="AU35" s="66" t="str">
        <f t="shared" si="32"/>
        <v/>
      </c>
      <c r="AV35" s="66" t="str">
        <f t="shared" si="33"/>
        <v/>
      </c>
      <c r="AW35" s="66" t="str">
        <f t="shared" ref="AW35:AW66" si="67">IF(AQ35&lt;&gt;"",(AQ35-V$22)^2,"")</f>
        <v/>
      </c>
      <c r="AX35" s="66" t="str">
        <f t="shared" ref="AX35:AX66" si="68">IF(AR35&lt;&gt;"",(AR35-W$22)^2,"")</f>
        <v/>
      </c>
      <c r="AY35" s="66" t="str">
        <f t="shared" ref="AY35:AY66" si="69">IF(AS35&lt;&gt;"",(AS35-X$22)^2,"")</f>
        <v/>
      </c>
      <c r="AZ35" s="66" t="str">
        <f t="shared" ref="AZ35:AZ66" si="70">IF(AT35&lt;&gt;"",(AT35-Y$22)^2,"")</f>
        <v/>
      </c>
      <c r="BA35" s="66" t="str">
        <f t="shared" ref="BA35:BA66" si="71">IF(AU35&lt;&gt;"",(AU35-Z$22)^2,"")</f>
        <v/>
      </c>
      <c r="BB35" s="66" t="str">
        <f t="shared" ref="BB35:BB66" si="72">IF(AV35&lt;&gt;"",(AV35-AA$22)^2,"")</f>
        <v/>
      </c>
      <c r="BC35" s="66" t="str">
        <f t="shared" si="50"/>
        <v/>
      </c>
      <c r="BD35" s="66" t="str">
        <f t="shared" si="51"/>
        <v/>
      </c>
      <c r="BE35" s="66" t="str">
        <f t="shared" si="34"/>
        <v/>
      </c>
      <c r="BF35" s="66" t="str">
        <f t="shared" si="35"/>
        <v/>
      </c>
      <c r="BG35" s="66" t="str">
        <f t="shared" si="36"/>
        <v/>
      </c>
      <c r="BH35" s="66" t="str">
        <f t="shared" si="37"/>
        <v/>
      </c>
      <c r="BI35" s="66" t="str">
        <f t="shared" ref="BI35:BI66" si="73">IF(BC35&lt;&gt;"",(BC35-V$25)^2,"")</f>
        <v/>
      </c>
      <c r="BJ35" s="66" t="str">
        <f t="shared" ref="BJ35:BJ66" si="74">IF(BD35&lt;&gt;"",(BD35-W$25)^2,"")</f>
        <v/>
      </c>
      <c r="BK35" s="66" t="str">
        <f t="shared" ref="BK35:BK66" si="75">IF(BE35&lt;&gt;"",(BE35-X$25)^2,"")</f>
        <v/>
      </c>
      <c r="BL35" s="66" t="str">
        <f t="shared" ref="BL35:BL66" si="76">IF(BF35&lt;&gt;"",(BF35-Y$25)^2,"")</f>
        <v/>
      </c>
      <c r="BM35" s="66" t="str">
        <f t="shared" ref="BM35:BM66" si="77">IF(BG35&lt;&gt;"",(BG35-Z$25)^2,"")</f>
        <v/>
      </c>
      <c r="BN35" s="66" t="str">
        <f t="shared" ref="BN35:BN66" si="78">IF(BH35&lt;&gt;"",(BH35-AA$25)^2,"")</f>
        <v/>
      </c>
      <c r="BP35" s="66" t="str" cm="1">
        <f t="array" ref="BP35">IF(INDEX($A:$A,ROW(BP35))&lt;=V$6,SMALL(N:N,INDEX($A:$A,ROW(BP35))),"")</f>
        <v/>
      </c>
      <c r="BQ35" s="66" t="str" cm="1">
        <f t="array" ref="BQ35">IF(INDEX($A:$A,ROW(BQ35))&lt;=W$6,SMALL(O:O,INDEX($A:$A,ROW(BQ35))),"")</f>
        <v/>
      </c>
      <c r="BR35" s="66" t="str" cm="1">
        <f t="array" ref="BR35">IF(INDEX($A:$A,ROW(BR35))&lt;=X$6,SMALL(P:P,INDEX($A:$A,ROW(BR35))),"")</f>
        <v/>
      </c>
      <c r="BS35" s="66" t="str" cm="1">
        <f t="array" ref="BS35">IF(INDEX($A:$A,ROW(BS35))&lt;=Y$6,SMALL(Q:Q,INDEX($A:$A,ROW(BS35))),"")</f>
        <v/>
      </c>
      <c r="BT35" s="66" t="str" cm="1">
        <f t="array" ref="BT35">IF(INDEX($A:$A,ROW(BT35))&lt;=Z$6,SMALL(R:R,INDEX($A:$A,ROW(BT35))),"")</f>
        <v/>
      </c>
      <c r="BU35" s="66" t="str" cm="1">
        <f t="array" ref="BU35">IF(INDEX($A:$A,ROW(BU35))&lt;=AA$6,SMALL(S:S,INDEX($A:$A,ROW(BU35))),"")</f>
        <v/>
      </c>
      <c r="BV35" s="66" t="str" cm="1">
        <f t="array" aca="1" ref="BV35" ca="1">IF(INDEX($A:$A,ROW(BP35))&lt;=V$6,_xlfn.NORM.INV(RAND(),0,1),"")</f>
        <v/>
      </c>
      <c r="BW35" s="66" t="str" cm="1">
        <f t="array" aca="1" ref="BW35" ca="1">IF(INDEX($A:$A,ROW(BQ35))&lt;=W$6,_xlfn.NORM.INV(RAND(),0,1),"")</f>
        <v/>
      </c>
      <c r="BX35" s="66" t="str" cm="1">
        <f t="array" aca="1" ref="BX35" ca="1">IF(INDEX($A:$A,ROW(BR35))&lt;=X$6,_xlfn.NORM.INV(RAND(),0,1),"")</f>
        <v/>
      </c>
      <c r="BY35" s="66" t="str" cm="1">
        <f t="array" aca="1" ref="BY35" ca="1">IF(INDEX($A:$A,ROW(BS35))&lt;=Y$6,_xlfn.NORM.INV(RAND(),0,1),"")</f>
        <v/>
      </c>
      <c r="BZ35" s="66" t="str" cm="1">
        <f t="array" aca="1" ref="BZ35" ca="1">IF(INDEX($A:$A,ROW(BT35))&lt;=Z$6,_xlfn.NORM.INV(RAND(),0,1),"")</f>
        <v/>
      </c>
      <c r="CA35" s="66" t="str" cm="1">
        <f t="array" aca="1" ref="CA35" ca="1">IF(INDEX($A:$A,ROW(BU35))&lt;=AA$6,_xlfn.NORM.INV(RAND(),0,1),"")</f>
        <v/>
      </c>
    </row>
    <row r="36" spans="1:79">
      <c r="A36" s="66">
        <v>34</v>
      </c>
      <c r="B36" s="41"/>
      <c r="C36" s="1"/>
      <c r="D36" s="1"/>
      <c r="E36" s="1"/>
      <c r="F36" s="1"/>
      <c r="G36" s="28"/>
      <c r="H36" s="41"/>
      <c r="I36" s="1"/>
      <c r="J36" s="1"/>
      <c r="K36" s="1"/>
      <c r="L36" s="1"/>
      <c r="M36" s="28"/>
      <c r="N36" s="41" t="str">
        <f t="shared" si="20"/>
        <v/>
      </c>
      <c r="O36" s="11" t="str">
        <f t="shared" si="21"/>
        <v/>
      </c>
      <c r="P36" s="11" t="str">
        <f t="shared" si="22"/>
        <v/>
      </c>
      <c r="Q36" s="11" t="str">
        <f t="shared" si="23"/>
        <v/>
      </c>
      <c r="R36" s="11" t="str">
        <f t="shared" si="24"/>
        <v/>
      </c>
      <c r="S36" s="120" t="str">
        <f t="shared" si="25"/>
        <v/>
      </c>
      <c r="U36" s="100" t="s">
        <v>114</v>
      </c>
      <c r="V36" s="19">
        <v>1</v>
      </c>
      <c r="W36" s="41">
        <f>1/(3*($V$3-1))</f>
        <v>0.16666666666666666</v>
      </c>
      <c r="X36" s="1" cm="1">
        <f t="array" ref="X36">SUM(IF(V7:AA7="",0,1/(V7:AA7)))</f>
        <v>0.32222222222222219</v>
      </c>
      <c r="Y36" s="1">
        <f>1/(AB6-V3)</f>
        <v>3.5714285714285712E-2</v>
      </c>
      <c r="Z36" s="28">
        <f>V36+W36*(X36-Y36)</f>
        <v>1.0477513227513227</v>
      </c>
      <c r="AA36" s="66"/>
      <c r="AB36" s="66"/>
      <c r="AC36" s="66"/>
      <c r="AE36" s="66" t="str">
        <f t="shared" si="60"/>
        <v/>
      </c>
      <c r="AF36" s="66" t="str">
        <f t="shared" si="58"/>
        <v/>
      </c>
      <c r="AG36" s="66" t="str">
        <f t="shared" si="26"/>
        <v/>
      </c>
      <c r="AH36" s="66" t="str">
        <f t="shared" si="27"/>
        <v/>
      </c>
      <c r="AI36" s="66" t="str">
        <f t="shared" si="28"/>
        <v/>
      </c>
      <c r="AJ36" s="66" t="str">
        <f t="shared" si="29"/>
        <v/>
      </c>
      <c r="AK36" s="66" t="str">
        <f t="shared" si="61"/>
        <v/>
      </c>
      <c r="AL36" s="66" t="str">
        <f t="shared" si="62"/>
        <v/>
      </c>
      <c r="AM36" s="66" t="str">
        <f t="shared" si="63"/>
        <v/>
      </c>
      <c r="AN36" s="66" t="str">
        <f t="shared" si="64"/>
        <v/>
      </c>
      <c r="AO36" s="66" t="str">
        <f t="shared" si="65"/>
        <v/>
      </c>
      <c r="AP36" s="66" t="str">
        <f t="shared" si="66"/>
        <v/>
      </c>
      <c r="AQ36" s="66" t="str">
        <f t="shared" si="48"/>
        <v/>
      </c>
      <c r="AR36" s="66" t="str">
        <f t="shared" si="49"/>
        <v/>
      </c>
      <c r="AS36" s="66" t="str">
        <f t="shared" si="30"/>
        <v/>
      </c>
      <c r="AT36" s="66" t="str">
        <f t="shared" si="31"/>
        <v/>
      </c>
      <c r="AU36" s="66" t="str">
        <f t="shared" si="32"/>
        <v/>
      </c>
      <c r="AV36" s="66" t="str">
        <f t="shared" si="33"/>
        <v/>
      </c>
      <c r="AW36" s="66" t="str">
        <f t="shared" si="67"/>
        <v/>
      </c>
      <c r="AX36" s="66" t="str">
        <f t="shared" si="68"/>
        <v/>
      </c>
      <c r="AY36" s="66" t="str">
        <f t="shared" si="69"/>
        <v/>
      </c>
      <c r="AZ36" s="66" t="str">
        <f t="shared" si="70"/>
        <v/>
      </c>
      <c r="BA36" s="66" t="str">
        <f t="shared" si="71"/>
        <v/>
      </c>
      <c r="BB36" s="66" t="str">
        <f t="shared" si="72"/>
        <v/>
      </c>
      <c r="BC36" s="66" t="str">
        <f t="shared" si="50"/>
        <v/>
      </c>
      <c r="BD36" s="66" t="str">
        <f t="shared" si="51"/>
        <v/>
      </c>
      <c r="BE36" s="66" t="str">
        <f t="shared" si="34"/>
        <v/>
      </c>
      <c r="BF36" s="66" t="str">
        <f t="shared" si="35"/>
        <v/>
      </c>
      <c r="BG36" s="66" t="str">
        <f t="shared" si="36"/>
        <v/>
      </c>
      <c r="BH36" s="66" t="str">
        <f t="shared" si="37"/>
        <v/>
      </c>
      <c r="BI36" s="66" t="str">
        <f t="shared" si="73"/>
        <v/>
      </c>
      <c r="BJ36" s="66" t="str">
        <f t="shared" si="74"/>
        <v/>
      </c>
      <c r="BK36" s="66" t="str">
        <f t="shared" si="75"/>
        <v/>
      </c>
      <c r="BL36" s="66" t="str">
        <f t="shared" si="76"/>
        <v/>
      </c>
      <c r="BM36" s="66" t="str">
        <f t="shared" si="77"/>
        <v/>
      </c>
      <c r="BN36" s="66" t="str">
        <f t="shared" si="78"/>
        <v/>
      </c>
      <c r="BP36" s="66" t="str" cm="1">
        <f t="array" ref="BP36">IF(INDEX($A:$A,ROW(BP36))&lt;=V$6,SMALL(N:N,INDEX($A:$A,ROW(BP36))),"")</f>
        <v/>
      </c>
      <c r="BQ36" s="66" t="str" cm="1">
        <f t="array" ref="BQ36">IF(INDEX($A:$A,ROW(BQ36))&lt;=W$6,SMALL(O:O,INDEX($A:$A,ROW(BQ36))),"")</f>
        <v/>
      </c>
      <c r="BR36" s="66" t="str" cm="1">
        <f t="array" ref="BR36">IF(INDEX($A:$A,ROW(BR36))&lt;=X$6,SMALL(P:P,INDEX($A:$A,ROW(BR36))),"")</f>
        <v/>
      </c>
      <c r="BS36" s="66" t="str" cm="1">
        <f t="array" ref="BS36">IF(INDEX($A:$A,ROW(BS36))&lt;=Y$6,SMALL(Q:Q,INDEX($A:$A,ROW(BS36))),"")</f>
        <v/>
      </c>
      <c r="BT36" s="66" t="str" cm="1">
        <f t="array" ref="BT36">IF(INDEX($A:$A,ROW(BT36))&lt;=Z$6,SMALL(R:R,INDEX($A:$A,ROW(BT36))),"")</f>
        <v/>
      </c>
      <c r="BU36" s="66" t="str" cm="1">
        <f t="array" ref="BU36">IF(INDEX($A:$A,ROW(BU36))&lt;=AA$6,SMALL(S:S,INDEX($A:$A,ROW(BU36))),"")</f>
        <v/>
      </c>
      <c r="BV36" s="66" t="str" cm="1">
        <f t="array" aca="1" ref="BV36" ca="1">IF(INDEX($A:$A,ROW(BP36))&lt;=V$6,_xlfn.NORM.INV(RAND(),0,1),"")</f>
        <v/>
      </c>
      <c r="BW36" s="66" t="str" cm="1">
        <f t="array" aca="1" ref="BW36" ca="1">IF(INDEX($A:$A,ROW(BQ36))&lt;=W$6,_xlfn.NORM.INV(RAND(),0,1),"")</f>
        <v/>
      </c>
      <c r="BX36" s="66" t="str" cm="1">
        <f t="array" aca="1" ref="BX36" ca="1">IF(INDEX($A:$A,ROW(BR36))&lt;=X$6,_xlfn.NORM.INV(RAND(),0,1),"")</f>
        <v/>
      </c>
      <c r="BY36" s="66" t="str" cm="1">
        <f t="array" aca="1" ref="BY36" ca="1">IF(INDEX($A:$A,ROW(BS36))&lt;=Y$6,_xlfn.NORM.INV(RAND(),0,1),"")</f>
        <v/>
      </c>
      <c r="BZ36" s="66" t="str" cm="1">
        <f t="array" aca="1" ref="BZ36" ca="1">IF(INDEX($A:$A,ROW(BT36))&lt;=Z$6,_xlfn.NORM.INV(RAND(),0,1),"")</f>
        <v/>
      </c>
      <c r="CA36" s="66" t="str" cm="1">
        <f t="array" aca="1" ref="CA36" ca="1">IF(INDEX($A:$A,ROW(BU36))&lt;=AA$6,_xlfn.NORM.INV(RAND(),0,1),"")</f>
        <v/>
      </c>
    </row>
    <row r="37" spans="1:79" ht="18" thickBot="1">
      <c r="A37" s="66">
        <v>35</v>
      </c>
      <c r="B37" s="41"/>
      <c r="C37" s="1"/>
      <c r="D37" s="1"/>
      <c r="E37" s="1"/>
      <c r="F37" s="1"/>
      <c r="G37" s="28"/>
      <c r="H37" s="41"/>
      <c r="I37" s="1"/>
      <c r="J37" s="1"/>
      <c r="K37" s="1"/>
      <c r="L37" s="1"/>
      <c r="M37" s="28"/>
      <c r="N37" s="41" t="str">
        <f t="shared" si="20"/>
        <v/>
      </c>
      <c r="O37" s="11" t="str">
        <f t="shared" si="21"/>
        <v/>
      </c>
      <c r="P37" s="11" t="str">
        <f t="shared" si="22"/>
        <v/>
      </c>
      <c r="Q37" s="11" t="str">
        <f t="shared" si="23"/>
        <v/>
      </c>
      <c r="R37" s="11" t="str">
        <f t="shared" si="24"/>
        <v/>
      </c>
      <c r="S37" s="120" t="str">
        <f t="shared" si="25"/>
        <v/>
      </c>
      <c r="U37" s="101" t="s">
        <v>160</v>
      </c>
      <c r="V37" s="22"/>
      <c r="W37" s="20"/>
      <c r="X37" s="21"/>
      <c r="Y37" s="21"/>
      <c r="Z37" s="81">
        <f>Z35/Z36</f>
        <v>0.23262227834911847</v>
      </c>
      <c r="AA37" s="83">
        <v>0.100141831715926</v>
      </c>
      <c r="AB37" s="66"/>
      <c r="AC37" s="66"/>
      <c r="AE37" s="66" t="str">
        <f t="shared" si="60"/>
        <v/>
      </c>
      <c r="AF37" s="66" t="str">
        <f t="shared" si="58"/>
        <v/>
      </c>
      <c r="AG37" s="66" t="str">
        <f t="shared" si="26"/>
        <v/>
      </c>
      <c r="AH37" s="66" t="str">
        <f t="shared" si="27"/>
        <v/>
      </c>
      <c r="AI37" s="66" t="str">
        <f t="shared" si="28"/>
        <v/>
      </c>
      <c r="AJ37" s="66" t="str">
        <f t="shared" si="29"/>
        <v/>
      </c>
      <c r="AK37" s="66" t="str">
        <f t="shared" si="61"/>
        <v/>
      </c>
      <c r="AL37" s="66" t="str">
        <f t="shared" si="62"/>
        <v/>
      </c>
      <c r="AM37" s="66" t="str">
        <f t="shared" si="63"/>
        <v/>
      </c>
      <c r="AN37" s="66" t="str">
        <f t="shared" si="64"/>
        <v/>
      </c>
      <c r="AO37" s="66" t="str">
        <f t="shared" si="65"/>
        <v/>
      </c>
      <c r="AP37" s="66" t="str">
        <f t="shared" si="66"/>
        <v/>
      </c>
      <c r="AQ37" s="66" t="str">
        <f t="shared" si="48"/>
        <v/>
      </c>
      <c r="AR37" s="66" t="str">
        <f t="shared" si="49"/>
        <v/>
      </c>
      <c r="AS37" s="66" t="str">
        <f t="shared" si="30"/>
        <v/>
      </c>
      <c r="AT37" s="66" t="str">
        <f t="shared" si="31"/>
        <v/>
      </c>
      <c r="AU37" s="66" t="str">
        <f t="shared" si="32"/>
        <v/>
      </c>
      <c r="AV37" s="66" t="str">
        <f t="shared" si="33"/>
        <v/>
      </c>
      <c r="AW37" s="66" t="str">
        <f t="shared" si="67"/>
        <v/>
      </c>
      <c r="AX37" s="66" t="str">
        <f t="shared" si="68"/>
        <v/>
      </c>
      <c r="AY37" s="66" t="str">
        <f t="shared" si="69"/>
        <v/>
      </c>
      <c r="AZ37" s="66" t="str">
        <f t="shared" si="70"/>
        <v/>
      </c>
      <c r="BA37" s="66" t="str">
        <f t="shared" si="71"/>
        <v/>
      </c>
      <c r="BB37" s="66" t="str">
        <f t="shared" si="72"/>
        <v/>
      </c>
      <c r="BC37" s="66" t="str">
        <f t="shared" si="50"/>
        <v/>
      </c>
      <c r="BD37" s="66" t="str">
        <f t="shared" si="51"/>
        <v/>
      </c>
      <c r="BE37" s="66" t="str">
        <f t="shared" si="34"/>
        <v/>
      </c>
      <c r="BF37" s="66" t="str">
        <f t="shared" si="35"/>
        <v/>
      </c>
      <c r="BG37" s="66" t="str">
        <f t="shared" si="36"/>
        <v/>
      </c>
      <c r="BH37" s="66" t="str">
        <f t="shared" si="37"/>
        <v/>
      </c>
      <c r="BI37" s="66" t="str">
        <f t="shared" si="73"/>
        <v/>
      </c>
      <c r="BJ37" s="66" t="str">
        <f t="shared" si="74"/>
        <v/>
      </c>
      <c r="BK37" s="66" t="str">
        <f t="shared" si="75"/>
        <v/>
      </c>
      <c r="BL37" s="66" t="str">
        <f t="shared" si="76"/>
        <v/>
      </c>
      <c r="BM37" s="66" t="str">
        <f t="shared" si="77"/>
        <v/>
      </c>
      <c r="BN37" s="66" t="str">
        <f t="shared" si="78"/>
        <v/>
      </c>
      <c r="BP37" s="66" t="str" cm="1">
        <f t="array" ref="BP37">IF(INDEX($A:$A,ROW(BP37))&lt;=V$6,SMALL(N:N,INDEX($A:$A,ROW(BP37))),"")</f>
        <v/>
      </c>
      <c r="BQ37" s="66" t="str" cm="1">
        <f t="array" ref="BQ37">IF(INDEX($A:$A,ROW(BQ37))&lt;=W$6,SMALL(O:O,INDEX($A:$A,ROW(BQ37))),"")</f>
        <v/>
      </c>
      <c r="BR37" s="66" t="str" cm="1">
        <f t="array" ref="BR37">IF(INDEX($A:$A,ROW(BR37))&lt;=X$6,SMALL(P:P,INDEX($A:$A,ROW(BR37))),"")</f>
        <v/>
      </c>
      <c r="BS37" s="66" t="str" cm="1">
        <f t="array" ref="BS37">IF(INDEX($A:$A,ROW(BS37))&lt;=Y$6,SMALL(Q:Q,INDEX($A:$A,ROW(BS37))),"")</f>
        <v/>
      </c>
      <c r="BT37" s="66" t="str" cm="1">
        <f t="array" ref="BT37">IF(INDEX($A:$A,ROW(BT37))&lt;=Z$6,SMALL(R:R,INDEX($A:$A,ROW(BT37))),"")</f>
        <v/>
      </c>
      <c r="BU37" s="66" t="str" cm="1">
        <f t="array" ref="BU37">IF(INDEX($A:$A,ROW(BU37))&lt;=AA$6,SMALL(S:S,INDEX($A:$A,ROW(BU37))),"")</f>
        <v/>
      </c>
      <c r="BV37" s="66" t="str" cm="1">
        <f t="array" aca="1" ref="BV37" ca="1">IF(INDEX($A:$A,ROW(BP37))&lt;=V$6,_xlfn.NORM.INV(RAND(),0,1),"")</f>
        <v/>
      </c>
      <c r="BW37" s="66" t="str" cm="1">
        <f t="array" aca="1" ref="BW37" ca="1">IF(INDEX($A:$A,ROW(BQ37))&lt;=W$6,_xlfn.NORM.INV(RAND(),0,1),"")</f>
        <v/>
      </c>
      <c r="BX37" s="66" t="str" cm="1">
        <f t="array" aca="1" ref="BX37" ca="1">IF(INDEX($A:$A,ROW(BR37))&lt;=X$6,_xlfn.NORM.INV(RAND(),0,1),"")</f>
        <v/>
      </c>
      <c r="BY37" s="66" t="str" cm="1">
        <f t="array" aca="1" ref="BY37" ca="1">IF(INDEX($A:$A,ROW(BS37))&lt;=Y$6,_xlfn.NORM.INV(RAND(),0,1),"")</f>
        <v/>
      </c>
      <c r="BZ37" s="66" t="str" cm="1">
        <f t="array" aca="1" ref="BZ37" ca="1">IF(INDEX($A:$A,ROW(BT37))&lt;=Z$6,_xlfn.NORM.INV(RAND(),0,1),"")</f>
        <v/>
      </c>
      <c r="CA37" s="66" t="str" cm="1">
        <f t="array" aca="1" ref="CA37" ca="1">IF(INDEX($A:$A,ROW(BU37))&lt;=AA$6,_xlfn.NORM.INV(RAND(),0,1),"")</f>
        <v/>
      </c>
    </row>
    <row r="38" spans="1:79">
      <c r="A38" s="66">
        <v>36</v>
      </c>
      <c r="B38" s="41"/>
      <c r="C38" s="1"/>
      <c r="D38" s="1"/>
      <c r="E38" s="1"/>
      <c r="F38" s="1"/>
      <c r="G38" s="28"/>
      <c r="H38" s="41"/>
      <c r="I38" s="1"/>
      <c r="J38" s="1"/>
      <c r="K38" s="1"/>
      <c r="L38" s="1"/>
      <c r="M38" s="28"/>
      <c r="N38" s="41" t="str">
        <f t="shared" si="20"/>
        <v/>
      </c>
      <c r="O38" s="11" t="str">
        <f t="shared" si="21"/>
        <v/>
      </c>
      <c r="P38" s="11" t="str">
        <f t="shared" si="22"/>
        <v/>
      </c>
      <c r="Q38" s="11" t="str">
        <f t="shared" si="23"/>
        <v/>
      </c>
      <c r="R38" s="11" t="str">
        <f t="shared" si="24"/>
        <v/>
      </c>
      <c r="S38" s="120" t="str">
        <f t="shared" si="25"/>
        <v/>
      </c>
      <c r="U38" s="97"/>
      <c r="V38" s="96" t="s">
        <v>92</v>
      </c>
      <c r="W38" s="2"/>
      <c r="X38" s="2"/>
      <c r="Y38" s="2"/>
      <c r="Z38" s="2"/>
      <c r="AA38" s="2"/>
      <c r="AB38" s="66"/>
      <c r="AC38" s="66"/>
      <c r="AE38" s="66" t="str">
        <f t="shared" si="60"/>
        <v/>
      </c>
      <c r="AF38" s="66" t="str">
        <f t="shared" si="58"/>
        <v/>
      </c>
      <c r="AG38" s="66" t="str">
        <f t="shared" si="26"/>
        <v/>
      </c>
      <c r="AH38" s="66" t="str">
        <f t="shared" si="27"/>
        <v/>
      </c>
      <c r="AI38" s="66" t="str">
        <f t="shared" si="28"/>
        <v/>
      </c>
      <c r="AJ38" s="66" t="str">
        <f t="shared" si="29"/>
        <v/>
      </c>
      <c r="AK38" s="66" t="str">
        <f t="shared" si="61"/>
        <v/>
      </c>
      <c r="AL38" s="66" t="str">
        <f t="shared" si="62"/>
        <v/>
      </c>
      <c r="AM38" s="66" t="str">
        <f t="shared" si="63"/>
        <v/>
      </c>
      <c r="AN38" s="66" t="str">
        <f t="shared" si="64"/>
        <v/>
      </c>
      <c r="AO38" s="66" t="str">
        <f t="shared" si="65"/>
        <v/>
      </c>
      <c r="AP38" s="66" t="str">
        <f t="shared" si="66"/>
        <v/>
      </c>
      <c r="AQ38" s="66" t="str">
        <f t="shared" si="48"/>
        <v/>
      </c>
      <c r="AR38" s="66" t="str">
        <f t="shared" si="49"/>
        <v/>
      </c>
      <c r="AS38" s="66" t="str">
        <f t="shared" si="30"/>
        <v/>
      </c>
      <c r="AT38" s="66" t="str">
        <f t="shared" si="31"/>
        <v/>
      </c>
      <c r="AU38" s="66" t="str">
        <f t="shared" si="32"/>
        <v/>
      </c>
      <c r="AV38" s="66" t="str">
        <f t="shared" si="33"/>
        <v/>
      </c>
      <c r="AW38" s="66" t="str">
        <f t="shared" si="67"/>
        <v/>
      </c>
      <c r="AX38" s="66" t="str">
        <f t="shared" si="68"/>
        <v/>
      </c>
      <c r="AY38" s="66" t="str">
        <f t="shared" si="69"/>
        <v/>
      </c>
      <c r="AZ38" s="66" t="str">
        <f t="shared" si="70"/>
        <v/>
      </c>
      <c r="BA38" s="66" t="str">
        <f t="shared" si="71"/>
        <v/>
      </c>
      <c r="BB38" s="66" t="str">
        <f t="shared" si="72"/>
        <v/>
      </c>
      <c r="BC38" s="66" t="str">
        <f t="shared" si="50"/>
        <v/>
      </c>
      <c r="BD38" s="66" t="str">
        <f t="shared" si="51"/>
        <v/>
      </c>
      <c r="BE38" s="66" t="str">
        <f t="shared" si="34"/>
        <v/>
      </c>
      <c r="BF38" s="66" t="str">
        <f t="shared" si="35"/>
        <v/>
      </c>
      <c r="BG38" s="66" t="str">
        <f t="shared" si="36"/>
        <v/>
      </c>
      <c r="BH38" s="66" t="str">
        <f t="shared" si="37"/>
        <v/>
      </c>
      <c r="BI38" s="66" t="str">
        <f t="shared" si="73"/>
        <v/>
      </c>
      <c r="BJ38" s="66" t="str">
        <f t="shared" si="74"/>
        <v/>
      </c>
      <c r="BK38" s="66" t="str">
        <f t="shared" si="75"/>
        <v/>
      </c>
      <c r="BL38" s="66" t="str">
        <f t="shared" si="76"/>
        <v/>
      </c>
      <c r="BM38" s="66" t="str">
        <f t="shared" si="77"/>
        <v/>
      </c>
      <c r="BN38" s="66" t="str">
        <f t="shared" si="78"/>
        <v/>
      </c>
      <c r="BP38" s="66" t="str" cm="1">
        <f t="array" ref="BP38">IF(INDEX($A:$A,ROW(BP38))&lt;=V$6,SMALL(N:N,INDEX($A:$A,ROW(BP38))),"")</f>
        <v/>
      </c>
      <c r="BQ38" s="66" t="str" cm="1">
        <f t="array" ref="BQ38">IF(INDEX($A:$A,ROW(BQ38))&lt;=W$6,SMALL(O:O,INDEX($A:$A,ROW(BQ38))),"")</f>
        <v/>
      </c>
      <c r="BR38" s="66" t="str" cm="1">
        <f t="array" ref="BR38">IF(INDEX($A:$A,ROW(BR38))&lt;=X$6,SMALL(P:P,INDEX($A:$A,ROW(BR38))),"")</f>
        <v/>
      </c>
      <c r="BS38" s="66" t="str" cm="1">
        <f t="array" ref="BS38">IF(INDEX($A:$A,ROW(BS38))&lt;=Y$6,SMALL(Q:Q,INDEX($A:$A,ROW(BS38))),"")</f>
        <v/>
      </c>
      <c r="BT38" s="66" t="str" cm="1">
        <f t="array" ref="BT38">IF(INDEX($A:$A,ROW(BT38))&lt;=Z$6,SMALL(R:R,INDEX($A:$A,ROW(BT38))),"")</f>
        <v/>
      </c>
      <c r="BU38" s="66" t="str" cm="1">
        <f t="array" ref="BU38">IF(INDEX($A:$A,ROW(BU38))&lt;=AA$6,SMALL(S:S,INDEX($A:$A,ROW(BU38))),"")</f>
        <v/>
      </c>
      <c r="BV38" s="66" t="str" cm="1">
        <f t="array" aca="1" ref="BV38" ca="1">IF(INDEX($A:$A,ROW(BP38))&lt;=V$6,_xlfn.NORM.INV(RAND(),0,1),"")</f>
        <v/>
      </c>
      <c r="BW38" s="66" t="str" cm="1">
        <f t="array" aca="1" ref="BW38" ca="1">IF(INDEX($A:$A,ROW(BQ38))&lt;=W$6,_xlfn.NORM.INV(RAND(),0,1),"")</f>
        <v/>
      </c>
      <c r="BX38" s="66" t="str" cm="1">
        <f t="array" aca="1" ref="BX38" ca="1">IF(INDEX($A:$A,ROW(BR38))&lt;=X$6,_xlfn.NORM.INV(RAND(),0,1),"")</f>
        <v/>
      </c>
      <c r="BY38" s="66" t="str" cm="1">
        <f t="array" aca="1" ref="BY38" ca="1">IF(INDEX($A:$A,ROW(BS38))&lt;=Y$6,_xlfn.NORM.INV(RAND(),0,1),"")</f>
        <v/>
      </c>
      <c r="BZ38" s="66" t="str" cm="1">
        <f t="array" aca="1" ref="BZ38" ca="1">IF(INDEX($A:$A,ROW(BT38))&lt;=Z$6,_xlfn.NORM.INV(RAND(),0,1),"")</f>
        <v/>
      </c>
      <c r="CA38" s="66" t="str" cm="1">
        <f t="array" aca="1" ref="CA38" ca="1">IF(INDEX($A:$A,ROW(BU38))&lt;=AA$6,_xlfn.NORM.INV(RAND(),0,1),"")</f>
        <v/>
      </c>
    </row>
    <row r="39" spans="1:79">
      <c r="A39" s="66">
        <v>37</v>
      </c>
      <c r="B39" s="41"/>
      <c r="C39" s="1"/>
      <c r="D39" s="1"/>
      <c r="E39" s="1"/>
      <c r="F39" s="1"/>
      <c r="G39" s="28"/>
      <c r="H39" s="41"/>
      <c r="I39" s="1"/>
      <c r="J39" s="1"/>
      <c r="K39" s="1"/>
      <c r="L39" s="1"/>
      <c r="M39" s="28"/>
      <c r="N39" s="41" t="str">
        <f t="shared" si="20"/>
        <v/>
      </c>
      <c r="O39" s="11" t="str">
        <f t="shared" si="21"/>
        <v/>
      </c>
      <c r="P39" s="11" t="str">
        <f t="shared" si="22"/>
        <v/>
      </c>
      <c r="Q39" s="11" t="str">
        <f t="shared" si="23"/>
        <v/>
      </c>
      <c r="R39" s="11" t="str">
        <f t="shared" si="24"/>
        <v/>
      </c>
      <c r="S39" s="120" t="str">
        <f t="shared" si="25"/>
        <v/>
      </c>
      <c r="U39" s="102" t="s">
        <v>10</v>
      </c>
      <c r="V39" s="19">
        <v>0.05</v>
      </c>
      <c r="W39" s="2"/>
      <c r="X39" s="2"/>
      <c r="Y39" s="2"/>
      <c r="Z39" s="2"/>
      <c r="AA39" s="2"/>
      <c r="AB39" s="66"/>
      <c r="AC39" s="66"/>
      <c r="AE39" s="66" t="str">
        <f t="shared" si="60"/>
        <v/>
      </c>
      <c r="AF39" s="66" t="str">
        <f t="shared" si="58"/>
        <v/>
      </c>
      <c r="AG39" s="66" t="str">
        <f t="shared" si="26"/>
        <v/>
      </c>
      <c r="AH39" s="66" t="str">
        <f t="shared" si="27"/>
        <v/>
      </c>
      <c r="AI39" s="66" t="str">
        <f t="shared" si="28"/>
        <v/>
      </c>
      <c r="AJ39" s="66" t="str">
        <f t="shared" si="29"/>
        <v/>
      </c>
      <c r="AK39" s="66" t="str">
        <f t="shared" si="61"/>
        <v/>
      </c>
      <c r="AL39" s="66" t="str">
        <f t="shared" si="62"/>
        <v/>
      </c>
      <c r="AM39" s="66" t="str">
        <f t="shared" si="63"/>
        <v/>
      </c>
      <c r="AN39" s="66" t="str">
        <f t="shared" si="64"/>
        <v/>
      </c>
      <c r="AO39" s="66" t="str">
        <f t="shared" si="65"/>
        <v/>
      </c>
      <c r="AP39" s="66" t="str">
        <f t="shared" si="66"/>
        <v/>
      </c>
      <c r="AQ39" s="66" t="str">
        <f t="shared" si="48"/>
        <v/>
      </c>
      <c r="AR39" s="66" t="str">
        <f t="shared" si="49"/>
        <v/>
      </c>
      <c r="AS39" s="66" t="str">
        <f t="shared" si="30"/>
        <v/>
      </c>
      <c r="AT39" s="66" t="str">
        <f t="shared" si="31"/>
        <v/>
      </c>
      <c r="AU39" s="66" t="str">
        <f t="shared" si="32"/>
        <v/>
      </c>
      <c r="AV39" s="66" t="str">
        <f t="shared" si="33"/>
        <v/>
      </c>
      <c r="AW39" s="66" t="str">
        <f t="shared" si="67"/>
        <v/>
      </c>
      <c r="AX39" s="66" t="str">
        <f t="shared" si="68"/>
        <v/>
      </c>
      <c r="AY39" s="66" t="str">
        <f t="shared" si="69"/>
        <v/>
      </c>
      <c r="AZ39" s="66" t="str">
        <f t="shared" si="70"/>
        <v/>
      </c>
      <c r="BA39" s="66" t="str">
        <f t="shared" si="71"/>
        <v/>
      </c>
      <c r="BB39" s="66" t="str">
        <f t="shared" si="72"/>
        <v/>
      </c>
      <c r="BC39" s="66" t="str">
        <f t="shared" si="50"/>
        <v/>
      </c>
      <c r="BD39" s="66" t="str">
        <f t="shared" si="51"/>
        <v/>
      </c>
      <c r="BE39" s="66" t="str">
        <f t="shared" si="34"/>
        <v/>
      </c>
      <c r="BF39" s="66" t="str">
        <f t="shared" si="35"/>
        <v/>
      </c>
      <c r="BG39" s="66" t="str">
        <f t="shared" si="36"/>
        <v/>
      </c>
      <c r="BH39" s="66" t="str">
        <f t="shared" si="37"/>
        <v/>
      </c>
      <c r="BI39" s="66" t="str">
        <f t="shared" si="73"/>
        <v/>
      </c>
      <c r="BJ39" s="66" t="str">
        <f t="shared" si="74"/>
        <v/>
      </c>
      <c r="BK39" s="66" t="str">
        <f t="shared" si="75"/>
        <v/>
      </c>
      <c r="BL39" s="66" t="str">
        <f t="shared" si="76"/>
        <v/>
      </c>
      <c r="BM39" s="66" t="str">
        <f t="shared" si="77"/>
        <v/>
      </c>
      <c r="BN39" s="66" t="str">
        <f t="shared" si="78"/>
        <v/>
      </c>
      <c r="BP39" s="66" t="str" cm="1">
        <f t="array" ref="BP39">IF(INDEX($A:$A,ROW(BP39))&lt;=V$6,SMALL(N:N,INDEX($A:$A,ROW(BP39))),"")</f>
        <v/>
      </c>
      <c r="BQ39" s="66" t="str" cm="1">
        <f t="array" ref="BQ39">IF(INDEX($A:$A,ROW(BQ39))&lt;=W$6,SMALL(O:O,INDEX($A:$A,ROW(BQ39))),"")</f>
        <v/>
      </c>
      <c r="BR39" s="66" t="str" cm="1">
        <f t="array" ref="BR39">IF(INDEX($A:$A,ROW(BR39))&lt;=X$6,SMALL(P:P,INDEX($A:$A,ROW(BR39))),"")</f>
        <v/>
      </c>
      <c r="BS39" s="66" t="str" cm="1">
        <f t="array" ref="BS39">IF(INDEX($A:$A,ROW(BS39))&lt;=Y$6,SMALL(Q:Q,INDEX($A:$A,ROW(BS39))),"")</f>
        <v/>
      </c>
      <c r="BT39" s="66" t="str" cm="1">
        <f t="array" ref="BT39">IF(INDEX($A:$A,ROW(BT39))&lt;=Z$6,SMALL(R:R,INDEX($A:$A,ROW(BT39))),"")</f>
        <v/>
      </c>
      <c r="BU39" s="66" t="str" cm="1">
        <f t="array" ref="BU39">IF(INDEX($A:$A,ROW(BU39))&lt;=AA$6,SMALL(S:S,INDEX($A:$A,ROW(BU39))),"")</f>
        <v/>
      </c>
      <c r="BV39" s="66" t="str" cm="1">
        <f t="array" aca="1" ref="BV39" ca="1">IF(INDEX($A:$A,ROW(BP39))&lt;=V$6,_xlfn.NORM.INV(RAND(),0,1),"")</f>
        <v/>
      </c>
      <c r="BW39" s="66" t="str" cm="1">
        <f t="array" aca="1" ref="BW39" ca="1">IF(INDEX($A:$A,ROW(BQ39))&lt;=W$6,_xlfn.NORM.INV(RAND(),0,1),"")</f>
        <v/>
      </c>
      <c r="BX39" s="66" t="str" cm="1">
        <f t="array" aca="1" ref="BX39" ca="1">IF(INDEX($A:$A,ROW(BR39))&lt;=X$6,_xlfn.NORM.INV(RAND(),0,1),"")</f>
        <v/>
      </c>
      <c r="BY39" s="66" t="str" cm="1">
        <f t="array" aca="1" ref="BY39" ca="1">IF(INDEX($A:$A,ROW(BS39))&lt;=Y$6,_xlfn.NORM.INV(RAND(),0,1),"")</f>
        <v/>
      </c>
      <c r="BZ39" s="66" t="str" cm="1">
        <f t="array" aca="1" ref="BZ39" ca="1">IF(INDEX($A:$A,ROW(BT39))&lt;=Z$6,_xlfn.NORM.INV(RAND(),0,1),"")</f>
        <v/>
      </c>
      <c r="CA39" s="66" t="str" cm="1">
        <f t="array" aca="1" ref="CA39" ca="1">IF(INDEX($A:$A,ROW(BU39))&lt;=AA$6,_xlfn.NORM.INV(RAND(),0,1),"")</f>
        <v/>
      </c>
    </row>
    <row r="40" spans="1:79">
      <c r="A40" s="66">
        <v>38</v>
      </c>
      <c r="B40" s="41"/>
      <c r="C40" s="1"/>
      <c r="D40" s="1"/>
      <c r="E40" s="1"/>
      <c r="F40" s="1"/>
      <c r="G40" s="28"/>
      <c r="H40" s="41"/>
      <c r="I40" s="1"/>
      <c r="J40" s="1"/>
      <c r="K40" s="1"/>
      <c r="L40" s="1"/>
      <c r="M40" s="28"/>
      <c r="N40" s="41" t="str">
        <f t="shared" si="20"/>
        <v/>
      </c>
      <c r="O40" s="11" t="str">
        <f t="shared" si="21"/>
        <v/>
      </c>
      <c r="P40" s="11" t="str">
        <f t="shared" si="22"/>
        <v/>
      </c>
      <c r="Q40" s="11" t="str">
        <f t="shared" si="23"/>
        <v/>
      </c>
      <c r="R40" s="11" t="str">
        <f t="shared" si="24"/>
        <v/>
      </c>
      <c r="S40" s="120" t="str">
        <f t="shared" si="25"/>
        <v/>
      </c>
      <c r="U40" s="102" t="s">
        <v>122</v>
      </c>
      <c r="V40" s="19">
        <f>_xlfn.CHISQ.INV.RT(V39,$X$3)</f>
        <v>7.8147279032511792</v>
      </c>
      <c r="W40" s="2"/>
      <c r="X40" s="66"/>
      <c r="Y40" s="2"/>
      <c r="Z40" s="2"/>
      <c r="AA40" s="2"/>
      <c r="AB40" s="66"/>
      <c r="AC40" s="66"/>
      <c r="AE40" s="66" t="str">
        <f t="shared" si="60"/>
        <v/>
      </c>
      <c r="AF40" s="66" t="str">
        <f t="shared" si="58"/>
        <v/>
      </c>
      <c r="AG40" s="66" t="str">
        <f t="shared" si="26"/>
        <v/>
      </c>
      <c r="AH40" s="66" t="str">
        <f t="shared" si="27"/>
        <v/>
      </c>
      <c r="AI40" s="66" t="str">
        <f t="shared" si="28"/>
        <v/>
      </c>
      <c r="AJ40" s="66" t="str">
        <f t="shared" si="29"/>
        <v/>
      </c>
      <c r="AK40" s="66" t="str">
        <f t="shared" si="61"/>
        <v/>
      </c>
      <c r="AL40" s="66" t="str">
        <f t="shared" si="62"/>
        <v/>
      </c>
      <c r="AM40" s="66" t="str">
        <f t="shared" si="63"/>
        <v/>
      </c>
      <c r="AN40" s="66" t="str">
        <f t="shared" si="64"/>
        <v/>
      </c>
      <c r="AO40" s="66" t="str">
        <f t="shared" si="65"/>
        <v/>
      </c>
      <c r="AP40" s="66" t="str">
        <f t="shared" si="66"/>
        <v/>
      </c>
      <c r="AQ40" s="66" t="str">
        <f t="shared" si="48"/>
        <v/>
      </c>
      <c r="AR40" s="66" t="str">
        <f t="shared" si="49"/>
        <v/>
      </c>
      <c r="AS40" s="66" t="str">
        <f t="shared" si="30"/>
        <v/>
      </c>
      <c r="AT40" s="66" t="str">
        <f t="shared" si="31"/>
        <v/>
      </c>
      <c r="AU40" s="66" t="str">
        <f t="shared" si="32"/>
        <v/>
      </c>
      <c r="AV40" s="66" t="str">
        <f t="shared" si="33"/>
        <v/>
      </c>
      <c r="AW40" s="66" t="str">
        <f t="shared" si="67"/>
        <v/>
      </c>
      <c r="AX40" s="66" t="str">
        <f t="shared" si="68"/>
        <v/>
      </c>
      <c r="AY40" s="66" t="str">
        <f t="shared" si="69"/>
        <v/>
      </c>
      <c r="AZ40" s="66" t="str">
        <f t="shared" si="70"/>
        <v/>
      </c>
      <c r="BA40" s="66" t="str">
        <f t="shared" si="71"/>
        <v/>
      </c>
      <c r="BB40" s="66" t="str">
        <f t="shared" si="72"/>
        <v/>
      </c>
      <c r="BC40" s="66" t="str">
        <f t="shared" si="50"/>
        <v/>
      </c>
      <c r="BD40" s="66" t="str">
        <f t="shared" si="51"/>
        <v/>
      </c>
      <c r="BE40" s="66" t="str">
        <f t="shared" si="34"/>
        <v/>
      </c>
      <c r="BF40" s="66" t="str">
        <f t="shared" si="35"/>
        <v/>
      </c>
      <c r="BG40" s="66" t="str">
        <f t="shared" si="36"/>
        <v/>
      </c>
      <c r="BH40" s="66" t="str">
        <f t="shared" si="37"/>
        <v/>
      </c>
      <c r="BI40" s="66" t="str">
        <f t="shared" si="73"/>
        <v/>
      </c>
      <c r="BJ40" s="66" t="str">
        <f t="shared" si="74"/>
        <v/>
      </c>
      <c r="BK40" s="66" t="str">
        <f t="shared" si="75"/>
        <v/>
      </c>
      <c r="BL40" s="66" t="str">
        <f t="shared" si="76"/>
        <v/>
      </c>
      <c r="BM40" s="66" t="str">
        <f t="shared" si="77"/>
        <v/>
      </c>
      <c r="BN40" s="66" t="str">
        <f t="shared" si="78"/>
        <v/>
      </c>
      <c r="BP40" s="66" t="str" cm="1">
        <f t="array" ref="BP40">IF(INDEX($A:$A,ROW(BP40))&lt;=V$6,SMALL(N:N,INDEX($A:$A,ROW(BP40))),"")</f>
        <v/>
      </c>
      <c r="BQ40" s="66" t="str" cm="1">
        <f t="array" ref="BQ40">IF(INDEX($A:$A,ROW(BQ40))&lt;=W$6,SMALL(O:O,INDEX($A:$A,ROW(BQ40))),"")</f>
        <v/>
      </c>
      <c r="BR40" s="66" t="str" cm="1">
        <f t="array" ref="BR40">IF(INDEX($A:$A,ROW(BR40))&lt;=X$6,SMALL(P:P,INDEX($A:$A,ROW(BR40))),"")</f>
        <v/>
      </c>
      <c r="BS40" s="66" t="str" cm="1">
        <f t="array" ref="BS40">IF(INDEX($A:$A,ROW(BS40))&lt;=Y$6,SMALL(Q:Q,INDEX($A:$A,ROW(BS40))),"")</f>
        <v/>
      </c>
      <c r="BT40" s="66" t="str" cm="1">
        <f t="array" ref="BT40">IF(INDEX($A:$A,ROW(BT40))&lt;=Z$6,SMALL(R:R,INDEX($A:$A,ROW(BT40))),"")</f>
        <v/>
      </c>
      <c r="BU40" s="66" t="str" cm="1">
        <f t="array" ref="BU40">IF(INDEX($A:$A,ROW(BU40))&lt;=AA$6,SMALL(S:S,INDEX($A:$A,ROW(BU40))),"")</f>
        <v/>
      </c>
      <c r="BV40" s="66" t="str" cm="1">
        <f t="array" aca="1" ref="BV40" ca="1">IF(INDEX($A:$A,ROW(BP40))&lt;=V$6,_xlfn.NORM.INV(RAND(),0,1),"")</f>
        <v/>
      </c>
      <c r="BW40" s="66" t="str" cm="1">
        <f t="array" aca="1" ref="BW40" ca="1">IF(INDEX($A:$A,ROW(BQ40))&lt;=W$6,_xlfn.NORM.INV(RAND(),0,1),"")</f>
        <v/>
      </c>
      <c r="BX40" s="66" t="str" cm="1">
        <f t="array" aca="1" ref="BX40" ca="1">IF(INDEX($A:$A,ROW(BR40))&lt;=X$6,_xlfn.NORM.INV(RAND(),0,1),"")</f>
        <v/>
      </c>
      <c r="BY40" s="66" t="str" cm="1">
        <f t="array" aca="1" ref="BY40" ca="1">IF(INDEX($A:$A,ROW(BS40))&lt;=Y$6,_xlfn.NORM.INV(RAND(),0,1),"")</f>
        <v/>
      </c>
      <c r="BZ40" s="66" t="str" cm="1">
        <f t="array" aca="1" ref="BZ40" ca="1">IF(INDEX($A:$A,ROW(BT40))&lt;=Z$6,_xlfn.NORM.INV(RAND(),0,1),"")</f>
        <v/>
      </c>
      <c r="CA40" s="66" t="str" cm="1">
        <f t="array" aca="1" ref="CA40" ca="1">IF(INDEX($A:$A,ROW(BU40))&lt;=AA$6,_xlfn.NORM.INV(RAND(),0,1),"")</f>
        <v/>
      </c>
    </row>
    <row r="41" spans="1:79">
      <c r="A41" s="66">
        <v>39</v>
      </c>
      <c r="B41" s="41"/>
      <c r="C41" s="1"/>
      <c r="D41" s="1"/>
      <c r="E41" s="1"/>
      <c r="F41" s="1"/>
      <c r="G41" s="28"/>
      <c r="H41" s="41"/>
      <c r="I41" s="1"/>
      <c r="J41" s="1"/>
      <c r="K41" s="1"/>
      <c r="L41" s="1"/>
      <c r="M41" s="28"/>
      <c r="N41" s="41" t="str">
        <f t="shared" si="20"/>
        <v/>
      </c>
      <c r="O41" s="11" t="str">
        <f t="shared" si="21"/>
        <v/>
      </c>
      <c r="P41" s="11" t="str">
        <f t="shared" si="22"/>
        <v/>
      </c>
      <c r="Q41" s="11" t="str">
        <f t="shared" si="23"/>
        <v/>
      </c>
      <c r="R41" s="11" t="str">
        <f t="shared" si="24"/>
        <v/>
      </c>
      <c r="S41" s="120" t="str">
        <f t="shared" si="25"/>
        <v/>
      </c>
      <c r="U41" s="102" t="s">
        <v>68</v>
      </c>
      <c r="V41" s="19">
        <f>_xlfn.CHISQ.DIST.RT($Z$37,$X$3-1)</f>
        <v>0.89019820466943878</v>
      </c>
      <c r="W41" s="83">
        <v>0.951161969641793</v>
      </c>
      <c r="X41" s="2"/>
      <c r="Y41" s="2"/>
      <c r="Z41" s="2"/>
      <c r="AA41" s="2"/>
      <c r="AB41" s="66"/>
      <c r="AC41" s="66"/>
      <c r="AE41" s="66" t="str">
        <f t="shared" si="60"/>
        <v/>
      </c>
      <c r="AF41" s="66" t="str">
        <f t="shared" si="58"/>
        <v/>
      </c>
      <c r="AG41" s="66" t="str">
        <f t="shared" si="26"/>
        <v/>
      </c>
      <c r="AH41" s="66" t="str">
        <f t="shared" si="27"/>
        <v/>
      </c>
      <c r="AI41" s="66" t="str">
        <f t="shared" si="28"/>
        <v/>
      </c>
      <c r="AJ41" s="66" t="str">
        <f t="shared" si="29"/>
        <v/>
      </c>
      <c r="AK41" s="66" t="str">
        <f t="shared" si="61"/>
        <v/>
      </c>
      <c r="AL41" s="66" t="str">
        <f t="shared" si="62"/>
        <v/>
      </c>
      <c r="AM41" s="66" t="str">
        <f t="shared" si="63"/>
        <v/>
      </c>
      <c r="AN41" s="66" t="str">
        <f t="shared" si="64"/>
        <v/>
      </c>
      <c r="AO41" s="66" t="str">
        <f t="shared" si="65"/>
        <v/>
      </c>
      <c r="AP41" s="66" t="str">
        <f t="shared" si="66"/>
        <v/>
      </c>
      <c r="AQ41" s="66" t="str">
        <f t="shared" si="48"/>
        <v/>
      </c>
      <c r="AR41" s="66" t="str">
        <f t="shared" si="49"/>
        <v/>
      </c>
      <c r="AS41" s="66" t="str">
        <f t="shared" si="30"/>
        <v/>
      </c>
      <c r="AT41" s="66" t="str">
        <f t="shared" si="31"/>
        <v/>
      </c>
      <c r="AU41" s="66" t="str">
        <f t="shared" si="32"/>
        <v/>
      </c>
      <c r="AV41" s="66" t="str">
        <f t="shared" si="33"/>
        <v/>
      </c>
      <c r="AW41" s="66" t="str">
        <f t="shared" si="67"/>
        <v/>
      </c>
      <c r="AX41" s="66" t="str">
        <f t="shared" si="68"/>
        <v/>
      </c>
      <c r="AY41" s="66" t="str">
        <f t="shared" si="69"/>
        <v/>
      </c>
      <c r="AZ41" s="66" t="str">
        <f t="shared" si="70"/>
        <v/>
      </c>
      <c r="BA41" s="66" t="str">
        <f t="shared" si="71"/>
        <v/>
      </c>
      <c r="BB41" s="66" t="str">
        <f t="shared" si="72"/>
        <v/>
      </c>
      <c r="BC41" s="66" t="str">
        <f t="shared" si="50"/>
        <v/>
      </c>
      <c r="BD41" s="66" t="str">
        <f t="shared" si="51"/>
        <v/>
      </c>
      <c r="BE41" s="66" t="str">
        <f t="shared" si="34"/>
        <v/>
      </c>
      <c r="BF41" s="66" t="str">
        <f t="shared" si="35"/>
        <v/>
      </c>
      <c r="BG41" s="66" t="str">
        <f t="shared" si="36"/>
        <v/>
      </c>
      <c r="BH41" s="66" t="str">
        <f t="shared" si="37"/>
        <v/>
      </c>
      <c r="BI41" s="66" t="str">
        <f t="shared" si="73"/>
        <v/>
      </c>
      <c r="BJ41" s="66" t="str">
        <f t="shared" si="74"/>
        <v/>
      </c>
      <c r="BK41" s="66" t="str">
        <f t="shared" si="75"/>
        <v/>
      </c>
      <c r="BL41" s="66" t="str">
        <f t="shared" si="76"/>
        <v/>
      </c>
      <c r="BM41" s="66" t="str">
        <f t="shared" si="77"/>
        <v/>
      </c>
      <c r="BN41" s="66" t="str">
        <f t="shared" si="78"/>
        <v/>
      </c>
      <c r="BP41" s="66" t="str" cm="1">
        <f t="array" ref="BP41">IF(INDEX($A:$A,ROW(BP41))&lt;=V$6,SMALL(N:N,INDEX($A:$A,ROW(BP41))),"")</f>
        <v/>
      </c>
      <c r="BQ41" s="66" t="str" cm="1">
        <f t="array" ref="BQ41">IF(INDEX($A:$A,ROW(BQ41))&lt;=W$6,SMALL(O:O,INDEX($A:$A,ROW(BQ41))),"")</f>
        <v/>
      </c>
      <c r="BR41" s="66" t="str" cm="1">
        <f t="array" ref="BR41">IF(INDEX($A:$A,ROW(BR41))&lt;=X$6,SMALL(P:P,INDEX($A:$A,ROW(BR41))),"")</f>
        <v/>
      </c>
      <c r="BS41" s="66" t="str" cm="1">
        <f t="array" ref="BS41">IF(INDEX($A:$A,ROW(BS41))&lt;=Y$6,SMALL(Q:Q,INDEX($A:$A,ROW(BS41))),"")</f>
        <v/>
      </c>
      <c r="BT41" s="66" t="str" cm="1">
        <f t="array" ref="BT41">IF(INDEX($A:$A,ROW(BT41))&lt;=Z$6,SMALL(R:R,INDEX($A:$A,ROW(BT41))),"")</f>
        <v/>
      </c>
      <c r="BU41" s="66" t="str" cm="1">
        <f t="array" ref="BU41">IF(INDEX($A:$A,ROW(BU41))&lt;=AA$6,SMALL(S:S,INDEX($A:$A,ROW(BU41))),"")</f>
        <v/>
      </c>
      <c r="BV41" s="66" t="str" cm="1">
        <f t="array" aca="1" ref="BV41" ca="1">IF(INDEX($A:$A,ROW(BP41))&lt;=V$6,_xlfn.NORM.INV(RAND(),0,1),"")</f>
        <v/>
      </c>
      <c r="BW41" s="66" t="str" cm="1">
        <f t="array" aca="1" ref="BW41" ca="1">IF(INDEX($A:$A,ROW(BQ41))&lt;=W$6,_xlfn.NORM.INV(RAND(),0,1),"")</f>
        <v/>
      </c>
      <c r="BX41" s="66" t="str" cm="1">
        <f t="array" aca="1" ref="BX41" ca="1">IF(INDEX($A:$A,ROW(BR41))&lt;=X$6,_xlfn.NORM.INV(RAND(),0,1),"")</f>
        <v/>
      </c>
      <c r="BY41" s="66" t="str" cm="1">
        <f t="array" aca="1" ref="BY41" ca="1">IF(INDEX($A:$A,ROW(BS41))&lt;=Y$6,_xlfn.NORM.INV(RAND(),0,1),"")</f>
        <v/>
      </c>
      <c r="BZ41" s="66" t="str" cm="1">
        <f t="array" aca="1" ref="BZ41" ca="1">IF(INDEX($A:$A,ROW(BT41))&lt;=Z$6,_xlfn.NORM.INV(RAND(),0,1),"")</f>
        <v/>
      </c>
      <c r="CA41" s="66" t="str" cm="1">
        <f t="array" aca="1" ref="CA41" ca="1">IF(INDEX($A:$A,ROW(BU41))&lt;=AA$6,_xlfn.NORM.INV(RAND(),0,1),"")</f>
        <v/>
      </c>
    </row>
    <row r="42" spans="1:79" ht="15.75" thickBot="1">
      <c r="A42" s="66">
        <v>40</v>
      </c>
      <c r="B42" s="41"/>
      <c r="C42" s="1"/>
      <c r="D42" s="1"/>
      <c r="E42" s="1"/>
      <c r="F42" s="1"/>
      <c r="G42" s="28"/>
      <c r="H42" s="41"/>
      <c r="I42" s="1"/>
      <c r="J42" s="1"/>
      <c r="K42" s="1"/>
      <c r="L42" s="1"/>
      <c r="M42" s="28"/>
      <c r="N42" s="41" t="str">
        <f t="shared" si="20"/>
        <v/>
      </c>
      <c r="O42" s="11" t="str">
        <f t="shared" si="21"/>
        <v/>
      </c>
      <c r="P42" s="11" t="str">
        <f t="shared" si="22"/>
        <v/>
      </c>
      <c r="Q42" s="11" t="str">
        <f t="shared" si="23"/>
        <v/>
      </c>
      <c r="R42" s="11" t="str">
        <f t="shared" si="24"/>
        <v/>
      </c>
      <c r="S42" s="120" t="str">
        <f t="shared" si="25"/>
        <v/>
      </c>
      <c r="U42" s="103" t="s">
        <v>127</v>
      </c>
      <c r="V42" s="22" t="str">
        <f>IF(V41&gt;V39,"Equal","Not equal")</f>
        <v>Equal</v>
      </c>
      <c r="W42" s="2"/>
      <c r="X42" s="2"/>
      <c r="Y42" s="66"/>
      <c r="Z42" s="2"/>
      <c r="AA42" s="2"/>
      <c r="AB42" s="2"/>
      <c r="AC42" s="66"/>
      <c r="AE42" s="66" t="str">
        <f t="shared" si="60"/>
        <v/>
      </c>
      <c r="AF42" s="66" t="str">
        <f t="shared" si="58"/>
        <v/>
      </c>
      <c r="AG42" s="66" t="str">
        <f t="shared" si="26"/>
        <v/>
      </c>
      <c r="AH42" s="66" t="str">
        <f t="shared" si="27"/>
        <v/>
      </c>
      <c r="AI42" s="66" t="str">
        <f t="shared" si="28"/>
        <v/>
      </c>
      <c r="AJ42" s="66" t="str">
        <f t="shared" si="29"/>
        <v/>
      </c>
      <c r="AK42" s="66" t="str">
        <f t="shared" si="61"/>
        <v/>
      </c>
      <c r="AL42" s="66" t="str">
        <f t="shared" si="62"/>
        <v/>
      </c>
      <c r="AM42" s="66" t="str">
        <f t="shared" si="63"/>
        <v/>
      </c>
      <c r="AN42" s="66" t="str">
        <f t="shared" si="64"/>
        <v/>
      </c>
      <c r="AO42" s="66" t="str">
        <f t="shared" si="65"/>
        <v/>
      </c>
      <c r="AP42" s="66" t="str">
        <f t="shared" si="66"/>
        <v/>
      </c>
      <c r="AQ42" s="66" t="str">
        <f t="shared" si="48"/>
        <v/>
      </c>
      <c r="AR42" s="66" t="str">
        <f t="shared" si="49"/>
        <v/>
      </c>
      <c r="AS42" s="66" t="str">
        <f t="shared" si="30"/>
        <v/>
      </c>
      <c r="AT42" s="66" t="str">
        <f t="shared" si="31"/>
        <v/>
      </c>
      <c r="AU42" s="66" t="str">
        <f t="shared" si="32"/>
        <v/>
      </c>
      <c r="AV42" s="66" t="str">
        <f t="shared" si="33"/>
        <v/>
      </c>
      <c r="AW42" s="66" t="str">
        <f t="shared" si="67"/>
        <v/>
      </c>
      <c r="AX42" s="66" t="str">
        <f t="shared" si="68"/>
        <v/>
      </c>
      <c r="AY42" s="66" t="str">
        <f t="shared" si="69"/>
        <v/>
      </c>
      <c r="AZ42" s="66" t="str">
        <f t="shared" si="70"/>
        <v/>
      </c>
      <c r="BA42" s="66" t="str">
        <f t="shared" si="71"/>
        <v/>
      </c>
      <c r="BB42" s="66" t="str">
        <f t="shared" si="72"/>
        <v/>
      </c>
      <c r="BC42" s="66" t="str">
        <f t="shared" si="50"/>
        <v/>
      </c>
      <c r="BD42" s="66" t="str">
        <f t="shared" si="51"/>
        <v/>
      </c>
      <c r="BE42" s="66" t="str">
        <f t="shared" si="34"/>
        <v/>
      </c>
      <c r="BF42" s="66" t="str">
        <f t="shared" si="35"/>
        <v/>
      </c>
      <c r="BG42" s="66" t="str">
        <f t="shared" si="36"/>
        <v/>
      </c>
      <c r="BH42" s="66" t="str">
        <f t="shared" si="37"/>
        <v/>
      </c>
      <c r="BI42" s="66" t="str">
        <f t="shared" si="73"/>
        <v/>
      </c>
      <c r="BJ42" s="66" t="str">
        <f t="shared" si="74"/>
        <v/>
      </c>
      <c r="BK42" s="66" t="str">
        <f t="shared" si="75"/>
        <v/>
      </c>
      <c r="BL42" s="66" t="str">
        <f t="shared" si="76"/>
        <v/>
      </c>
      <c r="BM42" s="66" t="str">
        <f t="shared" si="77"/>
        <v/>
      </c>
      <c r="BN42" s="66" t="str">
        <f t="shared" si="78"/>
        <v/>
      </c>
      <c r="BP42" s="66" t="str" cm="1">
        <f t="array" ref="BP42">IF(INDEX($A:$A,ROW(BP42))&lt;=V$6,SMALL(N:N,INDEX($A:$A,ROW(BP42))),"")</f>
        <v/>
      </c>
      <c r="BQ42" s="66" t="str" cm="1">
        <f t="array" ref="BQ42">IF(INDEX($A:$A,ROW(BQ42))&lt;=W$6,SMALL(O:O,INDEX($A:$A,ROW(BQ42))),"")</f>
        <v/>
      </c>
      <c r="BR42" s="66" t="str" cm="1">
        <f t="array" ref="BR42">IF(INDEX($A:$A,ROW(BR42))&lt;=X$6,SMALL(P:P,INDEX($A:$A,ROW(BR42))),"")</f>
        <v/>
      </c>
      <c r="BS42" s="66" t="str" cm="1">
        <f t="array" ref="BS42">IF(INDEX($A:$A,ROW(BS42))&lt;=Y$6,SMALL(Q:Q,INDEX($A:$A,ROW(BS42))),"")</f>
        <v/>
      </c>
      <c r="BT42" s="66" t="str" cm="1">
        <f t="array" ref="BT42">IF(INDEX($A:$A,ROW(BT42))&lt;=Z$6,SMALL(R:R,INDEX($A:$A,ROW(BT42))),"")</f>
        <v/>
      </c>
      <c r="BU42" s="66" t="str" cm="1">
        <f t="array" ref="BU42">IF(INDEX($A:$A,ROW(BU42))&lt;=AA$6,SMALL(S:S,INDEX($A:$A,ROW(BU42))),"")</f>
        <v/>
      </c>
      <c r="BV42" s="66" t="str" cm="1">
        <f t="array" aca="1" ref="BV42" ca="1">IF(INDEX($A:$A,ROW(BP42))&lt;=V$6,_xlfn.NORM.INV(RAND(),0,1),"")</f>
        <v/>
      </c>
      <c r="BW42" s="66" t="str" cm="1">
        <f t="array" aca="1" ref="BW42" ca="1">IF(INDEX($A:$A,ROW(BQ42))&lt;=W$6,_xlfn.NORM.INV(RAND(),0,1),"")</f>
        <v/>
      </c>
      <c r="BX42" s="66" t="str" cm="1">
        <f t="array" aca="1" ref="BX42" ca="1">IF(INDEX($A:$A,ROW(BR42))&lt;=X$6,_xlfn.NORM.INV(RAND(),0,1),"")</f>
        <v/>
      </c>
      <c r="BY42" s="66" t="str" cm="1">
        <f t="array" aca="1" ref="BY42" ca="1">IF(INDEX($A:$A,ROW(BS42))&lt;=Y$6,_xlfn.NORM.INV(RAND(),0,1),"")</f>
        <v/>
      </c>
      <c r="BZ42" s="66" t="str" cm="1">
        <f t="array" aca="1" ref="BZ42" ca="1">IF(INDEX($A:$A,ROW(BT42))&lt;=Z$6,_xlfn.NORM.INV(RAND(),0,1),"")</f>
        <v/>
      </c>
      <c r="CA42" s="66" t="str" cm="1">
        <f t="array" aca="1" ref="CA42" ca="1">IF(INDEX($A:$A,ROW(BU42))&lt;=AA$6,_xlfn.NORM.INV(RAND(),0,1),"")</f>
        <v/>
      </c>
    </row>
    <row r="43" spans="1:79" ht="15.75" thickBot="1">
      <c r="A43" s="66">
        <v>41</v>
      </c>
      <c r="B43" s="41"/>
      <c r="C43" s="1"/>
      <c r="D43" s="1"/>
      <c r="E43" s="1"/>
      <c r="F43" s="1"/>
      <c r="G43" s="28"/>
      <c r="H43" s="41"/>
      <c r="I43" s="1"/>
      <c r="J43" s="1"/>
      <c r="K43" s="1"/>
      <c r="L43" s="1"/>
      <c r="M43" s="28"/>
      <c r="N43" s="41" t="str">
        <f t="shared" si="20"/>
        <v/>
      </c>
      <c r="O43" s="11" t="str">
        <f t="shared" si="21"/>
        <v/>
      </c>
      <c r="P43" s="11" t="str">
        <f t="shared" si="22"/>
        <v/>
      </c>
      <c r="Q43" s="11" t="str">
        <f t="shared" si="23"/>
        <v/>
      </c>
      <c r="R43" s="11" t="str">
        <f t="shared" si="24"/>
        <v/>
      </c>
      <c r="S43" s="120" t="str">
        <f t="shared" si="25"/>
        <v/>
      </c>
      <c r="U43" s="66"/>
      <c r="V43" s="66"/>
      <c r="W43" s="2"/>
      <c r="X43" s="2"/>
      <c r="Y43" s="66"/>
      <c r="Z43" s="2"/>
      <c r="AA43" s="2"/>
      <c r="AB43" s="66"/>
      <c r="AC43" s="66"/>
      <c r="AE43" s="66" t="str">
        <f t="shared" si="60"/>
        <v/>
      </c>
      <c r="AF43" s="66" t="str">
        <f t="shared" si="58"/>
        <v/>
      </c>
      <c r="AG43" s="66" t="str">
        <f t="shared" si="26"/>
        <v/>
      </c>
      <c r="AH43" s="66" t="str">
        <f t="shared" si="27"/>
        <v/>
      </c>
      <c r="AI43" s="66" t="str">
        <f t="shared" si="28"/>
        <v/>
      </c>
      <c r="AJ43" s="66" t="str">
        <f t="shared" si="29"/>
        <v/>
      </c>
      <c r="AK43" s="66" t="str">
        <f t="shared" si="61"/>
        <v/>
      </c>
      <c r="AL43" s="66" t="str">
        <f t="shared" si="62"/>
        <v/>
      </c>
      <c r="AM43" s="66" t="str">
        <f t="shared" si="63"/>
        <v/>
      </c>
      <c r="AN43" s="66" t="str">
        <f t="shared" si="64"/>
        <v/>
      </c>
      <c r="AO43" s="66" t="str">
        <f t="shared" si="65"/>
        <v/>
      </c>
      <c r="AP43" s="66" t="str">
        <f t="shared" si="66"/>
        <v/>
      </c>
      <c r="AQ43" s="66" t="str">
        <f t="shared" si="48"/>
        <v/>
      </c>
      <c r="AR43" s="66" t="str">
        <f t="shared" si="49"/>
        <v/>
      </c>
      <c r="AS43" s="66" t="str">
        <f t="shared" si="30"/>
        <v/>
      </c>
      <c r="AT43" s="66" t="str">
        <f t="shared" si="31"/>
        <v/>
      </c>
      <c r="AU43" s="66" t="str">
        <f t="shared" si="32"/>
        <v/>
      </c>
      <c r="AV43" s="66" t="str">
        <f t="shared" si="33"/>
        <v/>
      </c>
      <c r="AW43" s="66" t="str">
        <f t="shared" si="67"/>
        <v/>
      </c>
      <c r="AX43" s="66" t="str">
        <f t="shared" si="68"/>
        <v/>
      </c>
      <c r="AY43" s="66" t="str">
        <f t="shared" si="69"/>
        <v/>
      </c>
      <c r="AZ43" s="66" t="str">
        <f t="shared" si="70"/>
        <v/>
      </c>
      <c r="BA43" s="66" t="str">
        <f t="shared" si="71"/>
        <v/>
      </c>
      <c r="BB43" s="66" t="str">
        <f t="shared" si="72"/>
        <v/>
      </c>
      <c r="BC43" s="66" t="str">
        <f t="shared" si="50"/>
        <v/>
      </c>
      <c r="BD43" s="66" t="str">
        <f t="shared" si="51"/>
        <v/>
      </c>
      <c r="BE43" s="66" t="str">
        <f t="shared" si="34"/>
        <v/>
      </c>
      <c r="BF43" s="66" t="str">
        <f t="shared" si="35"/>
        <v/>
      </c>
      <c r="BG43" s="66" t="str">
        <f t="shared" si="36"/>
        <v/>
      </c>
      <c r="BH43" s="66" t="str">
        <f t="shared" si="37"/>
        <v/>
      </c>
      <c r="BI43" s="66" t="str">
        <f t="shared" si="73"/>
        <v/>
      </c>
      <c r="BJ43" s="66" t="str">
        <f t="shared" si="74"/>
        <v/>
      </c>
      <c r="BK43" s="66" t="str">
        <f t="shared" si="75"/>
        <v/>
      </c>
      <c r="BL43" s="66" t="str">
        <f t="shared" si="76"/>
        <v/>
      </c>
      <c r="BM43" s="66" t="str">
        <f t="shared" si="77"/>
        <v/>
      </c>
      <c r="BN43" s="66" t="str">
        <f t="shared" si="78"/>
        <v/>
      </c>
      <c r="BP43" s="66" t="str" cm="1">
        <f t="array" ref="BP43">IF(INDEX($A:$A,ROW(BP43))&lt;=V$6,SMALL(N:N,INDEX($A:$A,ROW(BP43))),"")</f>
        <v/>
      </c>
      <c r="BQ43" s="66" t="str" cm="1">
        <f t="array" ref="BQ43">IF(INDEX($A:$A,ROW(BQ43))&lt;=W$6,SMALL(O:O,INDEX($A:$A,ROW(BQ43))),"")</f>
        <v/>
      </c>
      <c r="BR43" s="66" t="str" cm="1">
        <f t="array" ref="BR43">IF(INDEX($A:$A,ROW(BR43))&lt;=X$6,SMALL(P:P,INDEX($A:$A,ROW(BR43))),"")</f>
        <v/>
      </c>
      <c r="BS43" s="66" t="str" cm="1">
        <f t="array" ref="BS43">IF(INDEX($A:$A,ROW(BS43))&lt;=Y$6,SMALL(Q:Q,INDEX($A:$A,ROW(BS43))),"")</f>
        <v/>
      </c>
      <c r="BT43" s="66" t="str" cm="1">
        <f t="array" ref="BT43">IF(INDEX($A:$A,ROW(BT43))&lt;=Z$6,SMALL(R:R,INDEX($A:$A,ROW(BT43))),"")</f>
        <v/>
      </c>
      <c r="BU43" s="66" t="str" cm="1">
        <f t="array" ref="BU43">IF(INDEX($A:$A,ROW(BU43))&lt;=AA$6,SMALL(S:S,INDEX($A:$A,ROW(BU43))),"")</f>
        <v/>
      </c>
      <c r="BV43" s="66" t="str" cm="1">
        <f t="array" aca="1" ref="BV43" ca="1">IF(INDEX($A:$A,ROW(BP43))&lt;=V$6,_xlfn.NORM.INV(RAND(),0,1),"")</f>
        <v/>
      </c>
      <c r="BW43" s="66" t="str" cm="1">
        <f t="array" aca="1" ref="BW43" ca="1">IF(INDEX($A:$A,ROW(BQ43))&lt;=W$6,_xlfn.NORM.INV(RAND(),0,1),"")</f>
        <v/>
      </c>
      <c r="BX43" s="66" t="str" cm="1">
        <f t="array" aca="1" ref="BX43" ca="1">IF(INDEX($A:$A,ROW(BR43))&lt;=X$6,_xlfn.NORM.INV(RAND(),0,1),"")</f>
        <v/>
      </c>
      <c r="BY43" s="66" t="str" cm="1">
        <f t="array" aca="1" ref="BY43" ca="1">IF(INDEX($A:$A,ROW(BS43))&lt;=Y$6,_xlfn.NORM.INV(RAND(),0,1),"")</f>
        <v/>
      </c>
      <c r="BZ43" s="66" t="str" cm="1">
        <f t="array" aca="1" ref="BZ43" ca="1">IF(INDEX($A:$A,ROW(BT43))&lt;=Z$6,_xlfn.NORM.INV(RAND(),0,1),"")</f>
        <v/>
      </c>
      <c r="CA43" s="66" t="str" cm="1">
        <f t="array" aca="1" ref="CA43" ca="1">IF(INDEX($A:$A,ROW(BU43))&lt;=AA$6,_xlfn.NORM.INV(RAND(),0,1),"")</f>
        <v/>
      </c>
    </row>
    <row r="44" spans="1:79" ht="15.75" thickBot="1">
      <c r="A44" s="66">
        <v>42</v>
      </c>
      <c r="B44" s="41"/>
      <c r="C44" s="1"/>
      <c r="D44" s="1"/>
      <c r="E44" s="1"/>
      <c r="F44" s="1"/>
      <c r="G44" s="28"/>
      <c r="H44" s="41"/>
      <c r="I44" s="1"/>
      <c r="J44" s="1"/>
      <c r="K44" s="1"/>
      <c r="L44" s="1"/>
      <c r="M44" s="28"/>
      <c r="N44" s="41" t="str">
        <f t="shared" si="20"/>
        <v/>
      </c>
      <c r="O44" s="11" t="str">
        <f t="shared" si="21"/>
        <v/>
      </c>
      <c r="P44" s="11" t="str">
        <f t="shared" si="22"/>
        <v/>
      </c>
      <c r="Q44" s="11" t="str">
        <f t="shared" si="23"/>
        <v/>
      </c>
      <c r="R44" s="11" t="str">
        <f t="shared" si="24"/>
        <v/>
      </c>
      <c r="S44" s="120" t="str">
        <f t="shared" si="25"/>
        <v/>
      </c>
      <c r="U44" s="126" t="s">
        <v>131</v>
      </c>
      <c r="V44" s="127"/>
      <c r="W44" s="127"/>
      <c r="X44" s="128"/>
      <c r="Y44" s="66"/>
      <c r="Z44" s="66"/>
      <c r="AA44" s="66"/>
      <c r="AB44" s="66"/>
      <c r="AC44" s="66"/>
      <c r="AE44" s="66" t="str">
        <f t="shared" si="60"/>
        <v/>
      </c>
      <c r="AF44" s="66" t="str">
        <f t="shared" si="58"/>
        <v/>
      </c>
      <c r="AG44" s="66" t="str">
        <f t="shared" si="26"/>
        <v/>
      </c>
      <c r="AH44" s="66" t="str">
        <f t="shared" si="27"/>
        <v/>
      </c>
      <c r="AI44" s="66" t="str">
        <f t="shared" si="28"/>
        <v/>
      </c>
      <c r="AJ44" s="66" t="str">
        <f t="shared" si="29"/>
        <v/>
      </c>
      <c r="AK44" s="66" t="str">
        <f t="shared" si="61"/>
        <v/>
      </c>
      <c r="AL44" s="66" t="str">
        <f t="shared" si="62"/>
        <v/>
      </c>
      <c r="AM44" s="66" t="str">
        <f t="shared" si="63"/>
        <v/>
      </c>
      <c r="AN44" s="66" t="str">
        <f t="shared" si="64"/>
        <v/>
      </c>
      <c r="AO44" s="66" t="str">
        <f t="shared" si="65"/>
        <v/>
      </c>
      <c r="AP44" s="66" t="str">
        <f t="shared" si="66"/>
        <v/>
      </c>
      <c r="AQ44" s="66" t="str">
        <f t="shared" si="48"/>
        <v/>
      </c>
      <c r="AR44" s="66" t="str">
        <f t="shared" si="49"/>
        <v/>
      </c>
      <c r="AS44" s="66" t="str">
        <f t="shared" si="30"/>
        <v/>
      </c>
      <c r="AT44" s="66" t="str">
        <f t="shared" si="31"/>
        <v/>
      </c>
      <c r="AU44" s="66" t="str">
        <f t="shared" si="32"/>
        <v/>
      </c>
      <c r="AV44" s="66" t="str">
        <f t="shared" si="33"/>
        <v/>
      </c>
      <c r="AW44" s="66" t="str">
        <f t="shared" si="67"/>
        <v/>
      </c>
      <c r="AX44" s="66" t="str">
        <f t="shared" si="68"/>
        <v/>
      </c>
      <c r="AY44" s="66" t="str">
        <f t="shared" si="69"/>
        <v/>
      </c>
      <c r="AZ44" s="66" t="str">
        <f t="shared" si="70"/>
        <v/>
      </c>
      <c r="BA44" s="66" t="str">
        <f t="shared" si="71"/>
        <v/>
      </c>
      <c r="BB44" s="66" t="str">
        <f t="shared" si="72"/>
        <v/>
      </c>
      <c r="BC44" s="66" t="str">
        <f t="shared" si="50"/>
        <v/>
      </c>
      <c r="BD44" s="66" t="str">
        <f t="shared" si="51"/>
        <v/>
      </c>
      <c r="BE44" s="66" t="str">
        <f t="shared" si="34"/>
        <v/>
      </c>
      <c r="BF44" s="66" t="str">
        <f t="shared" si="35"/>
        <v/>
      </c>
      <c r="BG44" s="66" t="str">
        <f t="shared" si="36"/>
        <v/>
      </c>
      <c r="BH44" s="66" t="str">
        <f t="shared" si="37"/>
        <v/>
      </c>
      <c r="BI44" s="66" t="str">
        <f t="shared" si="73"/>
        <v/>
      </c>
      <c r="BJ44" s="66" t="str">
        <f t="shared" si="74"/>
        <v/>
      </c>
      <c r="BK44" s="66" t="str">
        <f t="shared" si="75"/>
        <v/>
      </c>
      <c r="BL44" s="66" t="str">
        <f t="shared" si="76"/>
        <v/>
      </c>
      <c r="BM44" s="66" t="str">
        <f t="shared" si="77"/>
        <v/>
      </c>
      <c r="BN44" s="66" t="str">
        <f t="shared" si="78"/>
        <v/>
      </c>
      <c r="BP44" s="66" t="str" cm="1">
        <f t="array" ref="BP44">IF(INDEX($A:$A,ROW(BP44))&lt;=V$6,SMALL(N:N,INDEX($A:$A,ROW(BP44))),"")</f>
        <v/>
      </c>
      <c r="BQ44" s="66" t="str" cm="1">
        <f t="array" ref="BQ44">IF(INDEX($A:$A,ROW(BQ44))&lt;=W$6,SMALL(O:O,INDEX($A:$A,ROW(BQ44))),"")</f>
        <v/>
      </c>
      <c r="BR44" s="66" t="str" cm="1">
        <f t="array" ref="BR44">IF(INDEX($A:$A,ROW(BR44))&lt;=X$6,SMALL(P:P,INDEX($A:$A,ROW(BR44))),"")</f>
        <v/>
      </c>
      <c r="BS44" s="66" t="str" cm="1">
        <f t="array" ref="BS44">IF(INDEX($A:$A,ROW(BS44))&lt;=Y$6,SMALL(Q:Q,INDEX($A:$A,ROW(BS44))),"")</f>
        <v/>
      </c>
      <c r="BT44" s="66" t="str" cm="1">
        <f t="array" ref="BT44">IF(INDEX($A:$A,ROW(BT44))&lt;=Z$6,SMALL(R:R,INDEX($A:$A,ROW(BT44))),"")</f>
        <v/>
      </c>
      <c r="BU44" s="66" t="str" cm="1">
        <f t="array" ref="BU44">IF(INDEX($A:$A,ROW(BU44))&lt;=AA$6,SMALL(S:S,INDEX($A:$A,ROW(BU44))),"")</f>
        <v/>
      </c>
      <c r="BV44" s="66" t="str" cm="1">
        <f t="array" aca="1" ref="BV44" ca="1">IF(INDEX($A:$A,ROW(BP44))&lt;=V$6,_xlfn.NORM.INV(RAND(),0,1),"")</f>
        <v/>
      </c>
      <c r="BW44" s="66" t="str" cm="1">
        <f t="array" aca="1" ref="BW44" ca="1">IF(INDEX($A:$A,ROW(BQ44))&lt;=W$6,_xlfn.NORM.INV(RAND(),0,1),"")</f>
        <v/>
      </c>
      <c r="BX44" s="66" t="str" cm="1">
        <f t="array" aca="1" ref="BX44" ca="1">IF(INDEX($A:$A,ROW(BR44))&lt;=X$6,_xlfn.NORM.INV(RAND(),0,1),"")</f>
        <v/>
      </c>
      <c r="BY44" s="66" t="str" cm="1">
        <f t="array" aca="1" ref="BY44" ca="1">IF(INDEX($A:$A,ROW(BS44))&lt;=Y$6,_xlfn.NORM.INV(RAND(),0,1),"")</f>
        <v/>
      </c>
      <c r="BZ44" s="66" t="str" cm="1">
        <f t="array" aca="1" ref="BZ44" ca="1">IF(INDEX($A:$A,ROW(BT44))&lt;=Z$6,_xlfn.NORM.INV(RAND(),0,1),"")</f>
        <v/>
      </c>
      <c r="CA44" s="66" t="str" cm="1">
        <f t="array" aca="1" ref="CA44" ca="1">IF(INDEX($A:$A,ROW(BU44))&lt;=AA$6,_xlfn.NORM.INV(RAND(),0,1),"")</f>
        <v/>
      </c>
    </row>
    <row r="45" spans="1:79">
      <c r="A45" s="66">
        <v>43</v>
      </c>
      <c r="B45" s="41"/>
      <c r="C45" s="1"/>
      <c r="D45" s="1"/>
      <c r="E45" s="1"/>
      <c r="F45" s="1"/>
      <c r="G45" s="28"/>
      <c r="H45" s="41"/>
      <c r="I45" s="1"/>
      <c r="J45" s="1"/>
      <c r="K45" s="1"/>
      <c r="L45" s="1"/>
      <c r="M45" s="28"/>
      <c r="N45" s="41" t="str">
        <f t="shared" si="20"/>
        <v/>
      </c>
      <c r="O45" s="11" t="str">
        <f t="shared" si="21"/>
        <v/>
      </c>
      <c r="P45" s="11" t="str">
        <f t="shared" si="22"/>
        <v/>
      </c>
      <c r="Q45" s="11" t="str">
        <f t="shared" si="23"/>
        <v/>
      </c>
      <c r="R45" s="11" t="str">
        <f t="shared" si="24"/>
        <v/>
      </c>
      <c r="S45" s="120" t="str">
        <f t="shared" si="25"/>
        <v/>
      </c>
      <c r="U45" s="18"/>
      <c r="V45" s="95" t="s">
        <v>115</v>
      </c>
      <c r="W45" s="95" t="s">
        <v>117</v>
      </c>
      <c r="X45" s="96" t="s">
        <v>1</v>
      </c>
      <c r="Y45" s="66"/>
      <c r="Z45" s="66"/>
      <c r="AA45" s="66"/>
      <c r="AB45" s="66"/>
      <c r="AC45" s="66"/>
      <c r="AE45" s="66" t="str">
        <f t="shared" si="60"/>
        <v/>
      </c>
      <c r="AF45" s="66" t="str">
        <f t="shared" si="58"/>
        <v/>
      </c>
      <c r="AG45" s="66" t="str">
        <f t="shared" si="26"/>
        <v/>
      </c>
      <c r="AH45" s="66" t="str">
        <f t="shared" si="27"/>
        <v/>
      </c>
      <c r="AI45" s="66" t="str">
        <f t="shared" si="28"/>
        <v/>
      </c>
      <c r="AJ45" s="66" t="str">
        <f t="shared" si="29"/>
        <v/>
      </c>
      <c r="AK45" s="66" t="str">
        <f t="shared" si="61"/>
        <v/>
      </c>
      <c r="AL45" s="66" t="str">
        <f t="shared" si="62"/>
        <v/>
      </c>
      <c r="AM45" s="66" t="str">
        <f t="shared" si="63"/>
        <v/>
      </c>
      <c r="AN45" s="66" t="str">
        <f t="shared" si="64"/>
        <v/>
      </c>
      <c r="AO45" s="66" t="str">
        <f t="shared" si="65"/>
        <v/>
      </c>
      <c r="AP45" s="66" t="str">
        <f t="shared" si="66"/>
        <v/>
      </c>
      <c r="AQ45" s="66" t="str">
        <f t="shared" ref="AQ45:AQ67" si="79">IF(N45="","",ABS(N45-V$10))</f>
        <v/>
      </c>
      <c r="AR45" s="66" t="str">
        <f t="shared" ref="AR45:AR67" si="80">IF(O45="","",ABS(O45-W$10))</f>
        <v/>
      </c>
      <c r="AS45" s="66" t="str">
        <f t="shared" si="30"/>
        <v/>
      </c>
      <c r="AT45" s="66" t="str">
        <f t="shared" si="31"/>
        <v/>
      </c>
      <c r="AU45" s="66" t="str">
        <f t="shared" si="32"/>
        <v/>
      </c>
      <c r="AV45" s="66" t="str">
        <f t="shared" si="33"/>
        <v/>
      </c>
      <c r="AW45" s="66" t="str">
        <f t="shared" si="67"/>
        <v/>
      </c>
      <c r="AX45" s="66" t="str">
        <f t="shared" si="68"/>
        <v/>
      </c>
      <c r="AY45" s="66" t="str">
        <f t="shared" si="69"/>
        <v/>
      </c>
      <c r="AZ45" s="66" t="str">
        <f t="shared" si="70"/>
        <v/>
      </c>
      <c r="BA45" s="66" t="str">
        <f t="shared" si="71"/>
        <v/>
      </c>
      <c r="BB45" s="66" t="str">
        <f t="shared" si="72"/>
        <v/>
      </c>
      <c r="BC45" s="66" t="str">
        <f t="shared" ref="BC45:BC67" si="81">IF(N45="","",ABS(N45-V$11))</f>
        <v/>
      </c>
      <c r="BD45" s="66" t="str">
        <f t="shared" ref="BD45:BD67" si="82">IF(O45="","",ABS(O45-W$11))</f>
        <v/>
      </c>
      <c r="BE45" s="66" t="str">
        <f t="shared" si="34"/>
        <v/>
      </c>
      <c r="BF45" s="66" t="str">
        <f t="shared" si="35"/>
        <v/>
      </c>
      <c r="BG45" s="66" t="str">
        <f t="shared" si="36"/>
        <v/>
      </c>
      <c r="BH45" s="66" t="str">
        <f t="shared" si="37"/>
        <v/>
      </c>
      <c r="BI45" s="66" t="str">
        <f t="shared" si="73"/>
        <v/>
      </c>
      <c r="BJ45" s="66" t="str">
        <f t="shared" si="74"/>
        <v/>
      </c>
      <c r="BK45" s="66" t="str">
        <f t="shared" si="75"/>
        <v/>
      </c>
      <c r="BL45" s="66" t="str">
        <f t="shared" si="76"/>
        <v/>
      </c>
      <c r="BM45" s="66" t="str">
        <f t="shared" si="77"/>
        <v/>
      </c>
      <c r="BN45" s="66" t="str">
        <f t="shared" si="78"/>
        <v/>
      </c>
      <c r="BP45" s="66" t="str" cm="1">
        <f t="array" ref="BP45">IF(INDEX($A:$A,ROW(BP45))&lt;=V$6,SMALL(N:N,INDEX($A:$A,ROW(BP45))),"")</f>
        <v/>
      </c>
      <c r="BQ45" s="66" t="str" cm="1">
        <f t="array" ref="BQ45">IF(INDEX($A:$A,ROW(BQ45))&lt;=W$6,SMALL(O:O,INDEX($A:$A,ROW(BQ45))),"")</f>
        <v/>
      </c>
      <c r="BR45" s="66" t="str" cm="1">
        <f t="array" ref="BR45">IF(INDEX($A:$A,ROW(BR45))&lt;=X$6,SMALL(P:P,INDEX($A:$A,ROW(BR45))),"")</f>
        <v/>
      </c>
      <c r="BS45" s="66" t="str" cm="1">
        <f t="array" ref="BS45">IF(INDEX($A:$A,ROW(BS45))&lt;=Y$6,SMALL(Q:Q,INDEX($A:$A,ROW(BS45))),"")</f>
        <v/>
      </c>
      <c r="BT45" s="66" t="str" cm="1">
        <f t="array" ref="BT45">IF(INDEX($A:$A,ROW(BT45))&lt;=Z$6,SMALL(R:R,INDEX($A:$A,ROW(BT45))),"")</f>
        <v/>
      </c>
      <c r="BU45" s="66" t="str" cm="1">
        <f t="array" ref="BU45">IF(INDEX($A:$A,ROW(BU45))&lt;=AA$6,SMALL(S:S,INDEX($A:$A,ROW(BU45))),"")</f>
        <v/>
      </c>
      <c r="BV45" s="66" t="str" cm="1">
        <f t="array" aca="1" ref="BV45" ca="1">IF(INDEX($A:$A,ROW(BP45))&lt;=V$6,_xlfn.NORM.INV(RAND(),0,1),"")</f>
        <v/>
      </c>
      <c r="BW45" s="66" t="str" cm="1">
        <f t="array" aca="1" ref="BW45" ca="1">IF(INDEX($A:$A,ROW(BQ45))&lt;=W$6,_xlfn.NORM.INV(RAND(),0,1),"")</f>
        <v/>
      </c>
      <c r="BX45" s="66" t="str" cm="1">
        <f t="array" aca="1" ref="BX45" ca="1">IF(INDEX($A:$A,ROW(BR45))&lt;=X$6,_xlfn.NORM.INV(RAND(),0,1),"")</f>
        <v/>
      </c>
      <c r="BY45" s="66" t="str" cm="1">
        <f t="array" aca="1" ref="BY45" ca="1">IF(INDEX($A:$A,ROW(BS45))&lt;=Y$6,_xlfn.NORM.INV(RAND(),0,1),"")</f>
        <v/>
      </c>
      <c r="BZ45" s="66" t="str" cm="1">
        <f t="array" aca="1" ref="BZ45" ca="1">IF(INDEX($A:$A,ROW(BT45))&lt;=Z$6,_xlfn.NORM.INV(RAND(),0,1),"")</f>
        <v/>
      </c>
      <c r="CA45" s="66" t="str" cm="1">
        <f t="array" aca="1" ref="CA45" ca="1">IF(INDEX($A:$A,ROW(BU45))&lt;=AA$6,_xlfn.NORM.INV(RAND(),0,1),"")</f>
        <v/>
      </c>
    </row>
    <row r="46" spans="1:79">
      <c r="A46" s="66">
        <v>44</v>
      </c>
      <c r="B46" s="41"/>
      <c r="C46" s="1"/>
      <c r="D46" s="1"/>
      <c r="E46" s="1"/>
      <c r="F46" s="1"/>
      <c r="G46" s="28"/>
      <c r="H46" s="41"/>
      <c r="I46" s="1"/>
      <c r="J46" s="1"/>
      <c r="K46" s="1"/>
      <c r="L46" s="1"/>
      <c r="M46" s="28"/>
      <c r="N46" s="41" t="str">
        <f t="shared" si="20"/>
        <v/>
      </c>
      <c r="O46" s="11" t="str">
        <f t="shared" si="21"/>
        <v/>
      </c>
      <c r="P46" s="11" t="str">
        <f t="shared" si="22"/>
        <v/>
      </c>
      <c r="Q46" s="11" t="str">
        <f t="shared" si="23"/>
        <v/>
      </c>
      <c r="R46" s="11" t="str">
        <f t="shared" si="24"/>
        <v/>
      </c>
      <c r="S46" s="120" t="str">
        <f t="shared" si="25"/>
        <v/>
      </c>
      <c r="U46" s="97" t="s">
        <v>113</v>
      </c>
      <c r="V46" s="2">
        <f>$AB$6-$V$3</f>
        <v>28</v>
      </c>
      <c r="W46" s="2">
        <f t="array" ref="W46">SUM(IF(V6:AA6&lt;&gt;0,V6:AA6*(V19:AA19-$AB$19)^2,0))</f>
        <v>2.5425622328787334</v>
      </c>
      <c r="X46" s="19"/>
      <c r="Y46" s="66"/>
      <c r="Z46" s="66"/>
      <c r="AA46" s="45"/>
      <c r="AB46" s="66"/>
      <c r="AC46" s="66"/>
      <c r="AE46" s="66" t="str">
        <f t="shared" si="60"/>
        <v/>
      </c>
      <c r="AF46" s="66" t="str">
        <f t="shared" si="58"/>
        <v/>
      </c>
      <c r="AG46" s="66" t="str">
        <f t="shared" si="26"/>
        <v/>
      </c>
      <c r="AH46" s="66" t="str">
        <f t="shared" si="27"/>
        <v/>
      </c>
      <c r="AI46" s="66" t="str">
        <f t="shared" si="28"/>
        <v/>
      </c>
      <c r="AJ46" s="66" t="str">
        <f t="shared" si="29"/>
        <v/>
      </c>
      <c r="AK46" s="66" t="str">
        <f t="shared" si="61"/>
        <v/>
      </c>
      <c r="AL46" s="66" t="str">
        <f t="shared" si="62"/>
        <v/>
      </c>
      <c r="AM46" s="66" t="str">
        <f t="shared" si="63"/>
        <v/>
      </c>
      <c r="AN46" s="66" t="str">
        <f t="shared" si="64"/>
        <v/>
      </c>
      <c r="AO46" s="66" t="str">
        <f t="shared" si="65"/>
        <v/>
      </c>
      <c r="AP46" s="66" t="str">
        <f t="shared" si="66"/>
        <v/>
      </c>
      <c r="AQ46" s="66" t="str">
        <f t="shared" si="79"/>
        <v/>
      </c>
      <c r="AR46" s="66" t="str">
        <f t="shared" si="80"/>
        <v/>
      </c>
      <c r="AS46" s="66" t="str">
        <f t="shared" si="30"/>
        <v/>
      </c>
      <c r="AT46" s="66" t="str">
        <f t="shared" si="31"/>
        <v/>
      </c>
      <c r="AU46" s="66" t="str">
        <f t="shared" si="32"/>
        <v/>
      </c>
      <c r="AV46" s="66" t="str">
        <f t="shared" si="33"/>
        <v/>
      </c>
      <c r="AW46" s="66" t="str">
        <f t="shared" si="67"/>
        <v/>
      </c>
      <c r="AX46" s="66" t="str">
        <f t="shared" si="68"/>
        <v/>
      </c>
      <c r="AY46" s="66" t="str">
        <f t="shared" si="69"/>
        <v/>
      </c>
      <c r="AZ46" s="66" t="str">
        <f t="shared" si="70"/>
        <v/>
      </c>
      <c r="BA46" s="66" t="str">
        <f t="shared" si="71"/>
        <v/>
      </c>
      <c r="BB46" s="66" t="str">
        <f t="shared" si="72"/>
        <v/>
      </c>
      <c r="BC46" s="66" t="str">
        <f t="shared" si="81"/>
        <v/>
      </c>
      <c r="BD46" s="66" t="str">
        <f t="shared" si="82"/>
        <v/>
      </c>
      <c r="BE46" s="66" t="str">
        <f t="shared" si="34"/>
        <v/>
      </c>
      <c r="BF46" s="66" t="str">
        <f t="shared" si="35"/>
        <v/>
      </c>
      <c r="BG46" s="66" t="str">
        <f t="shared" si="36"/>
        <v/>
      </c>
      <c r="BH46" s="66" t="str">
        <f t="shared" si="37"/>
        <v/>
      </c>
      <c r="BI46" s="66" t="str">
        <f t="shared" si="73"/>
        <v/>
      </c>
      <c r="BJ46" s="66" t="str">
        <f t="shared" si="74"/>
        <v/>
      </c>
      <c r="BK46" s="66" t="str">
        <f t="shared" si="75"/>
        <v/>
      </c>
      <c r="BL46" s="66" t="str">
        <f t="shared" si="76"/>
        <v/>
      </c>
      <c r="BM46" s="66" t="str">
        <f t="shared" si="77"/>
        <v/>
      </c>
      <c r="BN46" s="66" t="str">
        <f t="shared" si="78"/>
        <v/>
      </c>
      <c r="BP46" s="66" t="str" cm="1">
        <f t="array" ref="BP46">IF(INDEX($A:$A,ROW(BP46))&lt;=V$6,SMALL(N:N,INDEX($A:$A,ROW(BP46))),"")</f>
        <v/>
      </c>
      <c r="BQ46" s="66" t="str" cm="1">
        <f t="array" ref="BQ46">IF(INDEX($A:$A,ROW(BQ46))&lt;=W$6,SMALL(O:O,INDEX($A:$A,ROW(BQ46))),"")</f>
        <v/>
      </c>
      <c r="BR46" s="66" t="str" cm="1">
        <f t="array" ref="BR46">IF(INDEX($A:$A,ROW(BR46))&lt;=X$6,SMALL(P:P,INDEX($A:$A,ROW(BR46))),"")</f>
        <v/>
      </c>
      <c r="BS46" s="66" t="str" cm="1">
        <f t="array" ref="BS46">IF(INDEX($A:$A,ROW(BS46))&lt;=Y$6,SMALL(Q:Q,INDEX($A:$A,ROW(BS46))),"")</f>
        <v/>
      </c>
      <c r="BT46" s="66" t="str" cm="1">
        <f t="array" ref="BT46">IF(INDEX($A:$A,ROW(BT46))&lt;=Z$6,SMALL(R:R,INDEX($A:$A,ROW(BT46))),"")</f>
        <v/>
      </c>
      <c r="BU46" s="66" t="str" cm="1">
        <f t="array" ref="BU46">IF(INDEX($A:$A,ROW(BU46))&lt;=AA$6,SMALL(S:S,INDEX($A:$A,ROW(BU46))),"")</f>
        <v/>
      </c>
      <c r="BV46" s="66" t="str" cm="1">
        <f t="array" aca="1" ref="BV46" ca="1">IF(INDEX($A:$A,ROW(BP46))&lt;=V$6,_xlfn.NORM.INV(RAND(),0,1),"")</f>
        <v/>
      </c>
      <c r="BW46" s="66" t="str" cm="1">
        <f t="array" aca="1" ref="BW46" ca="1">IF(INDEX($A:$A,ROW(BQ46))&lt;=W$6,_xlfn.NORM.INV(RAND(),0,1),"")</f>
        <v/>
      </c>
      <c r="BX46" s="66" t="str" cm="1">
        <f t="array" aca="1" ref="BX46" ca="1">IF(INDEX($A:$A,ROW(BR46))&lt;=X$6,_xlfn.NORM.INV(RAND(),0,1),"")</f>
        <v/>
      </c>
      <c r="BY46" s="66" t="str" cm="1">
        <f t="array" aca="1" ref="BY46" ca="1">IF(INDEX($A:$A,ROW(BS46))&lt;=Y$6,_xlfn.NORM.INV(RAND(),0,1),"")</f>
        <v/>
      </c>
      <c r="BZ46" s="66" t="str" cm="1">
        <f t="array" aca="1" ref="BZ46" ca="1">IF(INDEX($A:$A,ROW(BT46))&lt;=Z$6,_xlfn.NORM.INV(RAND(),0,1),"")</f>
        <v/>
      </c>
      <c r="CA46" s="66" t="str" cm="1">
        <f t="array" aca="1" ref="CA46" ca="1">IF(INDEX($A:$A,ROW(BU46))&lt;=AA$6,_xlfn.NORM.INV(RAND(),0,1),"")</f>
        <v/>
      </c>
    </row>
    <row r="47" spans="1:79">
      <c r="A47" s="66">
        <v>45</v>
      </c>
      <c r="B47" s="41"/>
      <c r="C47" s="1"/>
      <c r="D47" s="1"/>
      <c r="E47" s="1"/>
      <c r="F47" s="1"/>
      <c r="G47" s="28"/>
      <c r="H47" s="41"/>
      <c r="I47" s="1"/>
      <c r="J47" s="1"/>
      <c r="K47" s="1"/>
      <c r="L47" s="1"/>
      <c r="M47" s="28"/>
      <c r="N47" s="41" t="str">
        <f t="shared" si="20"/>
        <v/>
      </c>
      <c r="O47" s="11" t="str">
        <f t="shared" si="21"/>
        <v/>
      </c>
      <c r="P47" s="11" t="str">
        <f t="shared" si="22"/>
        <v/>
      </c>
      <c r="Q47" s="11" t="str">
        <f t="shared" si="23"/>
        <v/>
      </c>
      <c r="R47" s="11" t="str">
        <f t="shared" si="24"/>
        <v/>
      </c>
      <c r="S47" s="120" t="str">
        <f t="shared" si="25"/>
        <v/>
      </c>
      <c r="U47" s="97" t="s">
        <v>114</v>
      </c>
      <c r="V47" s="2">
        <f>$V$3-1</f>
        <v>2</v>
      </c>
      <c r="W47" s="2">
        <f>SUM(AK:AP)</f>
        <v>64.396298745026016</v>
      </c>
      <c r="X47" s="19"/>
      <c r="Y47" s="66" t="s">
        <v>129</v>
      </c>
      <c r="Z47" s="66"/>
      <c r="AA47" s="66"/>
      <c r="AB47" s="66"/>
      <c r="AC47" s="66"/>
      <c r="AE47" s="66" t="str">
        <f t="shared" si="60"/>
        <v/>
      </c>
      <c r="AF47" s="66" t="str">
        <f t="shared" si="58"/>
        <v/>
      </c>
      <c r="AG47" s="66" t="str">
        <f t="shared" si="26"/>
        <v/>
      </c>
      <c r="AH47" s="66" t="str">
        <f t="shared" si="27"/>
        <v/>
      </c>
      <c r="AI47" s="66" t="str">
        <f t="shared" si="28"/>
        <v/>
      </c>
      <c r="AJ47" s="66" t="str">
        <f t="shared" si="29"/>
        <v/>
      </c>
      <c r="AK47" s="66" t="str">
        <f t="shared" si="61"/>
        <v/>
      </c>
      <c r="AL47" s="66" t="str">
        <f t="shared" si="62"/>
        <v/>
      </c>
      <c r="AM47" s="66" t="str">
        <f t="shared" si="63"/>
        <v/>
      </c>
      <c r="AN47" s="66" t="str">
        <f t="shared" si="64"/>
        <v/>
      </c>
      <c r="AO47" s="66" t="str">
        <f t="shared" si="65"/>
        <v/>
      </c>
      <c r="AP47" s="66" t="str">
        <f t="shared" si="66"/>
        <v/>
      </c>
      <c r="AQ47" s="66" t="str">
        <f t="shared" si="79"/>
        <v/>
      </c>
      <c r="AR47" s="66" t="str">
        <f t="shared" si="80"/>
        <v/>
      </c>
      <c r="AS47" s="66" t="str">
        <f t="shared" si="30"/>
        <v/>
      </c>
      <c r="AT47" s="66" t="str">
        <f t="shared" si="31"/>
        <v/>
      </c>
      <c r="AU47" s="66" t="str">
        <f t="shared" si="32"/>
        <v/>
      </c>
      <c r="AV47" s="66" t="str">
        <f t="shared" si="33"/>
        <v/>
      </c>
      <c r="AW47" s="66" t="str">
        <f t="shared" si="67"/>
        <v/>
      </c>
      <c r="AX47" s="66" t="str">
        <f t="shared" si="68"/>
        <v/>
      </c>
      <c r="AY47" s="66" t="str">
        <f t="shared" si="69"/>
        <v/>
      </c>
      <c r="AZ47" s="66" t="str">
        <f t="shared" si="70"/>
        <v/>
      </c>
      <c r="BA47" s="66" t="str">
        <f t="shared" si="71"/>
        <v/>
      </c>
      <c r="BB47" s="66" t="str">
        <f t="shared" si="72"/>
        <v/>
      </c>
      <c r="BC47" s="66" t="str">
        <f t="shared" si="81"/>
        <v/>
      </c>
      <c r="BD47" s="66" t="str">
        <f t="shared" si="82"/>
        <v/>
      </c>
      <c r="BE47" s="66" t="str">
        <f t="shared" si="34"/>
        <v/>
      </c>
      <c r="BF47" s="66" t="str">
        <f t="shared" si="35"/>
        <v/>
      </c>
      <c r="BG47" s="66" t="str">
        <f t="shared" si="36"/>
        <v/>
      </c>
      <c r="BH47" s="66" t="str">
        <f t="shared" si="37"/>
        <v/>
      </c>
      <c r="BI47" s="66" t="str">
        <f t="shared" si="73"/>
        <v/>
      </c>
      <c r="BJ47" s="66" t="str">
        <f t="shared" si="74"/>
        <v/>
      </c>
      <c r="BK47" s="66" t="str">
        <f t="shared" si="75"/>
        <v/>
      </c>
      <c r="BL47" s="66" t="str">
        <f t="shared" si="76"/>
        <v/>
      </c>
      <c r="BM47" s="66" t="str">
        <f t="shared" si="77"/>
        <v/>
      </c>
      <c r="BN47" s="66" t="str">
        <f t="shared" si="78"/>
        <v/>
      </c>
      <c r="BP47" s="66" t="str" cm="1">
        <f t="array" ref="BP47">IF(INDEX($A:$A,ROW(BP47))&lt;=V$6,SMALL(N:N,INDEX($A:$A,ROW(BP47))),"")</f>
        <v/>
      </c>
      <c r="BQ47" s="66" t="str" cm="1">
        <f t="array" ref="BQ47">IF(INDEX($A:$A,ROW(BQ47))&lt;=W$6,SMALL(O:O,INDEX($A:$A,ROW(BQ47))),"")</f>
        <v/>
      </c>
      <c r="BR47" s="66" t="str" cm="1">
        <f t="array" ref="BR47">IF(INDEX($A:$A,ROW(BR47))&lt;=X$6,SMALL(P:P,INDEX($A:$A,ROW(BR47))),"")</f>
        <v/>
      </c>
      <c r="BS47" s="66" t="str" cm="1">
        <f t="array" ref="BS47">IF(INDEX($A:$A,ROW(BS47))&lt;=Y$6,SMALL(Q:Q,INDEX($A:$A,ROW(BS47))),"")</f>
        <v/>
      </c>
      <c r="BT47" s="66" t="str" cm="1">
        <f t="array" ref="BT47">IF(INDEX($A:$A,ROW(BT47))&lt;=Z$6,SMALL(R:R,INDEX($A:$A,ROW(BT47))),"")</f>
        <v/>
      </c>
      <c r="BU47" s="66" t="str" cm="1">
        <f t="array" ref="BU47">IF(INDEX($A:$A,ROW(BU47))&lt;=AA$6,SMALL(S:S,INDEX($A:$A,ROW(BU47))),"")</f>
        <v/>
      </c>
      <c r="BV47" s="66" t="str" cm="1">
        <f t="array" aca="1" ref="BV47" ca="1">IF(INDEX($A:$A,ROW(BP47))&lt;=V$6,_xlfn.NORM.INV(RAND(),0,1),"")</f>
        <v/>
      </c>
      <c r="BW47" s="66" t="str" cm="1">
        <f t="array" aca="1" ref="BW47" ca="1">IF(INDEX($A:$A,ROW(BQ47))&lt;=W$6,_xlfn.NORM.INV(RAND(),0,1),"")</f>
        <v/>
      </c>
      <c r="BX47" s="66" t="str" cm="1">
        <f t="array" aca="1" ref="BX47" ca="1">IF(INDEX($A:$A,ROW(BR47))&lt;=X$6,_xlfn.NORM.INV(RAND(),0,1),"")</f>
        <v/>
      </c>
      <c r="BY47" s="66" t="str" cm="1">
        <f t="array" aca="1" ref="BY47" ca="1">IF(INDEX($A:$A,ROW(BS47))&lt;=Y$6,_xlfn.NORM.INV(RAND(),0,1),"")</f>
        <v/>
      </c>
      <c r="BZ47" s="66" t="str" cm="1">
        <f t="array" aca="1" ref="BZ47" ca="1">IF(INDEX($A:$A,ROW(BT47))&lt;=Z$6,_xlfn.NORM.INV(RAND(),0,1),"")</f>
        <v/>
      </c>
      <c r="CA47" s="66" t="str" cm="1">
        <f t="array" aca="1" ref="CA47" ca="1">IF(INDEX($A:$A,ROW(BU47))&lt;=AA$6,_xlfn.NORM.INV(RAND(),0,1),"")</f>
        <v/>
      </c>
    </row>
    <row r="48" spans="1:79">
      <c r="A48" s="66">
        <v>46</v>
      </c>
      <c r="B48" s="41"/>
      <c r="C48" s="1"/>
      <c r="D48" s="1"/>
      <c r="E48" s="1"/>
      <c r="F48" s="1"/>
      <c r="G48" s="28"/>
      <c r="H48" s="41"/>
      <c r="I48" s="1"/>
      <c r="J48" s="1"/>
      <c r="K48" s="1"/>
      <c r="L48" s="1"/>
      <c r="M48" s="28"/>
      <c r="N48" s="41" t="str">
        <f t="shared" si="20"/>
        <v/>
      </c>
      <c r="O48" s="11" t="str">
        <f t="shared" si="21"/>
        <v/>
      </c>
      <c r="P48" s="11" t="str">
        <f t="shared" si="22"/>
        <v/>
      </c>
      <c r="Q48" s="11" t="str">
        <f t="shared" si="23"/>
        <v/>
      </c>
      <c r="R48" s="11" t="str">
        <f t="shared" si="24"/>
        <v/>
      </c>
      <c r="S48" s="120" t="str">
        <f t="shared" si="25"/>
        <v/>
      </c>
      <c r="U48" s="97" t="s">
        <v>148</v>
      </c>
      <c r="V48" s="2">
        <f>V46/V47</f>
        <v>14</v>
      </c>
      <c r="W48" s="2">
        <f>W46/W47</f>
        <v>3.9483049219115586E-2</v>
      </c>
      <c r="X48" s="89">
        <f>V48*W48</f>
        <v>0.55276268906761816</v>
      </c>
      <c r="Y48" s="84">
        <v>0.53569999999999995</v>
      </c>
      <c r="Z48" s="66"/>
      <c r="AA48" s="66"/>
      <c r="AB48" s="66"/>
      <c r="AC48" s="66"/>
      <c r="AE48" s="66" t="str">
        <f t="shared" si="60"/>
        <v/>
      </c>
      <c r="AF48" s="66" t="str">
        <f t="shared" si="58"/>
        <v/>
      </c>
      <c r="AG48" s="66" t="str">
        <f t="shared" si="26"/>
        <v/>
      </c>
      <c r="AH48" s="66" t="str">
        <f t="shared" si="27"/>
        <v/>
      </c>
      <c r="AI48" s="66" t="str">
        <f t="shared" si="28"/>
        <v/>
      </c>
      <c r="AJ48" s="66" t="str">
        <f t="shared" si="29"/>
        <v/>
      </c>
      <c r="AK48" s="66" t="str">
        <f t="shared" si="61"/>
        <v/>
      </c>
      <c r="AL48" s="66" t="str">
        <f t="shared" si="62"/>
        <v/>
      </c>
      <c r="AM48" s="66" t="str">
        <f t="shared" si="63"/>
        <v/>
      </c>
      <c r="AN48" s="66" t="str">
        <f t="shared" si="64"/>
        <v/>
      </c>
      <c r="AO48" s="66" t="str">
        <f t="shared" si="65"/>
        <v/>
      </c>
      <c r="AP48" s="66" t="str">
        <f t="shared" si="66"/>
        <v/>
      </c>
      <c r="AQ48" s="66" t="str">
        <f t="shared" si="79"/>
        <v/>
      </c>
      <c r="AR48" s="66" t="str">
        <f t="shared" si="80"/>
        <v/>
      </c>
      <c r="AS48" s="66" t="str">
        <f t="shared" si="30"/>
        <v/>
      </c>
      <c r="AT48" s="66" t="str">
        <f t="shared" si="31"/>
        <v/>
      </c>
      <c r="AU48" s="66" t="str">
        <f t="shared" si="32"/>
        <v/>
      </c>
      <c r="AV48" s="66" t="str">
        <f t="shared" si="33"/>
        <v/>
      </c>
      <c r="AW48" s="66" t="str">
        <f t="shared" si="67"/>
        <v/>
      </c>
      <c r="AX48" s="66" t="str">
        <f t="shared" si="68"/>
        <v/>
      </c>
      <c r="AY48" s="66" t="str">
        <f t="shared" si="69"/>
        <v/>
      </c>
      <c r="AZ48" s="66" t="str">
        <f t="shared" si="70"/>
        <v/>
      </c>
      <c r="BA48" s="66" t="str">
        <f t="shared" si="71"/>
        <v/>
      </c>
      <c r="BB48" s="66" t="str">
        <f t="shared" si="72"/>
        <v/>
      </c>
      <c r="BC48" s="66" t="str">
        <f t="shared" si="81"/>
        <v/>
      </c>
      <c r="BD48" s="66" t="str">
        <f t="shared" si="82"/>
        <v/>
      </c>
      <c r="BE48" s="66" t="str">
        <f t="shared" si="34"/>
        <v/>
      </c>
      <c r="BF48" s="66" t="str">
        <f t="shared" si="35"/>
        <v/>
      </c>
      <c r="BG48" s="66" t="str">
        <f t="shared" si="36"/>
        <v/>
      </c>
      <c r="BH48" s="66" t="str">
        <f t="shared" si="37"/>
        <v/>
      </c>
      <c r="BI48" s="66" t="str">
        <f t="shared" si="73"/>
        <v/>
      </c>
      <c r="BJ48" s="66" t="str">
        <f t="shared" si="74"/>
        <v/>
      </c>
      <c r="BK48" s="66" t="str">
        <f t="shared" si="75"/>
        <v/>
      </c>
      <c r="BL48" s="66" t="str">
        <f t="shared" si="76"/>
        <v/>
      </c>
      <c r="BM48" s="66" t="str">
        <f t="shared" si="77"/>
        <v/>
      </c>
      <c r="BN48" s="66" t="str">
        <f t="shared" si="78"/>
        <v/>
      </c>
      <c r="BP48" s="66" t="str" cm="1">
        <f t="array" ref="BP48">IF(INDEX($A:$A,ROW(BP48))&lt;=V$6,SMALL(N:N,INDEX($A:$A,ROW(BP48))),"")</f>
        <v/>
      </c>
      <c r="BQ48" s="66" t="str" cm="1">
        <f t="array" ref="BQ48">IF(INDEX($A:$A,ROW(BQ48))&lt;=W$6,SMALL(O:O,INDEX($A:$A,ROW(BQ48))),"")</f>
        <v/>
      </c>
      <c r="BR48" s="66" t="str" cm="1">
        <f t="array" ref="BR48">IF(INDEX($A:$A,ROW(BR48))&lt;=X$6,SMALL(P:P,INDEX($A:$A,ROW(BR48))),"")</f>
        <v/>
      </c>
      <c r="BS48" s="66" t="str" cm="1">
        <f t="array" ref="BS48">IF(INDEX($A:$A,ROW(BS48))&lt;=Y$6,SMALL(Q:Q,INDEX($A:$A,ROW(BS48))),"")</f>
        <v/>
      </c>
      <c r="BT48" s="66" t="str" cm="1">
        <f t="array" ref="BT48">IF(INDEX($A:$A,ROW(BT48))&lt;=Z$6,SMALL(R:R,INDEX($A:$A,ROW(BT48))),"")</f>
        <v/>
      </c>
      <c r="BU48" s="66" t="str" cm="1">
        <f t="array" ref="BU48">IF(INDEX($A:$A,ROW(BU48))&lt;=AA$6,SMALL(S:S,INDEX($A:$A,ROW(BU48))),"")</f>
        <v/>
      </c>
      <c r="BV48" s="66" t="str" cm="1">
        <f t="array" aca="1" ref="BV48" ca="1">IF(INDEX($A:$A,ROW(BP48))&lt;=V$6,_xlfn.NORM.INV(RAND(),0,1),"")</f>
        <v/>
      </c>
      <c r="BW48" s="66" t="str" cm="1">
        <f t="array" aca="1" ref="BW48" ca="1">IF(INDEX($A:$A,ROW(BQ48))&lt;=W$6,_xlfn.NORM.INV(RAND(),0,1),"")</f>
        <v/>
      </c>
      <c r="BX48" s="66" t="str" cm="1">
        <f t="array" aca="1" ref="BX48" ca="1">IF(INDEX($A:$A,ROW(BR48))&lt;=X$6,_xlfn.NORM.INV(RAND(),0,1),"")</f>
        <v/>
      </c>
      <c r="BY48" s="66" t="str" cm="1">
        <f t="array" aca="1" ref="BY48" ca="1">IF(INDEX($A:$A,ROW(BS48))&lt;=Y$6,_xlfn.NORM.INV(RAND(),0,1),"")</f>
        <v/>
      </c>
      <c r="BZ48" s="66" t="str" cm="1">
        <f t="array" aca="1" ref="BZ48" ca="1">IF(INDEX($A:$A,ROW(BT48))&lt;=Z$6,_xlfn.NORM.INV(RAND(),0,1),"")</f>
        <v/>
      </c>
      <c r="CA48" s="66" t="str" cm="1">
        <f t="array" aca="1" ref="CA48" ca="1">IF(INDEX($A:$A,ROW(BU48))&lt;=AA$6,_xlfn.NORM.INV(RAND(),0,1),"")</f>
        <v/>
      </c>
    </row>
    <row r="49" spans="1:79">
      <c r="A49" s="66">
        <v>47</v>
      </c>
      <c r="B49" s="41"/>
      <c r="C49" s="1"/>
      <c r="D49" s="1"/>
      <c r="E49" s="1"/>
      <c r="F49" s="1"/>
      <c r="G49" s="28"/>
      <c r="H49" s="41"/>
      <c r="I49" s="1"/>
      <c r="J49" s="1"/>
      <c r="K49" s="1"/>
      <c r="L49" s="1"/>
      <c r="M49" s="28"/>
      <c r="N49" s="41" t="str">
        <f t="shared" si="20"/>
        <v/>
      </c>
      <c r="O49" s="11" t="str">
        <f t="shared" si="21"/>
        <v/>
      </c>
      <c r="P49" s="11" t="str">
        <f t="shared" si="22"/>
        <v/>
      </c>
      <c r="Q49" s="11" t="str">
        <f t="shared" si="23"/>
        <v/>
      </c>
      <c r="R49" s="11" t="str">
        <f t="shared" si="24"/>
        <v/>
      </c>
      <c r="S49" s="120" t="str">
        <f t="shared" si="25"/>
        <v/>
      </c>
      <c r="U49" s="97"/>
      <c r="V49" s="2" t="s">
        <v>92</v>
      </c>
      <c r="W49" s="2"/>
      <c r="X49" s="19"/>
      <c r="Y49" s="66"/>
      <c r="Z49" s="66"/>
      <c r="AA49" s="66"/>
      <c r="AB49" s="66"/>
      <c r="AC49" s="66"/>
      <c r="AE49" s="66" t="str">
        <f t="shared" si="60"/>
        <v/>
      </c>
      <c r="AF49" s="66" t="str">
        <f t="shared" si="58"/>
        <v/>
      </c>
      <c r="AG49" s="66" t="str">
        <f t="shared" si="26"/>
        <v/>
      </c>
      <c r="AH49" s="66" t="str">
        <f t="shared" si="27"/>
        <v/>
      </c>
      <c r="AI49" s="66" t="str">
        <f t="shared" si="28"/>
        <v/>
      </c>
      <c r="AJ49" s="66" t="str">
        <f t="shared" si="29"/>
        <v/>
      </c>
      <c r="AK49" s="66" t="str">
        <f t="shared" si="61"/>
        <v/>
      </c>
      <c r="AL49" s="66" t="str">
        <f t="shared" si="62"/>
        <v/>
      </c>
      <c r="AM49" s="66" t="str">
        <f t="shared" si="63"/>
        <v/>
      </c>
      <c r="AN49" s="66" t="str">
        <f t="shared" si="64"/>
        <v/>
      </c>
      <c r="AO49" s="66" t="str">
        <f t="shared" si="65"/>
        <v/>
      </c>
      <c r="AP49" s="66" t="str">
        <f t="shared" si="66"/>
        <v/>
      </c>
      <c r="AQ49" s="66" t="str">
        <f t="shared" si="79"/>
        <v/>
      </c>
      <c r="AR49" s="66" t="str">
        <f t="shared" si="80"/>
        <v/>
      </c>
      <c r="AS49" s="66" t="str">
        <f t="shared" si="30"/>
        <v/>
      </c>
      <c r="AT49" s="66" t="str">
        <f t="shared" si="31"/>
        <v/>
      </c>
      <c r="AU49" s="66" t="str">
        <f t="shared" si="32"/>
        <v/>
      </c>
      <c r="AV49" s="66" t="str">
        <f t="shared" si="33"/>
        <v/>
      </c>
      <c r="AW49" s="66" t="str">
        <f t="shared" si="67"/>
        <v/>
      </c>
      <c r="AX49" s="66" t="str">
        <f t="shared" si="68"/>
        <v/>
      </c>
      <c r="AY49" s="66" t="str">
        <f t="shared" si="69"/>
        <v/>
      </c>
      <c r="AZ49" s="66" t="str">
        <f t="shared" si="70"/>
        <v/>
      </c>
      <c r="BA49" s="66" t="str">
        <f t="shared" si="71"/>
        <v/>
      </c>
      <c r="BB49" s="66" t="str">
        <f t="shared" si="72"/>
        <v/>
      </c>
      <c r="BC49" s="66" t="str">
        <f t="shared" si="81"/>
        <v/>
      </c>
      <c r="BD49" s="66" t="str">
        <f t="shared" si="82"/>
        <v/>
      </c>
      <c r="BE49" s="66" t="str">
        <f t="shared" si="34"/>
        <v/>
      </c>
      <c r="BF49" s="66" t="str">
        <f t="shared" si="35"/>
        <v/>
      </c>
      <c r="BG49" s="66" t="str">
        <f t="shared" si="36"/>
        <v/>
      </c>
      <c r="BH49" s="66" t="str">
        <f t="shared" si="37"/>
        <v/>
      </c>
      <c r="BI49" s="66" t="str">
        <f t="shared" si="73"/>
        <v/>
      </c>
      <c r="BJ49" s="66" t="str">
        <f t="shared" si="74"/>
        <v/>
      </c>
      <c r="BK49" s="66" t="str">
        <f t="shared" si="75"/>
        <v/>
      </c>
      <c r="BL49" s="66" t="str">
        <f t="shared" si="76"/>
        <v/>
      </c>
      <c r="BM49" s="66" t="str">
        <f t="shared" si="77"/>
        <v/>
      </c>
      <c r="BN49" s="66" t="str">
        <f t="shared" si="78"/>
        <v/>
      </c>
      <c r="BP49" s="66" t="str" cm="1">
        <f t="array" ref="BP49">IF(INDEX($A:$A,ROW(BP49))&lt;=V$6,SMALL(N:N,INDEX($A:$A,ROW(BP49))),"")</f>
        <v/>
      </c>
      <c r="BQ49" s="66" t="str" cm="1">
        <f t="array" ref="BQ49">IF(INDEX($A:$A,ROW(BQ49))&lt;=W$6,SMALL(O:O,INDEX($A:$A,ROW(BQ49))),"")</f>
        <v/>
      </c>
      <c r="BR49" s="66" t="str" cm="1">
        <f t="array" ref="BR49">IF(INDEX($A:$A,ROW(BR49))&lt;=X$6,SMALL(P:P,INDEX($A:$A,ROW(BR49))),"")</f>
        <v/>
      </c>
      <c r="BS49" s="66" t="str" cm="1">
        <f t="array" ref="BS49">IF(INDEX($A:$A,ROW(BS49))&lt;=Y$6,SMALL(Q:Q,INDEX($A:$A,ROW(BS49))),"")</f>
        <v/>
      </c>
      <c r="BT49" s="66" t="str" cm="1">
        <f t="array" ref="BT49">IF(INDEX($A:$A,ROW(BT49))&lt;=Z$6,SMALL(R:R,INDEX($A:$A,ROW(BT49))),"")</f>
        <v/>
      </c>
      <c r="BU49" s="66" t="str" cm="1">
        <f t="array" ref="BU49">IF(INDEX($A:$A,ROW(BU49))&lt;=AA$6,SMALL(S:S,INDEX($A:$A,ROW(BU49))),"")</f>
        <v/>
      </c>
      <c r="BV49" s="66" t="str" cm="1">
        <f t="array" aca="1" ref="BV49" ca="1">IF(INDEX($A:$A,ROW(BP49))&lt;=V$6,_xlfn.NORM.INV(RAND(),0,1),"")</f>
        <v/>
      </c>
      <c r="BW49" s="66" t="str" cm="1">
        <f t="array" aca="1" ref="BW49" ca="1">IF(INDEX($A:$A,ROW(BQ49))&lt;=W$6,_xlfn.NORM.INV(RAND(),0,1),"")</f>
        <v/>
      </c>
      <c r="BX49" s="66" t="str" cm="1">
        <f t="array" aca="1" ref="BX49" ca="1">IF(INDEX($A:$A,ROW(BR49))&lt;=X$6,_xlfn.NORM.INV(RAND(),0,1),"")</f>
        <v/>
      </c>
      <c r="BY49" s="66" t="str" cm="1">
        <f t="array" aca="1" ref="BY49" ca="1">IF(INDEX($A:$A,ROW(BS49))&lt;=Y$6,_xlfn.NORM.INV(RAND(),0,1),"")</f>
        <v/>
      </c>
      <c r="BZ49" s="66" t="str" cm="1">
        <f t="array" aca="1" ref="BZ49" ca="1">IF(INDEX($A:$A,ROW(BT49))&lt;=Z$6,_xlfn.NORM.INV(RAND(),0,1),"")</f>
        <v/>
      </c>
      <c r="CA49" s="66" t="str" cm="1">
        <f t="array" aca="1" ref="CA49" ca="1">IF(INDEX($A:$A,ROW(BU49))&lt;=AA$6,_xlfn.NORM.INV(RAND(),0,1),"")</f>
        <v/>
      </c>
    </row>
    <row r="50" spans="1:79">
      <c r="A50" s="66">
        <v>48</v>
      </c>
      <c r="B50" s="41"/>
      <c r="C50" s="1"/>
      <c r="D50" s="1"/>
      <c r="E50" s="1"/>
      <c r="F50" s="1"/>
      <c r="G50" s="28"/>
      <c r="H50" s="41"/>
      <c r="I50" s="1"/>
      <c r="J50" s="1"/>
      <c r="K50" s="1"/>
      <c r="L50" s="1"/>
      <c r="M50" s="28"/>
      <c r="N50" s="41" t="str">
        <f t="shared" si="20"/>
        <v/>
      </c>
      <c r="O50" s="11" t="str">
        <f t="shared" si="21"/>
        <v/>
      </c>
      <c r="P50" s="11" t="str">
        <f t="shared" si="22"/>
        <v/>
      </c>
      <c r="Q50" s="11" t="str">
        <f t="shared" si="23"/>
        <v/>
      </c>
      <c r="R50" s="11" t="str">
        <f t="shared" si="24"/>
        <v/>
      </c>
      <c r="S50" s="120" t="str">
        <f t="shared" si="25"/>
        <v/>
      </c>
      <c r="U50" s="97" t="s">
        <v>10</v>
      </c>
      <c r="V50" s="2">
        <v>0.05</v>
      </c>
      <c r="W50" s="2"/>
      <c r="X50" s="19"/>
      <c r="Y50" s="66"/>
      <c r="Z50" s="66"/>
      <c r="AA50" s="66"/>
      <c r="AB50" s="66"/>
      <c r="AC50" s="66"/>
      <c r="AE50" s="66" t="str">
        <f t="shared" si="60"/>
        <v/>
      </c>
      <c r="AF50" s="66" t="str">
        <f t="shared" si="58"/>
        <v/>
      </c>
      <c r="AG50" s="66" t="str">
        <f t="shared" si="26"/>
        <v/>
      </c>
      <c r="AH50" s="66" t="str">
        <f t="shared" si="27"/>
        <v/>
      </c>
      <c r="AI50" s="66" t="str">
        <f t="shared" si="28"/>
        <v/>
      </c>
      <c r="AJ50" s="66" t="str">
        <f t="shared" si="29"/>
        <v/>
      </c>
      <c r="AK50" s="66" t="str">
        <f t="shared" si="61"/>
        <v/>
      </c>
      <c r="AL50" s="66" t="str">
        <f t="shared" si="62"/>
        <v/>
      </c>
      <c r="AM50" s="66" t="str">
        <f t="shared" si="63"/>
        <v/>
      </c>
      <c r="AN50" s="66" t="str">
        <f t="shared" si="64"/>
        <v/>
      </c>
      <c r="AO50" s="66" t="str">
        <f t="shared" si="65"/>
        <v/>
      </c>
      <c r="AP50" s="66" t="str">
        <f t="shared" si="66"/>
        <v/>
      </c>
      <c r="AQ50" s="66" t="str">
        <f t="shared" si="79"/>
        <v/>
      </c>
      <c r="AR50" s="66" t="str">
        <f t="shared" si="80"/>
        <v/>
      </c>
      <c r="AS50" s="66" t="str">
        <f t="shared" si="30"/>
        <v/>
      </c>
      <c r="AT50" s="66" t="str">
        <f t="shared" si="31"/>
        <v/>
      </c>
      <c r="AU50" s="66" t="str">
        <f t="shared" si="32"/>
        <v/>
      </c>
      <c r="AV50" s="66" t="str">
        <f t="shared" si="33"/>
        <v/>
      </c>
      <c r="AW50" s="66" t="str">
        <f t="shared" si="67"/>
        <v/>
      </c>
      <c r="AX50" s="66" t="str">
        <f t="shared" si="68"/>
        <v/>
      </c>
      <c r="AY50" s="66" t="str">
        <f t="shared" si="69"/>
        <v/>
      </c>
      <c r="AZ50" s="66" t="str">
        <f t="shared" si="70"/>
        <v/>
      </c>
      <c r="BA50" s="66" t="str">
        <f t="shared" si="71"/>
        <v/>
      </c>
      <c r="BB50" s="66" t="str">
        <f t="shared" si="72"/>
        <v/>
      </c>
      <c r="BC50" s="66" t="str">
        <f t="shared" si="81"/>
        <v/>
      </c>
      <c r="BD50" s="66" t="str">
        <f t="shared" si="82"/>
        <v/>
      </c>
      <c r="BE50" s="66" t="str">
        <f t="shared" si="34"/>
        <v/>
      </c>
      <c r="BF50" s="66" t="str">
        <f t="shared" si="35"/>
        <v/>
      </c>
      <c r="BG50" s="66" t="str">
        <f t="shared" si="36"/>
        <v/>
      </c>
      <c r="BH50" s="66" t="str">
        <f t="shared" si="37"/>
        <v/>
      </c>
      <c r="BI50" s="66" t="str">
        <f t="shared" si="73"/>
        <v/>
      </c>
      <c r="BJ50" s="66" t="str">
        <f t="shared" si="74"/>
        <v/>
      </c>
      <c r="BK50" s="66" t="str">
        <f t="shared" si="75"/>
        <v/>
      </c>
      <c r="BL50" s="66" t="str">
        <f t="shared" si="76"/>
        <v/>
      </c>
      <c r="BM50" s="66" t="str">
        <f t="shared" si="77"/>
        <v/>
      </c>
      <c r="BN50" s="66" t="str">
        <f t="shared" si="78"/>
        <v/>
      </c>
      <c r="BP50" s="66" t="str" cm="1">
        <f t="array" ref="BP50">IF(INDEX($A:$A,ROW(BP50))&lt;=V$6,SMALL(N:N,INDEX($A:$A,ROW(BP50))),"")</f>
        <v/>
      </c>
      <c r="BQ50" s="66" t="str" cm="1">
        <f t="array" ref="BQ50">IF(INDEX($A:$A,ROW(BQ50))&lt;=W$6,SMALL(O:O,INDEX($A:$A,ROW(BQ50))),"")</f>
        <v/>
      </c>
      <c r="BR50" s="66" t="str" cm="1">
        <f t="array" ref="BR50">IF(INDEX($A:$A,ROW(BR50))&lt;=X$6,SMALL(P:P,INDEX($A:$A,ROW(BR50))),"")</f>
        <v/>
      </c>
      <c r="BS50" s="66" t="str" cm="1">
        <f t="array" ref="BS50">IF(INDEX($A:$A,ROW(BS50))&lt;=Y$6,SMALL(Q:Q,INDEX($A:$A,ROW(BS50))),"")</f>
        <v/>
      </c>
      <c r="BT50" s="66" t="str" cm="1">
        <f t="array" ref="BT50">IF(INDEX($A:$A,ROW(BT50))&lt;=Z$6,SMALL(R:R,INDEX($A:$A,ROW(BT50))),"")</f>
        <v/>
      </c>
      <c r="BU50" s="66" t="str" cm="1">
        <f t="array" ref="BU50">IF(INDEX($A:$A,ROW(BU50))&lt;=AA$6,SMALL(S:S,INDEX($A:$A,ROW(BU50))),"")</f>
        <v/>
      </c>
      <c r="BV50" s="66" t="str" cm="1">
        <f t="array" aca="1" ref="BV50" ca="1">IF(INDEX($A:$A,ROW(BP50))&lt;=V$6,_xlfn.NORM.INV(RAND(),0,1),"")</f>
        <v/>
      </c>
      <c r="BW50" s="66" t="str" cm="1">
        <f t="array" aca="1" ref="BW50" ca="1">IF(INDEX($A:$A,ROW(BQ50))&lt;=W$6,_xlfn.NORM.INV(RAND(),0,1),"")</f>
        <v/>
      </c>
      <c r="BX50" s="66" t="str" cm="1">
        <f t="array" aca="1" ref="BX50" ca="1">IF(INDEX($A:$A,ROW(BR50))&lt;=X$6,_xlfn.NORM.INV(RAND(),0,1),"")</f>
        <v/>
      </c>
      <c r="BY50" s="66" t="str" cm="1">
        <f t="array" aca="1" ref="BY50" ca="1">IF(INDEX($A:$A,ROW(BS50))&lt;=Y$6,_xlfn.NORM.INV(RAND(),0,1),"")</f>
        <v/>
      </c>
      <c r="BZ50" s="66" t="str" cm="1">
        <f t="array" aca="1" ref="BZ50" ca="1">IF(INDEX($A:$A,ROW(BT50))&lt;=Z$6,_xlfn.NORM.INV(RAND(),0,1),"")</f>
        <v/>
      </c>
      <c r="CA50" s="66" t="str" cm="1">
        <f t="array" aca="1" ref="CA50" ca="1">IF(INDEX($A:$A,ROW(BU50))&lt;=AA$6,_xlfn.NORM.INV(RAND(),0,1),"")</f>
        <v/>
      </c>
    </row>
    <row r="51" spans="1:79">
      <c r="A51" s="66">
        <v>49</v>
      </c>
      <c r="B51" s="41"/>
      <c r="C51" s="1"/>
      <c r="D51" s="1"/>
      <c r="E51" s="1"/>
      <c r="F51" s="1"/>
      <c r="G51" s="28"/>
      <c r="H51" s="41"/>
      <c r="I51" s="1"/>
      <c r="J51" s="1"/>
      <c r="K51" s="1"/>
      <c r="L51" s="1"/>
      <c r="M51" s="28"/>
      <c r="N51" s="41" t="str">
        <f t="shared" si="20"/>
        <v/>
      </c>
      <c r="O51" s="11" t="str">
        <f t="shared" si="21"/>
        <v/>
      </c>
      <c r="P51" s="11" t="str">
        <f t="shared" si="22"/>
        <v/>
      </c>
      <c r="Q51" s="11" t="str">
        <f t="shared" si="23"/>
        <v/>
      </c>
      <c r="R51" s="11" t="str">
        <f t="shared" si="24"/>
        <v/>
      </c>
      <c r="S51" s="120" t="str">
        <f t="shared" si="25"/>
        <v/>
      </c>
      <c r="U51" s="97" t="s">
        <v>122</v>
      </c>
      <c r="V51" s="2">
        <f>_xlfn.F.INV.RT(V50,$Z$3,$AB$7)</f>
        <v>3.3403855582377591</v>
      </c>
      <c r="W51" s="2"/>
      <c r="X51" s="19"/>
      <c r="Y51" s="66"/>
      <c r="Z51" s="66"/>
      <c r="AA51" s="66"/>
      <c r="AB51" s="66"/>
      <c r="AC51" s="66"/>
      <c r="AE51" s="66" t="str">
        <f t="shared" si="60"/>
        <v/>
      </c>
      <c r="AF51" s="66" t="str">
        <f t="shared" si="58"/>
        <v/>
      </c>
      <c r="AG51" s="66" t="str">
        <f t="shared" si="26"/>
        <v/>
      </c>
      <c r="AH51" s="66" t="str">
        <f t="shared" si="27"/>
        <v/>
      </c>
      <c r="AI51" s="66" t="str">
        <f t="shared" si="28"/>
        <v/>
      </c>
      <c r="AJ51" s="66" t="str">
        <f t="shared" si="29"/>
        <v/>
      </c>
      <c r="AK51" s="66" t="str">
        <f t="shared" si="61"/>
        <v/>
      </c>
      <c r="AL51" s="66" t="str">
        <f t="shared" si="62"/>
        <v/>
      </c>
      <c r="AM51" s="66" t="str">
        <f t="shared" si="63"/>
        <v/>
      </c>
      <c r="AN51" s="66" t="str">
        <f t="shared" si="64"/>
        <v/>
      </c>
      <c r="AO51" s="66" t="str">
        <f t="shared" si="65"/>
        <v/>
      </c>
      <c r="AP51" s="66" t="str">
        <f t="shared" si="66"/>
        <v/>
      </c>
      <c r="AQ51" s="66" t="str">
        <f t="shared" si="79"/>
        <v/>
      </c>
      <c r="AR51" s="66" t="str">
        <f t="shared" si="80"/>
        <v/>
      </c>
      <c r="AS51" s="66" t="str">
        <f t="shared" si="30"/>
        <v/>
      </c>
      <c r="AT51" s="66" t="str">
        <f t="shared" si="31"/>
        <v/>
      </c>
      <c r="AU51" s="66" t="str">
        <f t="shared" si="32"/>
        <v/>
      </c>
      <c r="AV51" s="66" t="str">
        <f t="shared" si="33"/>
        <v/>
      </c>
      <c r="AW51" s="66" t="str">
        <f t="shared" si="67"/>
        <v/>
      </c>
      <c r="AX51" s="66" t="str">
        <f t="shared" si="68"/>
        <v/>
      </c>
      <c r="AY51" s="66" t="str">
        <f t="shared" si="69"/>
        <v/>
      </c>
      <c r="AZ51" s="66" t="str">
        <f t="shared" si="70"/>
        <v/>
      </c>
      <c r="BA51" s="66" t="str">
        <f t="shared" si="71"/>
        <v/>
      </c>
      <c r="BB51" s="66" t="str">
        <f t="shared" si="72"/>
        <v/>
      </c>
      <c r="BC51" s="66" t="str">
        <f t="shared" si="81"/>
        <v/>
      </c>
      <c r="BD51" s="66" t="str">
        <f t="shared" si="82"/>
        <v/>
      </c>
      <c r="BE51" s="66" t="str">
        <f t="shared" si="34"/>
        <v/>
      </c>
      <c r="BF51" s="66" t="str">
        <f t="shared" si="35"/>
        <v/>
      </c>
      <c r="BG51" s="66" t="str">
        <f t="shared" si="36"/>
        <v/>
      </c>
      <c r="BH51" s="66" t="str">
        <f t="shared" si="37"/>
        <v/>
      </c>
      <c r="BI51" s="66" t="str">
        <f t="shared" si="73"/>
        <v/>
      </c>
      <c r="BJ51" s="66" t="str">
        <f t="shared" si="74"/>
        <v/>
      </c>
      <c r="BK51" s="66" t="str">
        <f t="shared" si="75"/>
        <v/>
      </c>
      <c r="BL51" s="66" t="str">
        <f t="shared" si="76"/>
        <v/>
      </c>
      <c r="BM51" s="66" t="str">
        <f t="shared" si="77"/>
        <v/>
      </c>
      <c r="BN51" s="66" t="str">
        <f t="shared" si="78"/>
        <v/>
      </c>
      <c r="BP51" s="66" t="str" cm="1">
        <f t="array" ref="BP51">IF(INDEX($A:$A,ROW(BP51))&lt;=V$6,SMALL(N:N,INDEX($A:$A,ROW(BP51))),"")</f>
        <v/>
      </c>
      <c r="BQ51" s="66" t="str" cm="1">
        <f t="array" ref="BQ51">IF(INDEX($A:$A,ROW(BQ51))&lt;=W$6,SMALL(O:O,INDEX($A:$A,ROW(BQ51))),"")</f>
        <v/>
      </c>
      <c r="BR51" s="66" t="str" cm="1">
        <f t="array" ref="BR51">IF(INDEX($A:$A,ROW(BR51))&lt;=X$6,SMALL(P:P,INDEX($A:$A,ROW(BR51))),"")</f>
        <v/>
      </c>
      <c r="BS51" s="66" t="str" cm="1">
        <f t="array" ref="BS51">IF(INDEX($A:$A,ROW(BS51))&lt;=Y$6,SMALL(Q:Q,INDEX($A:$A,ROW(BS51))),"")</f>
        <v/>
      </c>
      <c r="BT51" s="66" t="str" cm="1">
        <f t="array" ref="BT51">IF(INDEX($A:$A,ROW(BT51))&lt;=Z$6,SMALL(R:R,INDEX($A:$A,ROW(BT51))),"")</f>
        <v/>
      </c>
      <c r="BU51" s="66" t="str" cm="1">
        <f t="array" ref="BU51">IF(INDEX($A:$A,ROW(BU51))&lt;=AA$6,SMALL(S:S,INDEX($A:$A,ROW(BU51))),"")</f>
        <v/>
      </c>
      <c r="BV51" s="66" t="str" cm="1">
        <f t="array" aca="1" ref="BV51" ca="1">IF(INDEX($A:$A,ROW(BP51))&lt;=V$6,_xlfn.NORM.INV(RAND(),0,1),"")</f>
        <v/>
      </c>
      <c r="BW51" s="66" t="str" cm="1">
        <f t="array" aca="1" ref="BW51" ca="1">IF(INDEX($A:$A,ROW(BQ51))&lt;=W$6,_xlfn.NORM.INV(RAND(),0,1),"")</f>
        <v/>
      </c>
      <c r="BX51" s="66" t="str" cm="1">
        <f t="array" aca="1" ref="BX51" ca="1">IF(INDEX($A:$A,ROW(BR51))&lt;=X$6,_xlfn.NORM.INV(RAND(),0,1),"")</f>
        <v/>
      </c>
      <c r="BY51" s="66" t="str" cm="1">
        <f t="array" aca="1" ref="BY51" ca="1">IF(INDEX($A:$A,ROW(BS51))&lt;=Y$6,_xlfn.NORM.INV(RAND(),0,1),"")</f>
        <v/>
      </c>
      <c r="BZ51" s="66" t="str" cm="1">
        <f t="array" aca="1" ref="BZ51" ca="1">IF(INDEX($A:$A,ROW(BT51))&lt;=Z$6,_xlfn.NORM.INV(RAND(),0,1),"")</f>
        <v/>
      </c>
      <c r="CA51" s="66" t="str" cm="1">
        <f t="array" aca="1" ref="CA51" ca="1">IF(INDEX($A:$A,ROW(BU51))&lt;=AA$6,_xlfn.NORM.INV(RAND(),0,1),"")</f>
        <v/>
      </c>
    </row>
    <row r="52" spans="1:79">
      <c r="A52" s="66">
        <v>50</v>
      </c>
      <c r="B52" s="41"/>
      <c r="C52" s="1"/>
      <c r="D52" s="1"/>
      <c r="E52" s="1"/>
      <c r="F52" s="1"/>
      <c r="G52" s="28"/>
      <c r="H52" s="41"/>
      <c r="I52" s="1"/>
      <c r="J52" s="1"/>
      <c r="K52" s="1"/>
      <c r="L52" s="1"/>
      <c r="M52" s="28"/>
      <c r="N52" s="41" t="str">
        <f t="shared" si="20"/>
        <v/>
      </c>
      <c r="O52" s="11" t="str">
        <f t="shared" si="21"/>
        <v/>
      </c>
      <c r="P52" s="11" t="str">
        <f t="shared" si="22"/>
        <v/>
      </c>
      <c r="Q52" s="11" t="str">
        <f t="shared" si="23"/>
        <v/>
      </c>
      <c r="R52" s="11" t="str">
        <f t="shared" si="24"/>
        <v/>
      </c>
      <c r="S52" s="120" t="str">
        <f t="shared" si="25"/>
        <v/>
      </c>
      <c r="U52" s="97" t="s">
        <v>68</v>
      </c>
      <c r="V52" s="2">
        <f>_xlfn.F.DIST.RT(X48,$Z$3,$AB$7)</f>
        <v>0.58150872594224423</v>
      </c>
      <c r="W52" s="83">
        <v>0.59135099999999996</v>
      </c>
      <c r="X52" s="19"/>
      <c r="Y52" s="66"/>
      <c r="Z52" s="66"/>
      <c r="AA52" s="66"/>
      <c r="AB52" s="66"/>
      <c r="AC52" s="66"/>
      <c r="AE52" s="66" t="str">
        <f t="shared" si="60"/>
        <v/>
      </c>
      <c r="AF52" s="66" t="str">
        <f t="shared" si="58"/>
        <v/>
      </c>
      <c r="AG52" s="66" t="str">
        <f t="shared" si="26"/>
        <v/>
      </c>
      <c r="AH52" s="66" t="str">
        <f t="shared" si="27"/>
        <v/>
      </c>
      <c r="AI52" s="66" t="str">
        <f t="shared" si="28"/>
        <v/>
      </c>
      <c r="AJ52" s="66" t="str">
        <f t="shared" si="29"/>
        <v/>
      </c>
      <c r="AK52" s="66" t="str">
        <f t="shared" si="61"/>
        <v/>
      </c>
      <c r="AL52" s="66" t="str">
        <f t="shared" si="62"/>
        <v/>
      </c>
      <c r="AM52" s="66" t="str">
        <f t="shared" si="63"/>
        <v/>
      </c>
      <c r="AN52" s="66" t="str">
        <f t="shared" si="64"/>
        <v/>
      </c>
      <c r="AO52" s="66" t="str">
        <f t="shared" si="65"/>
        <v/>
      </c>
      <c r="AP52" s="66" t="str">
        <f t="shared" si="66"/>
        <v/>
      </c>
      <c r="AQ52" s="66" t="str">
        <f t="shared" si="79"/>
        <v/>
      </c>
      <c r="AR52" s="66" t="str">
        <f t="shared" si="80"/>
        <v/>
      </c>
      <c r="AS52" s="66" t="str">
        <f t="shared" si="30"/>
        <v/>
      </c>
      <c r="AT52" s="66" t="str">
        <f t="shared" si="31"/>
        <v/>
      </c>
      <c r="AU52" s="66" t="str">
        <f t="shared" si="32"/>
        <v/>
      </c>
      <c r="AV52" s="66" t="str">
        <f t="shared" si="33"/>
        <v/>
      </c>
      <c r="AW52" s="66" t="str">
        <f t="shared" si="67"/>
        <v/>
      </c>
      <c r="AX52" s="66" t="str">
        <f t="shared" si="68"/>
        <v/>
      </c>
      <c r="AY52" s="66" t="str">
        <f t="shared" si="69"/>
        <v/>
      </c>
      <c r="AZ52" s="66" t="str">
        <f t="shared" si="70"/>
        <v/>
      </c>
      <c r="BA52" s="66" t="str">
        <f t="shared" si="71"/>
        <v/>
      </c>
      <c r="BB52" s="66" t="str">
        <f t="shared" si="72"/>
        <v/>
      </c>
      <c r="BC52" s="66" t="str">
        <f t="shared" si="81"/>
        <v/>
      </c>
      <c r="BD52" s="66" t="str">
        <f t="shared" si="82"/>
        <v/>
      </c>
      <c r="BE52" s="66" t="str">
        <f t="shared" si="34"/>
        <v/>
      </c>
      <c r="BF52" s="66" t="str">
        <f t="shared" si="35"/>
        <v/>
      </c>
      <c r="BG52" s="66" t="str">
        <f t="shared" si="36"/>
        <v/>
      </c>
      <c r="BH52" s="66" t="str">
        <f t="shared" si="37"/>
        <v/>
      </c>
      <c r="BI52" s="66" t="str">
        <f t="shared" si="73"/>
        <v/>
      </c>
      <c r="BJ52" s="66" t="str">
        <f t="shared" si="74"/>
        <v/>
      </c>
      <c r="BK52" s="66" t="str">
        <f t="shared" si="75"/>
        <v/>
      </c>
      <c r="BL52" s="66" t="str">
        <f t="shared" si="76"/>
        <v/>
      </c>
      <c r="BM52" s="66" t="str">
        <f t="shared" si="77"/>
        <v/>
      </c>
      <c r="BN52" s="66" t="str">
        <f t="shared" si="78"/>
        <v/>
      </c>
      <c r="BP52" s="66" t="str" cm="1">
        <f t="array" ref="BP52">IF(INDEX($A:$A,ROW(BP52))&lt;=V$6,SMALL(N:N,INDEX($A:$A,ROW(BP52))),"")</f>
        <v/>
      </c>
      <c r="BQ52" s="66" t="str" cm="1">
        <f t="array" ref="BQ52">IF(INDEX($A:$A,ROW(BQ52))&lt;=W$6,SMALL(O:O,INDEX($A:$A,ROW(BQ52))),"")</f>
        <v/>
      </c>
      <c r="BR52" s="66" t="str" cm="1">
        <f t="array" ref="BR52">IF(INDEX($A:$A,ROW(BR52))&lt;=X$6,SMALL(P:P,INDEX($A:$A,ROW(BR52))),"")</f>
        <v/>
      </c>
      <c r="BS52" s="66" t="str" cm="1">
        <f t="array" ref="BS52">IF(INDEX($A:$A,ROW(BS52))&lt;=Y$6,SMALL(Q:Q,INDEX($A:$A,ROW(BS52))),"")</f>
        <v/>
      </c>
      <c r="BT52" s="66" t="str" cm="1">
        <f t="array" ref="BT52">IF(INDEX($A:$A,ROW(BT52))&lt;=Z$6,SMALL(R:R,INDEX($A:$A,ROW(BT52))),"")</f>
        <v/>
      </c>
      <c r="BU52" s="66" t="str" cm="1">
        <f t="array" ref="BU52">IF(INDEX($A:$A,ROW(BU52))&lt;=AA$6,SMALL(S:S,INDEX($A:$A,ROW(BU52))),"")</f>
        <v/>
      </c>
      <c r="BV52" s="66" t="str" cm="1">
        <f t="array" aca="1" ref="BV52" ca="1">IF(INDEX($A:$A,ROW(BP52))&lt;=V$6,_xlfn.NORM.INV(RAND(),0,1),"")</f>
        <v/>
      </c>
      <c r="BW52" s="66" t="str" cm="1">
        <f t="array" aca="1" ref="BW52" ca="1">IF(INDEX($A:$A,ROW(BQ52))&lt;=W$6,_xlfn.NORM.INV(RAND(),0,1),"")</f>
        <v/>
      </c>
      <c r="BX52" s="66" t="str" cm="1">
        <f t="array" aca="1" ref="BX52" ca="1">IF(INDEX($A:$A,ROW(BR52))&lt;=X$6,_xlfn.NORM.INV(RAND(),0,1),"")</f>
        <v/>
      </c>
      <c r="BY52" s="66" t="str" cm="1">
        <f t="array" aca="1" ref="BY52" ca="1">IF(INDEX($A:$A,ROW(BS52))&lt;=Y$6,_xlfn.NORM.INV(RAND(),0,1),"")</f>
        <v/>
      </c>
      <c r="BZ52" s="66" t="str" cm="1">
        <f t="array" aca="1" ref="BZ52" ca="1">IF(INDEX($A:$A,ROW(BT52))&lt;=Z$6,_xlfn.NORM.INV(RAND(),0,1),"")</f>
        <v/>
      </c>
      <c r="CA52" s="66" t="str" cm="1">
        <f t="array" aca="1" ref="CA52" ca="1">IF(INDEX($A:$A,ROW(BU52))&lt;=AA$6,_xlfn.NORM.INV(RAND(),0,1),"")</f>
        <v/>
      </c>
    </row>
    <row r="53" spans="1:79">
      <c r="A53" s="66">
        <v>51</v>
      </c>
      <c r="B53" s="41"/>
      <c r="C53" s="1"/>
      <c r="D53" s="1"/>
      <c r="E53" s="1"/>
      <c r="F53" s="1"/>
      <c r="G53" s="28"/>
      <c r="H53" s="41"/>
      <c r="I53" s="1"/>
      <c r="J53" s="1"/>
      <c r="K53" s="1"/>
      <c r="L53" s="1"/>
      <c r="M53" s="28"/>
      <c r="N53" s="41" t="str">
        <f t="shared" si="20"/>
        <v/>
      </c>
      <c r="O53" s="11" t="str">
        <f t="shared" si="21"/>
        <v/>
      </c>
      <c r="P53" s="11" t="str">
        <f t="shared" si="22"/>
        <v/>
      </c>
      <c r="Q53" s="11" t="str">
        <f t="shared" si="23"/>
        <v/>
      </c>
      <c r="R53" s="11" t="str">
        <f t="shared" si="24"/>
        <v/>
      </c>
      <c r="S53" s="120" t="str">
        <f t="shared" si="25"/>
        <v/>
      </c>
      <c r="U53" s="97" t="s">
        <v>127</v>
      </c>
      <c r="V53" s="2" t="str">
        <f>IF(V52&gt;V50,"Equal","Not equal")</f>
        <v>Equal</v>
      </c>
      <c r="W53" s="2"/>
      <c r="X53" s="19"/>
      <c r="Y53" s="66"/>
      <c r="Z53" s="66"/>
      <c r="AA53" s="66"/>
      <c r="AB53" s="66"/>
      <c r="AC53" s="66"/>
      <c r="AE53" s="66" t="str">
        <f t="shared" si="60"/>
        <v/>
      </c>
      <c r="AF53" s="66" t="str">
        <f t="shared" si="58"/>
        <v/>
      </c>
      <c r="AG53" s="66" t="str">
        <f t="shared" si="26"/>
        <v/>
      </c>
      <c r="AH53" s="66" t="str">
        <f t="shared" si="27"/>
        <v/>
      </c>
      <c r="AI53" s="66" t="str">
        <f t="shared" si="28"/>
        <v/>
      </c>
      <c r="AJ53" s="66" t="str">
        <f t="shared" si="29"/>
        <v/>
      </c>
      <c r="AK53" s="66" t="str">
        <f t="shared" si="61"/>
        <v/>
      </c>
      <c r="AL53" s="66" t="str">
        <f t="shared" si="62"/>
        <v/>
      </c>
      <c r="AM53" s="66" t="str">
        <f t="shared" si="63"/>
        <v/>
      </c>
      <c r="AN53" s="66" t="str">
        <f t="shared" si="64"/>
        <v/>
      </c>
      <c r="AO53" s="66" t="str">
        <f t="shared" si="65"/>
        <v/>
      </c>
      <c r="AP53" s="66" t="str">
        <f t="shared" si="66"/>
        <v/>
      </c>
      <c r="AQ53" s="66" t="str">
        <f t="shared" si="79"/>
        <v/>
      </c>
      <c r="AR53" s="66" t="str">
        <f t="shared" si="80"/>
        <v/>
      </c>
      <c r="AS53" s="66" t="str">
        <f t="shared" si="30"/>
        <v/>
      </c>
      <c r="AT53" s="66" t="str">
        <f t="shared" si="31"/>
        <v/>
      </c>
      <c r="AU53" s="66" t="str">
        <f t="shared" si="32"/>
        <v/>
      </c>
      <c r="AV53" s="66" t="str">
        <f t="shared" si="33"/>
        <v/>
      </c>
      <c r="AW53" s="66" t="str">
        <f t="shared" si="67"/>
        <v/>
      </c>
      <c r="AX53" s="66" t="str">
        <f t="shared" si="68"/>
        <v/>
      </c>
      <c r="AY53" s="66" t="str">
        <f t="shared" si="69"/>
        <v/>
      </c>
      <c r="AZ53" s="66" t="str">
        <f t="shared" si="70"/>
        <v/>
      </c>
      <c r="BA53" s="66" t="str">
        <f t="shared" si="71"/>
        <v/>
      </c>
      <c r="BB53" s="66" t="str">
        <f t="shared" si="72"/>
        <v/>
      </c>
      <c r="BC53" s="66" t="str">
        <f t="shared" si="81"/>
        <v/>
      </c>
      <c r="BD53" s="66" t="str">
        <f t="shared" si="82"/>
        <v/>
      </c>
      <c r="BE53" s="66" t="str">
        <f t="shared" si="34"/>
        <v/>
      </c>
      <c r="BF53" s="66" t="str">
        <f t="shared" si="35"/>
        <v/>
      </c>
      <c r="BG53" s="66" t="str">
        <f t="shared" si="36"/>
        <v/>
      </c>
      <c r="BH53" s="66" t="str">
        <f t="shared" si="37"/>
        <v/>
      </c>
      <c r="BI53" s="66" t="str">
        <f t="shared" si="73"/>
        <v/>
      </c>
      <c r="BJ53" s="66" t="str">
        <f t="shared" si="74"/>
        <v/>
      </c>
      <c r="BK53" s="66" t="str">
        <f t="shared" si="75"/>
        <v/>
      </c>
      <c r="BL53" s="66" t="str">
        <f t="shared" si="76"/>
        <v/>
      </c>
      <c r="BM53" s="66" t="str">
        <f t="shared" si="77"/>
        <v/>
      </c>
      <c r="BN53" s="66" t="str">
        <f t="shared" si="78"/>
        <v/>
      </c>
      <c r="BP53" s="66" t="str" cm="1">
        <f t="array" ref="BP53">IF(INDEX($A:$A,ROW(BP53))&lt;=V$6,SMALL(N:N,INDEX($A:$A,ROW(BP53))),"")</f>
        <v/>
      </c>
      <c r="BQ53" s="66" t="str" cm="1">
        <f t="array" ref="BQ53">IF(INDEX($A:$A,ROW(BQ53))&lt;=W$6,SMALL(O:O,INDEX($A:$A,ROW(BQ53))),"")</f>
        <v/>
      </c>
      <c r="BR53" s="66" t="str" cm="1">
        <f t="array" ref="BR53">IF(INDEX($A:$A,ROW(BR53))&lt;=X$6,SMALL(P:P,INDEX($A:$A,ROW(BR53))),"")</f>
        <v/>
      </c>
      <c r="BS53" s="66" t="str" cm="1">
        <f t="array" ref="BS53">IF(INDEX($A:$A,ROW(BS53))&lt;=Y$6,SMALL(Q:Q,INDEX($A:$A,ROW(BS53))),"")</f>
        <v/>
      </c>
      <c r="BT53" s="66" t="str" cm="1">
        <f t="array" ref="BT53">IF(INDEX($A:$A,ROW(BT53))&lt;=Z$6,SMALL(R:R,INDEX($A:$A,ROW(BT53))),"")</f>
        <v/>
      </c>
      <c r="BU53" s="66" t="str" cm="1">
        <f t="array" ref="BU53">IF(INDEX($A:$A,ROW(BU53))&lt;=AA$6,SMALL(S:S,INDEX($A:$A,ROW(BU53))),"")</f>
        <v/>
      </c>
      <c r="BV53" s="66" t="str" cm="1">
        <f t="array" aca="1" ref="BV53" ca="1">IF(INDEX($A:$A,ROW(BP53))&lt;=V$6,_xlfn.NORM.INV(RAND(),0,1),"")</f>
        <v/>
      </c>
      <c r="BW53" s="66" t="str" cm="1">
        <f t="array" aca="1" ref="BW53" ca="1">IF(INDEX($A:$A,ROW(BQ53))&lt;=W$6,_xlfn.NORM.INV(RAND(),0,1),"")</f>
        <v/>
      </c>
      <c r="BX53" s="66" t="str" cm="1">
        <f t="array" aca="1" ref="BX53" ca="1">IF(INDEX($A:$A,ROW(BR53))&lt;=X$6,_xlfn.NORM.INV(RAND(),0,1),"")</f>
        <v/>
      </c>
      <c r="BY53" s="66" t="str" cm="1">
        <f t="array" aca="1" ref="BY53" ca="1">IF(INDEX($A:$A,ROW(BS53))&lt;=Y$6,_xlfn.NORM.INV(RAND(),0,1),"")</f>
        <v/>
      </c>
      <c r="BZ53" s="66" t="str" cm="1">
        <f t="array" aca="1" ref="BZ53" ca="1">IF(INDEX($A:$A,ROW(BT53))&lt;=Z$6,_xlfn.NORM.INV(RAND(),0,1),"")</f>
        <v/>
      </c>
      <c r="CA53" s="66" t="str" cm="1">
        <f t="array" aca="1" ref="CA53" ca="1">IF(INDEX($A:$A,ROW(BU53))&lt;=AA$6,_xlfn.NORM.INV(RAND(),0,1),"")</f>
        <v/>
      </c>
    </row>
    <row r="54" spans="1:79" ht="15.75" thickBot="1">
      <c r="A54" s="66">
        <v>52</v>
      </c>
      <c r="B54" s="41"/>
      <c r="C54" s="1"/>
      <c r="D54" s="1"/>
      <c r="E54" s="1"/>
      <c r="F54" s="1"/>
      <c r="G54" s="28"/>
      <c r="H54" s="41"/>
      <c r="I54" s="1"/>
      <c r="J54" s="1"/>
      <c r="K54" s="1"/>
      <c r="L54" s="1"/>
      <c r="M54" s="28"/>
      <c r="N54" s="41" t="str">
        <f t="shared" si="20"/>
        <v/>
      </c>
      <c r="O54" s="11" t="str">
        <f t="shared" si="21"/>
        <v/>
      </c>
      <c r="P54" s="11" t="str">
        <f t="shared" si="22"/>
        <v/>
      </c>
      <c r="Q54" s="11" t="str">
        <f t="shared" si="23"/>
        <v/>
      </c>
      <c r="R54" s="11" t="str">
        <f t="shared" si="24"/>
        <v/>
      </c>
      <c r="S54" s="120" t="str">
        <f t="shared" si="25"/>
        <v/>
      </c>
      <c r="U54" s="18"/>
      <c r="V54" s="2"/>
      <c r="W54" s="2"/>
      <c r="X54" s="19"/>
      <c r="Y54" s="66"/>
      <c r="Z54" s="66"/>
      <c r="AA54" s="66"/>
      <c r="AB54" s="66"/>
      <c r="AC54" s="66"/>
      <c r="AE54" s="66" t="str">
        <f t="shared" si="60"/>
        <v/>
      </c>
      <c r="AF54" s="66" t="str">
        <f t="shared" si="58"/>
        <v/>
      </c>
      <c r="AG54" s="66" t="str">
        <f t="shared" si="26"/>
        <v/>
      </c>
      <c r="AH54" s="66" t="str">
        <f t="shared" si="27"/>
        <v/>
      </c>
      <c r="AI54" s="66" t="str">
        <f t="shared" si="28"/>
        <v/>
      </c>
      <c r="AJ54" s="66" t="str">
        <f t="shared" si="29"/>
        <v/>
      </c>
      <c r="AK54" s="66" t="str">
        <f t="shared" si="61"/>
        <v/>
      </c>
      <c r="AL54" s="66" t="str">
        <f t="shared" si="62"/>
        <v/>
      </c>
      <c r="AM54" s="66" t="str">
        <f t="shared" si="63"/>
        <v/>
      </c>
      <c r="AN54" s="66" t="str">
        <f t="shared" si="64"/>
        <v/>
      </c>
      <c r="AO54" s="66" t="str">
        <f t="shared" si="65"/>
        <v/>
      </c>
      <c r="AP54" s="66" t="str">
        <f t="shared" si="66"/>
        <v/>
      </c>
      <c r="AQ54" s="66" t="str">
        <f t="shared" si="79"/>
        <v/>
      </c>
      <c r="AR54" s="66" t="str">
        <f t="shared" si="80"/>
        <v/>
      </c>
      <c r="AS54" s="66" t="str">
        <f t="shared" si="30"/>
        <v/>
      </c>
      <c r="AT54" s="66" t="str">
        <f t="shared" si="31"/>
        <v/>
      </c>
      <c r="AU54" s="66" t="str">
        <f t="shared" si="32"/>
        <v/>
      </c>
      <c r="AV54" s="66" t="str">
        <f t="shared" si="33"/>
        <v/>
      </c>
      <c r="AW54" s="66" t="str">
        <f t="shared" si="67"/>
        <v/>
      </c>
      <c r="AX54" s="66" t="str">
        <f t="shared" si="68"/>
        <v/>
      </c>
      <c r="AY54" s="66" t="str">
        <f t="shared" si="69"/>
        <v/>
      </c>
      <c r="AZ54" s="66" t="str">
        <f t="shared" si="70"/>
        <v/>
      </c>
      <c r="BA54" s="66" t="str">
        <f t="shared" si="71"/>
        <v/>
      </c>
      <c r="BB54" s="66" t="str">
        <f t="shared" si="72"/>
        <v/>
      </c>
      <c r="BC54" s="66" t="str">
        <f t="shared" si="81"/>
        <v/>
      </c>
      <c r="BD54" s="66" t="str">
        <f t="shared" si="82"/>
        <v/>
      </c>
      <c r="BE54" s="66" t="str">
        <f t="shared" si="34"/>
        <v/>
      </c>
      <c r="BF54" s="66" t="str">
        <f t="shared" si="35"/>
        <v/>
      </c>
      <c r="BG54" s="66" t="str">
        <f t="shared" si="36"/>
        <v/>
      </c>
      <c r="BH54" s="66" t="str">
        <f t="shared" si="37"/>
        <v/>
      </c>
      <c r="BI54" s="66" t="str">
        <f t="shared" si="73"/>
        <v/>
      </c>
      <c r="BJ54" s="66" t="str">
        <f t="shared" si="74"/>
        <v/>
      </c>
      <c r="BK54" s="66" t="str">
        <f t="shared" si="75"/>
        <v/>
      </c>
      <c r="BL54" s="66" t="str">
        <f t="shared" si="76"/>
        <v/>
      </c>
      <c r="BM54" s="66" t="str">
        <f t="shared" si="77"/>
        <v/>
      </c>
      <c r="BN54" s="66" t="str">
        <f t="shared" si="78"/>
        <v/>
      </c>
      <c r="BP54" s="66" t="str" cm="1">
        <f t="array" ref="BP54">IF(INDEX($A:$A,ROW(BP54))&lt;=V$6,SMALL(N:N,INDEX($A:$A,ROW(BP54))),"")</f>
        <v/>
      </c>
      <c r="BQ54" s="66" t="str" cm="1">
        <f t="array" ref="BQ54">IF(INDEX($A:$A,ROW(BQ54))&lt;=W$6,SMALL(O:O,INDEX($A:$A,ROW(BQ54))),"")</f>
        <v/>
      </c>
      <c r="BR54" s="66" t="str" cm="1">
        <f t="array" ref="BR54">IF(INDEX($A:$A,ROW(BR54))&lt;=X$6,SMALL(P:P,INDEX($A:$A,ROW(BR54))),"")</f>
        <v/>
      </c>
      <c r="BS54" s="66" t="str" cm="1">
        <f t="array" ref="BS54">IF(INDEX($A:$A,ROW(BS54))&lt;=Y$6,SMALL(Q:Q,INDEX($A:$A,ROW(BS54))),"")</f>
        <v/>
      </c>
      <c r="BT54" s="66" t="str" cm="1">
        <f t="array" ref="BT54">IF(INDEX($A:$A,ROW(BT54))&lt;=Z$6,SMALL(R:R,INDEX($A:$A,ROW(BT54))),"")</f>
        <v/>
      </c>
      <c r="BU54" s="66" t="str" cm="1">
        <f t="array" ref="BU54">IF(INDEX($A:$A,ROW(BU54))&lt;=AA$6,SMALL(S:S,INDEX($A:$A,ROW(BU54))),"")</f>
        <v/>
      </c>
      <c r="BV54" s="66" t="str" cm="1">
        <f t="array" aca="1" ref="BV54" ca="1">IF(INDEX($A:$A,ROW(BP54))&lt;=V$6,_xlfn.NORM.INV(RAND(),0,1),"")</f>
        <v/>
      </c>
      <c r="BW54" s="66" t="str" cm="1">
        <f t="array" aca="1" ref="BW54" ca="1">IF(INDEX($A:$A,ROW(BQ54))&lt;=W$6,_xlfn.NORM.INV(RAND(),0,1),"")</f>
        <v/>
      </c>
      <c r="BX54" s="66" t="str" cm="1">
        <f t="array" aca="1" ref="BX54" ca="1">IF(INDEX($A:$A,ROW(BR54))&lt;=X$6,_xlfn.NORM.INV(RAND(),0,1),"")</f>
        <v/>
      </c>
      <c r="BY54" s="66" t="str" cm="1">
        <f t="array" aca="1" ref="BY54" ca="1">IF(INDEX($A:$A,ROW(BS54))&lt;=Y$6,_xlfn.NORM.INV(RAND(),0,1),"")</f>
        <v/>
      </c>
      <c r="BZ54" s="66" t="str" cm="1">
        <f t="array" aca="1" ref="BZ54" ca="1">IF(INDEX($A:$A,ROW(BT54))&lt;=Z$6,_xlfn.NORM.INV(RAND(),0,1),"")</f>
        <v/>
      </c>
      <c r="CA54" s="66" t="str" cm="1">
        <f t="array" aca="1" ref="CA54" ca="1">IF(INDEX($A:$A,ROW(BU54))&lt;=AA$6,_xlfn.NORM.INV(RAND(),0,1),"")</f>
        <v/>
      </c>
    </row>
    <row r="55" spans="1:79" ht="15.75" thickBot="1">
      <c r="A55" s="66">
        <v>53</v>
      </c>
      <c r="B55" s="41"/>
      <c r="C55" s="1"/>
      <c r="D55" s="1"/>
      <c r="E55" s="1"/>
      <c r="F55" s="1"/>
      <c r="G55" s="28"/>
      <c r="H55" s="41"/>
      <c r="I55" s="1"/>
      <c r="J55" s="1"/>
      <c r="K55" s="1"/>
      <c r="L55" s="1"/>
      <c r="M55" s="28"/>
      <c r="N55" s="41" t="str">
        <f t="shared" si="20"/>
        <v/>
      </c>
      <c r="O55" s="11" t="str">
        <f t="shared" si="21"/>
        <v/>
      </c>
      <c r="P55" s="11" t="str">
        <f t="shared" si="22"/>
        <v/>
      </c>
      <c r="Q55" s="11" t="str">
        <f t="shared" si="23"/>
        <v/>
      </c>
      <c r="R55" s="11" t="str">
        <f t="shared" si="24"/>
        <v/>
      </c>
      <c r="S55" s="120" t="str">
        <f t="shared" si="25"/>
        <v/>
      </c>
      <c r="U55" s="126" t="s">
        <v>141</v>
      </c>
      <c r="V55" s="127"/>
      <c r="W55" s="127"/>
      <c r="X55" s="128"/>
      <c r="Y55" s="66"/>
      <c r="Z55" s="66"/>
      <c r="AA55" s="66"/>
      <c r="AB55" s="66"/>
      <c r="AC55" s="66"/>
      <c r="AE55" s="66" t="str">
        <f t="shared" si="60"/>
        <v/>
      </c>
      <c r="AF55" s="66" t="str">
        <f t="shared" si="58"/>
        <v/>
      </c>
      <c r="AG55" s="66" t="str">
        <f t="shared" si="26"/>
        <v/>
      </c>
      <c r="AH55" s="66" t="str">
        <f t="shared" si="27"/>
        <v/>
      </c>
      <c r="AI55" s="66" t="str">
        <f t="shared" si="28"/>
        <v/>
      </c>
      <c r="AJ55" s="66" t="str">
        <f t="shared" si="29"/>
        <v/>
      </c>
      <c r="AK55" s="66" t="str">
        <f t="shared" si="61"/>
        <v/>
      </c>
      <c r="AL55" s="66" t="str">
        <f t="shared" si="62"/>
        <v/>
      </c>
      <c r="AM55" s="66" t="str">
        <f t="shared" si="63"/>
        <v/>
      </c>
      <c r="AN55" s="66" t="str">
        <f t="shared" si="64"/>
        <v/>
      </c>
      <c r="AO55" s="66" t="str">
        <f t="shared" si="65"/>
        <v/>
      </c>
      <c r="AP55" s="66" t="str">
        <f t="shared" si="66"/>
        <v/>
      </c>
      <c r="AQ55" s="66" t="str">
        <f t="shared" si="79"/>
        <v/>
      </c>
      <c r="AR55" s="66" t="str">
        <f t="shared" si="80"/>
        <v/>
      </c>
      <c r="AS55" s="66" t="str">
        <f t="shared" si="30"/>
        <v/>
      </c>
      <c r="AT55" s="66" t="str">
        <f t="shared" si="31"/>
        <v/>
      </c>
      <c r="AU55" s="66" t="str">
        <f t="shared" si="32"/>
        <v/>
      </c>
      <c r="AV55" s="66" t="str">
        <f t="shared" si="33"/>
        <v/>
      </c>
      <c r="AW55" s="66" t="str">
        <f t="shared" si="67"/>
        <v/>
      </c>
      <c r="AX55" s="66" t="str">
        <f t="shared" si="68"/>
        <v/>
      </c>
      <c r="AY55" s="66" t="str">
        <f t="shared" si="69"/>
        <v/>
      </c>
      <c r="AZ55" s="66" t="str">
        <f t="shared" si="70"/>
        <v/>
      </c>
      <c r="BA55" s="66" t="str">
        <f t="shared" si="71"/>
        <v/>
      </c>
      <c r="BB55" s="66" t="str">
        <f t="shared" si="72"/>
        <v/>
      </c>
      <c r="BC55" s="66" t="str">
        <f t="shared" si="81"/>
        <v/>
      </c>
      <c r="BD55" s="66" t="str">
        <f t="shared" si="82"/>
        <v/>
      </c>
      <c r="BE55" s="66" t="str">
        <f t="shared" si="34"/>
        <v/>
      </c>
      <c r="BF55" s="66" t="str">
        <f t="shared" si="35"/>
        <v/>
      </c>
      <c r="BG55" s="66" t="str">
        <f t="shared" si="36"/>
        <v/>
      </c>
      <c r="BH55" s="66" t="str">
        <f t="shared" si="37"/>
        <v/>
      </c>
      <c r="BI55" s="66" t="str">
        <f t="shared" si="73"/>
        <v/>
      </c>
      <c r="BJ55" s="66" t="str">
        <f t="shared" si="74"/>
        <v/>
      </c>
      <c r="BK55" s="66" t="str">
        <f t="shared" si="75"/>
        <v/>
      </c>
      <c r="BL55" s="66" t="str">
        <f t="shared" si="76"/>
        <v/>
      </c>
      <c r="BM55" s="66" t="str">
        <f t="shared" si="77"/>
        <v/>
      </c>
      <c r="BN55" s="66" t="str">
        <f t="shared" si="78"/>
        <v/>
      </c>
      <c r="BP55" s="66" t="str" cm="1">
        <f t="array" ref="BP55">IF(INDEX($A:$A,ROW(BP55))&lt;=V$6,SMALL(N:N,INDEX($A:$A,ROW(BP55))),"")</f>
        <v/>
      </c>
      <c r="BQ55" s="66" t="str" cm="1">
        <f t="array" ref="BQ55">IF(INDEX($A:$A,ROW(BQ55))&lt;=W$6,SMALL(O:O,INDEX($A:$A,ROW(BQ55))),"")</f>
        <v/>
      </c>
      <c r="BR55" s="66" t="str" cm="1">
        <f t="array" ref="BR55">IF(INDEX($A:$A,ROW(BR55))&lt;=X$6,SMALL(P:P,INDEX($A:$A,ROW(BR55))),"")</f>
        <v/>
      </c>
      <c r="BS55" s="66" t="str" cm="1">
        <f t="array" ref="BS55">IF(INDEX($A:$A,ROW(BS55))&lt;=Y$6,SMALL(Q:Q,INDEX($A:$A,ROW(BS55))),"")</f>
        <v/>
      </c>
      <c r="BT55" s="66" t="str" cm="1">
        <f t="array" ref="BT55">IF(INDEX($A:$A,ROW(BT55))&lt;=Z$6,SMALL(R:R,INDEX($A:$A,ROW(BT55))),"")</f>
        <v/>
      </c>
      <c r="BU55" s="66" t="str" cm="1">
        <f t="array" ref="BU55">IF(INDEX($A:$A,ROW(BU55))&lt;=AA$6,SMALL(S:S,INDEX($A:$A,ROW(BU55))),"")</f>
        <v/>
      </c>
      <c r="BV55" s="66" t="str" cm="1">
        <f t="array" aca="1" ref="BV55" ca="1">IF(INDEX($A:$A,ROW(BP55))&lt;=V$6,_xlfn.NORM.INV(RAND(),0,1),"")</f>
        <v/>
      </c>
      <c r="BW55" s="66" t="str" cm="1">
        <f t="array" aca="1" ref="BW55" ca="1">IF(INDEX($A:$A,ROW(BQ55))&lt;=W$6,_xlfn.NORM.INV(RAND(),0,1),"")</f>
        <v/>
      </c>
      <c r="BX55" s="66" t="str" cm="1">
        <f t="array" aca="1" ref="BX55" ca="1">IF(INDEX($A:$A,ROW(BR55))&lt;=X$6,_xlfn.NORM.INV(RAND(),0,1),"")</f>
        <v/>
      </c>
      <c r="BY55" s="66" t="str" cm="1">
        <f t="array" aca="1" ref="BY55" ca="1">IF(INDEX($A:$A,ROW(BS55))&lt;=Y$6,_xlfn.NORM.INV(RAND(),0,1),"")</f>
        <v/>
      </c>
      <c r="BZ55" s="66" t="str" cm="1">
        <f t="array" aca="1" ref="BZ55" ca="1">IF(INDEX($A:$A,ROW(BT55))&lt;=Z$6,_xlfn.NORM.INV(RAND(),0,1),"")</f>
        <v/>
      </c>
      <c r="CA55" s="66" t="str" cm="1">
        <f t="array" aca="1" ref="CA55" ca="1">IF(INDEX($A:$A,ROW(BU55))&lt;=AA$6,_xlfn.NORM.INV(RAND(),0,1),"")</f>
        <v/>
      </c>
    </row>
    <row r="56" spans="1:79">
      <c r="A56" s="66">
        <v>54</v>
      </c>
      <c r="B56" s="41"/>
      <c r="C56" s="1"/>
      <c r="D56" s="1"/>
      <c r="E56" s="1"/>
      <c r="F56" s="1"/>
      <c r="G56" s="28"/>
      <c r="H56" s="41"/>
      <c r="I56" s="1"/>
      <c r="J56" s="1"/>
      <c r="K56" s="1"/>
      <c r="L56" s="1"/>
      <c r="M56" s="28"/>
      <c r="N56" s="41" t="str">
        <f t="shared" si="20"/>
        <v/>
      </c>
      <c r="O56" s="11" t="str">
        <f t="shared" si="21"/>
        <v/>
      </c>
      <c r="P56" s="11" t="str">
        <f t="shared" si="22"/>
        <v/>
      </c>
      <c r="Q56" s="11" t="str">
        <f t="shared" si="23"/>
        <v/>
      </c>
      <c r="R56" s="11" t="str">
        <f t="shared" si="24"/>
        <v/>
      </c>
      <c r="S56" s="120" t="str">
        <f t="shared" si="25"/>
        <v/>
      </c>
      <c r="U56" s="18"/>
      <c r="V56" s="95" t="s">
        <v>115</v>
      </c>
      <c r="W56" s="95" t="s">
        <v>117</v>
      </c>
      <c r="X56" s="96" t="s">
        <v>1</v>
      </c>
      <c r="Y56" s="66"/>
      <c r="Z56" s="66"/>
      <c r="AA56" s="66"/>
      <c r="AB56" s="66"/>
      <c r="AC56" s="66"/>
      <c r="AE56" s="66" t="str">
        <f t="shared" si="60"/>
        <v/>
      </c>
      <c r="AF56" s="66" t="str">
        <f t="shared" si="58"/>
        <v/>
      </c>
      <c r="AG56" s="66" t="str">
        <f t="shared" si="26"/>
        <v/>
      </c>
      <c r="AH56" s="66" t="str">
        <f t="shared" si="27"/>
        <v/>
      </c>
      <c r="AI56" s="66" t="str">
        <f t="shared" si="28"/>
        <v/>
      </c>
      <c r="AJ56" s="66" t="str">
        <f t="shared" si="29"/>
        <v/>
      </c>
      <c r="AK56" s="66" t="str">
        <f t="shared" si="61"/>
        <v/>
      </c>
      <c r="AL56" s="66" t="str">
        <f t="shared" si="62"/>
        <v/>
      </c>
      <c r="AM56" s="66" t="str">
        <f t="shared" si="63"/>
        <v/>
      </c>
      <c r="AN56" s="66" t="str">
        <f t="shared" si="64"/>
        <v/>
      </c>
      <c r="AO56" s="66" t="str">
        <f t="shared" si="65"/>
        <v/>
      </c>
      <c r="AP56" s="66" t="str">
        <f t="shared" si="66"/>
        <v/>
      </c>
      <c r="AQ56" s="66" t="str">
        <f t="shared" si="79"/>
        <v/>
      </c>
      <c r="AR56" s="66" t="str">
        <f t="shared" si="80"/>
        <v/>
      </c>
      <c r="AS56" s="66" t="str">
        <f t="shared" si="30"/>
        <v/>
      </c>
      <c r="AT56" s="66" t="str">
        <f t="shared" si="31"/>
        <v/>
      </c>
      <c r="AU56" s="66" t="str">
        <f t="shared" si="32"/>
        <v/>
      </c>
      <c r="AV56" s="66" t="str">
        <f t="shared" si="33"/>
        <v/>
      </c>
      <c r="AW56" s="66" t="str">
        <f t="shared" si="67"/>
        <v/>
      </c>
      <c r="AX56" s="66" t="str">
        <f t="shared" si="68"/>
        <v/>
      </c>
      <c r="AY56" s="66" t="str">
        <f t="shared" si="69"/>
        <v/>
      </c>
      <c r="AZ56" s="66" t="str">
        <f t="shared" si="70"/>
        <v/>
      </c>
      <c r="BA56" s="66" t="str">
        <f t="shared" si="71"/>
        <v/>
      </c>
      <c r="BB56" s="66" t="str">
        <f t="shared" si="72"/>
        <v/>
      </c>
      <c r="BC56" s="66" t="str">
        <f t="shared" si="81"/>
        <v/>
      </c>
      <c r="BD56" s="66" t="str">
        <f t="shared" si="82"/>
        <v/>
      </c>
      <c r="BE56" s="66" t="str">
        <f t="shared" si="34"/>
        <v/>
      </c>
      <c r="BF56" s="66" t="str">
        <f t="shared" si="35"/>
        <v/>
      </c>
      <c r="BG56" s="66" t="str">
        <f t="shared" si="36"/>
        <v/>
      </c>
      <c r="BH56" s="66" t="str">
        <f t="shared" si="37"/>
        <v/>
      </c>
      <c r="BI56" s="66" t="str">
        <f t="shared" si="73"/>
        <v/>
      </c>
      <c r="BJ56" s="66" t="str">
        <f t="shared" si="74"/>
        <v/>
      </c>
      <c r="BK56" s="66" t="str">
        <f t="shared" si="75"/>
        <v/>
      </c>
      <c r="BL56" s="66" t="str">
        <f t="shared" si="76"/>
        <v/>
      </c>
      <c r="BM56" s="66" t="str">
        <f t="shared" si="77"/>
        <v/>
      </c>
      <c r="BN56" s="66" t="str">
        <f t="shared" si="78"/>
        <v/>
      </c>
      <c r="BP56" s="66" t="str" cm="1">
        <f t="array" ref="BP56">IF(INDEX($A:$A,ROW(BP56))&lt;=V$6,SMALL(N:N,INDEX($A:$A,ROW(BP56))),"")</f>
        <v/>
      </c>
      <c r="BQ56" s="66" t="str" cm="1">
        <f t="array" ref="BQ56">IF(INDEX($A:$A,ROW(BQ56))&lt;=W$6,SMALL(O:O,INDEX($A:$A,ROW(BQ56))),"")</f>
        <v/>
      </c>
      <c r="BR56" s="66" t="str" cm="1">
        <f t="array" ref="BR56">IF(INDEX($A:$A,ROW(BR56))&lt;=X$6,SMALL(P:P,INDEX($A:$A,ROW(BR56))),"")</f>
        <v/>
      </c>
      <c r="BS56" s="66" t="str" cm="1">
        <f t="array" ref="BS56">IF(INDEX($A:$A,ROW(BS56))&lt;=Y$6,SMALL(Q:Q,INDEX($A:$A,ROW(BS56))),"")</f>
        <v/>
      </c>
      <c r="BT56" s="66" t="str" cm="1">
        <f t="array" ref="BT56">IF(INDEX($A:$A,ROW(BT56))&lt;=Z$6,SMALL(R:R,INDEX($A:$A,ROW(BT56))),"")</f>
        <v/>
      </c>
      <c r="BU56" s="66" t="str" cm="1">
        <f t="array" ref="BU56">IF(INDEX($A:$A,ROW(BU56))&lt;=AA$6,SMALL(S:S,INDEX($A:$A,ROW(BU56))),"")</f>
        <v/>
      </c>
      <c r="BV56" s="66" t="str" cm="1">
        <f t="array" aca="1" ref="BV56" ca="1">IF(INDEX($A:$A,ROW(BP56))&lt;=V$6,_xlfn.NORM.INV(RAND(),0,1),"")</f>
        <v/>
      </c>
      <c r="BW56" s="66" t="str" cm="1">
        <f t="array" aca="1" ref="BW56" ca="1">IF(INDEX($A:$A,ROW(BQ56))&lt;=W$6,_xlfn.NORM.INV(RAND(),0,1),"")</f>
        <v/>
      </c>
      <c r="BX56" s="66" t="str" cm="1">
        <f t="array" aca="1" ref="BX56" ca="1">IF(INDEX($A:$A,ROW(BR56))&lt;=X$6,_xlfn.NORM.INV(RAND(),0,1),"")</f>
        <v/>
      </c>
      <c r="BY56" s="66" t="str" cm="1">
        <f t="array" aca="1" ref="BY56" ca="1">IF(INDEX($A:$A,ROW(BS56))&lt;=Y$6,_xlfn.NORM.INV(RAND(),0,1),"")</f>
        <v/>
      </c>
      <c r="BZ56" s="66" t="str" cm="1">
        <f t="array" aca="1" ref="BZ56" ca="1">IF(INDEX($A:$A,ROW(BT56))&lt;=Z$6,_xlfn.NORM.INV(RAND(),0,1),"")</f>
        <v/>
      </c>
      <c r="CA56" s="66" t="str" cm="1">
        <f t="array" aca="1" ref="CA56" ca="1">IF(INDEX($A:$A,ROW(BU56))&lt;=AA$6,_xlfn.NORM.INV(RAND(),0,1),"")</f>
        <v/>
      </c>
    </row>
    <row r="57" spans="1:79">
      <c r="A57" s="66">
        <v>55</v>
      </c>
      <c r="B57" s="41"/>
      <c r="C57" s="1"/>
      <c r="D57" s="1"/>
      <c r="E57" s="1"/>
      <c r="F57" s="1"/>
      <c r="G57" s="28"/>
      <c r="H57" s="41"/>
      <c r="I57" s="1"/>
      <c r="J57" s="1"/>
      <c r="K57" s="1"/>
      <c r="L57" s="1"/>
      <c r="M57" s="28"/>
      <c r="N57" s="41" t="str">
        <f t="shared" si="20"/>
        <v/>
      </c>
      <c r="O57" s="11" t="str">
        <f t="shared" si="21"/>
        <v/>
      </c>
      <c r="P57" s="11" t="str">
        <f t="shared" si="22"/>
        <v/>
      </c>
      <c r="Q57" s="11" t="str">
        <f t="shared" si="23"/>
        <v/>
      </c>
      <c r="R57" s="11" t="str">
        <f t="shared" si="24"/>
        <v/>
      </c>
      <c r="S57" s="120" t="str">
        <f t="shared" si="25"/>
        <v/>
      </c>
      <c r="U57" s="72" t="s">
        <v>113</v>
      </c>
      <c r="V57" s="2">
        <f>$AB$6-$V$3</f>
        <v>28</v>
      </c>
      <c r="W57" s="2">
        <f t="array" ref="W57">SUM(IF(V6:AA6&lt;&gt;0,V6:AA6*(V22:AA22-$AB$22)^2,0))</f>
        <v>1.3377777777777777</v>
      </c>
      <c r="X57" s="19"/>
      <c r="Y57" s="66"/>
      <c r="Z57" s="66"/>
      <c r="AA57" s="66"/>
      <c r="AB57" s="66"/>
      <c r="AC57" s="66"/>
      <c r="AE57" s="66" t="str">
        <f t="shared" si="60"/>
        <v/>
      </c>
      <c r="AF57" s="66" t="str">
        <f t="shared" si="58"/>
        <v/>
      </c>
      <c r="AG57" s="66" t="str">
        <f t="shared" si="26"/>
        <v/>
      </c>
      <c r="AH57" s="66" t="str">
        <f t="shared" si="27"/>
        <v/>
      </c>
      <c r="AI57" s="66" t="str">
        <f t="shared" si="28"/>
        <v/>
      </c>
      <c r="AJ57" s="66" t="str">
        <f t="shared" si="29"/>
        <v/>
      </c>
      <c r="AK57" s="66" t="str">
        <f t="shared" si="61"/>
        <v/>
      </c>
      <c r="AL57" s="66" t="str">
        <f t="shared" si="62"/>
        <v/>
      </c>
      <c r="AM57" s="66" t="str">
        <f t="shared" si="63"/>
        <v/>
      </c>
      <c r="AN57" s="66" t="str">
        <f t="shared" si="64"/>
        <v/>
      </c>
      <c r="AO57" s="66" t="str">
        <f t="shared" si="65"/>
        <v/>
      </c>
      <c r="AP57" s="66" t="str">
        <f t="shared" si="66"/>
        <v/>
      </c>
      <c r="AQ57" s="66" t="str">
        <f t="shared" si="79"/>
        <v/>
      </c>
      <c r="AR57" s="66" t="str">
        <f t="shared" si="80"/>
        <v/>
      </c>
      <c r="AS57" s="66" t="str">
        <f t="shared" si="30"/>
        <v/>
      </c>
      <c r="AT57" s="66" t="str">
        <f t="shared" si="31"/>
        <v/>
      </c>
      <c r="AU57" s="66" t="str">
        <f t="shared" si="32"/>
        <v/>
      </c>
      <c r="AV57" s="66" t="str">
        <f t="shared" si="33"/>
        <v/>
      </c>
      <c r="AW57" s="66" t="str">
        <f t="shared" si="67"/>
        <v/>
      </c>
      <c r="AX57" s="66" t="str">
        <f t="shared" si="68"/>
        <v/>
      </c>
      <c r="AY57" s="66" t="str">
        <f t="shared" si="69"/>
        <v/>
      </c>
      <c r="AZ57" s="66" t="str">
        <f t="shared" si="70"/>
        <v/>
      </c>
      <c r="BA57" s="66" t="str">
        <f t="shared" si="71"/>
        <v/>
      </c>
      <c r="BB57" s="66" t="str">
        <f t="shared" si="72"/>
        <v/>
      </c>
      <c r="BC57" s="66" t="str">
        <f t="shared" si="81"/>
        <v/>
      </c>
      <c r="BD57" s="66" t="str">
        <f t="shared" si="82"/>
        <v/>
      </c>
      <c r="BE57" s="66" t="str">
        <f t="shared" si="34"/>
        <v/>
      </c>
      <c r="BF57" s="66" t="str">
        <f t="shared" si="35"/>
        <v/>
      </c>
      <c r="BG57" s="66" t="str">
        <f t="shared" si="36"/>
        <v/>
      </c>
      <c r="BH57" s="66" t="str">
        <f t="shared" si="37"/>
        <v/>
      </c>
      <c r="BI57" s="66" t="str">
        <f t="shared" si="73"/>
        <v/>
      </c>
      <c r="BJ57" s="66" t="str">
        <f t="shared" si="74"/>
        <v/>
      </c>
      <c r="BK57" s="66" t="str">
        <f t="shared" si="75"/>
        <v/>
      </c>
      <c r="BL57" s="66" t="str">
        <f t="shared" si="76"/>
        <v/>
      </c>
      <c r="BM57" s="66" t="str">
        <f t="shared" si="77"/>
        <v/>
      </c>
      <c r="BN57" s="66" t="str">
        <f t="shared" si="78"/>
        <v/>
      </c>
      <c r="BP57" s="66" t="str" cm="1">
        <f t="array" ref="BP57">IF(INDEX($A:$A,ROW(BP57))&lt;=V$6,SMALL(N:N,INDEX($A:$A,ROW(BP57))),"")</f>
        <v/>
      </c>
      <c r="BQ57" s="66" t="str" cm="1">
        <f t="array" ref="BQ57">IF(INDEX($A:$A,ROW(BQ57))&lt;=W$6,SMALL(O:O,INDEX($A:$A,ROW(BQ57))),"")</f>
        <v/>
      </c>
      <c r="BR57" s="66" t="str" cm="1">
        <f t="array" ref="BR57">IF(INDEX($A:$A,ROW(BR57))&lt;=X$6,SMALL(P:P,INDEX($A:$A,ROW(BR57))),"")</f>
        <v/>
      </c>
      <c r="BS57" s="66" t="str" cm="1">
        <f t="array" ref="BS57">IF(INDEX($A:$A,ROW(BS57))&lt;=Y$6,SMALL(Q:Q,INDEX($A:$A,ROW(BS57))),"")</f>
        <v/>
      </c>
      <c r="BT57" s="66" t="str" cm="1">
        <f t="array" ref="BT57">IF(INDEX($A:$A,ROW(BT57))&lt;=Z$6,SMALL(R:R,INDEX($A:$A,ROW(BT57))),"")</f>
        <v/>
      </c>
      <c r="BU57" s="66" t="str" cm="1">
        <f t="array" ref="BU57">IF(INDEX($A:$A,ROW(BU57))&lt;=AA$6,SMALL(S:S,INDEX($A:$A,ROW(BU57))),"")</f>
        <v/>
      </c>
      <c r="BV57" s="66" t="str" cm="1">
        <f t="array" aca="1" ref="BV57" ca="1">IF(INDEX($A:$A,ROW(BP57))&lt;=V$6,_xlfn.NORM.INV(RAND(),0,1),"")</f>
        <v/>
      </c>
      <c r="BW57" s="66" t="str" cm="1">
        <f t="array" aca="1" ref="BW57" ca="1">IF(INDEX($A:$A,ROW(BQ57))&lt;=W$6,_xlfn.NORM.INV(RAND(),0,1),"")</f>
        <v/>
      </c>
      <c r="BX57" s="66" t="str" cm="1">
        <f t="array" aca="1" ref="BX57" ca="1">IF(INDEX($A:$A,ROW(BR57))&lt;=X$6,_xlfn.NORM.INV(RAND(),0,1),"")</f>
        <v/>
      </c>
      <c r="BY57" s="66" t="str" cm="1">
        <f t="array" aca="1" ref="BY57" ca="1">IF(INDEX($A:$A,ROW(BS57))&lt;=Y$6,_xlfn.NORM.INV(RAND(),0,1),"")</f>
        <v/>
      </c>
      <c r="BZ57" s="66" t="str" cm="1">
        <f t="array" aca="1" ref="BZ57" ca="1">IF(INDEX($A:$A,ROW(BT57))&lt;=Z$6,_xlfn.NORM.INV(RAND(),0,1),"")</f>
        <v/>
      </c>
      <c r="CA57" s="66" t="str" cm="1">
        <f t="array" aca="1" ref="CA57" ca="1">IF(INDEX($A:$A,ROW(BU57))&lt;=AA$6,_xlfn.NORM.INV(RAND(),0,1),"")</f>
        <v/>
      </c>
    </row>
    <row r="58" spans="1:79">
      <c r="A58" s="66">
        <v>56</v>
      </c>
      <c r="B58" s="41"/>
      <c r="C58" s="1"/>
      <c r="D58" s="1"/>
      <c r="E58" s="1"/>
      <c r="F58" s="1"/>
      <c r="G58" s="28"/>
      <c r="H58" s="41"/>
      <c r="I58" s="1"/>
      <c r="J58" s="1"/>
      <c r="K58" s="1"/>
      <c r="L58" s="1"/>
      <c r="M58" s="28"/>
      <c r="N58" s="41" t="str">
        <f t="shared" si="20"/>
        <v/>
      </c>
      <c r="O58" s="11" t="str">
        <f t="shared" si="21"/>
        <v/>
      </c>
      <c r="P58" s="11" t="str">
        <f t="shared" si="22"/>
        <v/>
      </c>
      <c r="Q58" s="11" t="str">
        <f t="shared" si="23"/>
        <v/>
      </c>
      <c r="R58" s="11" t="str">
        <f t="shared" si="24"/>
        <v/>
      </c>
      <c r="S58" s="120" t="str">
        <f t="shared" si="25"/>
        <v/>
      </c>
      <c r="U58" s="72" t="s">
        <v>114</v>
      </c>
      <c r="V58" s="2">
        <f>$V$3-1</f>
        <v>2</v>
      </c>
      <c r="W58" s="2">
        <f>SUM(AW:BB)</f>
        <v>92.6</v>
      </c>
      <c r="X58" s="19"/>
      <c r="Y58" s="66" t="s">
        <v>129</v>
      </c>
      <c r="Z58" s="66"/>
      <c r="AA58" s="66"/>
      <c r="AB58" s="66"/>
      <c r="AC58" s="66"/>
      <c r="AE58" s="66" t="str">
        <f t="shared" si="60"/>
        <v/>
      </c>
      <c r="AF58" s="66" t="str">
        <f t="shared" si="58"/>
        <v/>
      </c>
      <c r="AG58" s="66" t="str">
        <f t="shared" si="26"/>
        <v/>
      </c>
      <c r="AH58" s="66" t="str">
        <f t="shared" si="27"/>
        <v/>
      </c>
      <c r="AI58" s="66" t="str">
        <f t="shared" si="28"/>
        <v/>
      </c>
      <c r="AJ58" s="66" t="str">
        <f t="shared" si="29"/>
        <v/>
      </c>
      <c r="AK58" s="66" t="str">
        <f t="shared" si="61"/>
        <v/>
      </c>
      <c r="AL58" s="66" t="str">
        <f t="shared" si="62"/>
        <v/>
      </c>
      <c r="AM58" s="66" t="str">
        <f t="shared" si="63"/>
        <v/>
      </c>
      <c r="AN58" s="66" t="str">
        <f t="shared" si="64"/>
        <v/>
      </c>
      <c r="AO58" s="66" t="str">
        <f t="shared" si="65"/>
        <v/>
      </c>
      <c r="AP58" s="66" t="str">
        <f t="shared" si="66"/>
        <v/>
      </c>
      <c r="AQ58" s="66" t="str">
        <f t="shared" si="79"/>
        <v/>
      </c>
      <c r="AR58" s="66" t="str">
        <f t="shared" si="80"/>
        <v/>
      </c>
      <c r="AS58" s="66" t="str">
        <f t="shared" si="30"/>
        <v/>
      </c>
      <c r="AT58" s="66" t="str">
        <f t="shared" si="31"/>
        <v/>
      </c>
      <c r="AU58" s="66" t="str">
        <f t="shared" si="32"/>
        <v/>
      </c>
      <c r="AV58" s="66" t="str">
        <f t="shared" si="33"/>
        <v/>
      </c>
      <c r="AW58" s="66" t="str">
        <f t="shared" si="67"/>
        <v/>
      </c>
      <c r="AX58" s="66" t="str">
        <f t="shared" si="68"/>
        <v/>
      </c>
      <c r="AY58" s="66" t="str">
        <f t="shared" si="69"/>
        <v/>
      </c>
      <c r="AZ58" s="66" t="str">
        <f t="shared" si="70"/>
        <v/>
      </c>
      <c r="BA58" s="66" t="str">
        <f t="shared" si="71"/>
        <v/>
      </c>
      <c r="BB58" s="66" t="str">
        <f t="shared" si="72"/>
        <v/>
      </c>
      <c r="BC58" s="66" t="str">
        <f t="shared" si="81"/>
        <v/>
      </c>
      <c r="BD58" s="66" t="str">
        <f t="shared" si="82"/>
        <v/>
      </c>
      <c r="BE58" s="66" t="str">
        <f t="shared" si="34"/>
        <v/>
      </c>
      <c r="BF58" s="66" t="str">
        <f t="shared" si="35"/>
        <v/>
      </c>
      <c r="BG58" s="66" t="str">
        <f t="shared" si="36"/>
        <v/>
      </c>
      <c r="BH58" s="66" t="str">
        <f t="shared" si="37"/>
        <v/>
      </c>
      <c r="BI58" s="66" t="str">
        <f t="shared" si="73"/>
        <v/>
      </c>
      <c r="BJ58" s="66" t="str">
        <f t="shared" si="74"/>
        <v/>
      </c>
      <c r="BK58" s="66" t="str">
        <f t="shared" si="75"/>
        <v/>
      </c>
      <c r="BL58" s="66" t="str">
        <f t="shared" si="76"/>
        <v/>
      </c>
      <c r="BM58" s="66" t="str">
        <f t="shared" si="77"/>
        <v/>
      </c>
      <c r="BN58" s="66" t="str">
        <f t="shared" si="78"/>
        <v/>
      </c>
      <c r="BP58" s="66" t="str" cm="1">
        <f t="array" ref="BP58">IF(INDEX($A:$A,ROW(BP58))&lt;=V$6,SMALL(N:N,INDEX($A:$A,ROW(BP58))),"")</f>
        <v/>
      </c>
      <c r="BQ58" s="66" t="str" cm="1">
        <f t="array" ref="BQ58">IF(INDEX($A:$A,ROW(BQ58))&lt;=W$6,SMALL(O:O,INDEX($A:$A,ROW(BQ58))),"")</f>
        <v/>
      </c>
      <c r="BR58" s="66" t="str" cm="1">
        <f t="array" ref="BR58">IF(INDEX($A:$A,ROW(BR58))&lt;=X$6,SMALL(P:P,INDEX($A:$A,ROW(BR58))),"")</f>
        <v/>
      </c>
      <c r="BS58" s="66" t="str" cm="1">
        <f t="array" ref="BS58">IF(INDEX($A:$A,ROW(BS58))&lt;=Y$6,SMALL(Q:Q,INDEX($A:$A,ROW(BS58))),"")</f>
        <v/>
      </c>
      <c r="BT58" s="66" t="str" cm="1">
        <f t="array" ref="BT58">IF(INDEX($A:$A,ROW(BT58))&lt;=Z$6,SMALL(R:R,INDEX($A:$A,ROW(BT58))),"")</f>
        <v/>
      </c>
      <c r="BU58" s="66" t="str" cm="1">
        <f t="array" ref="BU58">IF(INDEX($A:$A,ROW(BU58))&lt;=AA$6,SMALL(S:S,INDEX($A:$A,ROW(BU58))),"")</f>
        <v/>
      </c>
      <c r="BV58" s="66" t="str" cm="1">
        <f t="array" aca="1" ref="BV58" ca="1">IF(INDEX($A:$A,ROW(BP58))&lt;=V$6,_xlfn.NORM.INV(RAND(),0,1),"")</f>
        <v/>
      </c>
      <c r="BW58" s="66" t="str" cm="1">
        <f t="array" aca="1" ref="BW58" ca="1">IF(INDEX($A:$A,ROW(BQ58))&lt;=W$6,_xlfn.NORM.INV(RAND(),0,1),"")</f>
        <v/>
      </c>
      <c r="BX58" s="66" t="str" cm="1">
        <f t="array" aca="1" ref="BX58" ca="1">IF(INDEX($A:$A,ROW(BR58))&lt;=X$6,_xlfn.NORM.INV(RAND(),0,1),"")</f>
        <v/>
      </c>
      <c r="BY58" s="66" t="str" cm="1">
        <f t="array" aca="1" ref="BY58" ca="1">IF(INDEX($A:$A,ROW(BS58))&lt;=Y$6,_xlfn.NORM.INV(RAND(),0,1),"")</f>
        <v/>
      </c>
      <c r="BZ58" s="66" t="str" cm="1">
        <f t="array" aca="1" ref="BZ58" ca="1">IF(INDEX($A:$A,ROW(BT58))&lt;=Z$6,_xlfn.NORM.INV(RAND(),0,1),"")</f>
        <v/>
      </c>
      <c r="CA58" s="66" t="str" cm="1">
        <f t="array" aca="1" ref="CA58" ca="1">IF(INDEX($A:$A,ROW(BU58))&lt;=AA$6,_xlfn.NORM.INV(RAND(),0,1),"")</f>
        <v/>
      </c>
    </row>
    <row r="59" spans="1:79">
      <c r="A59" s="66">
        <v>57</v>
      </c>
      <c r="B59" s="41"/>
      <c r="C59" s="1"/>
      <c r="D59" s="1"/>
      <c r="E59" s="1"/>
      <c r="F59" s="1"/>
      <c r="G59" s="28"/>
      <c r="H59" s="41"/>
      <c r="I59" s="1"/>
      <c r="J59" s="1"/>
      <c r="K59" s="1"/>
      <c r="L59" s="1"/>
      <c r="M59" s="28"/>
      <c r="N59" s="41" t="str">
        <f t="shared" si="20"/>
        <v/>
      </c>
      <c r="O59" s="11" t="str">
        <f t="shared" si="21"/>
        <v/>
      </c>
      <c r="P59" s="11" t="str">
        <f t="shared" si="22"/>
        <v/>
      </c>
      <c r="Q59" s="11" t="str">
        <f t="shared" si="23"/>
        <v/>
      </c>
      <c r="R59" s="11" t="str">
        <f t="shared" si="24"/>
        <v/>
      </c>
      <c r="S59" s="120" t="str">
        <f t="shared" si="25"/>
        <v/>
      </c>
      <c r="U59" s="72" t="s">
        <v>148</v>
      </c>
      <c r="V59" s="2">
        <f>V57/V58</f>
        <v>14</v>
      </c>
      <c r="W59" s="2">
        <f>W57/W58</f>
        <v>1.4446844252459803E-2</v>
      </c>
      <c r="X59" s="89">
        <f>V59*W59</f>
        <v>0.20225581953443725</v>
      </c>
      <c r="Y59" s="84">
        <v>0.17981</v>
      </c>
      <c r="Z59" s="66"/>
      <c r="AA59" s="66"/>
      <c r="AB59" s="66"/>
      <c r="AC59" s="66"/>
      <c r="AE59" s="66" t="str">
        <f t="shared" si="60"/>
        <v/>
      </c>
      <c r="AF59" s="66" t="str">
        <f t="shared" si="58"/>
        <v/>
      </c>
      <c r="AG59" s="66" t="str">
        <f t="shared" si="26"/>
        <v/>
      </c>
      <c r="AH59" s="66" t="str">
        <f t="shared" si="27"/>
        <v/>
      </c>
      <c r="AI59" s="66" t="str">
        <f t="shared" si="28"/>
        <v/>
      </c>
      <c r="AJ59" s="66" t="str">
        <f t="shared" si="29"/>
        <v/>
      </c>
      <c r="AK59" s="66" t="str">
        <f t="shared" si="61"/>
        <v/>
      </c>
      <c r="AL59" s="66" t="str">
        <f t="shared" si="62"/>
        <v/>
      </c>
      <c r="AM59" s="66" t="str">
        <f t="shared" si="63"/>
        <v/>
      </c>
      <c r="AN59" s="66" t="str">
        <f t="shared" si="64"/>
        <v/>
      </c>
      <c r="AO59" s="66" t="str">
        <f t="shared" si="65"/>
        <v/>
      </c>
      <c r="AP59" s="66" t="str">
        <f t="shared" si="66"/>
        <v/>
      </c>
      <c r="AQ59" s="66" t="str">
        <f t="shared" si="79"/>
        <v/>
      </c>
      <c r="AR59" s="66" t="str">
        <f t="shared" si="80"/>
        <v/>
      </c>
      <c r="AS59" s="66" t="str">
        <f t="shared" si="30"/>
        <v/>
      </c>
      <c r="AT59" s="66" t="str">
        <f t="shared" si="31"/>
        <v/>
      </c>
      <c r="AU59" s="66" t="str">
        <f t="shared" si="32"/>
        <v/>
      </c>
      <c r="AV59" s="66" t="str">
        <f t="shared" si="33"/>
        <v/>
      </c>
      <c r="AW59" s="66" t="str">
        <f t="shared" si="67"/>
        <v/>
      </c>
      <c r="AX59" s="66" t="str">
        <f t="shared" si="68"/>
        <v/>
      </c>
      <c r="AY59" s="66" t="str">
        <f t="shared" si="69"/>
        <v/>
      </c>
      <c r="AZ59" s="66" t="str">
        <f t="shared" si="70"/>
        <v/>
      </c>
      <c r="BA59" s="66" t="str">
        <f t="shared" si="71"/>
        <v/>
      </c>
      <c r="BB59" s="66" t="str">
        <f t="shared" si="72"/>
        <v/>
      </c>
      <c r="BC59" s="66" t="str">
        <f t="shared" si="81"/>
        <v/>
      </c>
      <c r="BD59" s="66" t="str">
        <f t="shared" si="82"/>
        <v/>
      </c>
      <c r="BE59" s="66" t="str">
        <f t="shared" si="34"/>
        <v/>
      </c>
      <c r="BF59" s="66" t="str">
        <f t="shared" si="35"/>
        <v/>
      </c>
      <c r="BG59" s="66" t="str">
        <f t="shared" si="36"/>
        <v/>
      </c>
      <c r="BH59" s="66" t="str">
        <f t="shared" si="37"/>
        <v/>
      </c>
      <c r="BI59" s="66" t="str">
        <f t="shared" si="73"/>
        <v/>
      </c>
      <c r="BJ59" s="66" t="str">
        <f t="shared" si="74"/>
        <v/>
      </c>
      <c r="BK59" s="66" t="str">
        <f t="shared" si="75"/>
        <v/>
      </c>
      <c r="BL59" s="66" t="str">
        <f t="shared" si="76"/>
        <v/>
      </c>
      <c r="BM59" s="66" t="str">
        <f t="shared" si="77"/>
        <v/>
      </c>
      <c r="BN59" s="66" t="str">
        <f t="shared" si="78"/>
        <v/>
      </c>
      <c r="BP59" s="66" t="str" cm="1">
        <f t="array" ref="BP59">IF(INDEX($A:$A,ROW(BP59))&lt;=V$6,SMALL(N:N,INDEX($A:$A,ROW(BP59))),"")</f>
        <v/>
      </c>
      <c r="BQ59" s="66" t="str" cm="1">
        <f t="array" ref="BQ59">IF(INDEX($A:$A,ROW(BQ59))&lt;=W$6,SMALL(O:O,INDEX($A:$A,ROW(BQ59))),"")</f>
        <v/>
      </c>
      <c r="BR59" s="66" t="str" cm="1">
        <f t="array" ref="BR59">IF(INDEX($A:$A,ROW(BR59))&lt;=X$6,SMALL(P:P,INDEX($A:$A,ROW(BR59))),"")</f>
        <v/>
      </c>
      <c r="BS59" s="66" t="str" cm="1">
        <f t="array" ref="BS59">IF(INDEX($A:$A,ROW(BS59))&lt;=Y$6,SMALL(Q:Q,INDEX($A:$A,ROW(BS59))),"")</f>
        <v/>
      </c>
      <c r="BT59" s="66" t="str" cm="1">
        <f t="array" ref="BT59">IF(INDEX($A:$A,ROW(BT59))&lt;=Z$6,SMALL(R:R,INDEX($A:$A,ROW(BT59))),"")</f>
        <v/>
      </c>
      <c r="BU59" s="66" t="str" cm="1">
        <f t="array" ref="BU59">IF(INDEX($A:$A,ROW(BU59))&lt;=AA$6,SMALL(S:S,INDEX($A:$A,ROW(BU59))),"")</f>
        <v/>
      </c>
      <c r="BV59" s="66" t="str" cm="1">
        <f t="array" aca="1" ref="BV59" ca="1">IF(INDEX($A:$A,ROW(BP59))&lt;=V$6,_xlfn.NORM.INV(RAND(),0,1),"")</f>
        <v/>
      </c>
      <c r="BW59" s="66" t="str" cm="1">
        <f t="array" aca="1" ref="BW59" ca="1">IF(INDEX($A:$A,ROW(BQ59))&lt;=W$6,_xlfn.NORM.INV(RAND(),0,1),"")</f>
        <v/>
      </c>
      <c r="BX59" s="66" t="str" cm="1">
        <f t="array" aca="1" ref="BX59" ca="1">IF(INDEX($A:$A,ROW(BR59))&lt;=X$6,_xlfn.NORM.INV(RAND(),0,1),"")</f>
        <v/>
      </c>
      <c r="BY59" s="66" t="str" cm="1">
        <f t="array" aca="1" ref="BY59" ca="1">IF(INDEX($A:$A,ROW(BS59))&lt;=Y$6,_xlfn.NORM.INV(RAND(),0,1),"")</f>
        <v/>
      </c>
      <c r="BZ59" s="66" t="str" cm="1">
        <f t="array" aca="1" ref="BZ59" ca="1">IF(INDEX($A:$A,ROW(BT59))&lt;=Z$6,_xlfn.NORM.INV(RAND(),0,1),"")</f>
        <v/>
      </c>
      <c r="CA59" s="66" t="str" cm="1">
        <f t="array" aca="1" ref="CA59" ca="1">IF(INDEX($A:$A,ROW(BU59))&lt;=AA$6,_xlfn.NORM.INV(RAND(),0,1),"")</f>
        <v/>
      </c>
    </row>
    <row r="60" spans="1:79">
      <c r="A60" s="66">
        <v>58</v>
      </c>
      <c r="B60" s="41"/>
      <c r="C60" s="1"/>
      <c r="D60" s="1"/>
      <c r="E60" s="1"/>
      <c r="F60" s="1"/>
      <c r="G60" s="28"/>
      <c r="H60" s="41"/>
      <c r="I60" s="1"/>
      <c r="J60" s="1"/>
      <c r="K60" s="1"/>
      <c r="L60" s="1"/>
      <c r="M60" s="28"/>
      <c r="N60" s="41" t="str">
        <f t="shared" si="20"/>
        <v/>
      </c>
      <c r="O60" s="11" t="str">
        <f t="shared" si="21"/>
        <v/>
      </c>
      <c r="P60" s="11" t="str">
        <f t="shared" si="22"/>
        <v/>
      </c>
      <c r="Q60" s="11" t="str">
        <f t="shared" si="23"/>
        <v/>
      </c>
      <c r="R60" s="11" t="str">
        <f t="shared" si="24"/>
        <v/>
      </c>
      <c r="S60" s="120" t="str">
        <f t="shared" si="25"/>
        <v/>
      </c>
      <c r="U60" s="72"/>
      <c r="V60" s="2" t="s">
        <v>92</v>
      </c>
      <c r="W60" s="2"/>
      <c r="X60" s="19"/>
      <c r="Y60" s="66"/>
      <c r="Z60" s="66"/>
      <c r="AA60" s="66"/>
      <c r="AB60" s="66"/>
      <c r="AC60" s="66"/>
      <c r="AE60" s="66" t="str">
        <f t="shared" si="60"/>
        <v/>
      </c>
      <c r="AF60" s="66" t="str">
        <f t="shared" si="58"/>
        <v/>
      </c>
      <c r="AG60" s="66" t="str">
        <f t="shared" si="26"/>
        <v/>
      </c>
      <c r="AH60" s="66" t="str">
        <f t="shared" si="27"/>
        <v/>
      </c>
      <c r="AI60" s="66" t="str">
        <f t="shared" si="28"/>
        <v/>
      </c>
      <c r="AJ60" s="66" t="str">
        <f t="shared" si="29"/>
        <v/>
      </c>
      <c r="AK60" s="66" t="str">
        <f t="shared" si="61"/>
        <v/>
      </c>
      <c r="AL60" s="66" t="str">
        <f t="shared" si="62"/>
        <v/>
      </c>
      <c r="AM60" s="66" t="str">
        <f t="shared" si="63"/>
        <v/>
      </c>
      <c r="AN60" s="66" t="str">
        <f t="shared" si="64"/>
        <v/>
      </c>
      <c r="AO60" s="66" t="str">
        <f t="shared" si="65"/>
        <v/>
      </c>
      <c r="AP60" s="66" t="str">
        <f t="shared" si="66"/>
        <v/>
      </c>
      <c r="AQ60" s="66" t="str">
        <f t="shared" si="79"/>
        <v/>
      </c>
      <c r="AR60" s="66" t="str">
        <f t="shared" si="80"/>
        <v/>
      </c>
      <c r="AS60" s="66" t="str">
        <f t="shared" si="30"/>
        <v/>
      </c>
      <c r="AT60" s="66" t="str">
        <f t="shared" si="31"/>
        <v/>
      </c>
      <c r="AU60" s="66" t="str">
        <f t="shared" si="32"/>
        <v/>
      </c>
      <c r="AV60" s="66" t="str">
        <f t="shared" si="33"/>
        <v/>
      </c>
      <c r="AW60" s="66" t="str">
        <f t="shared" si="67"/>
        <v/>
      </c>
      <c r="AX60" s="66" t="str">
        <f t="shared" si="68"/>
        <v/>
      </c>
      <c r="AY60" s="66" t="str">
        <f t="shared" si="69"/>
        <v/>
      </c>
      <c r="AZ60" s="66" t="str">
        <f t="shared" si="70"/>
        <v/>
      </c>
      <c r="BA60" s="66" t="str">
        <f t="shared" si="71"/>
        <v/>
      </c>
      <c r="BB60" s="66" t="str">
        <f t="shared" si="72"/>
        <v/>
      </c>
      <c r="BC60" s="66" t="str">
        <f t="shared" si="81"/>
        <v/>
      </c>
      <c r="BD60" s="66" t="str">
        <f t="shared" si="82"/>
        <v/>
      </c>
      <c r="BE60" s="66" t="str">
        <f t="shared" si="34"/>
        <v/>
      </c>
      <c r="BF60" s="66" t="str">
        <f t="shared" si="35"/>
        <v/>
      </c>
      <c r="BG60" s="66" t="str">
        <f t="shared" si="36"/>
        <v/>
      </c>
      <c r="BH60" s="66" t="str">
        <f t="shared" si="37"/>
        <v/>
      </c>
      <c r="BI60" s="66" t="str">
        <f t="shared" si="73"/>
        <v/>
      </c>
      <c r="BJ60" s="66" t="str">
        <f t="shared" si="74"/>
        <v/>
      </c>
      <c r="BK60" s="66" t="str">
        <f t="shared" si="75"/>
        <v/>
      </c>
      <c r="BL60" s="66" t="str">
        <f t="shared" si="76"/>
        <v/>
      </c>
      <c r="BM60" s="66" t="str">
        <f t="shared" si="77"/>
        <v/>
      </c>
      <c r="BN60" s="66" t="str">
        <f t="shared" si="78"/>
        <v/>
      </c>
      <c r="BP60" s="66" t="str" cm="1">
        <f t="array" ref="BP60">IF(INDEX($A:$A,ROW(BP60))&lt;=V$6,SMALL(N:N,INDEX($A:$A,ROW(BP60))),"")</f>
        <v/>
      </c>
      <c r="BQ60" s="66" t="str" cm="1">
        <f t="array" ref="BQ60">IF(INDEX($A:$A,ROW(BQ60))&lt;=W$6,SMALL(O:O,INDEX($A:$A,ROW(BQ60))),"")</f>
        <v/>
      </c>
      <c r="BR60" s="66" t="str" cm="1">
        <f t="array" ref="BR60">IF(INDEX($A:$A,ROW(BR60))&lt;=X$6,SMALL(P:P,INDEX($A:$A,ROW(BR60))),"")</f>
        <v/>
      </c>
      <c r="BS60" s="66" t="str" cm="1">
        <f t="array" ref="BS60">IF(INDEX($A:$A,ROW(BS60))&lt;=Y$6,SMALL(Q:Q,INDEX($A:$A,ROW(BS60))),"")</f>
        <v/>
      </c>
      <c r="BT60" s="66" t="str" cm="1">
        <f t="array" ref="BT60">IF(INDEX($A:$A,ROW(BT60))&lt;=Z$6,SMALL(R:R,INDEX($A:$A,ROW(BT60))),"")</f>
        <v/>
      </c>
      <c r="BU60" s="66" t="str" cm="1">
        <f t="array" ref="BU60">IF(INDEX($A:$A,ROW(BU60))&lt;=AA$6,SMALL(S:S,INDEX($A:$A,ROW(BU60))),"")</f>
        <v/>
      </c>
      <c r="BV60" s="66" t="str" cm="1">
        <f t="array" aca="1" ref="BV60" ca="1">IF(INDEX($A:$A,ROW(BP60))&lt;=V$6,_xlfn.NORM.INV(RAND(),0,1),"")</f>
        <v/>
      </c>
      <c r="BW60" s="66" t="str" cm="1">
        <f t="array" aca="1" ref="BW60" ca="1">IF(INDEX($A:$A,ROW(BQ60))&lt;=W$6,_xlfn.NORM.INV(RAND(),0,1),"")</f>
        <v/>
      </c>
      <c r="BX60" s="66" t="str" cm="1">
        <f t="array" aca="1" ref="BX60" ca="1">IF(INDEX($A:$A,ROW(BR60))&lt;=X$6,_xlfn.NORM.INV(RAND(),0,1),"")</f>
        <v/>
      </c>
      <c r="BY60" s="66" t="str" cm="1">
        <f t="array" aca="1" ref="BY60" ca="1">IF(INDEX($A:$A,ROW(BS60))&lt;=Y$6,_xlfn.NORM.INV(RAND(),0,1),"")</f>
        <v/>
      </c>
      <c r="BZ60" s="66" t="str" cm="1">
        <f t="array" aca="1" ref="BZ60" ca="1">IF(INDEX($A:$A,ROW(BT60))&lt;=Z$6,_xlfn.NORM.INV(RAND(),0,1),"")</f>
        <v/>
      </c>
      <c r="CA60" s="66" t="str" cm="1">
        <f t="array" aca="1" ref="CA60" ca="1">IF(INDEX($A:$A,ROW(BU60))&lt;=AA$6,_xlfn.NORM.INV(RAND(),0,1),"")</f>
        <v/>
      </c>
    </row>
    <row r="61" spans="1:79">
      <c r="A61" s="66">
        <v>59</v>
      </c>
      <c r="B61" s="41"/>
      <c r="C61" s="1"/>
      <c r="D61" s="1"/>
      <c r="E61" s="1"/>
      <c r="F61" s="1"/>
      <c r="G61" s="28"/>
      <c r="H61" s="41"/>
      <c r="I61" s="1"/>
      <c r="J61" s="1"/>
      <c r="K61" s="1"/>
      <c r="L61" s="1"/>
      <c r="M61" s="28"/>
      <c r="N61" s="41" t="str">
        <f t="shared" si="20"/>
        <v/>
      </c>
      <c r="O61" s="11" t="str">
        <f t="shared" si="21"/>
        <v/>
      </c>
      <c r="P61" s="11" t="str">
        <f t="shared" si="22"/>
        <v/>
      </c>
      <c r="Q61" s="11" t="str">
        <f t="shared" si="23"/>
        <v/>
      </c>
      <c r="R61" s="11" t="str">
        <f t="shared" si="24"/>
        <v/>
      </c>
      <c r="S61" s="120" t="str">
        <f t="shared" si="25"/>
        <v/>
      </c>
      <c r="U61" s="72" t="s">
        <v>10</v>
      </c>
      <c r="V61" s="2">
        <v>0.05</v>
      </c>
      <c r="W61" s="2"/>
      <c r="X61" s="19"/>
      <c r="Y61" s="66"/>
      <c r="Z61" s="66"/>
      <c r="AA61" s="66"/>
      <c r="AB61" s="66"/>
      <c r="AC61" s="66"/>
      <c r="AE61" s="66" t="str">
        <f t="shared" si="60"/>
        <v/>
      </c>
      <c r="AF61" s="66" t="str">
        <f t="shared" si="58"/>
        <v/>
      </c>
      <c r="AG61" s="66" t="str">
        <f t="shared" si="26"/>
        <v/>
      </c>
      <c r="AH61" s="66" t="str">
        <f t="shared" si="27"/>
        <v/>
      </c>
      <c r="AI61" s="66" t="str">
        <f t="shared" si="28"/>
        <v/>
      </c>
      <c r="AJ61" s="66" t="str">
        <f t="shared" si="29"/>
        <v/>
      </c>
      <c r="AK61" s="66" t="str">
        <f t="shared" si="61"/>
        <v/>
      </c>
      <c r="AL61" s="66" t="str">
        <f t="shared" si="62"/>
        <v/>
      </c>
      <c r="AM61" s="66" t="str">
        <f t="shared" si="63"/>
        <v/>
      </c>
      <c r="AN61" s="66" t="str">
        <f t="shared" si="64"/>
        <v/>
      </c>
      <c r="AO61" s="66" t="str">
        <f t="shared" si="65"/>
        <v/>
      </c>
      <c r="AP61" s="66" t="str">
        <f t="shared" si="66"/>
        <v/>
      </c>
      <c r="AQ61" s="66" t="str">
        <f t="shared" si="79"/>
        <v/>
      </c>
      <c r="AR61" s="66" t="str">
        <f t="shared" si="80"/>
        <v/>
      </c>
      <c r="AS61" s="66" t="str">
        <f t="shared" si="30"/>
        <v/>
      </c>
      <c r="AT61" s="66" t="str">
        <f t="shared" si="31"/>
        <v/>
      </c>
      <c r="AU61" s="66" t="str">
        <f t="shared" si="32"/>
        <v/>
      </c>
      <c r="AV61" s="66" t="str">
        <f t="shared" si="33"/>
        <v/>
      </c>
      <c r="AW61" s="66" t="str">
        <f t="shared" si="67"/>
        <v/>
      </c>
      <c r="AX61" s="66" t="str">
        <f t="shared" si="68"/>
        <v/>
      </c>
      <c r="AY61" s="66" t="str">
        <f t="shared" si="69"/>
        <v/>
      </c>
      <c r="AZ61" s="66" t="str">
        <f t="shared" si="70"/>
        <v/>
      </c>
      <c r="BA61" s="66" t="str">
        <f t="shared" si="71"/>
        <v/>
      </c>
      <c r="BB61" s="66" t="str">
        <f t="shared" si="72"/>
        <v/>
      </c>
      <c r="BC61" s="66" t="str">
        <f t="shared" si="81"/>
        <v/>
      </c>
      <c r="BD61" s="66" t="str">
        <f t="shared" si="82"/>
        <v/>
      </c>
      <c r="BE61" s="66" t="str">
        <f t="shared" si="34"/>
        <v/>
      </c>
      <c r="BF61" s="66" t="str">
        <f t="shared" si="35"/>
        <v/>
      </c>
      <c r="BG61" s="66" t="str">
        <f t="shared" si="36"/>
        <v/>
      </c>
      <c r="BH61" s="66" t="str">
        <f t="shared" si="37"/>
        <v/>
      </c>
      <c r="BI61" s="66" t="str">
        <f t="shared" si="73"/>
        <v/>
      </c>
      <c r="BJ61" s="66" t="str">
        <f t="shared" si="74"/>
        <v/>
      </c>
      <c r="BK61" s="66" t="str">
        <f t="shared" si="75"/>
        <v/>
      </c>
      <c r="BL61" s="66" t="str">
        <f t="shared" si="76"/>
        <v/>
      </c>
      <c r="BM61" s="66" t="str">
        <f t="shared" si="77"/>
        <v/>
      </c>
      <c r="BN61" s="66" t="str">
        <f t="shared" si="78"/>
        <v/>
      </c>
      <c r="BP61" s="66" t="str" cm="1">
        <f t="array" ref="BP61">IF(INDEX($A:$A,ROW(BP61))&lt;=V$6,SMALL(N:N,INDEX($A:$A,ROW(BP61))),"")</f>
        <v/>
      </c>
      <c r="BQ61" s="66" t="str" cm="1">
        <f t="array" ref="BQ61">IF(INDEX($A:$A,ROW(BQ61))&lt;=W$6,SMALL(O:O,INDEX($A:$A,ROW(BQ61))),"")</f>
        <v/>
      </c>
      <c r="BR61" s="66" t="str" cm="1">
        <f t="array" ref="BR61">IF(INDEX($A:$A,ROW(BR61))&lt;=X$6,SMALL(P:P,INDEX($A:$A,ROW(BR61))),"")</f>
        <v/>
      </c>
      <c r="BS61" s="66" t="str" cm="1">
        <f t="array" ref="BS61">IF(INDEX($A:$A,ROW(BS61))&lt;=Y$6,SMALL(Q:Q,INDEX($A:$A,ROW(BS61))),"")</f>
        <v/>
      </c>
      <c r="BT61" s="66" t="str" cm="1">
        <f t="array" ref="BT61">IF(INDEX($A:$A,ROW(BT61))&lt;=Z$6,SMALL(R:R,INDEX($A:$A,ROW(BT61))),"")</f>
        <v/>
      </c>
      <c r="BU61" s="66" t="str" cm="1">
        <f t="array" ref="BU61">IF(INDEX($A:$A,ROW(BU61))&lt;=AA$6,SMALL(S:S,INDEX($A:$A,ROW(BU61))),"")</f>
        <v/>
      </c>
      <c r="BV61" s="66" t="str" cm="1">
        <f t="array" aca="1" ref="BV61" ca="1">IF(INDEX($A:$A,ROW(BP61))&lt;=V$6,_xlfn.NORM.INV(RAND(),0,1),"")</f>
        <v/>
      </c>
      <c r="BW61" s="66" t="str" cm="1">
        <f t="array" aca="1" ref="BW61" ca="1">IF(INDEX($A:$A,ROW(BQ61))&lt;=W$6,_xlfn.NORM.INV(RAND(),0,1),"")</f>
        <v/>
      </c>
      <c r="BX61" s="66" t="str" cm="1">
        <f t="array" aca="1" ref="BX61" ca="1">IF(INDEX($A:$A,ROW(BR61))&lt;=X$6,_xlfn.NORM.INV(RAND(),0,1),"")</f>
        <v/>
      </c>
      <c r="BY61" s="66" t="str" cm="1">
        <f t="array" aca="1" ref="BY61" ca="1">IF(INDEX($A:$A,ROW(BS61))&lt;=Y$6,_xlfn.NORM.INV(RAND(),0,1),"")</f>
        <v/>
      </c>
      <c r="BZ61" s="66" t="str" cm="1">
        <f t="array" aca="1" ref="BZ61" ca="1">IF(INDEX($A:$A,ROW(BT61))&lt;=Z$6,_xlfn.NORM.INV(RAND(),0,1),"")</f>
        <v/>
      </c>
      <c r="CA61" s="66" t="str" cm="1">
        <f t="array" aca="1" ref="CA61" ca="1">IF(INDEX($A:$A,ROW(BU61))&lt;=AA$6,_xlfn.NORM.INV(RAND(),0,1),"")</f>
        <v/>
      </c>
    </row>
    <row r="62" spans="1:79">
      <c r="A62" s="66">
        <v>60</v>
      </c>
      <c r="B62" s="41"/>
      <c r="C62" s="1"/>
      <c r="D62" s="1"/>
      <c r="E62" s="1"/>
      <c r="F62" s="1"/>
      <c r="G62" s="28"/>
      <c r="H62" s="41"/>
      <c r="I62" s="1"/>
      <c r="J62" s="1"/>
      <c r="K62" s="1"/>
      <c r="L62" s="1"/>
      <c r="M62" s="28"/>
      <c r="N62" s="41" t="str">
        <f t="shared" si="20"/>
        <v/>
      </c>
      <c r="O62" s="11" t="str">
        <f t="shared" si="21"/>
        <v/>
      </c>
      <c r="P62" s="11" t="str">
        <f t="shared" si="22"/>
        <v/>
      </c>
      <c r="Q62" s="11" t="str">
        <f t="shared" si="23"/>
        <v/>
      </c>
      <c r="R62" s="11" t="str">
        <f t="shared" si="24"/>
        <v/>
      </c>
      <c r="S62" s="120" t="str">
        <f t="shared" si="25"/>
        <v/>
      </c>
      <c r="U62" s="72" t="s">
        <v>122</v>
      </c>
      <c r="V62" s="2">
        <f>_xlfn.F.INV.RT(V61,$Z$3,$AB$7)</f>
        <v>3.3403855582377591</v>
      </c>
      <c r="W62" s="2"/>
      <c r="X62" s="19"/>
      <c r="Y62" s="66"/>
      <c r="Z62" s="66"/>
      <c r="AA62" s="66"/>
      <c r="AB62" s="66"/>
      <c r="AC62" s="66"/>
      <c r="AE62" s="66" t="str">
        <f t="shared" si="60"/>
        <v/>
      </c>
      <c r="AF62" s="66" t="str">
        <f t="shared" si="58"/>
        <v/>
      </c>
      <c r="AG62" s="66" t="str">
        <f t="shared" si="26"/>
        <v/>
      </c>
      <c r="AH62" s="66" t="str">
        <f t="shared" si="27"/>
        <v/>
      </c>
      <c r="AI62" s="66" t="str">
        <f t="shared" si="28"/>
        <v/>
      </c>
      <c r="AJ62" s="66" t="str">
        <f t="shared" si="29"/>
        <v/>
      </c>
      <c r="AK62" s="66" t="str">
        <f t="shared" si="61"/>
        <v/>
      </c>
      <c r="AL62" s="66" t="str">
        <f t="shared" si="62"/>
        <v/>
      </c>
      <c r="AM62" s="66" t="str">
        <f t="shared" si="63"/>
        <v/>
      </c>
      <c r="AN62" s="66" t="str">
        <f t="shared" si="64"/>
        <v/>
      </c>
      <c r="AO62" s="66" t="str">
        <f t="shared" si="65"/>
        <v/>
      </c>
      <c r="AP62" s="66" t="str">
        <f t="shared" si="66"/>
        <v/>
      </c>
      <c r="AQ62" s="66" t="str">
        <f t="shared" si="79"/>
        <v/>
      </c>
      <c r="AR62" s="66" t="str">
        <f t="shared" si="80"/>
        <v/>
      </c>
      <c r="AS62" s="66" t="str">
        <f t="shared" si="30"/>
        <v/>
      </c>
      <c r="AT62" s="66" t="str">
        <f t="shared" si="31"/>
        <v/>
      </c>
      <c r="AU62" s="66" t="str">
        <f t="shared" si="32"/>
        <v/>
      </c>
      <c r="AV62" s="66" t="str">
        <f t="shared" si="33"/>
        <v/>
      </c>
      <c r="AW62" s="66" t="str">
        <f t="shared" si="67"/>
        <v/>
      </c>
      <c r="AX62" s="66" t="str">
        <f t="shared" si="68"/>
        <v/>
      </c>
      <c r="AY62" s="66" t="str">
        <f t="shared" si="69"/>
        <v/>
      </c>
      <c r="AZ62" s="66" t="str">
        <f t="shared" si="70"/>
        <v/>
      </c>
      <c r="BA62" s="66" t="str">
        <f t="shared" si="71"/>
        <v/>
      </c>
      <c r="BB62" s="66" t="str">
        <f t="shared" si="72"/>
        <v/>
      </c>
      <c r="BC62" s="66" t="str">
        <f t="shared" si="81"/>
        <v/>
      </c>
      <c r="BD62" s="66" t="str">
        <f t="shared" si="82"/>
        <v/>
      </c>
      <c r="BE62" s="66" t="str">
        <f t="shared" si="34"/>
        <v/>
      </c>
      <c r="BF62" s="66" t="str">
        <f t="shared" si="35"/>
        <v/>
      </c>
      <c r="BG62" s="66" t="str">
        <f t="shared" si="36"/>
        <v/>
      </c>
      <c r="BH62" s="66" t="str">
        <f t="shared" si="37"/>
        <v/>
      </c>
      <c r="BI62" s="66" t="str">
        <f t="shared" si="73"/>
        <v/>
      </c>
      <c r="BJ62" s="66" t="str">
        <f t="shared" si="74"/>
        <v/>
      </c>
      <c r="BK62" s="66" t="str">
        <f t="shared" si="75"/>
        <v/>
      </c>
      <c r="BL62" s="66" t="str">
        <f t="shared" si="76"/>
        <v/>
      </c>
      <c r="BM62" s="66" t="str">
        <f t="shared" si="77"/>
        <v/>
      </c>
      <c r="BN62" s="66" t="str">
        <f t="shared" si="78"/>
        <v/>
      </c>
      <c r="BP62" s="66" t="str" cm="1">
        <f t="array" ref="BP62">IF(INDEX($A:$A,ROW(BP62))&lt;=V$6,SMALL(N:N,INDEX($A:$A,ROW(BP62))),"")</f>
        <v/>
      </c>
      <c r="BQ62" s="66" t="str" cm="1">
        <f t="array" ref="BQ62">IF(INDEX($A:$A,ROW(BQ62))&lt;=W$6,SMALL(O:O,INDEX($A:$A,ROW(BQ62))),"")</f>
        <v/>
      </c>
      <c r="BR62" s="66" t="str" cm="1">
        <f t="array" ref="BR62">IF(INDEX($A:$A,ROW(BR62))&lt;=X$6,SMALL(P:P,INDEX($A:$A,ROW(BR62))),"")</f>
        <v/>
      </c>
      <c r="BS62" s="66" t="str" cm="1">
        <f t="array" ref="BS62">IF(INDEX($A:$A,ROW(BS62))&lt;=Y$6,SMALL(Q:Q,INDEX($A:$A,ROW(BS62))),"")</f>
        <v/>
      </c>
      <c r="BT62" s="66" t="str" cm="1">
        <f t="array" ref="BT62">IF(INDEX($A:$A,ROW(BT62))&lt;=Z$6,SMALL(R:R,INDEX($A:$A,ROW(BT62))),"")</f>
        <v/>
      </c>
      <c r="BU62" s="66" t="str" cm="1">
        <f t="array" ref="BU62">IF(INDEX($A:$A,ROW(BU62))&lt;=AA$6,SMALL(S:S,INDEX($A:$A,ROW(BU62))),"")</f>
        <v/>
      </c>
      <c r="BV62" s="66" t="str" cm="1">
        <f t="array" aca="1" ref="BV62" ca="1">IF(INDEX($A:$A,ROW(BP62))&lt;=V$6,_xlfn.NORM.INV(RAND(),0,1),"")</f>
        <v/>
      </c>
      <c r="BW62" s="66" t="str" cm="1">
        <f t="array" aca="1" ref="BW62" ca="1">IF(INDEX($A:$A,ROW(BQ62))&lt;=W$6,_xlfn.NORM.INV(RAND(),0,1),"")</f>
        <v/>
      </c>
      <c r="BX62" s="66" t="str" cm="1">
        <f t="array" aca="1" ref="BX62" ca="1">IF(INDEX($A:$A,ROW(BR62))&lt;=X$6,_xlfn.NORM.INV(RAND(),0,1),"")</f>
        <v/>
      </c>
      <c r="BY62" s="66" t="str" cm="1">
        <f t="array" aca="1" ref="BY62" ca="1">IF(INDEX($A:$A,ROW(BS62))&lt;=Y$6,_xlfn.NORM.INV(RAND(),0,1),"")</f>
        <v/>
      </c>
      <c r="BZ62" s="66" t="str" cm="1">
        <f t="array" aca="1" ref="BZ62" ca="1">IF(INDEX($A:$A,ROW(BT62))&lt;=Z$6,_xlfn.NORM.INV(RAND(),0,1),"")</f>
        <v/>
      </c>
      <c r="CA62" s="66" t="str" cm="1">
        <f t="array" aca="1" ref="CA62" ca="1">IF(INDEX($A:$A,ROW(BU62))&lt;=AA$6,_xlfn.NORM.INV(RAND(),0,1),"")</f>
        <v/>
      </c>
    </row>
    <row r="63" spans="1:79">
      <c r="A63" s="66">
        <v>61</v>
      </c>
      <c r="B63" s="41"/>
      <c r="C63" s="1"/>
      <c r="D63" s="1"/>
      <c r="E63" s="1"/>
      <c r="F63" s="1"/>
      <c r="G63" s="28"/>
      <c r="H63" s="41"/>
      <c r="I63" s="1"/>
      <c r="J63" s="1"/>
      <c r="K63" s="1"/>
      <c r="L63" s="1"/>
      <c r="M63" s="28"/>
      <c r="N63" s="41" t="str">
        <f t="shared" si="20"/>
        <v/>
      </c>
      <c r="O63" s="11" t="str">
        <f t="shared" si="21"/>
        <v/>
      </c>
      <c r="P63" s="11" t="str">
        <f t="shared" si="22"/>
        <v/>
      </c>
      <c r="Q63" s="11" t="str">
        <f t="shared" si="23"/>
        <v/>
      </c>
      <c r="R63" s="11" t="str">
        <f t="shared" si="24"/>
        <v/>
      </c>
      <c r="S63" s="120" t="str">
        <f t="shared" si="25"/>
        <v/>
      </c>
      <c r="U63" s="72" t="s">
        <v>68</v>
      </c>
      <c r="V63" s="2">
        <f>_xlfn.F.DIST.RT(X59,$Z$3,$AB$7)</f>
        <v>0.81806886353043518</v>
      </c>
      <c r="W63" s="83">
        <v>0.59135099999999996</v>
      </c>
      <c r="X63" s="19"/>
      <c r="Y63" s="66"/>
      <c r="Z63" s="66"/>
      <c r="AA63" s="66"/>
      <c r="AB63" s="66"/>
      <c r="AC63" s="66"/>
      <c r="AE63" s="66" t="str">
        <f t="shared" si="60"/>
        <v/>
      </c>
      <c r="AF63" s="66" t="str">
        <f t="shared" si="58"/>
        <v/>
      </c>
      <c r="AG63" s="66" t="str">
        <f t="shared" si="26"/>
        <v/>
      </c>
      <c r="AH63" s="66" t="str">
        <f t="shared" si="27"/>
        <v/>
      </c>
      <c r="AI63" s="66" t="str">
        <f t="shared" si="28"/>
        <v/>
      </c>
      <c r="AJ63" s="66" t="str">
        <f t="shared" si="29"/>
        <v/>
      </c>
      <c r="AK63" s="66" t="str">
        <f t="shared" si="61"/>
        <v/>
      </c>
      <c r="AL63" s="66" t="str">
        <f t="shared" si="62"/>
        <v/>
      </c>
      <c r="AM63" s="66" t="str">
        <f t="shared" si="63"/>
        <v/>
      </c>
      <c r="AN63" s="66" t="str">
        <f t="shared" si="64"/>
        <v/>
      </c>
      <c r="AO63" s="66" t="str">
        <f t="shared" si="65"/>
        <v/>
      </c>
      <c r="AP63" s="66" t="str">
        <f t="shared" si="66"/>
        <v/>
      </c>
      <c r="AQ63" s="66" t="str">
        <f t="shared" si="79"/>
        <v/>
      </c>
      <c r="AR63" s="66" t="str">
        <f t="shared" si="80"/>
        <v/>
      </c>
      <c r="AS63" s="66" t="str">
        <f t="shared" si="30"/>
        <v/>
      </c>
      <c r="AT63" s="66" t="str">
        <f t="shared" si="31"/>
        <v/>
      </c>
      <c r="AU63" s="66" t="str">
        <f t="shared" si="32"/>
        <v/>
      </c>
      <c r="AV63" s="66" t="str">
        <f t="shared" si="33"/>
        <v/>
      </c>
      <c r="AW63" s="66" t="str">
        <f t="shared" si="67"/>
        <v/>
      </c>
      <c r="AX63" s="66" t="str">
        <f t="shared" si="68"/>
        <v/>
      </c>
      <c r="AY63" s="66" t="str">
        <f t="shared" si="69"/>
        <v/>
      </c>
      <c r="AZ63" s="66" t="str">
        <f t="shared" si="70"/>
        <v/>
      </c>
      <c r="BA63" s="66" t="str">
        <f t="shared" si="71"/>
        <v/>
      </c>
      <c r="BB63" s="66" t="str">
        <f t="shared" si="72"/>
        <v/>
      </c>
      <c r="BC63" s="66" t="str">
        <f t="shared" si="81"/>
        <v/>
      </c>
      <c r="BD63" s="66" t="str">
        <f t="shared" si="82"/>
        <v/>
      </c>
      <c r="BE63" s="66" t="str">
        <f t="shared" si="34"/>
        <v/>
      </c>
      <c r="BF63" s="66" t="str">
        <f t="shared" si="35"/>
        <v/>
      </c>
      <c r="BG63" s="66" t="str">
        <f t="shared" si="36"/>
        <v/>
      </c>
      <c r="BH63" s="66" t="str">
        <f t="shared" si="37"/>
        <v/>
      </c>
      <c r="BI63" s="66" t="str">
        <f t="shared" si="73"/>
        <v/>
      </c>
      <c r="BJ63" s="66" t="str">
        <f t="shared" si="74"/>
        <v/>
      </c>
      <c r="BK63" s="66" t="str">
        <f t="shared" si="75"/>
        <v/>
      </c>
      <c r="BL63" s="66" t="str">
        <f t="shared" si="76"/>
        <v/>
      </c>
      <c r="BM63" s="66" t="str">
        <f t="shared" si="77"/>
        <v/>
      </c>
      <c r="BN63" s="66" t="str">
        <f t="shared" si="78"/>
        <v/>
      </c>
      <c r="BP63" s="66" t="str" cm="1">
        <f t="array" ref="BP63">IF(INDEX($A:$A,ROW(BP63))&lt;=V$6,SMALL(N:N,INDEX($A:$A,ROW(BP63))),"")</f>
        <v/>
      </c>
      <c r="BQ63" s="66" t="str" cm="1">
        <f t="array" ref="BQ63">IF(INDEX($A:$A,ROW(BQ63))&lt;=W$6,SMALL(O:O,INDEX($A:$A,ROW(BQ63))),"")</f>
        <v/>
      </c>
      <c r="BR63" s="66" t="str" cm="1">
        <f t="array" ref="BR63">IF(INDEX($A:$A,ROW(BR63))&lt;=X$6,SMALL(P:P,INDEX($A:$A,ROW(BR63))),"")</f>
        <v/>
      </c>
      <c r="BS63" s="66" t="str" cm="1">
        <f t="array" ref="BS63">IF(INDEX($A:$A,ROW(BS63))&lt;=Y$6,SMALL(Q:Q,INDEX($A:$A,ROW(BS63))),"")</f>
        <v/>
      </c>
      <c r="BT63" s="66" t="str" cm="1">
        <f t="array" ref="BT63">IF(INDEX($A:$A,ROW(BT63))&lt;=Z$6,SMALL(R:R,INDEX($A:$A,ROW(BT63))),"")</f>
        <v/>
      </c>
      <c r="BU63" s="66" t="str" cm="1">
        <f t="array" ref="BU63">IF(INDEX($A:$A,ROW(BU63))&lt;=AA$6,SMALL(S:S,INDEX($A:$A,ROW(BU63))),"")</f>
        <v/>
      </c>
      <c r="BV63" s="66" t="str" cm="1">
        <f t="array" aca="1" ref="BV63" ca="1">IF(INDEX($A:$A,ROW(BP63))&lt;=V$6,_xlfn.NORM.INV(RAND(),0,1),"")</f>
        <v/>
      </c>
      <c r="BW63" s="66" t="str" cm="1">
        <f t="array" aca="1" ref="BW63" ca="1">IF(INDEX($A:$A,ROW(BQ63))&lt;=W$6,_xlfn.NORM.INV(RAND(),0,1),"")</f>
        <v/>
      </c>
      <c r="BX63" s="66" t="str" cm="1">
        <f t="array" aca="1" ref="BX63" ca="1">IF(INDEX($A:$A,ROW(BR63))&lt;=X$6,_xlfn.NORM.INV(RAND(),0,1),"")</f>
        <v/>
      </c>
      <c r="BY63" s="66" t="str" cm="1">
        <f t="array" aca="1" ref="BY63" ca="1">IF(INDEX($A:$A,ROW(BS63))&lt;=Y$6,_xlfn.NORM.INV(RAND(),0,1),"")</f>
        <v/>
      </c>
      <c r="BZ63" s="66" t="str" cm="1">
        <f t="array" aca="1" ref="BZ63" ca="1">IF(INDEX($A:$A,ROW(BT63))&lt;=Z$6,_xlfn.NORM.INV(RAND(),0,1),"")</f>
        <v/>
      </c>
      <c r="CA63" s="66" t="str" cm="1">
        <f t="array" aca="1" ref="CA63" ca="1">IF(INDEX($A:$A,ROW(BU63))&lt;=AA$6,_xlfn.NORM.INV(RAND(),0,1),"")</f>
        <v/>
      </c>
    </row>
    <row r="64" spans="1:79">
      <c r="A64" s="66">
        <v>62</v>
      </c>
      <c r="B64" s="41"/>
      <c r="C64" s="1"/>
      <c r="D64" s="1"/>
      <c r="E64" s="1"/>
      <c r="F64" s="1"/>
      <c r="G64" s="28"/>
      <c r="H64" s="41"/>
      <c r="I64" s="1"/>
      <c r="J64" s="1"/>
      <c r="K64" s="1"/>
      <c r="L64" s="1"/>
      <c r="M64" s="28"/>
      <c r="N64" s="41" t="str">
        <f t="shared" si="20"/>
        <v/>
      </c>
      <c r="O64" s="11" t="str">
        <f t="shared" si="21"/>
        <v/>
      </c>
      <c r="P64" s="11" t="str">
        <f t="shared" si="22"/>
        <v/>
      </c>
      <c r="Q64" s="11" t="str">
        <f t="shared" si="23"/>
        <v/>
      </c>
      <c r="R64" s="11" t="str">
        <f t="shared" si="24"/>
        <v/>
      </c>
      <c r="S64" s="120" t="str">
        <f t="shared" si="25"/>
        <v/>
      </c>
      <c r="U64" s="72" t="s">
        <v>127</v>
      </c>
      <c r="V64" s="2" t="str">
        <f>IF(V63&gt;V61,"Equal","Not equal")</f>
        <v>Equal</v>
      </c>
      <c r="W64" s="2"/>
      <c r="X64" s="19"/>
      <c r="Y64" s="66"/>
      <c r="Z64" s="66"/>
      <c r="AA64" s="66"/>
      <c r="AB64" s="66"/>
      <c r="AC64" s="66"/>
      <c r="AE64" s="66" t="str">
        <f t="shared" si="60"/>
        <v/>
      </c>
      <c r="AF64" s="66" t="str">
        <f t="shared" si="58"/>
        <v/>
      </c>
      <c r="AG64" s="66" t="str">
        <f t="shared" si="26"/>
        <v/>
      </c>
      <c r="AH64" s="66" t="str">
        <f t="shared" si="27"/>
        <v/>
      </c>
      <c r="AI64" s="66" t="str">
        <f t="shared" si="28"/>
        <v/>
      </c>
      <c r="AJ64" s="66" t="str">
        <f t="shared" si="29"/>
        <v/>
      </c>
      <c r="AK64" s="66" t="str">
        <f t="shared" si="61"/>
        <v/>
      </c>
      <c r="AL64" s="66" t="str">
        <f t="shared" si="62"/>
        <v/>
      </c>
      <c r="AM64" s="66" t="str">
        <f t="shared" si="63"/>
        <v/>
      </c>
      <c r="AN64" s="66" t="str">
        <f t="shared" si="64"/>
        <v/>
      </c>
      <c r="AO64" s="66" t="str">
        <f t="shared" si="65"/>
        <v/>
      </c>
      <c r="AP64" s="66" t="str">
        <f t="shared" si="66"/>
        <v/>
      </c>
      <c r="AQ64" s="66" t="str">
        <f t="shared" si="79"/>
        <v/>
      </c>
      <c r="AR64" s="66" t="str">
        <f t="shared" si="80"/>
        <v/>
      </c>
      <c r="AS64" s="66" t="str">
        <f t="shared" si="30"/>
        <v/>
      </c>
      <c r="AT64" s="66" t="str">
        <f t="shared" si="31"/>
        <v/>
      </c>
      <c r="AU64" s="66" t="str">
        <f t="shared" si="32"/>
        <v/>
      </c>
      <c r="AV64" s="66" t="str">
        <f t="shared" si="33"/>
        <v/>
      </c>
      <c r="AW64" s="66" t="str">
        <f t="shared" si="67"/>
        <v/>
      </c>
      <c r="AX64" s="66" t="str">
        <f t="shared" si="68"/>
        <v/>
      </c>
      <c r="AY64" s="66" t="str">
        <f t="shared" si="69"/>
        <v/>
      </c>
      <c r="AZ64" s="66" t="str">
        <f t="shared" si="70"/>
        <v/>
      </c>
      <c r="BA64" s="66" t="str">
        <f t="shared" si="71"/>
        <v/>
      </c>
      <c r="BB64" s="66" t="str">
        <f t="shared" si="72"/>
        <v/>
      </c>
      <c r="BC64" s="66" t="str">
        <f t="shared" si="81"/>
        <v/>
      </c>
      <c r="BD64" s="66" t="str">
        <f t="shared" si="82"/>
        <v/>
      </c>
      <c r="BE64" s="66" t="str">
        <f t="shared" si="34"/>
        <v/>
      </c>
      <c r="BF64" s="66" t="str">
        <f t="shared" si="35"/>
        <v/>
      </c>
      <c r="BG64" s="66" t="str">
        <f t="shared" si="36"/>
        <v/>
      </c>
      <c r="BH64" s="66" t="str">
        <f t="shared" si="37"/>
        <v/>
      </c>
      <c r="BI64" s="66" t="str">
        <f t="shared" si="73"/>
        <v/>
      </c>
      <c r="BJ64" s="66" t="str">
        <f t="shared" si="74"/>
        <v/>
      </c>
      <c r="BK64" s="66" t="str">
        <f t="shared" si="75"/>
        <v/>
      </c>
      <c r="BL64" s="66" t="str">
        <f t="shared" si="76"/>
        <v/>
      </c>
      <c r="BM64" s="66" t="str">
        <f t="shared" si="77"/>
        <v/>
      </c>
      <c r="BN64" s="66" t="str">
        <f t="shared" si="78"/>
        <v/>
      </c>
      <c r="BP64" s="66" t="str" cm="1">
        <f t="array" ref="BP64">IF(INDEX($A:$A,ROW(BP64))&lt;=V$6,SMALL(N:N,INDEX($A:$A,ROW(BP64))),"")</f>
        <v/>
      </c>
      <c r="BQ64" s="66" t="str" cm="1">
        <f t="array" ref="BQ64">IF(INDEX($A:$A,ROW(BQ64))&lt;=W$6,SMALL(O:O,INDEX($A:$A,ROW(BQ64))),"")</f>
        <v/>
      </c>
      <c r="BR64" s="66" t="str" cm="1">
        <f t="array" ref="BR64">IF(INDEX($A:$A,ROW(BR64))&lt;=X$6,SMALL(P:P,INDEX($A:$A,ROW(BR64))),"")</f>
        <v/>
      </c>
      <c r="BS64" s="66" t="str" cm="1">
        <f t="array" ref="BS64">IF(INDEX($A:$A,ROW(BS64))&lt;=Y$6,SMALL(Q:Q,INDEX($A:$A,ROW(BS64))),"")</f>
        <v/>
      </c>
      <c r="BT64" s="66" t="str" cm="1">
        <f t="array" ref="BT64">IF(INDEX($A:$A,ROW(BT64))&lt;=Z$6,SMALL(R:R,INDEX($A:$A,ROW(BT64))),"")</f>
        <v/>
      </c>
      <c r="BU64" s="66" t="str" cm="1">
        <f t="array" ref="BU64">IF(INDEX($A:$A,ROW(BU64))&lt;=AA$6,SMALL(S:S,INDEX($A:$A,ROW(BU64))),"")</f>
        <v/>
      </c>
      <c r="BV64" s="66" t="str" cm="1">
        <f t="array" aca="1" ref="BV64" ca="1">IF(INDEX($A:$A,ROW(BP64))&lt;=V$6,_xlfn.NORM.INV(RAND(),0,1),"")</f>
        <v/>
      </c>
      <c r="BW64" s="66" t="str" cm="1">
        <f t="array" aca="1" ref="BW64" ca="1">IF(INDEX($A:$A,ROW(BQ64))&lt;=W$6,_xlfn.NORM.INV(RAND(),0,1),"")</f>
        <v/>
      </c>
      <c r="BX64" s="66" t="str" cm="1">
        <f t="array" aca="1" ref="BX64" ca="1">IF(INDEX($A:$A,ROW(BR64))&lt;=X$6,_xlfn.NORM.INV(RAND(),0,1),"")</f>
        <v/>
      </c>
      <c r="BY64" s="66" t="str" cm="1">
        <f t="array" aca="1" ref="BY64" ca="1">IF(INDEX($A:$A,ROW(BS64))&lt;=Y$6,_xlfn.NORM.INV(RAND(),0,1),"")</f>
        <v/>
      </c>
      <c r="BZ64" s="66" t="str" cm="1">
        <f t="array" aca="1" ref="BZ64" ca="1">IF(INDEX($A:$A,ROW(BT64))&lt;=Z$6,_xlfn.NORM.INV(RAND(),0,1),"")</f>
        <v/>
      </c>
      <c r="CA64" s="66" t="str" cm="1">
        <f t="array" aca="1" ref="CA64" ca="1">IF(INDEX($A:$A,ROW(BU64))&lt;=AA$6,_xlfn.NORM.INV(RAND(),0,1),"")</f>
        <v/>
      </c>
    </row>
    <row r="65" spans="1:79" ht="15.75" thickBot="1">
      <c r="A65" s="66">
        <v>63</v>
      </c>
      <c r="B65" s="41"/>
      <c r="C65" s="1"/>
      <c r="D65" s="1"/>
      <c r="E65" s="1"/>
      <c r="F65" s="1"/>
      <c r="G65" s="28"/>
      <c r="H65" s="41"/>
      <c r="I65" s="1"/>
      <c r="J65" s="1"/>
      <c r="K65" s="1"/>
      <c r="L65" s="1"/>
      <c r="M65" s="28"/>
      <c r="N65" s="41" t="str">
        <f t="shared" si="20"/>
        <v/>
      </c>
      <c r="O65" s="11" t="str">
        <f t="shared" si="21"/>
        <v/>
      </c>
      <c r="P65" s="11" t="str">
        <f t="shared" si="22"/>
        <v/>
      </c>
      <c r="Q65" s="11" t="str">
        <f t="shared" si="23"/>
        <v/>
      </c>
      <c r="R65" s="11" t="str">
        <f t="shared" si="24"/>
        <v/>
      </c>
      <c r="S65" s="120" t="str">
        <f t="shared" si="25"/>
        <v/>
      </c>
      <c r="U65" s="18"/>
      <c r="V65" s="2"/>
      <c r="W65" s="2"/>
      <c r="X65" s="19"/>
      <c r="Y65" s="66"/>
      <c r="Z65" s="66"/>
      <c r="AA65" s="66"/>
      <c r="AB65" s="66"/>
      <c r="AC65" s="66"/>
      <c r="AE65" s="66" t="str">
        <f t="shared" si="60"/>
        <v/>
      </c>
      <c r="AF65" s="66" t="str">
        <f t="shared" si="58"/>
        <v/>
      </c>
      <c r="AG65" s="66" t="str">
        <f t="shared" si="26"/>
        <v/>
      </c>
      <c r="AH65" s="66" t="str">
        <f t="shared" si="27"/>
        <v/>
      </c>
      <c r="AI65" s="66" t="str">
        <f t="shared" si="28"/>
        <v/>
      </c>
      <c r="AJ65" s="66" t="str">
        <f t="shared" si="29"/>
        <v/>
      </c>
      <c r="AK65" s="66" t="str">
        <f t="shared" si="61"/>
        <v/>
      </c>
      <c r="AL65" s="66" t="str">
        <f t="shared" si="62"/>
        <v/>
      </c>
      <c r="AM65" s="66" t="str">
        <f t="shared" si="63"/>
        <v/>
      </c>
      <c r="AN65" s="66" t="str">
        <f t="shared" si="64"/>
        <v/>
      </c>
      <c r="AO65" s="66" t="str">
        <f t="shared" si="65"/>
        <v/>
      </c>
      <c r="AP65" s="66" t="str">
        <f t="shared" si="66"/>
        <v/>
      </c>
      <c r="AQ65" s="66" t="str">
        <f t="shared" si="79"/>
        <v/>
      </c>
      <c r="AR65" s="66" t="str">
        <f t="shared" si="80"/>
        <v/>
      </c>
      <c r="AS65" s="66" t="str">
        <f t="shared" si="30"/>
        <v/>
      </c>
      <c r="AT65" s="66" t="str">
        <f t="shared" si="31"/>
        <v/>
      </c>
      <c r="AU65" s="66" t="str">
        <f t="shared" si="32"/>
        <v/>
      </c>
      <c r="AV65" s="66" t="str">
        <f t="shared" si="33"/>
        <v/>
      </c>
      <c r="AW65" s="66" t="str">
        <f t="shared" si="67"/>
        <v/>
      </c>
      <c r="AX65" s="66" t="str">
        <f t="shared" si="68"/>
        <v/>
      </c>
      <c r="AY65" s="66" t="str">
        <f t="shared" si="69"/>
        <v/>
      </c>
      <c r="AZ65" s="66" t="str">
        <f t="shared" si="70"/>
        <v/>
      </c>
      <c r="BA65" s="66" t="str">
        <f t="shared" si="71"/>
        <v/>
      </c>
      <c r="BB65" s="66" t="str">
        <f t="shared" si="72"/>
        <v/>
      </c>
      <c r="BC65" s="66" t="str">
        <f t="shared" si="81"/>
        <v/>
      </c>
      <c r="BD65" s="66" t="str">
        <f t="shared" si="82"/>
        <v/>
      </c>
      <c r="BE65" s="66" t="str">
        <f t="shared" si="34"/>
        <v/>
      </c>
      <c r="BF65" s="66" t="str">
        <f t="shared" si="35"/>
        <v/>
      </c>
      <c r="BG65" s="66" t="str">
        <f t="shared" si="36"/>
        <v/>
      </c>
      <c r="BH65" s="66" t="str">
        <f t="shared" si="37"/>
        <v/>
      </c>
      <c r="BI65" s="66" t="str">
        <f t="shared" si="73"/>
        <v/>
      </c>
      <c r="BJ65" s="66" t="str">
        <f t="shared" si="74"/>
        <v/>
      </c>
      <c r="BK65" s="66" t="str">
        <f t="shared" si="75"/>
        <v/>
      </c>
      <c r="BL65" s="66" t="str">
        <f t="shared" si="76"/>
        <v/>
      </c>
      <c r="BM65" s="66" t="str">
        <f t="shared" si="77"/>
        <v/>
      </c>
      <c r="BN65" s="66" t="str">
        <f t="shared" si="78"/>
        <v/>
      </c>
      <c r="BP65" s="66" t="str" cm="1">
        <f t="array" ref="BP65">IF(INDEX($A:$A,ROW(BP65))&lt;=V$6,SMALL(N:N,INDEX($A:$A,ROW(BP65))),"")</f>
        <v/>
      </c>
      <c r="BQ65" s="66" t="str" cm="1">
        <f t="array" ref="BQ65">IF(INDEX($A:$A,ROW(BQ65))&lt;=W$6,SMALL(O:O,INDEX($A:$A,ROW(BQ65))),"")</f>
        <v/>
      </c>
      <c r="BR65" s="66" t="str" cm="1">
        <f t="array" ref="BR65">IF(INDEX($A:$A,ROW(BR65))&lt;=X$6,SMALL(P:P,INDEX($A:$A,ROW(BR65))),"")</f>
        <v/>
      </c>
      <c r="BS65" s="66" t="str" cm="1">
        <f t="array" ref="BS65">IF(INDEX($A:$A,ROW(BS65))&lt;=Y$6,SMALL(Q:Q,INDEX($A:$A,ROW(BS65))),"")</f>
        <v/>
      </c>
      <c r="BT65" s="66" t="str" cm="1">
        <f t="array" ref="BT65">IF(INDEX($A:$A,ROW(BT65))&lt;=Z$6,SMALL(R:R,INDEX($A:$A,ROW(BT65))),"")</f>
        <v/>
      </c>
      <c r="BU65" s="66" t="str" cm="1">
        <f t="array" ref="BU65">IF(INDEX($A:$A,ROW(BU65))&lt;=AA$6,SMALL(S:S,INDEX($A:$A,ROW(BU65))),"")</f>
        <v/>
      </c>
      <c r="BV65" s="66" t="str" cm="1">
        <f t="array" aca="1" ref="BV65" ca="1">IF(INDEX($A:$A,ROW(BP65))&lt;=V$6,_xlfn.NORM.INV(RAND(),0,1),"")</f>
        <v/>
      </c>
      <c r="BW65" s="66" t="str" cm="1">
        <f t="array" aca="1" ref="BW65" ca="1">IF(INDEX($A:$A,ROW(BQ65))&lt;=W$6,_xlfn.NORM.INV(RAND(),0,1),"")</f>
        <v/>
      </c>
      <c r="BX65" s="66" t="str" cm="1">
        <f t="array" aca="1" ref="BX65" ca="1">IF(INDEX($A:$A,ROW(BR65))&lt;=X$6,_xlfn.NORM.INV(RAND(),0,1),"")</f>
        <v/>
      </c>
      <c r="BY65" s="66" t="str" cm="1">
        <f t="array" aca="1" ref="BY65" ca="1">IF(INDEX($A:$A,ROW(BS65))&lt;=Y$6,_xlfn.NORM.INV(RAND(),0,1),"")</f>
        <v/>
      </c>
      <c r="BZ65" s="66" t="str" cm="1">
        <f t="array" aca="1" ref="BZ65" ca="1">IF(INDEX($A:$A,ROW(BT65))&lt;=Z$6,_xlfn.NORM.INV(RAND(),0,1),"")</f>
        <v/>
      </c>
      <c r="CA65" s="66" t="str" cm="1">
        <f t="array" aca="1" ref="CA65" ca="1">IF(INDEX($A:$A,ROW(BU65))&lt;=AA$6,_xlfn.NORM.INV(RAND(),0,1),"")</f>
        <v/>
      </c>
    </row>
    <row r="66" spans="1:79" ht="15.75" thickBot="1">
      <c r="A66" s="66">
        <v>64</v>
      </c>
      <c r="B66" s="41"/>
      <c r="C66" s="1"/>
      <c r="D66" s="1"/>
      <c r="E66" s="1"/>
      <c r="F66" s="1"/>
      <c r="G66" s="28"/>
      <c r="H66" s="41"/>
      <c r="I66" s="1"/>
      <c r="J66" s="1"/>
      <c r="K66" s="1"/>
      <c r="L66" s="1"/>
      <c r="M66" s="28"/>
      <c r="N66" s="41" t="str">
        <f t="shared" si="20"/>
        <v/>
      </c>
      <c r="O66" s="11" t="str">
        <f t="shared" si="21"/>
        <v/>
      </c>
      <c r="P66" s="11" t="str">
        <f t="shared" si="22"/>
        <v/>
      </c>
      <c r="Q66" s="11" t="str">
        <f t="shared" si="23"/>
        <v/>
      </c>
      <c r="R66" s="11" t="str">
        <f t="shared" si="24"/>
        <v/>
      </c>
      <c r="S66" s="120" t="str">
        <f t="shared" si="25"/>
        <v/>
      </c>
      <c r="U66" s="126" t="s">
        <v>147</v>
      </c>
      <c r="V66" s="127"/>
      <c r="W66" s="127"/>
      <c r="X66" s="128"/>
      <c r="Y66" s="66"/>
      <c r="Z66" s="66"/>
      <c r="AA66" s="66"/>
      <c r="AB66" s="66"/>
      <c r="AC66" s="66"/>
      <c r="AE66" s="66" t="str">
        <f t="shared" si="60"/>
        <v/>
      </c>
      <c r="AF66" s="66" t="str">
        <f t="shared" si="58"/>
        <v/>
      </c>
      <c r="AG66" s="66" t="str">
        <f t="shared" si="26"/>
        <v/>
      </c>
      <c r="AH66" s="66" t="str">
        <f t="shared" si="27"/>
        <v/>
      </c>
      <c r="AI66" s="66" t="str">
        <f t="shared" si="28"/>
        <v/>
      </c>
      <c r="AJ66" s="66" t="str">
        <f t="shared" si="29"/>
        <v/>
      </c>
      <c r="AK66" s="66" t="str">
        <f t="shared" si="61"/>
        <v/>
      </c>
      <c r="AL66" s="66" t="str">
        <f t="shared" si="62"/>
        <v/>
      </c>
      <c r="AM66" s="66" t="str">
        <f t="shared" si="63"/>
        <v/>
      </c>
      <c r="AN66" s="66" t="str">
        <f t="shared" si="64"/>
        <v/>
      </c>
      <c r="AO66" s="66" t="str">
        <f t="shared" si="65"/>
        <v/>
      </c>
      <c r="AP66" s="66" t="str">
        <f t="shared" si="66"/>
        <v/>
      </c>
      <c r="AQ66" s="66" t="str">
        <f t="shared" si="79"/>
        <v/>
      </c>
      <c r="AR66" s="66" t="str">
        <f t="shared" si="80"/>
        <v/>
      </c>
      <c r="AS66" s="66" t="str">
        <f t="shared" si="30"/>
        <v/>
      </c>
      <c r="AT66" s="66" t="str">
        <f t="shared" si="31"/>
        <v/>
      </c>
      <c r="AU66" s="66" t="str">
        <f t="shared" si="32"/>
        <v/>
      </c>
      <c r="AV66" s="66" t="str">
        <f t="shared" si="33"/>
        <v/>
      </c>
      <c r="AW66" s="66" t="str">
        <f t="shared" si="67"/>
        <v/>
      </c>
      <c r="AX66" s="66" t="str">
        <f t="shared" si="68"/>
        <v/>
      </c>
      <c r="AY66" s="66" t="str">
        <f t="shared" si="69"/>
        <v/>
      </c>
      <c r="AZ66" s="66" t="str">
        <f t="shared" si="70"/>
        <v/>
      </c>
      <c r="BA66" s="66" t="str">
        <f t="shared" si="71"/>
        <v/>
      </c>
      <c r="BB66" s="66" t="str">
        <f t="shared" si="72"/>
        <v/>
      </c>
      <c r="BC66" s="66" t="str">
        <f t="shared" si="81"/>
        <v/>
      </c>
      <c r="BD66" s="66" t="str">
        <f t="shared" si="82"/>
        <v/>
      </c>
      <c r="BE66" s="66" t="str">
        <f t="shared" si="34"/>
        <v/>
      </c>
      <c r="BF66" s="66" t="str">
        <f t="shared" si="35"/>
        <v/>
      </c>
      <c r="BG66" s="66" t="str">
        <f t="shared" si="36"/>
        <v/>
      </c>
      <c r="BH66" s="66" t="str">
        <f t="shared" si="37"/>
        <v/>
      </c>
      <c r="BI66" s="66" t="str">
        <f t="shared" si="73"/>
        <v/>
      </c>
      <c r="BJ66" s="66" t="str">
        <f t="shared" si="74"/>
        <v/>
      </c>
      <c r="BK66" s="66" t="str">
        <f t="shared" si="75"/>
        <v/>
      </c>
      <c r="BL66" s="66" t="str">
        <f t="shared" si="76"/>
        <v/>
      </c>
      <c r="BM66" s="66" t="str">
        <f t="shared" si="77"/>
        <v/>
      </c>
      <c r="BN66" s="66" t="str">
        <f t="shared" si="78"/>
        <v/>
      </c>
      <c r="BP66" s="66" t="str" cm="1">
        <f t="array" ref="BP66">IF(INDEX($A:$A,ROW(BP66))&lt;=V$6,SMALL(N:N,INDEX($A:$A,ROW(BP66))),"")</f>
        <v/>
      </c>
      <c r="BQ66" s="66" t="str" cm="1">
        <f t="array" ref="BQ66">IF(INDEX($A:$A,ROW(BQ66))&lt;=W$6,SMALL(O:O,INDEX($A:$A,ROW(BQ66))),"")</f>
        <v/>
      </c>
      <c r="BR66" s="66" t="str" cm="1">
        <f t="array" ref="BR66">IF(INDEX($A:$A,ROW(BR66))&lt;=X$6,SMALL(P:P,INDEX($A:$A,ROW(BR66))),"")</f>
        <v/>
      </c>
      <c r="BS66" s="66" t="str" cm="1">
        <f t="array" ref="BS66">IF(INDEX($A:$A,ROW(BS66))&lt;=Y$6,SMALL(Q:Q,INDEX($A:$A,ROW(BS66))),"")</f>
        <v/>
      </c>
      <c r="BT66" s="66" t="str" cm="1">
        <f t="array" ref="BT66">IF(INDEX($A:$A,ROW(BT66))&lt;=Z$6,SMALL(R:R,INDEX($A:$A,ROW(BT66))),"")</f>
        <v/>
      </c>
      <c r="BU66" s="66" t="str" cm="1">
        <f t="array" ref="BU66">IF(INDEX($A:$A,ROW(BU66))&lt;=AA$6,SMALL(S:S,INDEX($A:$A,ROW(BU66))),"")</f>
        <v/>
      </c>
      <c r="BV66" s="66" t="str" cm="1">
        <f t="array" aca="1" ref="BV66" ca="1">IF(INDEX($A:$A,ROW(BP66))&lt;=V$6,_xlfn.NORM.INV(RAND(),0,1),"")</f>
        <v/>
      </c>
      <c r="BW66" s="66" t="str" cm="1">
        <f t="array" aca="1" ref="BW66" ca="1">IF(INDEX($A:$A,ROW(BQ66))&lt;=W$6,_xlfn.NORM.INV(RAND(),0,1),"")</f>
        <v/>
      </c>
      <c r="BX66" s="66" t="str" cm="1">
        <f t="array" aca="1" ref="BX66" ca="1">IF(INDEX($A:$A,ROW(BR66))&lt;=X$6,_xlfn.NORM.INV(RAND(),0,1),"")</f>
        <v/>
      </c>
      <c r="BY66" s="66" t="str" cm="1">
        <f t="array" aca="1" ref="BY66" ca="1">IF(INDEX($A:$A,ROW(BS66))&lt;=Y$6,_xlfn.NORM.INV(RAND(),0,1),"")</f>
        <v/>
      </c>
      <c r="BZ66" s="66" t="str" cm="1">
        <f t="array" aca="1" ref="BZ66" ca="1">IF(INDEX($A:$A,ROW(BT66))&lt;=Z$6,_xlfn.NORM.INV(RAND(),0,1),"")</f>
        <v/>
      </c>
      <c r="CA66" s="66" t="str" cm="1">
        <f t="array" aca="1" ref="CA66" ca="1">IF(INDEX($A:$A,ROW(BU66))&lt;=AA$6,_xlfn.NORM.INV(RAND(),0,1),"")</f>
        <v/>
      </c>
    </row>
    <row r="67" spans="1:79">
      <c r="A67" s="66">
        <v>65</v>
      </c>
      <c r="B67" s="41"/>
      <c r="C67" s="1"/>
      <c r="D67" s="1"/>
      <c r="E67" s="1"/>
      <c r="F67" s="1"/>
      <c r="G67" s="28"/>
      <c r="H67" s="41"/>
      <c r="I67" s="1"/>
      <c r="J67" s="1"/>
      <c r="K67" s="1"/>
      <c r="L67" s="1"/>
      <c r="M67" s="28"/>
      <c r="N67" s="41" t="str">
        <f t="shared" si="20"/>
        <v/>
      </c>
      <c r="O67" s="11" t="str">
        <f t="shared" si="21"/>
        <v/>
      </c>
      <c r="P67" s="11" t="str">
        <f t="shared" si="22"/>
        <v/>
      </c>
      <c r="Q67" s="11" t="str">
        <f t="shared" si="23"/>
        <v/>
      </c>
      <c r="R67" s="11" t="str">
        <f t="shared" si="24"/>
        <v/>
      </c>
      <c r="S67" s="120" t="str">
        <f t="shared" si="25"/>
        <v/>
      </c>
      <c r="U67" s="18"/>
      <c r="V67" s="95" t="s">
        <v>115</v>
      </c>
      <c r="W67" s="95" t="s">
        <v>117</v>
      </c>
      <c r="X67" s="96" t="s">
        <v>1</v>
      </c>
      <c r="Y67" s="66"/>
      <c r="Z67" s="66"/>
      <c r="AA67" s="66"/>
      <c r="AB67" s="66"/>
      <c r="AC67" s="66"/>
      <c r="AE67" s="66" t="str">
        <f t="shared" si="60"/>
        <v/>
      </c>
      <c r="AF67" s="66" t="str">
        <f t="shared" si="58"/>
        <v/>
      </c>
      <c r="AG67" s="66" t="str">
        <f t="shared" si="26"/>
        <v/>
      </c>
      <c r="AH67" s="66" t="str">
        <f t="shared" si="27"/>
        <v/>
      </c>
      <c r="AI67" s="66" t="str">
        <f t="shared" si="28"/>
        <v/>
      </c>
      <c r="AJ67" s="66" t="str">
        <f t="shared" si="29"/>
        <v/>
      </c>
      <c r="AK67" s="66" t="str">
        <f t="shared" ref="AK67:AK84" si="83">IF(AE67&lt;&gt;"",(AE67-V$19)^2,"")</f>
        <v/>
      </c>
      <c r="AL67" s="66" t="str">
        <f t="shared" ref="AL67:AL84" si="84">IF(AF67&lt;&gt;"",(AF67-W$19)^2,"")</f>
        <v/>
      </c>
      <c r="AM67" s="66" t="str">
        <f t="shared" ref="AM67:AM84" si="85">IF(AG67&lt;&gt;"",(AG67-X$19)^2,"")</f>
        <v/>
      </c>
      <c r="AN67" s="66" t="str">
        <f t="shared" ref="AN67:AN84" si="86">IF(AH67&lt;&gt;"",(AH67-Y$19)^2,"")</f>
        <v/>
      </c>
      <c r="AO67" s="66" t="str">
        <f t="shared" ref="AO67:AO84" si="87">IF(AI67&lt;&gt;"",(AI67-Z$19)^2,"")</f>
        <v/>
      </c>
      <c r="AP67" s="66" t="str">
        <f t="shared" ref="AP67:AP84" si="88">IF(AJ67&lt;&gt;"",(AJ67-AA$19)^2,"")</f>
        <v/>
      </c>
      <c r="AQ67" s="66" t="str">
        <f t="shared" si="79"/>
        <v/>
      </c>
      <c r="AR67" s="66" t="str">
        <f t="shared" si="80"/>
        <v/>
      </c>
      <c r="AS67" s="66" t="str">
        <f t="shared" si="30"/>
        <v/>
      </c>
      <c r="AT67" s="66" t="str">
        <f t="shared" si="31"/>
        <v/>
      </c>
      <c r="AU67" s="66" t="str">
        <f t="shared" si="32"/>
        <v/>
      </c>
      <c r="AV67" s="66" t="str">
        <f t="shared" si="33"/>
        <v/>
      </c>
      <c r="AW67" s="66" t="str">
        <f t="shared" ref="AW67:AW84" si="89">IF(AQ67&lt;&gt;"",(AQ67-V$22)^2,"")</f>
        <v/>
      </c>
      <c r="AX67" s="66" t="str">
        <f t="shared" ref="AX67:AX84" si="90">IF(AR67&lt;&gt;"",(AR67-W$22)^2,"")</f>
        <v/>
      </c>
      <c r="AY67" s="66" t="str">
        <f t="shared" ref="AY67:AY84" si="91">IF(AS67&lt;&gt;"",(AS67-X$22)^2,"")</f>
        <v/>
      </c>
      <c r="AZ67" s="66" t="str">
        <f t="shared" ref="AZ67:AZ84" si="92">IF(AT67&lt;&gt;"",(AT67-Y$22)^2,"")</f>
        <v/>
      </c>
      <c r="BA67" s="66" t="str">
        <f t="shared" ref="BA67:BA84" si="93">IF(AU67&lt;&gt;"",(AU67-Z$22)^2,"")</f>
        <v/>
      </c>
      <c r="BB67" s="66" t="str">
        <f t="shared" ref="BB67:BB84" si="94">IF(AV67&lt;&gt;"",(AV67-AA$22)^2,"")</f>
        <v/>
      </c>
      <c r="BC67" s="66" t="str">
        <f t="shared" si="81"/>
        <v/>
      </c>
      <c r="BD67" s="66" t="str">
        <f t="shared" si="82"/>
        <v/>
      </c>
      <c r="BE67" s="66" t="str">
        <f t="shared" si="34"/>
        <v/>
      </c>
      <c r="BF67" s="66" t="str">
        <f t="shared" si="35"/>
        <v/>
      </c>
      <c r="BG67" s="66" t="str">
        <f t="shared" si="36"/>
        <v/>
      </c>
      <c r="BH67" s="66" t="str">
        <f t="shared" si="37"/>
        <v/>
      </c>
      <c r="BI67" s="66" t="str">
        <f t="shared" ref="BI67:BI84" si="95">IF(BC67&lt;&gt;"",(BC67-V$25)^2,"")</f>
        <v/>
      </c>
      <c r="BJ67" s="66" t="str">
        <f t="shared" ref="BJ67:BJ84" si="96">IF(BD67&lt;&gt;"",(BD67-W$25)^2,"")</f>
        <v/>
      </c>
      <c r="BK67" s="66" t="str">
        <f t="shared" ref="BK67:BK84" si="97">IF(BE67&lt;&gt;"",(BE67-X$25)^2,"")</f>
        <v/>
      </c>
      <c r="BL67" s="66" t="str">
        <f t="shared" ref="BL67:BL84" si="98">IF(BF67&lt;&gt;"",(BF67-Y$25)^2,"")</f>
        <v/>
      </c>
      <c r="BM67" s="66" t="str">
        <f t="shared" ref="BM67:BM84" si="99">IF(BG67&lt;&gt;"",(BG67-Z$25)^2,"")</f>
        <v/>
      </c>
      <c r="BN67" s="66" t="str">
        <f t="shared" ref="BN67:BN84" si="100">IF(BH67&lt;&gt;"",(BH67-AA$25)^2,"")</f>
        <v/>
      </c>
      <c r="BP67" s="66" t="str" cm="1">
        <f t="array" ref="BP67">IF(INDEX($A:$A,ROW(BP67))&lt;=V$6,SMALL(N:N,INDEX($A:$A,ROW(BP67))),"")</f>
        <v/>
      </c>
      <c r="BQ67" s="66" t="str" cm="1">
        <f t="array" ref="BQ67">IF(INDEX($A:$A,ROW(BQ67))&lt;=W$6,SMALL(O:O,INDEX($A:$A,ROW(BQ67))),"")</f>
        <v/>
      </c>
      <c r="BR67" s="66" t="str" cm="1">
        <f t="array" ref="BR67">IF(INDEX($A:$A,ROW(BR67))&lt;=X$6,SMALL(P:P,INDEX($A:$A,ROW(BR67))),"")</f>
        <v/>
      </c>
      <c r="BS67" s="66" t="str" cm="1">
        <f t="array" ref="BS67">IF(INDEX($A:$A,ROW(BS67))&lt;=Y$6,SMALL(Q:Q,INDEX($A:$A,ROW(BS67))),"")</f>
        <v/>
      </c>
      <c r="BT67" s="66" t="str" cm="1">
        <f t="array" ref="BT67">IF(INDEX($A:$A,ROW(BT67))&lt;=Z$6,SMALL(R:R,INDEX($A:$A,ROW(BT67))),"")</f>
        <v/>
      </c>
      <c r="BU67" s="66" t="str" cm="1">
        <f t="array" ref="BU67">IF(INDEX($A:$A,ROW(BU67))&lt;=AA$6,SMALL(S:S,INDEX($A:$A,ROW(BU67))),"")</f>
        <v/>
      </c>
      <c r="BV67" s="66" t="str" cm="1">
        <f t="array" aca="1" ref="BV67" ca="1">IF(INDEX($A:$A,ROW(BP67))&lt;=V$6,_xlfn.NORM.INV(RAND(),0,1),"")</f>
        <v/>
      </c>
      <c r="BW67" s="66" t="str" cm="1">
        <f t="array" aca="1" ref="BW67" ca="1">IF(INDEX($A:$A,ROW(BQ67))&lt;=W$6,_xlfn.NORM.INV(RAND(),0,1),"")</f>
        <v/>
      </c>
      <c r="BX67" s="66" t="str" cm="1">
        <f t="array" aca="1" ref="BX67" ca="1">IF(INDEX($A:$A,ROW(BR67))&lt;=X$6,_xlfn.NORM.INV(RAND(),0,1),"")</f>
        <v/>
      </c>
      <c r="BY67" s="66" t="str" cm="1">
        <f t="array" aca="1" ref="BY67" ca="1">IF(INDEX($A:$A,ROW(BS67))&lt;=Y$6,_xlfn.NORM.INV(RAND(),0,1),"")</f>
        <v/>
      </c>
      <c r="BZ67" s="66" t="str" cm="1">
        <f t="array" aca="1" ref="BZ67" ca="1">IF(INDEX($A:$A,ROW(BT67))&lt;=Z$6,_xlfn.NORM.INV(RAND(),0,1),"")</f>
        <v/>
      </c>
      <c r="CA67" s="66" t="str" cm="1">
        <f t="array" aca="1" ref="CA67" ca="1">IF(INDEX($A:$A,ROW(BU67))&lt;=AA$6,_xlfn.NORM.INV(RAND(),0,1),"")</f>
        <v/>
      </c>
    </row>
    <row r="68" spans="1:79">
      <c r="A68" s="66">
        <v>66</v>
      </c>
      <c r="B68" s="41"/>
      <c r="C68" s="1"/>
      <c r="D68" s="1"/>
      <c r="E68" s="1"/>
      <c r="F68" s="1"/>
      <c r="G68" s="28"/>
      <c r="H68" s="41"/>
      <c r="I68" s="1"/>
      <c r="J68" s="1"/>
      <c r="K68" s="1"/>
      <c r="L68" s="1"/>
      <c r="M68" s="28"/>
      <c r="N68" s="41" t="str">
        <f t="shared" ref="N68:N102" si="101">IF(ISBLANK(B68),"",IF(OR(ISBLANK(H68),H68=""),B68,H68))</f>
        <v/>
      </c>
      <c r="O68" s="11" t="str">
        <f t="shared" ref="O68:O102" si="102">IF(ISBLANK(C68),"",IF(OR(ISBLANK(I68),I68=""),C68,I68))</f>
        <v/>
      </c>
      <c r="P68" s="11" t="str">
        <f t="shared" ref="P68:P102" si="103">IF(ISBLANK(D68),"",IF(OR(ISBLANK(J68),J68=""),D68,J68))</f>
        <v/>
      </c>
      <c r="Q68" s="11" t="str">
        <f t="shared" ref="Q68:Q102" si="104">IF(ISBLANK(E68),"",IF(OR(ISBLANK(K68),K68=""),E68,K68))</f>
        <v/>
      </c>
      <c r="R68" s="11" t="str">
        <f t="shared" ref="R68:R102" si="105">IF(ISBLANK(F68),"",IF(OR(ISBLANK(L68),L68=""),F68,L68))</f>
        <v/>
      </c>
      <c r="S68" s="120" t="str">
        <f t="shared" ref="S68:S102" si="106">IF(ISBLANK(G68),"",IF(OR(ISBLANK(M68),M68=""),G68,M68))</f>
        <v/>
      </c>
      <c r="U68" s="97" t="s">
        <v>113</v>
      </c>
      <c r="V68" s="2">
        <f>$AB$6-$V$3</f>
        <v>28</v>
      </c>
      <c r="W68" s="2" cm="1">
        <f t="array" ref="W68">SUM(IF(V6:AA6&lt;&gt;0,V6:AA6*(V25:AA25-$AB$25)^2,0))</f>
        <v>2.5425622328787334</v>
      </c>
      <c r="X68" s="19"/>
      <c r="Y68" s="66"/>
      <c r="Z68" s="66"/>
      <c r="AA68" s="66"/>
      <c r="AB68" s="66"/>
      <c r="AC68" s="66"/>
      <c r="AE68" s="66" t="str">
        <f t="shared" ref="AE68:AE102" si="107">IF(N68="","",ABS(N68-V$9))</f>
        <v/>
      </c>
      <c r="AF68" s="66" t="str">
        <f t="shared" ref="AF68:AF102" si="108">IF(O68="","",ABS(O68-W$9))</f>
        <v/>
      </c>
      <c r="AG68" s="66" t="str">
        <f t="shared" ref="AG68:AH102" si="109">IF(P68="","",ABS(P68-X$9))</f>
        <v/>
      </c>
      <c r="AH68" s="66" t="str">
        <f t="shared" si="109"/>
        <v/>
      </c>
      <c r="AI68" s="66" t="str">
        <f t="shared" ref="AI68:AJ102" si="110">IF(R68="","",ABS(R68-Z$9))</f>
        <v/>
      </c>
      <c r="AJ68" s="66" t="str">
        <f t="shared" si="110"/>
        <v/>
      </c>
      <c r="AK68" s="66" t="str">
        <f t="shared" si="83"/>
        <v/>
      </c>
      <c r="AL68" s="66" t="str">
        <f t="shared" si="84"/>
        <v/>
      </c>
      <c r="AM68" s="66" t="str">
        <f t="shared" si="85"/>
        <v/>
      </c>
      <c r="AN68" s="66" t="str">
        <f t="shared" si="86"/>
        <v/>
      </c>
      <c r="AO68" s="66" t="str">
        <f t="shared" si="87"/>
        <v/>
      </c>
      <c r="AP68" s="66" t="str">
        <f t="shared" si="88"/>
        <v/>
      </c>
      <c r="AQ68" s="66" t="str">
        <f t="shared" ref="AQ68:AQ102" si="111">IF(N68="","",ABS(N68-V$10))</f>
        <v/>
      </c>
      <c r="AR68" s="66" t="str">
        <f t="shared" ref="AR68:AR102" si="112">IF(O68="","",ABS(O68-W$10))</f>
        <v/>
      </c>
      <c r="AS68" s="66" t="str">
        <f t="shared" ref="AS68:AS102" si="113">IF(P68="","",ABS(P68-X$10))</f>
        <v/>
      </c>
      <c r="AT68" s="66" t="str">
        <f t="shared" ref="AT68:AT102" si="114">IF(Q68="","",ABS(Q68-Y$10))</f>
        <v/>
      </c>
      <c r="AU68" s="66" t="str">
        <f t="shared" ref="AU68:AU102" si="115">IF(R68="","",ABS(R68-Z$10))</f>
        <v/>
      </c>
      <c r="AV68" s="66" t="str">
        <f t="shared" ref="AV68:AV102" si="116">IF(S68="","",ABS(S68-AA$10))</f>
        <v/>
      </c>
      <c r="AW68" s="66" t="str">
        <f t="shared" si="89"/>
        <v/>
      </c>
      <c r="AX68" s="66" t="str">
        <f t="shared" si="90"/>
        <v/>
      </c>
      <c r="AY68" s="66" t="str">
        <f t="shared" si="91"/>
        <v/>
      </c>
      <c r="AZ68" s="66" t="str">
        <f t="shared" si="92"/>
        <v/>
      </c>
      <c r="BA68" s="66" t="str">
        <f t="shared" si="93"/>
        <v/>
      </c>
      <c r="BB68" s="66" t="str">
        <f t="shared" si="94"/>
        <v/>
      </c>
      <c r="BC68" s="66" t="str">
        <f t="shared" ref="BC68:BC102" si="117">IF(N68="","",ABS(N68-V$11))</f>
        <v/>
      </c>
      <c r="BD68" s="66" t="str">
        <f t="shared" ref="BD68:BD102" si="118">IF(O68="","",ABS(O68-W$11))</f>
        <v/>
      </c>
      <c r="BE68" s="66" t="str">
        <f t="shared" ref="BE68:BE102" si="119">IF(P68="","",ABS(P68-X$11))</f>
        <v/>
      </c>
      <c r="BF68" s="66" t="str">
        <f t="shared" ref="BF68:BF102" si="120">IF(Q68="","",ABS(Q68-Y$11))</f>
        <v/>
      </c>
      <c r="BG68" s="66" t="str">
        <f t="shared" ref="BG68:BG102" si="121">IF(R68="","",ABS(R68-Z$11))</f>
        <v/>
      </c>
      <c r="BH68" s="66" t="str">
        <f t="shared" ref="BH68:BH102" si="122">IF(S68="","",ABS(S68-AA$11))</f>
        <v/>
      </c>
      <c r="BI68" s="66" t="str">
        <f t="shared" si="95"/>
        <v/>
      </c>
      <c r="BJ68" s="66" t="str">
        <f t="shared" si="96"/>
        <v/>
      </c>
      <c r="BK68" s="66" t="str">
        <f t="shared" si="97"/>
        <v/>
      </c>
      <c r="BL68" s="66" t="str">
        <f t="shared" si="98"/>
        <v/>
      </c>
      <c r="BM68" s="66" t="str">
        <f t="shared" si="99"/>
        <v/>
      </c>
      <c r="BN68" s="66" t="str">
        <f t="shared" si="100"/>
        <v/>
      </c>
      <c r="BP68" s="66" t="str" cm="1">
        <f t="array" ref="BP68">IF(INDEX($A:$A,ROW(BP68))&lt;=V$6,SMALL(N:N,INDEX($A:$A,ROW(BP68))),"")</f>
        <v/>
      </c>
      <c r="BQ68" s="66" t="str" cm="1">
        <f t="array" ref="BQ68">IF(INDEX($A:$A,ROW(BQ68))&lt;=W$6,SMALL(O:O,INDEX($A:$A,ROW(BQ68))),"")</f>
        <v/>
      </c>
      <c r="BR68" s="66" t="str" cm="1">
        <f t="array" ref="BR68">IF(INDEX($A:$A,ROW(BR68))&lt;=X$6,SMALL(P:P,INDEX($A:$A,ROW(BR68))),"")</f>
        <v/>
      </c>
      <c r="BS68" s="66" t="str" cm="1">
        <f t="array" ref="BS68">IF(INDEX($A:$A,ROW(BS68))&lt;=Y$6,SMALL(Q:Q,INDEX($A:$A,ROW(BS68))),"")</f>
        <v/>
      </c>
      <c r="BT68" s="66" t="str" cm="1">
        <f t="array" ref="BT68">IF(INDEX($A:$A,ROW(BT68))&lt;=Z$6,SMALL(R:R,INDEX($A:$A,ROW(BT68))),"")</f>
        <v/>
      </c>
      <c r="BU68" s="66" t="str" cm="1">
        <f t="array" ref="BU68">IF(INDEX($A:$A,ROW(BU68))&lt;=AA$6,SMALL(S:S,INDEX($A:$A,ROW(BU68))),"")</f>
        <v/>
      </c>
      <c r="BV68" s="66" t="str" cm="1">
        <f t="array" aca="1" ref="BV68" ca="1">IF(INDEX($A:$A,ROW(BP68))&lt;=V$6,_xlfn.NORM.INV(RAND(),0,1),"")</f>
        <v/>
      </c>
      <c r="BW68" s="66" t="str" cm="1">
        <f t="array" aca="1" ref="BW68" ca="1">IF(INDEX($A:$A,ROW(BQ68))&lt;=W$6,_xlfn.NORM.INV(RAND(),0,1),"")</f>
        <v/>
      </c>
      <c r="BX68" s="66" t="str" cm="1">
        <f t="array" aca="1" ref="BX68" ca="1">IF(INDEX($A:$A,ROW(BR68))&lt;=X$6,_xlfn.NORM.INV(RAND(),0,1),"")</f>
        <v/>
      </c>
      <c r="BY68" s="66" t="str" cm="1">
        <f t="array" aca="1" ref="BY68" ca="1">IF(INDEX($A:$A,ROW(BS68))&lt;=Y$6,_xlfn.NORM.INV(RAND(),0,1),"")</f>
        <v/>
      </c>
      <c r="BZ68" s="66" t="str" cm="1">
        <f t="array" aca="1" ref="BZ68" ca="1">IF(INDEX($A:$A,ROW(BT68))&lt;=Z$6,_xlfn.NORM.INV(RAND(),0,1),"")</f>
        <v/>
      </c>
      <c r="CA68" s="66" t="str" cm="1">
        <f t="array" aca="1" ref="CA68" ca="1">IF(INDEX($A:$A,ROW(BU68))&lt;=AA$6,_xlfn.NORM.INV(RAND(),0,1),"")</f>
        <v/>
      </c>
    </row>
    <row r="69" spans="1:79">
      <c r="A69" s="66">
        <v>67</v>
      </c>
      <c r="B69" s="41"/>
      <c r="C69" s="1"/>
      <c r="D69" s="1"/>
      <c r="E69" s="1"/>
      <c r="F69" s="1"/>
      <c r="G69" s="28"/>
      <c r="H69" s="41"/>
      <c r="I69" s="1"/>
      <c r="J69" s="1"/>
      <c r="K69" s="1"/>
      <c r="L69" s="1"/>
      <c r="M69" s="28"/>
      <c r="N69" s="41" t="str">
        <f t="shared" si="101"/>
        <v/>
      </c>
      <c r="O69" s="11" t="str">
        <f t="shared" si="102"/>
        <v/>
      </c>
      <c r="P69" s="11" t="str">
        <f t="shared" si="103"/>
        <v/>
      </c>
      <c r="Q69" s="11" t="str">
        <f t="shared" si="104"/>
        <v/>
      </c>
      <c r="R69" s="11" t="str">
        <f t="shared" si="105"/>
        <v/>
      </c>
      <c r="S69" s="120" t="str">
        <f t="shared" si="106"/>
        <v/>
      </c>
      <c r="U69" s="97" t="s">
        <v>114</v>
      </c>
      <c r="V69" s="2">
        <f>$V$3-1</f>
        <v>2</v>
      </c>
      <c r="W69" s="2">
        <f>SUM(BI:BN)</f>
        <v>64.396298745026016</v>
      </c>
      <c r="X69" s="19"/>
      <c r="Y69" s="66" t="s">
        <v>129</v>
      </c>
      <c r="Z69" s="66"/>
      <c r="AA69" s="66"/>
      <c r="AB69" s="66"/>
      <c r="AC69" s="66"/>
      <c r="AE69" s="66" t="str">
        <f t="shared" si="107"/>
        <v/>
      </c>
      <c r="AF69" s="66" t="str">
        <f t="shared" si="108"/>
        <v/>
      </c>
      <c r="AG69" s="66" t="str">
        <f t="shared" si="109"/>
        <v/>
      </c>
      <c r="AH69" s="66" t="str">
        <f t="shared" si="109"/>
        <v/>
      </c>
      <c r="AI69" s="66" t="str">
        <f t="shared" si="110"/>
        <v/>
      </c>
      <c r="AJ69" s="66" t="str">
        <f t="shared" si="110"/>
        <v/>
      </c>
      <c r="AK69" s="66" t="str">
        <f t="shared" si="83"/>
        <v/>
      </c>
      <c r="AL69" s="66" t="str">
        <f t="shared" si="84"/>
        <v/>
      </c>
      <c r="AM69" s="66" t="str">
        <f t="shared" si="85"/>
        <v/>
      </c>
      <c r="AN69" s="66" t="str">
        <f t="shared" si="86"/>
        <v/>
      </c>
      <c r="AO69" s="66" t="str">
        <f t="shared" si="87"/>
        <v/>
      </c>
      <c r="AP69" s="66" t="str">
        <f t="shared" si="88"/>
        <v/>
      </c>
      <c r="AQ69" s="66" t="str">
        <f t="shared" si="111"/>
        <v/>
      </c>
      <c r="AR69" s="66" t="str">
        <f t="shared" si="112"/>
        <v/>
      </c>
      <c r="AS69" s="66" t="str">
        <f t="shared" si="113"/>
        <v/>
      </c>
      <c r="AT69" s="66" t="str">
        <f t="shared" si="114"/>
        <v/>
      </c>
      <c r="AU69" s="66" t="str">
        <f t="shared" si="115"/>
        <v/>
      </c>
      <c r="AV69" s="66" t="str">
        <f t="shared" si="116"/>
        <v/>
      </c>
      <c r="AW69" s="66" t="str">
        <f t="shared" si="89"/>
        <v/>
      </c>
      <c r="AX69" s="66" t="str">
        <f t="shared" si="90"/>
        <v/>
      </c>
      <c r="AY69" s="66" t="str">
        <f t="shared" si="91"/>
        <v/>
      </c>
      <c r="AZ69" s="66" t="str">
        <f t="shared" si="92"/>
        <v/>
      </c>
      <c r="BA69" s="66" t="str">
        <f t="shared" si="93"/>
        <v/>
      </c>
      <c r="BB69" s="66" t="str">
        <f t="shared" si="94"/>
        <v/>
      </c>
      <c r="BC69" s="66" t="str">
        <f t="shared" si="117"/>
        <v/>
      </c>
      <c r="BD69" s="66" t="str">
        <f t="shared" si="118"/>
        <v/>
      </c>
      <c r="BE69" s="66" t="str">
        <f t="shared" si="119"/>
        <v/>
      </c>
      <c r="BF69" s="66" t="str">
        <f t="shared" si="120"/>
        <v/>
      </c>
      <c r="BG69" s="66" t="str">
        <f t="shared" si="121"/>
        <v/>
      </c>
      <c r="BH69" s="66" t="str">
        <f t="shared" si="122"/>
        <v/>
      </c>
      <c r="BI69" s="66" t="str">
        <f t="shared" si="95"/>
        <v/>
      </c>
      <c r="BJ69" s="66" t="str">
        <f t="shared" si="96"/>
        <v/>
      </c>
      <c r="BK69" s="66" t="str">
        <f t="shared" si="97"/>
        <v/>
      </c>
      <c r="BL69" s="66" t="str">
        <f t="shared" si="98"/>
        <v/>
      </c>
      <c r="BM69" s="66" t="str">
        <f t="shared" si="99"/>
        <v/>
      </c>
      <c r="BN69" s="66" t="str">
        <f t="shared" si="100"/>
        <v/>
      </c>
      <c r="BP69" s="66" t="str" cm="1">
        <f t="array" ref="BP69">IF(INDEX($A:$A,ROW(BP69))&lt;=V$6,SMALL(N:N,INDEX($A:$A,ROW(BP69))),"")</f>
        <v/>
      </c>
      <c r="BQ69" s="66" t="str" cm="1">
        <f t="array" ref="BQ69">IF(INDEX($A:$A,ROW(BQ69))&lt;=W$6,SMALL(O:O,INDEX($A:$A,ROW(BQ69))),"")</f>
        <v/>
      </c>
      <c r="BR69" s="66" t="str" cm="1">
        <f t="array" ref="BR69">IF(INDEX($A:$A,ROW(BR69))&lt;=X$6,SMALL(P:P,INDEX($A:$A,ROW(BR69))),"")</f>
        <v/>
      </c>
      <c r="BS69" s="66" t="str" cm="1">
        <f t="array" ref="BS69">IF(INDEX($A:$A,ROW(BS69))&lt;=Y$6,SMALL(Q:Q,INDEX($A:$A,ROW(BS69))),"")</f>
        <v/>
      </c>
      <c r="BT69" s="66" t="str" cm="1">
        <f t="array" ref="BT69">IF(INDEX($A:$A,ROW(BT69))&lt;=Z$6,SMALL(R:R,INDEX($A:$A,ROW(BT69))),"")</f>
        <v/>
      </c>
      <c r="BU69" s="66" t="str" cm="1">
        <f t="array" ref="BU69">IF(INDEX($A:$A,ROW(BU69))&lt;=AA$6,SMALL(S:S,INDEX($A:$A,ROW(BU69))),"")</f>
        <v/>
      </c>
      <c r="BV69" s="66" t="str" cm="1">
        <f t="array" aca="1" ref="BV69" ca="1">IF(INDEX($A:$A,ROW(BP69))&lt;=V$6,_xlfn.NORM.INV(RAND(),0,1),"")</f>
        <v/>
      </c>
      <c r="BW69" s="66" t="str" cm="1">
        <f t="array" aca="1" ref="BW69" ca="1">IF(INDEX($A:$A,ROW(BQ69))&lt;=W$6,_xlfn.NORM.INV(RAND(),0,1),"")</f>
        <v/>
      </c>
      <c r="BX69" s="66" t="str" cm="1">
        <f t="array" aca="1" ref="BX69" ca="1">IF(INDEX($A:$A,ROW(BR69))&lt;=X$6,_xlfn.NORM.INV(RAND(),0,1),"")</f>
        <v/>
      </c>
      <c r="BY69" s="66" t="str" cm="1">
        <f t="array" aca="1" ref="BY69" ca="1">IF(INDEX($A:$A,ROW(BS69))&lt;=Y$6,_xlfn.NORM.INV(RAND(),0,1),"")</f>
        <v/>
      </c>
      <c r="BZ69" s="66" t="str" cm="1">
        <f t="array" aca="1" ref="BZ69" ca="1">IF(INDEX($A:$A,ROW(BT69))&lt;=Z$6,_xlfn.NORM.INV(RAND(),0,1),"")</f>
        <v/>
      </c>
      <c r="CA69" s="66" t="str" cm="1">
        <f t="array" aca="1" ref="CA69" ca="1">IF(INDEX($A:$A,ROW(BU69))&lt;=AA$6,_xlfn.NORM.INV(RAND(),0,1),"")</f>
        <v/>
      </c>
    </row>
    <row r="70" spans="1:79">
      <c r="A70" s="66">
        <v>68</v>
      </c>
      <c r="B70" s="41"/>
      <c r="C70" s="1"/>
      <c r="D70" s="1"/>
      <c r="E70" s="1"/>
      <c r="F70" s="1"/>
      <c r="G70" s="28"/>
      <c r="H70" s="41"/>
      <c r="I70" s="1"/>
      <c r="J70" s="1"/>
      <c r="K70" s="1"/>
      <c r="L70" s="1"/>
      <c r="M70" s="28"/>
      <c r="N70" s="41" t="str">
        <f t="shared" si="101"/>
        <v/>
      </c>
      <c r="O70" s="11" t="str">
        <f t="shared" si="102"/>
        <v/>
      </c>
      <c r="P70" s="11" t="str">
        <f t="shared" si="103"/>
        <v/>
      </c>
      <c r="Q70" s="11" t="str">
        <f t="shared" si="104"/>
        <v/>
      </c>
      <c r="R70" s="11" t="str">
        <f t="shared" si="105"/>
        <v/>
      </c>
      <c r="S70" s="120" t="str">
        <f t="shared" si="106"/>
        <v/>
      </c>
      <c r="U70" s="97" t="s">
        <v>148</v>
      </c>
      <c r="V70" s="2">
        <f>V68/V69</f>
        <v>14</v>
      </c>
      <c r="W70" s="2">
        <f>W68/W69</f>
        <v>3.9483049219115586E-2</v>
      </c>
      <c r="X70" s="89">
        <f>V70*W70</f>
        <v>0.55276268906761816</v>
      </c>
      <c r="Y70" s="84">
        <v>0.53569999999999995</v>
      </c>
      <c r="Z70" s="66"/>
      <c r="AA70" s="66"/>
      <c r="AB70" s="66"/>
      <c r="AC70" s="66"/>
      <c r="AE70" s="66" t="str">
        <f t="shared" si="107"/>
        <v/>
      </c>
      <c r="AF70" s="66" t="str">
        <f t="shared" si="108"/>
        <v/>
      </c>
      <c r="AG70" s="66" t="str">
        <f t="shared" si="109"/>
        <v/>
      </c>
      <c r="AH70" s="66" t="str">
        <f t="shared" si="109"/>
        <v/>
      </c>
      <c r="AI70" s="66" t="str">
        <f t="shared" si="110"/>
        <v/>
      </c>
      <c r="AJ70" s="66" t="str">
        <f t="shared" si="110"/>
        <v/>
      </c>
      <c r="AK70" s="66" t="str">
        <f t="shared" si="83"/>
        <v/>
      </c>
      <c r="AL70" s="66" t="str">
        <f t="shared" si="84"/>
        <v/>
      </c>
      <c r="AM70" s="66" t="str">
        <f t="shared" si="85"/>
        <v/>
      </c>
      <c r="AN70" s="66" t="str">
        <f t="shared" si="86"/>
        <v/>
      </c>
      <c r="AO70" s="66" t="str">
        <f t="shared" si="87"/>
        <v/>
      </c>
      <c r="AP70" s="66" t="str">
        <f t="shared" si="88"/>
        <v/>
      </c>
      <c r="AQ70" s="66" t="str">
        <f t="shared" si="111"/>
        <v/>
      </c>
      <c r="AR70" s="66" t="str">
        <f t="shared" si="112"/>
        <v/>
      </c>
      <c r="AS70" s="66" t="str">
        <f t="shared" si="113"/>
        <v/>
      </c>
      <c r="AT70" s="66" t="str">
        <f t="shared" si="114"/>
        <v/>
      </c>
      <c r="AU70" s="66" t="str">
        <f t="shared" si="115"/>
        <v/>
      </c>
      <c r="AV70" s="66" t="str">
        <f t="shared" si="116"/>
        <v/>
      </c>
      <c r="AW70" s="66" t="str">
        <f t="shared" si="89"/>
        <v/>
      </c>
      <c r="AX70" s="66" t="str">
        <f t="shared" si="90"/>
        <v/>
      </c>
      <c r="AY70" s="66" t="str">
        <f t="shared" si="91"/>
        <v/>
      </c>
      <c r="AZ70" s="66" t="str">
        <f t="shared" si="92"/>
        <v/>
      </c>
      <c r="BA70" s="66" t="str">
        <f t="shared" si="93"/>
        <v/>
      </c>
      <c r="BB70" s="66" t="str">
        <f t="shared" si="94"/>
        <v/>
      </c>
      <c r="BC70" s="66" t="str">
        <f t="shared" si="117"/>
        <v/>
      </c>
      <c r="BD70" s="66" t="str">
        <f t="shared" si="118"/>
        <v/>
      </c>
      <c r="BE70" s="66" t="str">
        <f t="shared" si="119"/>
        <v/>
      </c>
      <c r="BF70" s="66" t="str">
        <f t="shared" si="120"/>
        <v/>
      </c>
      <c r="BG70" s="66" t="str">
        <f t="shared" si="121"/>
        <v/>
      </c>
      <c r="BH70" s="66" t="str">
        <f t="shared" si="122"/>
        <v/>
      </c>
      <c r="BI70" s="66" t="str">
        <f t="shared" si="95"/>
        <v/>
      </c>
      <c r="BJ70" s="66" t="str">
        <f t="shared" si="96"/>
        <v/>
      </c>
      <c r="BK70" s="66" t="str">
        <f t="shared" si="97"/>
        <v/>
      </c>
      <c r="BL70" s="66" t="str">
        <f t="shared" si="98"/>
        <v/>
      </c>
      <c r="BM70" s="66" t="str">
        <f t="shared" si="99"/>
        <v/>
      </c>
      <c r="BN70" s="66" t="str">
        <f t="shared" si="100"/>
        <v/>
      </c>
      <c r="BP70" s="66" t="str" cm="1">
        <f t="array" ref="BP70">IF(INDEX($A:$A,ROW(BP70))&lt;=V$6,SMALL(N:N,INDEX($A:$A,ROW(BP70))),"")</f>
        <v/>
      </c>
      <c r="BQ70" s="66" t="str" cm="1">
        <f t="array" ref="BQ70">IF(INDEX($A:$A,ROW(BQ70))&lt;=W$6,SMALL(O:O,INDEX($A:$A,ROW(BQ70))),"")</f>
        <v/>
      </c>
      <c r="BR70" s="66" t="str" cm="1">
        <f t="array" ref="BR70">IF(INDEX($A:$A,ROW(BR70))&lt;=X$6,SMALL(P:P,INDEX($A:$A,ROW(BR70))),"")</f>
        <v/>
      </c>
      <c r="BS70" s="66" t="str" cm="1">
        <f t="array" ref="BS70">IF(INDEX($A:$A,ROW(BS70))&lt;=Y$6,SMALL(Q:Q,INDEX($A:$A,ROW(BS70))),"")</f>
        <v/>
      </c>
      <c r="BT70" s="66" t="str" cm="1">
        <f t="array" ref="BT70">IF(INDEX($A:$A,ROW(BT70))&lt;=Z$6,SMALL(R:R,INDEX($A:$A,ROW(BT70))),"")</f>
        <v/>
      </c>
      <c r="BU70" s="66" t="str" cm="1">
        <f t="array" ref="BU70">IF(INDEX($A:$A,ROW(BU70))&lt;=AA$6,SMALL(S:S,INDEX($A:$A,ROW(BU70))),"")</f>
        <v/>
      </c>
      <c r="BV70" s="66" t="str" cm="1">
        <f t="array" aca="1" ref="BV70" ca="1">IF(INDEX($A:$A,ROW(BP70))&lt;=V$6,_xlfn.NORM.INV(RAND(),0,1),"")</f>
        <v/>
      </c>
      <c r="BW70" s="66" t="str" cm="1">
        <f t="array" aca="1" ref="BW70" ca="1">IF(INDEX($A:$A,ROW(BQ70))&lt;=W$6,_xlfn.NORM.INV(RAND(),0,1),"")</f>
        <v/>
      </c>
      <c r="BX70" s="66" t="str" cm="1">
        <f t="array" aca="1" ref="BX70" ca="1">IF(INDEX($A:$A,ROW(BR70))&lt;=X$6,_xlfn.NORM.INV(RAND(),0,1),"")</f>
        <v/>
      </c>
      <c r="BY70" s="66" t="str" cm="1">
        <f t="array" aca="1" ref="BY70" ca="1">IF(INDEX($A:$A,ROW(BS70))&lt;=Y$6,_xlfn.NORM.INV(RAND(),0,1),"")</f>
        <v/>
      </c>
      <c r="BZ70" s="66" t="str" cm="1">
        <f t="array" aca="1" ref="BZ70" ca="1">IF(INDEX($A:$A,ROW(BT70))&lt;=Z$6,_xlfn.NORM.INV(RAND(),0,1),"")</f>
        <v/>
      </c>
      <c r="CA70" s="66" t="str" cm="1">
        <f t="array" aca="1" ref="CA70" ca="1">IF(INDEX($A:$A,ROW(BU70))&lt;=AA$6,_xlfn.NORM.INV(RAND(),0,1),"")</f>
        <v/>
      </c>
    </row>
    <row r="71" spans="1:79">
      <c r="A71" s="66">
        <v>69</v>
      </c>
      <c r="B71" s="41"/>
      <c r="C71" s="1"/>
      <c r="D71" s="1"/>
      <c r="E71" s="1"/>
      <c r="F71" s="1"/>
      <c r="G71" s="28"/>
      <c r="H71" s="41"/>
      <c r="I71" s="1"/>
      <c r="J71" s="1"/>
      <c r="K71" s="1"/>
      <c r="L71" s="1"/>
      <c r="M71" s="28"/>
      <c r="N71" s="41" t="str">
        <f t="shared" si="101"/>
        <v/>
      </c>
      <c r="O71" s="11" t="str">
        <f t="shared" si="102"/>
        <v/>
      </c>
      <c r="P71" s="11" t="str">
        <f t="shared" si="103"/>
        <v/>
      </c>
      <c r="Q71" s="11" t="str">
        <f t="shared" si="104"/>
        <v/>
      </c>
      <c r="R71" s="11" t="str">
        <f t="shared" si="105"/>
        <v/>
      </c>
      <c r="S71" s="120" t="str">
        <f t="shared" si="106"/>
        <v/>
      </c>
      <c r="U71" s="97"/>
      <c r="V71" s="2" t="s">
        <v>92</v>
      </c>
      <c r="W71" s="2"/>
      <c r="X71" s="19"/>
      <c r="Y71" s="66"/>
      <c r="Z71" s="66"/>
      <c r="AA71" s="66"/>
      <c r="AB71" s="66"/>
      <c r="AC71" s="66"/>
      <c r="AE71" s="66" t="str">
        <f t="shared" si="107"/>
        <v/>
      </c>
      <c r="AF71" s="66" t="str">
        <f t="shared" si="108"/>
        <v/>
      </c>
      <c r="AG71" s="66" t="str">
        <f t="shared" si="109"/>
        <v/>
      </c>
      <c r="AH71" s="66" t="str">
        <f t="shared" si="109"/>
        <v/>
      </c>
      <c r="AI71" s="66" t="str">
        <f t="shared" si="110"/>
        <v/>
      </c>
      <c r="AJ71" s="66" t="str">
        <f t="shared" si="110"/>
        <v/>
      </c>
      <c r="AK71" s="66" t="str">
        <f t="shared" si="83"/>
        <v/>
      </c>
      <c r="AL71" s="66" t="str">
        <f t="shared" si="84"/>
        <v/>
      </c>
      <c r="AM71" s="66" t="str">
        <f t="shared" si="85"/>
        <v/>
      </c>
      <c r="AN71" s="66" t="str">
        <f t="shared" si="86"/>
        <v/>
      </c>
      <c r="AO71" s="66" t="str">
        <f t="shared" si="87"/>
        <v/>
      </c>
      <c r="AP71" s="66" t="str">
        <f t="shared" si="88"/>
        <v/>
      </c>
      <c r="AQ71" s="66" t="str">
        <f t="shared" si="111"/>
        <v/>
      </c>
      <c r="AR71" s="66" t="str">
        <f t="shared" si="112"/>
        <v/>
      </c>
      <c r="AS71" s="66" t="str">
        <f t="shared" si="113"/>
        <v/>
      </c>
      <c r="AT71" s="66" t="str">
        <f t="shared" si="114"/>
        <v/>
      </c>
      <c r="AU71" s="66" t="str">
        <f t="shared" si="115"/>
        <v/>
      </c>
      <c r="AV71" s="66" t="str">
        <f t="shared" si="116"/>
        <v/>
      </c>
      <c r="AW71" s="66" t="str">
        <f t="shared" si="89"/>
        <v/>
      </c>
      <c r="AX71" s="66" t="str">
        <f t="shared" si="90"/>
        <v/>
      </c>
      <c r="AY71" s="66" t="str">
        <f t="shared" si="91"/>
        <v/>
      </c>
      <c r="AZ71" s="66" t="str">
        <f t="shared" si="92"/>
        <v/>
      </c>
      <c r="BA71" s="66" t="str">
        <f t="shared" si="93"/>
        <v/>
      </c>
      <c r="BB71" s="66" t="str">
        <f t="shared" si="94"/>
        <v/>
      </c>
      <c r="BC71" s="66" t="str">
        <f t="shared" si="117"/>
        <v/>
      </c>
      <c r="BD71" s="66" t="str">
        <f t="shared" si="118"/>
        <v/>
      </c>
      <c r="BE71" s="66" t="str">
        <f t="shared" si="119"/>
        <v/>
      </c>
      <c r="BF71" s="66" t="str">
        <f t="shared" si="120"/>
        <v/>
      </c>
      <c r="BG71" s="66" t="str">
        <f t="shared" si="121"/>
        <v/>
      </c>
      <c r="BH71" s="66" t="str">
        <f t="shared" si="122"/>
        <v/>
      </c>
      <c r="BI71" s="66" t="str">
        <f t="shared" si="95"/>
        <v/>
      </c>
      <c r="BJ71" s="66" t="str">
        <f t="shared" si="96"/>
        <v/>
      </c>
      <c r="BK71" s="66" t="str">
        <f t="shared" si="97"/>
        <v/>
      </c>
      <c r="BL71" s="66" t="str">
        <f t="shared" si="98"/>
        <v/>
      </c>
      <c r="BM71" s="66" t="str">
        <f t="shared" si="99"/>
        <v/>
      </c>
      <c r="BN71" s="66" t="str">
        <f t="shared" si="100"/>
        <v/>
      </c>
      <c r="BP71" s="66" t="str" cm="1">
        <f t="array" ref="BP71">IF(INDEX($A:$A,ROW(BP71))&lt;=V$6,SMALL(N:N,INDEX($A:$A,ROW(BP71))),"")</f>
        <v/>
      </c>
      <c r="BQ71" s="66" t="str" cm="1">
        <f t="array" ref="BQ71">IF(INDEX($A:$A,ROW(BQ71))&lt;=W$6,SMALL(O:O,INDEX($A:$A,ROW(BQ71))),"")</f>
        <v/>
      </c>
      <c r="BR71" s="66" t="str" cm="1">
        <f t="array" ref="BR71">IF(INDEX($A:$A,ROW(BR71))&lt;=X$6,SMALL(P:P,INDEX($A:$A,ROW(BR71))),"")</f>
        <v/>
      </c>
      <c r="BS71" s="66" t="str" cm="1">
        <f t="array" ref="BS71">IF(INDEX($A:$A,ROW(BS71))&lt;=Y$6,SMALL(Q:Q,INDEX($A:$A,ROW(BS71))),"")</f>
        <v/>
      </c>
      <c r="BT71" s="66" t="str" cm="1">
        <f t="array" ref="BT71">IF(INDEX($A:$A,ROW(BT71))&lt;=Z$6,SMALL(R:R,INDEX($A:$A,ROW(BT71))),"")</f>
        <v/>
      </c>
      <c r="BU71" s="66" t="str" cm="1">
        <f t="array" ref="BU71">IF(INDEX($A:$A,ROW(BU71))&lt;=AA$6,SMALL(S:S,INDEX($A:$A,ROW(BU71))),"")</f>
        <v/>
      </c>
      <c r="BV71" s="66" t="str" cm="1">
        <f t="array" aca="1" ref="BV71" ca="1">IF(INDEX($A:$A,ROW(BP71))&lt;=V$6,_xlfn.NORM.INV(RAND(),0,1),"")</f>
        <v/>
      </c>
      <c r="BW71" s="66" t="str" cm="1">
        <f t="array" aca="1" ref="BW71" ca="1">IF(INDEX($A:$A,ROW(BQ71))&lt;=W$6,_xlfn.NORM.INV(RAND(),0,1),"")</f>
        <v/>
      </c>
      <c r="BX71" s="66" t="str" cm="1">
        <f t="array" aca="1" ref="BX71" ca="1">IF(INDEX($A:$A,ROW(BR71))&lt;=X$6,_xlfn.NORM.INV(RAND(),0,1),"")</f>
        <v/>
      </c>
      <c r="BY71" s="66" t="str" cm="1">
        <f t="array" aca="1" ref="BY71" ca="1">IF(INDEX($A:$A,ROW(BS71))&lt;=Y$6,_xlfn.NORM.INV(RAND(),0,1),"")</f>
        <v/>
      </c>
      <c r="BZ71" s="66" t="str" cm="1">
        <f t="array" aca="1" ref="BZ71" ca="1">IF(INDEX($A:$A,ROW(BT71))&lt;=Z$6,_xlfn.NORM.INV(RAND(),0,1),"")</f>
        <v/>
      </c>
      <c r="CA71" s="66" t="str" cm="1">
        <f t="array" aca="1" ref="CA71" ca="1">IF(INDEX($A:$A,ROW(BU71))&lt;=AA$6,_xlfn.NORM.INV(RAND(),0,1),"")</f>
        <v/>
      </c>
    </row>
    <row r="72" spans="1:79">
      <c r="A72" s="66">
        <v>70</v>
      </c>
      <c r="B72" s="41"/>
      <c r="C72" s="1"/>
      <c r="D72" s="1"/>
      <c r="E72" s="1"/>
      <c r="F72" s="1"/>
      <c r="G72" s="28"/>
      <c r="H72" s="41"/>
      <c r="I72" s="1"/>
      <c r="J72" s="1"/>
      <c r="K72" s="1"/>
      <c r="L72" s="1"/>
      <c r="M72" s="28"/>
      <c r="N72" s="41" t="str">
        <f t="shared" si="101"/>
        <v/>
      </c>
      <c r="O72" s="11" t="str">
        <f t="shared" si="102"/>
        <v/>
      </c>
      <c r="P72" s="11" t="str">
        <f t="shared" si="103"/>
        <v/>
      </c>
      <c r="Q72" s="11" t="str">
        <f t="shared" si="104"/>
        <v/>
      </c>
      <c r="R72" s="11" t="str">
        <f t="shared" si="105"/>
        <v/>
      </c>
      <c r="S72" s="120" t="str">
        <f t="shared" si="106"/>
        <v/>
      </c>
      <c r="U72" s="97" t="s">
        <v>10</v>
      </c>
      <c r="V72" s="2">
        <v>0.05</v>
      </c>
      <c r="W72" s="2"/>
      <c r="X72" s="19"/>
      <c r="Y72" s="66"/>
      <c r="Z72" s="66"/>
      <c r="AA72" s="66"/>
      <c r="AB72" s="66"/>
      <c r="AC72" s="66"/>
      <c r="AE72" s="66" t="str">
        <f t="shared" si="107"/>
        <v/>
      </c>
      <c r="AF72" s="66" t="str">
        <f t="shared" si="108"/>
        <v/>
      </c>
      <c r="AG72" s="66" t="str">
        <f t="shared" si="109"/>
        <v/>
      </c>
      <c r="AH72" s="66" t="str">
        <f t="shared" si="109"/>
        <v/>
      </c>
      <c r="AI72" s="66" t="str">
        <f t="shared" si="110"/>
        <v/>
      </c>
      <c r="AJ72" s="66" t="str">
        <f t="shared" si="110"/>
        <v/>
      </c>
      <c r="AK72" s="66" t="str">
        <f t="shared" si="83"/>
        <v/>
      </c>
      <c r="AL72" s="66" t="str">
        <f t="shared" si="84"/>
        <v/>
      </c>
      <c r="AM72" s="66" t="str">
        <f t="shared" si="85"/>
        <v/>
      </c>
      <c r="AN72" s="66" t="str">
        <f t="shared" si="86"/>
        <v/>
      </c>
      <c r="AO72" s="66" t="str">
        <f t="shared" si="87"/>
        <v/>
      </c>
      <c r="AP72" s="66" t="str">
        <f t="shared" si="88"/>
        <v/>
      </c>
      <c r="AQ72" s="66" t="str">
        <f t="shared" si="111"/>
        <v/>
      </c>
      <c r="AR72" s="66" t="str">
        <f t="shared" si="112"/>
        <v/>
      </c>
      <c r="AS72" s="66" t="str">
        <f t="shared" si="113"/>
        <v/>
      </c>
      <c r="AT72" s="66" t="str">
        <f t="shared" si="114"/>
        <v/>
      </c>
      <c r="AU72" s="66" t="str">
        <f t="shared" si="115"/>
        <v/>
      </c>
      <c r="AV72" s="66" t="str">
        <f t="shared" si="116"/>
        <v/>
      </c>
      <c r="AW72" s="66" t="str">
        <f t="shared" si="89"/>
        <v/>
      </c>
      <c r="AX72" s="66" t="str">
        <f t="shared" si="90"/>
        <v/>
      </c>
      <c r="AY72" s="66" t="str">
        <f t="shared" si="91"/>
        <v/>
      </c>
      <c r="AZ72" s="66" t="str">
        <f t="shared" si="92"/>
        <v/>
      </c>
      <c r="BA72" s="66" t="str">
        <f t="shared" si="93"/>
        <v/>
      </c>
      <c r="BB72" s="66" t="str">
        <f t="shared" si="94"/>
        <v/>
      </c>
      <c r="BC72" s="66" t="str">
        <f t="shared" si="117"/>
        <v/>
      </c>
      <c r="BD72" s="66" t="str">
        <f t="shared" si="118"/>
        <v/>
      </c>
      <c r="BE72" s="66" t="str">
        <f t="shared" si="119"/>
        <v/>
      </c>
      <c r="BF72" s="66" t="str">
        <f t="shared" si="120"/>
        <v/>
      </c>
      <c r="BG72" s="66" t="str">
        <f t="shared" si="121"/>
        <v/>
      </c>
      <c r="BH72" s="66" t="str">
        <f t="shared" si="122"/>
        <v/>
      </c>
      <c r="BI72" s="66" t="str">
        <f t="shared" si="95"/>
        <v/>
      </c>
      <c r="BJ72" s="66" t="str">
        <f t="shared" si="96"/>
        <v/>
      </c>
      <c r="BK72" s="66" t="str">
        <f t="shared" si="97"/>
        <v/>
      </c>
      <c r="BL72" s="66" t="str">
        <f t="shared" si="98"/>
        <v/>
      </c>
      <c r="BM72" s="66" t="str">
        <f t="shared" si="99"/>
        <v/>
      </c>
      <c r="BN72" s="66" t="str">
        <f t="shared" si="100"/>
        <v/>
      </c>
      <c r="BP72" s="66" t="str" cm="1">
        <f t="array" ref="BP72">IF(INDEX($A:$A,ROW(BP72))&lt;=V$6,SMALL(N:N,INDEX($A:$A,ROW(BP72))),"")</f>
        <v/>
      </c>
      <c r="BQ72" s="66" t="str" cm="1">
        <f t="array" ref="BQ72">IF(INDEX($A:$A,ROW(BQ72))&lt;=W$6,SMALL(O:O,INDEX($A:$A,ROW(BQ72))),"")</f>
        <v/>
      </c>
      <c r="BR72" s="66" t="str" cm="1">
        <f t="array" ref="BR72">IF(INDEX($A:$A,ROW(BR72))&lt;=X$6,SMALL(P:P,INDEX($A:$A,ROW(BR72))),"")</f>
        <v/>
      </c>
      <c r="BS72" s="66" t="str" cm="1">
        <f t="array" ref="BS72">IF(INDEX($A:$A,ROW(BS72))&lt;=Y$6,SMALL(Q:Q,INDEX($A:$A,ROW(BS72))),"")</f>
        <v/>
      </c>
      <c r="BT72" s="66" t="str" cm="1">
        <f t="array" ref="BT72">IF(INDEX($A:$A,ROW(BT72))&lt;=Z$6,SMALL(R:R,INDEX($A:$A,ROW(BT72))),"")</f>
        <v/>
      </c>
      <c r="BU72" s="66" t="str" cm="1">
        <f t="array" ref="BU72">IF(INDEX($A:$A,ROW(BU72))&lt;=AA$6,SMALL(S:S,INDEX($A:$A,ROW(BU72))),"")</f>
        <v/>
      </c>
      <c r="BV72" s="66" t="str" cm="1">
        <f t="array" aca="1" ref="BV72" ca="1">IF(INDEX($A:$A,ROW(BP72))&lt;=V$6,_xlfn.NORM.INV(RAND(),0,1),"")</f>
        <v/>
      </c>
      <c r="BW72" s="66" t="str" cm="1">
        <f t="array" aca="1" ref="BW72" ca="1">IF(INDEX($A:$A,ROW(BQ72))&lt;=W$6,_xlfn.NORM.INV(RAND(),0,1),"")</f>
        <v/>
      </c>
      <c r="BX72" s="66" t="str" cm="1">
        <f t="array" aca="1" ref="BX72" ca="1">IF(INDEX($A:$A,ROW(BR72))&lt;=X$6,_xlfn.NORM.INV(RAND(),0,1),"")</f>
        <v/>
      </c>
      <c r="BY72" s="66" t="str" cm="1">
        <f t="array" aca="1" ref="BY72" ca="1">IF(INDEX($A:$A,ROW(BS72))&lt;=Y$6,_xlfn.NORM.INV(RAND(),0,1),"")</f>
        <v/>
      </c>
      <c r="BZ72" s="66" t="str" cm="1">
        <f t="array" aca="1" ref="BZ72" ca="1">IF(INDEX($A:$A,ROW(BT72))&lt;=Z$6,_xlfn.NORM.INV(RAND(),0,1),"")</f>
        <v/>
      </c>
      <c r="CA72" s="66" t="str" cm="1">
        <f t="array" aca="1" ref="CA72" ca="1">IF(INDEX($A:$A,ROW(BU72))&lt;=AA$6,_xlfn.NORM.INV(RAND(),0,1),"")</f>
        <v/>
      </c>
    </row>
    <row r="73" spans="1:79">
      <c r="A73" s="66">
        <v>71</v>
      </c>
      <c r="B73" s="41"/>
      <c r="C73" s="1"/>
      <c r="D73" s="1"/>
      <c r="E73" s="1"/>
      <c r="F73" s="1"/>
      <c r="G73" s="28"/>
      <c r="H73" s="41"/>
      <c r="I73" s="1"/>
      <c r="J73" s="1"/>
      <c r="K73" s="1"/>
      <c r="L73" s="1"/>
      <c r="M73" s="28"/>
      <c r="N73" s="41" t="str">
        <f t="shared" si="101"/>
        <v/>
      </c>
      <c r="O73" s="11" t="str">
        <f t="shared" si="102"/>
        <v/>
      </c>
      <c r="P73" s="11" t="str">
        <f t="shared" si="103"/>
        <v/>
      </c>
      <c r="Q73" s="11" t="str">
        <f t="shared" si="104"/>
        <v/>
      </c>
      <c r="R73" s="11" t="str">
        <f t="shared" si="105"/>
        <v/>
      </c>
      <c r="S73" s="120" t="str">
        <f t="shared" si="106"/>
        <v/>
      </c>
      <c r="U73" s="97" t="s">
        <v>122</v>
      </c>
      <c r="V73" s="2">
        <f>_xlfn.F.INV.RT(V72,$Z$3,$AB$7)</f>
        <v>3.3403855582377591</v>
      </c>
      <c r="W73" s="2"/>
      <c r="X73" s="19"/>
      <c r="Y73" s="66"/>
      <c r="Z73" s="66"/>
      <c r="AA73" s="66"/>
      <c r="AB73" s="66"/>
      <c r="AC73" s="66"/>
      <c r="AE73" s="66" t="str">
        <f t="shared" si="107"/>
        <v/>
      </c>
      <c r="AF73" s="66" t="str">
        <f t="shared" si="108"/>
        <v/>
      </c>
      <c r="AG73" s="66" t="str">
        <f t="shared" si="109"/>
        <v/>
      </c>
      <c r="AH73" s="66" t="str">
        <f t="shared" si="109"/>
        <v/>
      </c>
      <c r="AI73" s="66" t="str">
        <f t="shared" si="110"/>
        <v/>
      </c>
      <c r="AJ73" s="66" t="str">
        <f t="shared" si="110"/>
        <v/>
      </c>
      <c r="AK73" s="66" t="str">
        <f t="shared" si="83"/>
        <v/>
      </c>
      <c r="AL73" s="66" t="str">
        <f t="shared" si="84"/>
        <v/>
      </c>
      <c r="AM73" s="66" t="str">
        <f t="shared" si="85"/>
        <v/>
      </c>
      <c r="AN73" s="66" t="str">
        <f t="shared" si="86"/>
        <v/>
      </c>
      <c r="AO73" s="66" t="str">
        <f t="shared" si="87"/>
        <v/>
      </c>
      <c r="AP73" s="66" t="str">
        <f t="shared" si="88"/>
        <v/>
      </c>
      <c r="AQ73" s="66" t="str">
        <f t="shared" si="111"/>
        <v/>
      </c>
      <c r="AR73" s="66" t="str">
        <f t="shared" si="112"/>
        <v/>
      </c>
      <c r="AS73" s="66" t="str">
        <f t="shared" si="113"/>
        <v/>
      </c>
      <c r="AT73" s="66" t="str">
        <f t="shared" si="114"/>
        <v/>
      </c>
      <c r="AU73" s="66" t="str">
        <f t="shared" si="115"/>
        <v/>
      </c>
      <c r="AV73" s="66" t="str">
        <f t="shared" si="116"/>
        <v/>
      </c>
      <c r="AW73" s="66" t="str">
        <f t="shared" si="89"/>
        <v/>
      </c>
      <c r="AX73" s="66" t="str">
        <f t="shared" si="90"/>
        <v/>
      </c>
      <c r="AY73" s="66" t="str">
        <f t="shared" si="91"/>
        <v/>
      </c>
      <c r="AZ73" s="66" t="str">
        <f t="shared" si="92"/>
        <v/>
      </c>
      <c r="BA73" s="66" t="str">
        <f t="shared" si="93"/>
        <v/>
      </c>
      <c r="BB73" s="66" t="str">
        <f t="shared" si="94"/>
        <v/>
      </c>
      <c r="BC73" s="66" t="str">
        <f t="shared" si="117"/>
        <v/>
      </c>
      <c r="BD73" s="66" t="str">
        <f t="shared" si="118"/>
        <v/>
      </c>
      <c r="BE73" s="66" t="str">
        <f t="shared" si="119"/>
        <v/>
      </c>
      <c r="BF73" s="66" t="str">
        <f t="shared" si="120"/>
        <v/>
      </c>
      <c r="BG73" s="66" t="str">
        <f t="shared" si="121"/>
        <v/>
      </c>
      <c r="BH73" s="66" t="str">
        <f t="shared" si="122"/>
        <v/>
      </c>
      <c r="BI73" s="66" t="str">
        <f t="shared" si="95"/>
        <v/>
      </c>
      <c r="BJ73" s="66" t="str">
        <f t="shared" si="96"/>
        <v/>
      </c>
      <c r="BK73" s="66" t="str">
        <f t="shared" si="97"/>
        <v/>
      </c>
      <c r="BL73" s="66" t="str">
        <f t="shared" si="98"/>
        <v/>
      </c>
      <c r="BM73" s="66" t="str">
        <f t="shared" si="99"/>
        <v/>
      </c>
      <c r="BN73" s="66" t="str">
        <f t="shared" si="100"/>
        <v/>
      </c>
      <c r="BP73" s="66" t="str" cm="1">
        <f t="array" ref="BP73">IF(INDEX($A:$A,ROW(BP73))&lt;=V$6,SMALL(N:N,INDEX($A:$A,ROW(BP73))),"")</f>
        <v/>
      </c>
      <c r="BQ73" s="66" t="str" cm="1">
        <f t="array" ref="BQ73">IF(INDEX($A:$A,ROW(BQ73))&lt;=W$6,SMALL(O:O,INDEX($A:$A,ROW(BQ73))),"")</f>
        <v/>
      </c>
      <c r="BR73" s="66" t="str" cm="1">
        <f t="array" ref="BR73">IF(INDEX($A:$A,ROW(BR73))&lt;=X$6,SMALL(P:P,INDEX($A:$A,ROW(BR73))),"")</f>
        <v/>
      </c>
      <c r="BS73" s="66" t="str" cm="1">
        <f t="array" ref="BS73">IF(INDEX($A:$A,ROW(BS73))&lt;=Y$6,SMALL(Q:Q,INDEX($A:$A,ROW(BS73))),"")</f>
        <v/>
      </c>
      <c r="BT73" s="66" t="str" cm="1">
        <f t="array" ref="BT73">IF(INDEX($A:$A,ROW(BT73))&lt;=Z$6,SMALL(R:R,INDEX($A:$A,ROW(BT73))),"")</f>
        <v/>
      </c>
      <c r="BU73" s="66" t="str" cm="1">
        <f t="array" ref="BU73">IF(INDEX($A:$A,ROW(BU73))&lt;=AA$6,SMALL(S:S,INDEX($A:$A,ROW(BU73))),"")</f>
        <v/>
      </c>
      <c r="BV73" s="66" t="str" cm="1">
        <f t="array" aca="1" ref="BV73" ca="1">IF(INDEX($A:$A,ROW(BP73))&lt;=V$6,_xlfn.NORM.INV(RAND(),0,1),"")</f>
        <v/>
      </c>
      <c r="BW73" s="66" t="str" cm="1">
        <f t="array" aca="1" ref="BW73" ca="1">IF(INDEX($A:$A,ROW(BQ73))&lt;=W$6,_xlfn.NORM.INV(RAND(),0,1),"")</f>
        <v/>
      </c>
      <c r="BX73" s="66" t="str" cm="1">
        <f t="array" aca="1" ref="BX73" ca="1">IF(INDEX($A:$A,ROW(BR73))&lt;=X$6,_xlfn.NORM.INV(RAND(),0,1),"")</f>
        <v/>
      </c>
      <c r="BY73" s="66" t="str" cm="1">
        <f t="array" aca="1" ref="BY73" ca="1">IF(INDEX($A:$A,ROW(BS73))&lt;=Y$6,_xlfn.NORM.INV(RAND(),0,1),"")</f>
        <v/>
      </c>
      <c r="BZ73" s="66" t="str" cm="1">
        <f t="array" aca="1" ref="BZ73" ca="1">IF(INDEX($A:$A,ROW(BT73))&lt;=Z$6,_xlfn.NORM.INV(RAND(),0,1),"")</f>
        <v/>
      </c>
      <c r="CA73" s="66" t="str" cm="1">
        <f t="array" aca="1" ref="CA73" ca="1">IF(INDEX($A:$A,ROW(BU73))&lt;=AA$6,_xlfn.NORM.INV(RAND(),0,1),"")</f>
        <v/>
      </c>
    </row>
    <row r="74" spans="1:79">
      <c r="A74" s="66">
        <v>72</v>
      </c>
      <c r="B74" s="41"/>
      <c r="C74" s="1"/>
      <c r="D74" s="1"/>
      <c r="E74" s="1"/>
      <c r="F74" s="1"/>
      <c r="G74" s="28"/>
      <c r="H74" s="41"/>
      <c r="I74" s="1"/>
      <c r="J74" s="1"/>
      <c r="K74" s="1"/>
      <c r="L74" s="1"/>
      <c r="M74" s="28"/>
      <c r="N74" s="41" t="str">
        <f t="shared" si="101"/>
        <v/>
      </c>
      <c r="O74" s="11" t="str">
        <f t="shared" si="102"/>
        <v/>
      </c>
      <c r="P74" s="11" t="str">
        <f t="shared" si="103"/>
        <v/>
      </c>
      <c r="Q74" s="11" t="str">
        <f t="shared" si="104"/>
        <v/>
      </c>
      <c r="R74" s="11" t="str">
        <f t="shared" si="105"/>
        <v/>
      </c>
      <c r="S74" s="120" t="str">
        <f t="shared" si="106"/>
        <v/>
      </c>
      <c r="U74" s="97" t="s">
        <v>68</v>
      </c>
      <c r="V74" s="2">
        <f>_xlfn.F.DIST.RT(X70,$Z$3,$AB$7)</f>
        <v>0.58150872594224423</v>
      </c>
      <c r="W74" s="83">
        <v>0.59135000000000004</v>
      </c>
      <c r="X74" s="19"/>
      <c r="Y74" s="66"/>
      <c r="Z74" s="66"/>
      <c r="AA74" s="66"/>
      <c r="AB74" s="66"/>
      <c r="AC74" s="66"/>
      <c r="AE74" s="66" t="str">
        <f t="shared" si="107"/>
        <v/>
      </c>
      <c r="AF74" s="66" t="str">
        <f t="shared" si="108"/>
        <v/>
      </c>
      <c r="AG74" s="66" t="str">
        <f t="shared" si="109"/>
        <v/>
      </c>
      <c r="AH74" s="66" t="str">
        <f t="shared" si="109"/>
        <v/>
      </c>
      <c r="AI74" s="66" t="str">
        <f t="shared" si="110"/>
        <v/>
      </c>
      <c r="AJ74" s="66" t="str">
        <f t="shared" si="110"/>
        <v/>
      </c>
      <c r="AK74" s="66" t="str">
        <f t="shared" si="83"/>
        <v/>
      </c>
      <c r="AL74" s="66" t="str">
        <f t="shared" si="84"/>
        <v/>
      </c>
      <c r="AM74" s="66" t="str">
        <f t="shared" si="85"/>
        <v/>
      </c>
      <c r="AN74" s="66" t="str">
        <f t="shared" si="86"/>
        <v/>
      </c>
      <c r="AO74" s="66" t="str">
        <f t="shared" si="87"/>
        <v/>
      </c>
      <c r="AP74" s="66" t="str">
        <f t="shared" si="88"/>
        <v/>
      </c>
      <c r="AQ74" s="66" t="str">
        <f t="shared" si="111"/>
        <v/>
      </c>
      <c r="AR74" s="66" t="str">
        <f t="shared" si="112"/>
        <v/>
      </c>
      <c r="AS74" s="66" t="str">
        <f t="shared" si="113"/>
        <v/>
      </c>
      <c r="AT74" s="66" t="str">
        <f t="shared" si="114"/>
        <v/>
      </c>
      <c r="AU74" s="66" t="str">
        <f t="shared" si="115"/>
        <v/>
      </c>
      <c r="AV74" s="66" t="str">
        <f t="shared" si="116"/>
        <v/>
      </c>
      <c r="AW74" s="66" t="str">
        <f t="shared" si="89"/>
        <v/>
      </c>
      <c r="AX74" s="66" t="str">
        <f t="shared" si="90"/>
        <v/>
      </c>
      <c r="AY74" s="66" t="str">
        <f t="shared" si="91"/>
        <v/>
      </c>
      <c r="AZ74" s="66" t="str">
        <f t="shared" si="92"/>
        <v/>
      </c>
      <c r="BA74" s="66" t="str">
        <f t="shared" si="93"/>
        <v/>
      </c>
      <c r="BB74" s="66" t="str">
        <f t="shared" si="94"/>
        <v/>
      </c>
      <c r="BC74" s="66" t="str">
        <f t="shared" si="117"/>
        <v/>
      </c>
      <c r="BD74" s="66" t="str">
        <f t="shared" si="118"/>
        <v/>
      </c>
      <c r="BE74" s="66" t="str">
        <f t="shared" si="119"/>
        <v/>
      </c>
      <c r="BF74" s="66" t="str">
        <f t="shared" si="120"/>
        <v/>
      </c>
      <c r="BG74" s="66" t="str">
        <f t="shared" si="121"/>
        <v/>
      </c>
      <c r="BH74" s="66" t="str">
        <f t="shared" si="122"/>
        <v/>
      </c>
      <c r="BI74" s="66" t="str">
        <f t="shared" si="95"/>
        <v/>
      </c>
      <c r="BJ74" s="66" t="str">
        <f t="shared" si="96"/>
        <v/>
      </c>
      <c r="BK74" s="66" t="str">
        <f t="shared" si="97"/>
        <v/>
      </c>
      <c r="BL74" s="66" t="str">
        <f t="shared" si="98"/>
        <v/>
      </c>
      <c r="BM74" s="66" t="str">
        <f t="shared" si="99"/>
        <v/>
      </c>
      <c r="BN74" s="66" t="str">
        <f t="shared" si="100"/>
        <v/>
      </c>
      <c r="BP74" s="66" t="str" cm="1">
        <f t="array" ref="BP74">IF(INDEX($A:$A,ROW(BP74))&lt;=V$6,SMALL(N:N,INDEX($A:$A,ROW(BP74))),"")</f>
        <v/>
      </c>
      <c r="BQ74" s="66" t="str" cm="1">
        <f t="array" ref="BQ74">IF(INDEX($A:$A,ROW(BQ74))&lt;=W$6,SMALL(O:O,INDEX($A:$A,ROW(BQ74))),"")</f>
        <v/>
      </c>
      <c r="BR74" s="66" t="str" cm="1">
        <f t="array" ref="BR74">IF(INDEX($A:$A,ROW(BR74))&lt;=X$6,SMALL(P:P,INDEX($A:$A,ROW(BR74))),"")</f>
        <v/>
      </c>
      <c r="BS74" s="66" t="str" cm="1">
        <f t="array" ref="BS74">IF(INDEX($A:$A,ROW(BS74))&lt;=Y$6,SMALL(Q:Q,INDEX($A:$A,ROW(BS74))),"")</f>
        <v/>
      </c>
      <c r="BT74" s="66" t="str" cm="1">
        <f t="array" ref="BT74">IF(INDEX($A:$A,ROW(BT74))&lt;=Z$6,SMALL(R:R,INDEX($A:$A,ROW(BT74))),"")</f>
        <v/>
      </c>
      <c r="BU74" s="66" t="str" cm="1">
        <f t="array" ref="BU74">IF(INDEX($A:$A,ROW(BU74))&lt;=AA$6,SMALL(S:S,INDEX($A:$A,ROW(BU74))),"")</f>
        <v/>
      </c>
      <c r="BV74" s="66" t="str" cm="1">
        <f t="array" aca="1" ref="BV74" ca="1">IF(INDEX($A:$A,ROW(BP74))&lt;=V$6,_xlfn.NORM.INV(RAND(),0,1),"")</f>
        <v/>
      </c>
      <c r="BW74" s="66" t="str" cm="1">
        <f t="array" aca="1" ref="BW74" ca="1">IF(INDEX($A:$A,ROW(BQ74))&lt;=W$6,_xlfn.NORM.INV(RAND(),0,1),"")</f>
        <v/>
      </c>
      <c r="BX74" s="66" t="str" cm="1">
        <f t="array" aca="1" ref="BX74" ca="1">IF(INDEX($A:$A,ROW(BR74))&lt;=X$6,_xlfn.NORM.INV(RAND(),0,1),"")</f>
        <v/>
      </c>
      <c r="BY74" s="66" t="str" cm="1">
        <f t="array" aca="1" ref="BY74" ca="1">IF(INDEX($A:$A,ROW(BS74))&lt;=Y$6,_xlfn.NORM.INV(RAND(),0,1),"")</f>
        <v/>
      </c>
      <c r="BZ74" s="66" t="str" cm="1">
        <f t="array" aca="1" ref="BZ74" ca="1">IF(INDEX($A:$A,ROW(BT74))&lt;=Z$6,_xlfn.NORM.INV(RAND(),0,1),"")</f>
        <v/>
      </c>
      <c r="CA74" s="66" t="str" cm="1">
        <f t="array" aca="1" ref="CA74" ca="1">IF(INDEX($A:$A,ROW(BU74))&lt;=AA$6,_xlfn.NORM.INV(RAND(),0,1),"")</f>
        <v/>
      </c>
    </row>
    <row r="75" spans="1:79" ht="15.75" thickBot="1">
      <c r="A75" s="66">
        <v>73</v>
      </c>
      <c r="B75" s="41"/>
      <c r="C75" s="1"/>
      <c r="D75" s="1"/>
      <c r="E75" s="1"/>
      <c r="F75" s="1"/>
      <c r="G75" s="28"/>
      <c r="H75" s="41"/>
      <c r="I75" s="1"/>
      <c r="J75" s="1"/>
      <c r="K75" s="1"/>
      <c r="L75" s="1"/>
      <c r="M75" s="28"/>
      <c r="N75" s="41" t="str">
        <f t="shared" si="101"/>
        <v/>
      </c>
      <c r="O75" s="11" t="str">
        <f t="shared" si="102"/>
        <v/>
      </c>
      <c r="P75" s="11" t="str">
        <f t="shared" si="103"/>
        <v/>
      </c>
      <c r="Q75" s="11" t="str">
        <f t="shared" si="104"/>
        <v/>
      </c>
      <c r="R75" s="11" t="str">
        <f t="shared" si="105"/>
        <v/>
      </c>
      <c r="S75" s="120" t="str">
        <f t="shared" si="106"/>
        <v/>
      </c>
      <c r="U75" s="98" t="s">
        <v>127</v>
      </c>
      <c r="V75" s="21" t="str">
        <f>IF(V74&gt;V72,"Equal","Not equal")</f>
        <v>Equal</v>
      </c>
      <c r="W75" s="21"/>
      <c r="X75" s="22"/>
      <c r="Y75" s="66"/>
      <c r="Z75" s="66"/>
      <c r="AA75" s="66"/>
      <c r="AB75" s="66"/>
      <c r="AC75" s="66"/>
      <c r="AE75" s="66" t="str">
        <f t="shared" si="107"/>
        <v/>
      </c>
      <c r="AF75" s="66" t="str">
        <f t="shared" si="108"/>
        <v/>
      </c>
      <c r="AG75" s="66" t="str">
        <f t="shared" si="109"/>
        <v/>
      </c>
      <c r="AH75" s="66" t="str">
        <f t="shared" si="109"/>
        <v/>
      </c>
      <c r="AI75" s="66" t="str">
        <f t="shared" si="110"/>
        <v/>
      </c>
      <c r="AJ75" s="66" t="str">
        <f t="shared" si="110"/>
        <v/>
      </c>
      <c r="AK75" s="66" t="str">
        <f t="shared" si="83"/>
        <v/>
      </c>
      <c r="AL75" s="66" t="str">
        <f t="shared" si="84"/>
        <v/>
      </c>
      <c r="AM75" s="66" t="str">
        <f t="shared" si="85"/>
        <v/>
      </c>
      <c r="AN75" s="66" t="str">
        <f t="shared" si="86"/>
        <v/>
      </c>
      <c r="AO75" s="66" t="str">
        <f t="shared" si="87"/>
        <v/>
      </c>
      <c r="AP75" s="66" t="str">
        <f t="shared" si="88"/>
        <v/>
      </c>
      <c r="AQ75" s="66" t="str">
        <f t="shared" si="111"/>
        <v/>
      </c>
      <c r="AR75" s="66" t="str">
        <f t="shared" si="112"/>
        <v/>
      </c>
      <c r="AS75" s="66" t="str">
        <f t="shared" si="113"/>
        <v/>
      </c>
      <c r="AT75" s="66" t="str">
        <f t="shared" si="114"/>
        <v/>
      </c>
      <c r="AU75" s="66" t="str">
        <f t="shared" si="115"/>
        <v/>
      </c>
      <c r="AV75" s="66" t="str">
        <f t="shared" si="116"/>
        <v/>
      </c>
      <c r="AW75" s="66" t="str">
        <f t="shared" si="89"/>
        <v/>
      </c>
      <c r="AX75" s="66" t="str">
        <f t="shared" si="90"/>
        <v/>
      </c>
      <c r="AY75" s="66" t="str">
        <f t="shared" si="91"/>
        <v/>
      </c>
      <c r="AZ75" s="66" t="str">
        <f t="shared" si="92"/>
        <v/>
      </c>
      <c r="BA75" s="66" t="str">
        <f t="shared" si="93"/>
        <v/>
      </c>
      <c r="BB75" s="66" t="str">
        <f t="shared" si="94"/>
        <v/>
      </c>
      <c r="BC75" s="66" t="str">
        <f t="shared" si="117"/>
        <v/>
      </c>
      <c r="BD75" s="66" t="str">
        <f t="shared" si="118"/>
        <v/>
      </c>
      <c r="BE75" s="66" t="str">
        <f t="shared" si="119"/>
        <v/>
      </c>
      <c r="BF75" s="66" t="str">
        <f t="shared" si="120"/>
        <v/>
      </c>
      <c r="BG75" s="66" t="str">
        <f t="shared" si="121"/>
        <v/>
      </c>
      <c r="BH75" s="66" t="str">
        <f t="shared" si="122"/>
        <v/>
      </c>
      <c r="BI75" s="66" t="str">
        <f t="shared" si="95"/>
        <v/>
      </c>
      <c r="BJ75" s="66" t="str">
        <f t="shared" si="96"/>
        <v/>
      </c>
      <c r="BK75" s="66" t="str">
        <f t="shared" si="97"/>
        <v/>
      </c>
      <c r="BL75" s="66" t="str">
        <f t="shared" si="98"/>
        <v/>
      </c>
      <c r="BM75" s="66" t="str">
        <f t="shared" si="99"/>
        <v/>
      </c>
      <c r="BN75" s="66" t="str">
        <f t="shared" si="100"/>
        <v/>
      </c>
      <c r="BP75" s="66" t="str" cm="1">
        <f t="array" ref="BP75">IF(INDEX($A:$A,ROW(BP75))&lt;=V$6,SMALL(N:N,INDEX($A:$A,ROW(BP75))),"")</f>
        <v/>
      </c>
      <c r="BQ75" s="66" t="str" cm="1">
        <f t="array" ref="BQ75">IF(INDEX($A:$A,ROW(BQ75))&lt;=W$6,SMALL(O:O,INDEX($A:$A,ROW(BQ75))),"")</f>
        <v/>
      </c>
      <c r="BR75" s="66" t="str" cm="1">
        <f t="array" ref="BR75">IF(INDEX($A:$A,ROW(BR75))&lt;=X$6,SMALL(P:P,INDEX($A:$A,ROW(BR75))),"")</f>
        <v/>
      </c>
      <c r="BS75" s="66" t="str" cm="1">
        <f t="array" ref="BS75">IF(INDEX($A:$A,ROW(BS75))&lt;=Y$6,SMALL(Q:Q,INDEX($A:$A,ROW(BS75))),"")</f>
        <v/>
      </c>
      <c r="BT75" s="66" t="str" cm="1">
        <f t="array" ref="BT75">IF(INDEX($A:$A,ROW(BT75))&lt;=Z$6,SMALL(R:R,INDEX($A:$A,ROW(BT75))),"")</f>
        <v/>
      </c>
      <c r="BU75" s="66" t="str" cm="1">
        <f t="array" ref="BU75">IF(INDEX($A:$A,ROW(BU75))&lt;=AA$6,SMALL(S:S,INDEX($A:$A,ROW(BU75))),"")</f>
        <v/>
      </c>
      <c r="BV75" s="66" t="str" cm="1">
        <f t="array" aca="1" ref="BV75" ca="1">IF(INDEX($A:$A,ROW(BP75))&lt;=V$6,_xlfn.NORM.INV(RAND(),0,1),"")</f>
        <v/>
      </c>
      <c r="BW75" s="66" t="str" cm="1">
        <f t="array" aca="1" ref="BW75" ca="1">IF(INDEX($A:$A,ROW(BQ75))&lt;=W$6,_xlfn.NORM.INV(RAND(),0,1),"")</f>
        <v/>
      </c>
      <c r="BX75" s="66" t="str" cm="1">
        <f t="array" aca="1" ref="BX75" ca="1">IF(INDEX($A:$A,ROW(BR75))&lt;=X$6,_xlfn.NORM.INV(RAND(),0,1),"")</f>
        <v/>
      </c>
      <c r="BY75" s="66" t="str" cm="1">
        <f t="array" aca="1" ref="BY75" ca="1">IF(INDEX($A:$A,ROW(BS75))&lt;=Y$6,_xlfn.NORM.INV(RAND(),0,1),"")</f>
        <v/>
      </c>
      <c r="BZ75" s="66" t="str" cm="1">
        <f t="array" aca="1" ref="BZ75" ca="1">IF(INDEX($A:$A,ROW(BT75))&lt;=Z$6,_xlfn.NORM.INV(RAND(),0,1),"")</f>
        <v/>
      </c>
      <c r="CA75" s="66" t="str" cm="1">
        <f t="array" aca="1" ref="CA75" ca="1">IF(INDEX($A:$A,ROW(BU75))&lt;=AA$6,_xlfn.NORM.INV(RAND(),0,1),"")</f>
        <v/>
      </c>
    </row>
    <row r="76" spans="1:79">
      <c r="A76" s="66">
        <v>74</v>
      </c>
      <c r="B76" s="41"/>
      <c r="C76" s="1"/>
      <c r="D76" s="1"/>
      <c r="E76" s="1"/>
      <c r="F76" s="1"/>
      <c r="G76" s="28"/>
      <c r="H76" s="41"/>
      <c r="I76" s="1"/>
      <c r="J76" s="1"/>
      <c r="K76" s="1"/>
      <c r="L76" s="1"/>
      <c r="M76" s="28"/>
      <c r="N76" s="41" t="str">
        <f t="shared" si="101"/>
        <v/>
      </c>
      <c r="O76" s="11" t="str">
        <f t="shared" si="102"/>
        <v/>
      </c>
      <c r="P76" s="11" t="str">
        <f t="shared" si="103"/>
        <v/>
      </c>
      <c r="Q76" s="11" t="str">
        <f t="shared" si="104"/>
        <v/>
      </c>
      <c r="R76" s="11" t="str">
        <f t="shared" si="105"/>
        <v/>
      </c>
      <c r="S76" s="120" t="str">
        <f t="shared" si="106"/>
        <v/>
      </c>
      <c r="U76" s="66"/>
      <c r="V76" s="66"/>
      <c r="W76" s="66"/>
      <c r="X76" s="66"/>
      <c r="Y76" s="66"/>
      <c r="Z76" s="66"/>
      <c r="AA76" s="66"/>
      <c r="AB76" s="66"/>
      <c r="AC76" s="66"/>
      <c r="AE76" s="66" t="str">
        <f t="shared" si="107"/>
        <v/>
      </c>
      <c r="AF76" s="66" t="str">
        <f t="shared" si="108"/>
        <v/>
      </c>
      <c r="AG76" s="66" t="str">
        <f t="shared" si="109"/>
        <v/>
      </c>
      <c r="AH76" s="66" t="str">
        <f t="shared" si="109"/>
        <v/>
      </c>
      <c r="AI76" s="66" t="str">
        <f t="shared" si="110"/>
        <v/>
      </c>
      <c r="AJ76" s="66" t="str">
        <f t="shared" si="110"/>
        <v/>
      </c>
      <c r="AK76" s="66" t="str">
        <f t="shared" si="83"/>
        <v/>
      </c>
      <c r="AL76" s="66" t="str">
        <f t="shared" si="84"/>
        <v/>
      </c>
      <c r="AM76" s="66" t="str">
        <f t="shared" si="85"/>
        <v/>
      </c>
      <c r="AN76" s="66" t="str">
        <f t="shared" si="86"/>
        <v/>
      </c>
      <c r="AO76" s="66" t="str">
        <f t="shared" si="87"/>
        <v/>
      </c>
      <c r="AP76" s="66" t="str">
        <f t="shared" si="88"/>
        <v/>
      </c>
      <c r="AQ76" s="66" t="str">
        <f t="shared" si="111"/>
        <v/>
      </c>
      <c r="AR76" s="66" t="str">
        <f t="shared" si="112"/>
        <v/>
      </c>
      <c r="AS76" s="66" t="str">
        <f t="shared" si="113"/>
        <v/>
      </c>
      <c r="AT76" s="66" t="str">
        <f t="shared" si="114"/>
        <v/>
      </c>
      <c r="AU76" s="66" t="str">
        <f t="shared" si="115"/>
        <v/>
      </c>
      <c r="AV76" s="66" t="str">
        <f t="shared" si="116"/>
        <v/>
      </c>
      <c r="AW76" s="66" t="str">
        <f t="shared" si="89"/>
        <v/>
      </c>
      <c r="AX76" s="66" t="str">
        <f t="shared" si="90"/>
        <v/>
      </c>
      <c r="AY76" s="66" t="str">
        <f t="shared" si="91"/>
        <v/>
      </c>
      <c r="AZ76" s="66" t="str">
        <f t="shared" si="92"/>
        <v/>
      </c>
      <c r="BA76" s="66" t="str">
        <f t="shared" si="93"/>
        <v/>
      </c>
      <c r="BB76" s="66" t="str">
        <f t="shared" si="94"/>
        <v/>
      </c>
      <c r="BC76" s="66" t="str">
        <f t="shared" si="117"/>
        <v/>
      </c>
      <c r="BD76" s="66" t="str">
        <f t="shared" si="118"/>
        <v/>
      </c>
      <c r="BE76" s="66" t="str">
        <f t="shared" si="119"/>
        <v/>
      </c>
      <c r="BF76" s="66" t="str">
        <f t="shared" si="120"/>
        <v/>
      </c>
      <c r="BG76" s="66" t="str">
        <f t="shared" si="121"/>
        <v/>
      </c>
      <c r="BH76" s="66" t="str">
        <f t="shared" si="122"/>
        <v/>
      </c>
      <c r="BI76" s="66" t="str">
        <f t="shared" si="95"/>
        <v/>
      </c>
      <c r="BJ76" s="66" t="str">
        <f t="shared" si="96"/>
        <v/>
      </c>
      <c r="BK76" s="66" t="str">
        <f t="shared" si="97"/>
        <v/>
      </c>
      <c r="BL76" s="66" t="str">
        <f t="shared" si="98"/>
        <v/>
      </c>
      <c r="BM76" s="66" t="str">
        <f t="shared" si="99"/>
        <v/>
      </c>
      <c r="BN76" s="66" t="str">
        <f t="shared" si="100"/>
        <v/>
      </c>
      <c r="BP76" s="66" t="str" cm="1">
        <f t="array" ref="BP76">IF(INDEX($A:$A,ROW(BP76))&lt;=V$6,SMALL(N:N,INDEX($A:$A,ROW(BP76))),"")</f>
        <v/>
      </c>
      <c r="BQ76" s="66" t="str" cm="1">
        <f t="array" ref="BQ76">IF(INDEX($A:$A,ROW(BQ76))&lt;=W$6,SMALL(O:O,INDEX($A:$A,ROW(BQ76))),"")</f>
        <v/>
      </c>
      <c r="BR76" s="66" t="str" cm="1">
        <f t="array" ref="BR76">IF(INDEX($A:$A,ROW(BR76))&lt;=X$6,SMALL(P:P,INDEX($A:$A,ROW(BR76))),"")</f>
        <v/>
      </c>
      <c r="BS76" s="66" t="str" cm="1">
        <f t="array" ref="BS76">IF(INDEX($A:$A,ROW(BS76))&lt;=Y$6,SMALL(Q:Q,INDEX($A:$A,ROW(BS76))),"")</f>
        <v/>
      </c>
      <c r="BT76" s="66" t="str" cm="1">
        <f t="array" ref="BT76">IF(INDEX($A:$A,ROW(BT76))&lt;=Z$6,SMALL(R:R,INDEX($A:$A,ROW(BT76))),"")</f>
        <v/>
      </c>
      <c r="BU76" s="66" t="str" cm="1">
        <f t="array" ref="BU76">IF(INDEX($A:$A,ROW(BU76))&lt;=AA$6,SMALL(S:S,INDEX($A:$A,ROW(BU76))),"")</f>
        <v/>
      </c>
      <c r="BV76" s="66" t="str" cm="1">
        <f t="array" aca="1" ref="BV76" ca="1">IF(INDEX($A:$A,ROW(BP76))&lt;=V$6,_xlfn.NORM.INV(RAND(),0,1),"")</f>
        <v/>
      </c>
      <c r="BW76" s="66" t="str" cm="1">
        <f t="array" aca="1" ref="BW76" ca="1">IF(INDEX($A:$A,ROW(BQ76))&lt;=W$6,_xlfn.NORM.INV(RAND(),0,1),"")</f>
        <v/>
      </c>
      <c r="BX76" s="66" t="str" cm="1">
        <f t="array" aca="1" ref="BX76" ca="1">IF(INDEX($A:$A,ROW(BR76))&lt;=X$6,_xlfn.NORM.INV(RAND(),0,1),"")</f>
        <v/>
      </c>
      <c r="BY76" s="66" t="str" cm="1">
        <f t="array" aca="1" ref="BY76" ca="1">IF(INDEX($A:$A,ROW(BS76))&lt;=Y$6,_xlfn.NORM.INV(RAND(),0,1),"")</f>
        <v/>
      </c>
      <c r="BZ76" s="66" t="str" cm="1">
        <f t="array" aca="1" ref="BZ76" ca="1">IF(INDEX($A:$A,ROW(BT76))&lt;=Z$6,_xlfn.NORM.INV(RAND(),0,1),"")</f>
        <v/>
      </c>
      <c r="CA76" s="66" t="str" cm="1">
        <f t="array" aca="1" ref="CA76" ca="1">IF(INDEX($A:$A,ROW(BU76))&lt;=AA$6,_xlfn.NORM.INV(RAND(),0,1),"")</f>
        <v/>
      </c>
    </row>
    <row r="77" spans="1:79">
      <c r="A77" s="66">
        <v>75</v>
      </c>
      <c r="B77" s="41"/>
      <c r="C77" s="1"/>
      <c r="D77" s="1"/>
      <c r="E77" s="1"/>
      <c r="F77" s="1"/>
      <c r="G77" s="28"/>
      <c r="H77" s="41"/>
      <c r="I77" s="1"/>
      <c r="J77" s="1"/>
      <c r="K77" s="1"/>
      <c r="L77" s="1"/>
      <c r="M77" s="28"/>
      <c r="N77" s="41" t="str">
        <f t="shared" si="101"/>
        <v/>
      </c>
      <c r="O77" s="11" t="str">
        <f t="shared" si="102"/>
        <v/>
      </c>
      <c r="P77" s="11" t="str">
        <f t="shared" si="103"/>
        <v/>
      </c>
      <c r="Q77" s="11" t="str">
        <f t="shared" si="104"/>
        <v/>
      </c>
      <c r="R77" s="11" t="str">
        <f t="shared" si="105"/>
        <v/>
      </c>
      <c r="S77" s="120" t="str">
        <f t="shared" si="106"/>
        <v/>
      </c>
      <c r="U77" s="65" t="s">
        <v>152</v>
      </c>
      <c r="V77" s="66"/>
      <c r="W77" s="66"/>
      <c r="X77" s="66"/>
      <c r="Y77" s="66"/>
      <c r="Z77" s="66"/>
      <c r="AA77" s="66"/>
      <c r="AB77" s="66"/>
      <c r="AC77" s="66"/>
      <c r="AE77" s="66" t="str">
        <f t="shared" si="107"/>
        <v/>
      </c>
      <c r="AF77" s="66" t="str">
        <f t="shared" si="108"/>
        <v/>
      </c>
      <c r="AG77" s="66" t="str">
        <f t="shared" si="109"/>
        <v/>
      </c>
      <c r="AH77" s="66" t="str">
        <f t="shared" si="109"/>
        <v/>
      </c>
      <c r="AI77" s="66" t="str">
        <f t="shared" si="110"/>
        <v/>
      </c>
      <c r="AJ77" s="66" t="str">
        <f t="shared" si="110"/>
        <v/>
      </c>
      <c r="AK77" s="66" t="str">
        <f t="shared" si="83"/>
        <v/>
      </c>
      <c r="AL77" s="66" t="str">
        <f t="shared" si="84"/>
        <v/>
      </c>
      <c r="AM77" s="66" t="str">
        <f t="shared" si="85"/>
        <v/>
      </c>
      <c r="AN77" s="66" t="str">
        <f t="shared" si="86"/>
        <v/>
      </c>
      <c r="AO77" s="66" t="str">
        <f t="shared" si="87"/>
        <v/>
      </c>
      <c r="AP77" s="66" t="str">
        <f t="shared" si="88"/>
        <v/>
      </c>
      <c r="AQ77" s="66" t="str">
        <f t="shared" si="111"/>
        <v/>
      </c>
      <c r="AR77" s="66" t="str">
        <f t="shared" si="112"/>
        <v/>
      </c>
      <c r="AS77" s="66" t="str">
        <f t="shared" si="113"/>
        <v/>
      </c>
      <c r="AT77" s="66" t="str">
        <f t="shared" si="114"/>
        <v/>
      </c>
      <c r="AU77" s="66" t="str">
        <f t="shared" si="115"/>
        <v/>
      </c>
      <c r="AV77" s="66" t="str">
        <f t="shared" si="116"/>
        <v/>
      </c>
      <c r="AW77" s="66" t="str">
        <f t="shared" si="89"/>
        <v/>
      </c>
      <c r="AX77" s="66" t="str">
        <f t="shared" si="90"/>
        <v/>
      </c>
      <c r="AY77" s="66" t="str">
        <f t="shared" si="91"/>
        <v/>
      </c>
      <c r="AZ77" s="66" t="str">
        <f t="shared" si="92"/>
        <v/>
      </c>
      <c r="BA77" s="66" t="str">
        <f t="shared" si="93"/>
        <v/>
      </c>
      <c r="BB77" s="66" t="str">
        <f t="shared" si="94"/>
        <v/>
      </c>
      <c r="BC77" s="66" t="str">
        <f t="shared" si="117"/>
        <v/>
      </c>
      <c r="BD77" s="66" t="str">
        <f t="shared" si="118"/>
        <v/>
      </c>
      <c r="BE77" s="66" t="str">
        <f t="shared" si="119"/>
        <v/>
      </c>
      <c r="BF77" s="66" t="str">
        <f t="shared" si="120"/>
        <v/>
      </c>
      <c r="BG77" s="66" t="str">
        <f t="shared" si="121"/>
        <v/>
      </c>
      <c r="BH77" s="66" t="str">
        <f t="shared" si="122"/>
        <v/>
      </c>
      <c r="BI77" s="66" t="str">
        <f t="shared" si="95"/>
        <v/>
      </c>
      <c r="BJ77" s="66" t="str">
        <f t="shared" si="96"/>
        <v/>
      </c>
      <c r="BK77" s="66" t="str">
        <f t="shared" si="97"/>
        <v/>
      </c>
      <c r="BL77" s="66" t="str">
        <f t="shared" si="98"/>
        <v/>
      </c>
      <c r="BM77" s="66" t="str">
        <f t="shared" si="99"/>
        <v/>
      </c>
      <c r="BN77" s="66" t="str">
        <f t="shared" si="100"/>
        <v/>
      </c>
      <c r="BP77" s="66" t="str" cm="1">
        <f t="array" ref="BP77">IF(INDEX($A:$A,ROW(BP77))&lt;=V$6,SMALL(N:N,INDEX($A:$A,ROW(BP77))),"")</f>
        <v/>
      </c>
      <c r="BQ77" s="66" t="str" cm="1">
        <f t="array" ref="BQ77">IF(INDEX($A:$A,ROW(BQ77))&lt;=W$6,SMALL(O:O,INDEX($A:$A,ROW(BQ77))),"")</f>
        <v/>
      </c>
      <c r="BR77" s="66" t="str" cm="1">
        <f t="array" ref="BR77">IF(INDEX($A:$A,ROW(BR77))&lt;=X$6,SMALL(P:P,INDEX($A:$A,ROW(BR77))),"")</f>
        <v/>
      </c>
      <c r="BS77" s="66" t="str" cm="1">
        <f t="array" ref="BS77">IF(INDEX($A:$A,ROW(BS77))&lt;=Y$6,SMALL(Q:Q,INDEX($A:$A,ROW(BS77))),"")</f>
        <v/>
      </c>
      <c r="BT77" s="66" t="str" cm="1">
        <f t="array" ref="BT77">IF(INDEX($A:$A,ROW(BT77))&lt;=Z$6,SMALL(R:R,INDEX($A:$A,ROW(BT77))),"")</f>
        <v/>
      </c>
      <c r="BU77" s="66" t="str" cm="1">
        <f t="array" ref="BU77">IF(INDEX($A:$A,ROW(BU77))&lt;=AA$6,SMALL(S:S,INDEX($A:$A,ROW(BU77))),"")</f>
        <v/>
      </c>
      <c r="BV77" s="66" t="str" cm="1">
        <f t="array" aca="1" ref="BV77" ca="1">IF(INDEX($A:$A,ROW(BP77))&lt;=V$6,_xlfn.NORM.INV(RAND(),0,1),"")</f>
        <v/>
      </c>
      <c r="BW77" s="66" t="str" cm="1">
        <f t="array" aca="1" ref="BW77" ca="1">IF(INDEX($A:$A,ROW(BQ77))&lt;=W$6,_xlfn.NORM.INV(RAND(),0,1),"")</f>
        <v/>
      </c>
      <c r="BX77" s="66" t="str" cm="1">
        <f t="array" aca="1" ref="BX77" ca="1">IF(INDEX($A:$A,ROW(BR77))&lt;=X$6,_xlfn.NORM.INV(RAND(),0,1),"")</f>
        <v/>
      </c>
      <c r="BY77" s="66" t="str" cm="1">
        <f t="array" aca="1" ref="BY77" ca="1">IF(INDEX($A:$A,ROW(BS77))&lt;=Y$6,_xlfn.NORM.INV(RAND(),0,1),"")</f>
        <v/>
      </c>
      <c r="BZ77" s="66" t="str" cm="1">
        <f t="array" aca="1" ref="BZ77" ca="1">IF(INDEX($A:$A,ROW(BT77))&lt;=Z$6,_xlfn.NORM.INV(RAND(),0,1),"")</f>
        <v/>
      </c>
      <c r="CA77" s="66" t="str" cm="1">
        <f t="array" aca="1" ref="CA77" ca="1">IF(INDEX($A:$A,ROW(BU77))&lt;=AA$6,_xlfn.NORM.INV(RAND(),0,1),"")</f>
        <v/>
      </c>
    </row>
    <row r="78" spans="1:79">
      <c r="A78" s="66">
        <v>76</v>
      </c>
      <c r="B78" s="41"/>
      <c r="C78" s="1"/>
      <c r="D78" s="1"/>
      <c r="E78" s="1"/>
      <c r="F78" s="1"/>
      <c r="G78" s="28"/>
      <c r="H78" s="41"/>
      <c r="I78" s="1"/>
      <c r="J78" s="1"/>
      <c r="K78" s="1"/>
      <c r="L78" s="1"/>
      <c r="M78" s="28"/>
      <c r="N78" s="41" t="str">
        <f t="shared" si="101"/>
        <v/>
      </c>
      <c r="O78" s="11" t="str">
        <f t="shared" si="102"/>
        <v/>
      </c>
      <c r="P78" s="11" t="str">
        <f t="shared" si="103"/>
        <v/>
      </c>
      <c r="Q78" s="11" t="str">
        <f t="shared" si="104"/>
        <v/>
      </c>
      <c r="R78" s="11" t="str">
        <f t="shared" si="105"/>
        <v/>
      </c>
      <c r="S78" s="120" t="str">
        <f t="shared" si="106"/>
        <v/>
      </c>
      <c r="U78" s="66" t="s">
        <v>153</v>
      </c>
      <c r="V78" s="66"/>
      <c r="W78" s="66"/>
      <c r="X78" s="66"/>
      <c r="Y78" s="66"/>
      <c r="Z78" s="66"/>
      <c r="AA78" s="66"/>
      <c r="AB78" s="66"/>
      <c r="AC78" s="66"/>
      <c r="AE78" s="66" t="str">
        <f t="shared" si="107"/>
        <v/>
      </c>
      <c r="AF78" s="66" t="str">
        <f t="shared" si="108"/>
        <v/>
      </c>
      <c r="AG78" s="66" t="str">
        <f t="shared" si="109"/>
        <v/>
      </c>
      <c r="AH78" s="66" t="str">
        <f t="shared" si="109"/>
        <v/>
      </c>
      <c r="AI78" s="66" t="str">
        <f t="shared" si="110"/>
        <v/>
      </c>
      <c r="AJ78" s="66" t="str">
        <f t="shared" si="110"/>
        <v/>
      </c>
      <c r="AK78" s="66" t="str">
        <f t="shared" si="83"/>
        <v/>
      </c>
      <c r="AL78" s="66" t="str">
        <f t="shared" si="84"/>
        <v/>
      </c>
      <c r="AM78" s="66" t="str">
        <f t="shared" si="85"/>
        <v/>
      </c>
      <c r="AN78" s="66" t="str">
        <f t="shared" si="86"/>
        <v/>
      </c>
      <c r="AO78" s="66" t="str">
        <f t="shared" si="87"/>
        <v/>
      </c>
      <c r="AP78" s="66" t="str">
        <f t="shared" si="88"/>
        <v/>
      </c>
      <c r="AQ78" s="66" t="str">
        <f t="shared" si="111"/>
        <v/>
      </c>
      <c r="AR78" s="66" t="str">
        <f t="shared" si="112"/>
        <v/>
      </c>
      <c r="AS78" s="66" t="str">
        <f t="shared" si="113"/>
        <v/>
      </c>
      <c r="AT78" s="66" t="str">
        <f t="shared" si="114"/>
        <v/>
      </c>
      <c r="AU78" s="66" t="str">
        <f t="shared" si="115"/>
        <v/>
      </c>
      <c r="AV78" s="66" t="str">
        <f t="shared" si="116"/>
        <v/>
      </c>
      <c r="AW78" s="66" t="str">
        <f t="shared" si="89"/>
        <v/>
      </c>
      <c r="AX78" s="66" t="str">
        <f t="shared" si="90"/>
        <v/>
      </c>
      <c r="AY78" s="66" t="str">
        <f t="shared" si="91"/>
        <v/>
      </c>
      <c r="AZ78" s="66" t="str">
        <f t="shared" si="92"/>
        <v/>
      </c>
      <c r="BA78" s="66" t="str">
        <f t="shared" si="93"/>
        <v/>
      </c>
      <c r="BB78" s="66" t="str">
        <f t="shared" si="94"/>
        <v/>
      </c>
      <c r="BC78" s="66" t="str">
        <f t="shared" si="117"/>
        <v/>
      </c>
      <c r="BD78" s="66" t="str">
        <f t="shared" si="118"/>
        <v/>
      </c>
      <c r="BE78" s="66" t="str">
        <f t="shared" si="119"/>
        <v/>
      </c>
      <c r="BF78" s="66" t="str">
        <f t="shared" si="120"/>
        <v/>
      </c>
      <c r="BG78" s="66" t="str">
        <f t="shared" si="121"/>
        <v/>
      </c>
      <c r="BH78" s="66" t="str">
        <f t="shared" si="122"/>
        <v/>
      </c>
      <c r="BI78" s="66" t="str">
        <f t="shared" si="95"/>
        <v/>
      </c>
      <c r="BJ78" s="66" t="str">
        <f t="shared" si="96"/>
        <v/>
      </c>
      <c r="BK78" s="66" t="str">
        <f t="shared" si="97"/>
        <v/>
      </c>
      <c r="BL78" s="66" t="str">
        <f t="shared" si="98"/>
        <v/>
      </c>
      <c r="BM78" s="66" t="str">
        <f t="shared" si="99"/>
        <v/>
      </c>
      <c r="BN78" s="66" t="str">
        <f t="shared" si="100"/>
        <v/>
      </c>
      <c r="BP78" s="66" t="str" cm="1">
        <f t="array" ref="BP78">IF(INDEX($A:$A,ROW(BP78))&lt;=V$6,SMALL(N:N,INDEX($A:$A,ROW(BP78))),"")</f>
        <v/>
      </c>
      <c r="BQ78" s="66" t="str" cm="1">
        <f t="array" ref="BQ78">IF(INDEX($A:$A,ROW(BQ78))&lt;=W$6,SMALL(O:O,INDEX($A:$A,ROW(BQ78))),"")</f>
        <v/>
      </c>
      <c r="BR78" s="66" t="str" cm="1">
        <f t="array" ref="BR78">IF(INDEX($A:$A,ROW(BR78))&lt;=X$6,SMALL(P:P,INDEX($A:$A,ROW(BR78))),"")</f>
        <v/>
      </c>
      <c r="BS78" s="66" t="str" cm="1">
        <f t="array" ref="BS78">IF(INDEX($A:$A,ROW(BS78))&lt;=Y$6,SMALL(Q:Q,INDEX($A:$A,ROW(BS78))),"")</f>
        <v/>
      </c>
      <c r="BT78" s="66" t="str" cm="1">
        <f t="array" ref="BT78">IF(INDEX($A:$A,ROW(BT78))&lt;=Z$6,SMALL(R:R,INDEX($A:$A,ROW(BT78))),"")</f>
        <v/>
      </c>
      <c r="BU78" s="66" t="str" cm="1">
        <f t="array" ref="BU78">IF(INDEX($A:$A,ROW(BU78))&lt;=AA$6,SMALL(S:S,INDEX($A:$A,ROW(BU78))),"")</f>
        <v/>
      </c>
      <c r="BV78" s="66" t="str" cm="1">
        <f t="array" aca="1" ref="BV78" ca="1">IF(INDEX($A:$A,ROW(BP78))&lt;=V$6,_xlfn.NORM.INV(RAND(),0,1),"")</f>
        <v/>
      </c>
      <c r="BW78" s="66" t="str" cm="1">
        <f t="array" aca="1" ref="BW78" ca="1">IF(INDEX($A:$A,ROW(BQ78))&lt;=W$6,_xlfn.NORM.INV(RAND(),0,1),"")</f>
        <v/>
      </c>
      <c r="BX78" s="66" t="str" cm="1">
        <f t="array" aca="1" ref="BX78" ca="1">IF(INDEX($A:$A,ROW(BR78))&lt;=X$6,_xlfn.NORM.INV(RAND(),0,1),"")</f>
        <v/>
      </c>
      <c r="BY78" s="66" t="str" cm="1">
        <f t="array" aca="1" ref="BY78" ca="1">IF(INDEX($A:$A,ROW(BS78))&lt;=Y$6,_xlfn.NORM.INV(RAND(),0,1),"")</f>
        <v/>
      </c>
      <c r="BZ78" s="66" t="str" cm="1">
        <f t="array" aca="1" ref="BZ78" ca="1">IF(INDEX($A:$A,ROW(BT78))&lt;=Z$6,_xlfn.NORM.INV(RAND(),0,1),"")</f>
        <v/>
      </c>
      <c r="CA78" s="66" t="str" cm="1">
        <f t="array" aca="1" ref="CA78" ca="1">IF(INDEX($A:$A,ROW(BU78))&lt;=AA$6,_xlfn.NORM.INV(RAND(),0,1),"")</f>
        <v/>
      </c>
    </row>
    <row r="79" spans="1:79">
      <c r="A79" s="66">
        <v>77</v>
      </c>
      <c r="B79" s="41"/>
      <c r="C79" s="1"/>
      <c r="D79" s="1"/>
      <c r="E79" s="1"/>
      <c r="F79" s="1"/>
      <c r="G79" s="28"/>
      <c r="H79" s="41"/>
      <c r="I79" s="1"/>
      <c r="J79" s="1"/>
      <c r="K79" s="1"/>
      <c r="L79" s="1"/>
      <c r="M79" s="28"/>
      <c r="N79" s="41" t="str">
        <f t="shared" si="101"/>
        <v/>
      </c>
      <c r="O79" s="11" t="str">
        <f t="shared" si="102"/>
        <v/>
      </c>
      <c r="P79" s="11" t="str">
        <f t="shared" si="103"/>
        <v/>
      </c>
      <c r="Q79" s="11" t="str">
        <f t="shared" si="104"/>
        <v/>
      </c>
      <c r="R79" s="11" t="str">
        <f t="shared" si="105"/>
        <v/>
      </c>
      <c r="S79" s="120" t="str">
        <f t="shared" si="106"/>
        <v/>
      </c>
      <c r="U79" s="66" t="s">
        <v>154</v>
      </c>
      <c r="V79" s="66"/>
      <c r="W79" s="66"/>
      <c r="X79" s="66"/>
      <c r="Y79" s="66"/>
      <c r="Z79" s="66"/>
      <c r="AA79" s="66"/>
      <c r="AB79" s="66"/>
      <c r="AC79" s="66"/>
      <c r="AE79" s="66" t="str">
        <f t="shared" si="107"/>
        <v/>
      </c>
      <c r="AF79" s="66" t="str">
        <f t="shared" si="108"/>
        <v/>
      </c>
      <c r="AG79" s="66" t="str">
        <f t="shared" si="109"/>
        <v/>
      </c>
      <c r="AH79" s="66" t="str">
        <f t="shared" si="109"/>
        <v/>
      </c>
      <c r="AI79" s="66" t="str">
        <f t="shared" si="110"/>
        <v/>
      </c>
      <c r="AJ79" s="66" t="str">
        <f t="shared" si="110"/>
        <v/>
      </c>
      <c r="AK79" s="66" t="str">
        <f t="shared" si="83"/>
        <v/>
      </c>
      <c r="AL79" s="66" t="str">
        <f t="shared" si="84"/>
        <v/>
      </c>
      <c r="AM79" s="66" t="str">
        <f t="shared" si="85"/>
        <v/>
      </c>
      <c r="AN79" s="66" t="str">
        <f t="shared" si="86"/>
        <v/>
      </c>
      <c r="AO79" s="66" t="str">
        <f t="shared" si="87"/>
        <v/>
      </c>
      <c r="AP79" s="66" t="str">
        <f t="shared" si="88"/>
        <v/>
      </c>
      <c r="AQ79" s="66" t="str">
        <f t="shared" si="111"/>
        <v/>
      </c>
      <c r="AR79" s="66" t="str">
        <f t="shared" si="112"/>
        <v/>
      </c>
      <c r="AS79" s="66" t="str">
        <f t="shared" si="113"/>
        <v/>
      </c>
      <c r="AT79" s="66" t="str">
        <f t="shared" si="114"/>
        <v/>
      </c>
      <c r="AU79" s="66" t="str">
        <f t="shared" si="115"/>
        <v/>
      </c>
      <c r="AV79" s="66" t="str">
        <f t="shared" si="116"/>
        <v/>
      </c>
      <c r="AW79" s="66" t="str">
        <f t="shared" si="89"/>
        <v/>
      </c>
      <c r="AX79" s="66" t="str">
        <f t="shared" si="90"/>
        <v/>
      </c>
      <c r="AY79" s="66" t="str">
        <f t="shared" si="91"/>
        <v/>
      </c>
      <c r="AZ79" s="66" t="str">
        <f t="shared" si="92"/>
        <v/>
      </c>
      <c r="BA79" s="66" t="str">
        <f t="shared" si="93"/>
        <v/>
      </c>
      <c r="BB79" s="66" t="str">
        <f t="shared" si="94"/>
        <v/>
      </c>
      <c r="BC79" s="66" t="str">
        <f t="shared" si="117"/>
        <v/>
      </c>
      <c r="BD79" s="66" t="str">
        <f t="shared" si="118"/>
        <v/>
      </c>
      <c r="BE79" s="66" t="str">
        <f t="shared" si="119"/>
        <v/>
      </c>
      <c r="BF79" s="66" t="str">
        <f t="shared" si="120"/>
        <v/>
      </c>
      <c r="BG79" s="66" t="str">
        <f t="shared" si="121"/>
        <v/>
      </c>
      <c r="BH79" s="66" t="str">
        <f t="shared" si="122"/>
        <v/>
      </c>
      <c r="BI79" s="66" t="str">
        <f t="shared" si="95"/>
        <v/>
      </c>
      <c r="BJ79" s="66" t="str">
        <f t="shared" si="96"/>
        <v/>
      </c>
      <c r="BK79" s="66" t="str">
        <f t="shared" si="97"/>
        <v/>
      </c>
      <c r="BL79" s="66" t="str">
        <f t="shared" si="98"/>
        <v/>
      </c>
      <c r="BM79" s="66" t="str">
        <f t="shared" si="99"/>
        <v/>
      </c>
      <c r="BN79" s="66" t="str">
        <f t="shared" si="100"/>
        <v/>
      </c>
      <c r="BP79" s="66" t="str" cm="1">
        <f t="array" ref="BP79">IF(INDEX($A:$A,ROW(BP79))&lt;=V$6,SMALL(N:N,INDEX($A:$A,ROW(BP79))),"")</f>
        <v/>
      </c>
      <c r="BQ79" s="66" t="str" cm="1">
        <f t="array" ref="BQ79">IF(INDEX($A:$A,ROW(BQ79))&lt;=W$6,SMALL(O:O,INDEX($A:$A,ROW(BQ79))),"")</f>
        <v/>
      </c>
      <c r="BR79" s="66" t="str" cm="1">
        <f t="array" ref="BR79">IF(INDEX($A:$A,ROW(BR79))&lt;=X$6,SMALL(P:P,INDEX($A:$A,ROW(BR79))),"")</f>
        <v/>
      </c>
      <c r="BS79" s="66" t="str" cm="1">
        <f t="array" ref="BS79">IF(INDEX($A:$A,ROW(BS79))&lt;=Y$6,SMALL(Q:Q,INDEX($A:$A,ROW(BS79))),"")</f>
        <v/>
      </c>
      <c r="BT79" s="66" t="str" cm="1">
        <f t="array" ref="BT79">IF(INDEX($A:$A,ROW(BT79))&lt;=Z$6,SMALL(R:R,INDEX($A:$A,ROW(BT79))),"")</f>
        <v/>
      </c>
      <c r="BU79" s="66" t="str" cm="1">
        <f t="array" ref="BU79">IF(INDEX($A:$A,ROW(BU79))&lt;=AA$6,SMALL(S:S,INDEX($A:$A,ROW(BU79))),"")</f>
        <v/>
      </c>
      <c r="BV79" s="66" t="str" cm="1">
        <f t="array" aca="1" ref="BV79" ca="1">IF(INDEX($A:$A,ROW(BP79))&lt;=V$6,_xlfn.NORM.INV(RAND(),0,1),"")</f>
        <v/>
      </c>
      <c r="BW79" s="66" t="str" cm="1">
        <f t="array" aca="1" ref="BW79" ca="1">IF(INDEX($A:$A,ROW(BQ79))&lt;=W$6,_xlfn.NORM.INV(RAND(),0,1),"")</f>
        <v/>
      </c>
      <c r="BX79" s="66" t="str" cm="1">
        <f t="array" aca="1" ref="BX79" ca="1">IF(INDEX($A:$A,ROW(BR79))&lt;=X$6,_xlfn.NORM.INV(RAND(),0,1),"")</f>
        <v/>
      </c>
      <c r="BY79" s="66" t="str" cm="1">
        <f t="array" aca="1" ref="BY79" ca="1">IF(INDEX($A:$A,ROW(BS79))&lt;=Y$6,_xlfn.NORM.INV(RAND(),0,1),"")</f>
        <v/>
      </c>
      <c r="BZ79" s="66" t="str" cm="1">
        <f t="array" aca="1" ref="BZ79" ca="1">IF(INDEX($A:$A,ROW(BT79))&lt;=Z$6,_xlfn.NORM.INV(RAND(),0,1),"")</f>
        <v/>
      </c>
      <c r="CA79" s="66" t="str" cm="1">
        <f t="array" aca="1" ref="CA79" ca="1">IF(INDEX($A:$A,ROW(BU79))&lt;=AA$6,_xlfn.NORM.INV(RAND(),0,1),"")</f>
        <v/>
      </c>
    </row>
    <row r="80" spans="1:79">
      <c r="A80" s="66">
        <v>78</v>
      </c>
      <c r="B80" s="41"/>
      <c r="C80" s="1"/>
      <c r="D80" s="1"/>
      <c r="E80" s="1"/>
      <c r="F80" s="1"/>
      <c r="G80" s="28"/>
      <c r="H80" s="41"/>
      <c r="I80" s="1"/>
      <c r="J80" s="1"/>
      <c r="K80" s="1"/>
      <c r="L80" s="1"/>
      <c r="M80" s="28"/>
      <c r="N80" s="41" t="str">
        <f t="shared" si="101"/>
        <v/>
      </c>
      <c r="O80" s="11" t="str">
        <f t="shared" si="102"/>
        <v/>
      </c>
      <c r="P80" s="11" t="str">
        <f t="shared" si="103"/>
        <v/>
      </c>
      <c r="Q80" s="11" t="str">
        <f t="shared" si="104"/>
        <v/>
      </c>
      <c r="R80" s="11" t="str">
        <f t="shared" si="105"/>
        <v/>
      </c>
      <c r="S80" s="120" t="str">
        <f t="shared" si="106"/>
        <v/>
      </c>
      <c r="U80" s="66"/>
      <c r="V80" s="66"/>
      <c r="W80" s="66"/>
      <c r="X80" s="66"/>
      <c r="Y80" s="66"/>
      <c r="Z80" s="66"/>
      <c r="AA80" s="66"/>
      <c r="AB80" s="66"/>
      <c r="AC80" s="66"/>
      <c r="AE80" s="66" t="str">
        <f t="shared" si="107"/>
        <v/>
      </c>
      <c r="AF80" s="66" t="str">
        <f t="shared" si="108"/>
        <v/>
      </c>
      <c r="AG80" s="66" t="str">
        <f t="shared" si="109"/>
        <v/>
      </c>
      <c r="AH80" s="66" t="str">
        <f t="shared" si="109"/>
        <v/>
      </c>
      <c r="AI80" s="66" t="str">
        <f t="shared" si="110"/>
        <v/>
      </c>
      <c r="AJ80" s="66" t="str">
        <f t="shared" si="110"/>
        <v/>
      </c>
      <c r="AK80" s="66" t="str">
        <f t="shared" si="83"/>
        <v/>
      </c>
      <c r="AL80" s="66" t="str">
        <f t="shared" si="84"/>
        <v/>
      </c>
      <c r="AM80" s="66" t="str">
        <f t="shared" si="85"/>
        <v/>
      </c>
      <c r="AN80" s="66" t="str">
        <f t="shared" si="86"/>
        <v/>
      </c>
      <c r="AO80" s="66" t="str">
        <f t="shared" si="87"/>
        <v/>
      </c>
      <c r="AP80" s="66" t="str">
        <f t="shared" si="88"/>
        <v/>
      </c>
      <c r="AQ80" s="66" t="str">
        <f t="shared" si="111"/>
        <v/>
      </c>
      <c r="AR80" s="66" t="str">
        <f t="shared" si="112"/>
        <v/>
      </c>
      <c r="AS80" s="66" t="str">
        <f t="shared" si="113"/>
        <v/>
      </c>
      <c r="AT80" s="66" t="str">
        <f t="shared" si="114"/>
        <v/>
      </c>
      <c r="AU80" s="66" t="str">
        <f t="shared" si="115"/>
        <v/>
      </c>
      <c r="AV80" s="66" t="str">
        <f t="shared" si="116"/>
        <v/>
      </c>
      <c r="AW80" s="66" t="str">
        <f t="shared" si="89"/>
        <v/>
      </c>
      <c r="AX80" s="66" t="str">
        <f t="shared" si="90"/>
        <v/>
      </c>
      <c r="AY80" s="66" t="str">
        <f t="shared" si="91"/>
        <v/>
      </c>
      <c r="AZ80" s="66" t="str">
        <f t="shared" si="92"/>
        <v/>
      </c>
      <c r="BA80" s="66" t="str">
        <f t="shared" si="93"/>
        <v/>
      </c>
      <c r="BB80" s="66" t="str">
        <f t="shared" si="94"/>
        <v/>
      </c>
      <c r="BC80" s="66" t="str">
        <f t="shared" si="117"/>
        <v/>
      </c>
      <c r="BD80" s="66" t="str">
        <f t="shared" si="118"/>
        <v/>
      </c>
      <c r="BE80" s="66" t="str">
        <f t="shared" si="119"/>
        <v/>
      </c>
      <c r="BF80" s="66" t="str">
        <f t="shared" si="120"/>
        <v/>
      </c>
      <c r="BG80" s="66" t="str">
        <f t="shared" si="121"/>
        <v/>
      </c>
      <c r="BH80" s="66" t="str">
        <f t="shared" si="122"/>
        <v/>
      </c>
      <c r="BI80" s="66" t="str">
        <f t="shared" si="95"/>
        <v/>
      </c>
      <c r="BJ80" s="66" t="str">
        <f t="shared" si="96"/>
        <v/>
      </c>
      <c r="BK80" s="66" t="str">
        <f t="shared" si="97"/>
        <v/>
      </c>
      <c r="BL80" s="66" t="str">
        <f t="shared" si="98"/>
        <v/>
      </c>
      <c r="BM80" s="66" t="str">
        <f t="shared" si="99"/>
        <v/>
      </c>
      <c r="BN80" s="66" t="str">
        <f t="shared" si="100"/>
        <v/>
      </c>
      <c r="BP80" s="66" t="str" cm="1">
        <f t="array" ref="BP80">IF(INDEX($A:$A,ROW(BP80))&lt;=V$6,SMALL(N:N,INDEX($A:$A,ROW(BP80))),"")</f>
        <v/>
      </c>
      <c r="BQ80" s="66" t="str" cm="1">
        <f t="array" ref="BQ80">IF(INDEX($A:$A,ROW(BQ80))&lt;=W$6,SMALL(O:O,INDEX($A:$A,ROW(BQ80))),"")</f>
        <v/>
      </c>
      <c r="BR80" s="66" t="str" cm="1">
        <f t="array" ref="BR80">IF(INDEX($A:$A,ROW(BR80))&lt;=X$6,SMALL(P:P,INDEX($A:$A,ROW(BR80))),"")</f>
        <v/>
      </c>
      <c r="BS80" s="66" t="str" cm="1">
        <f t="array" ref="BS80">IF(INDEX($A:$A,ROW(BS80))&lt;=Y$6,SMALL(Q:Q,INDEX($A:$A,ROW(BS80))),"")</f>
        <v/>
      </c>
      <c r="BT80" s="66" t="str" cm="1">
        <f t="array" ref="BT80">IF(INDEX($A:$A,ROW(BT80))&lt;=Z$6,SMALL(R:R,INDEX($A:$A,ROW(BT80))),"")</f>
        <v/>
      </c>
      <c r="BU80" s="66" t="str" cm="1">
        <f t="array" ref="BU80">IF(INDEX($A:$A,ROW(BU80))&lt;=AA$6,SMALL(S:S,INDEX($A:$A,ROW(BU80))),"")</f>
        <v/>
      </c>
      <c r="BV80" s="66" t="str" cm="1">
        <f t="array" aca="1" ref="BV80" ca="1">IF(INDEX($A:$A,ROW(BP80))&lt;=V$6,_xlfn.NORM.INV(RAND(),0,1),"")</f>
        <v/>
      </c>
      <c r="BW80" s="66" t="str" cm="1">
        <f t="array" aca="1" ref="BW80" ca="1">IF(INDEX($A:$A,ROW(BQ80))&lt;=W$6,_xlfn.NORM.INV(RAND(),0,1),"")</f>
        <v/>
      </c>
      <c r="BX80" s="66" t="str" cm="1">
        <f t="array" aca="1" ref="BX80" ca="1">IF(INDEX($A:$A,ROW(BR80))&lt;=X$6,_xlfn.NORM.INV(RAND(),0,1),"")</f>
        <v/>
      </c>
      <c r="BY80" s="66" t="str" cm="1">
        <f t="array" aca="1" ref="BY80" ca="1">IF(INDEX($A:$A,ROW(BS80))&lt;=Y$6,_xlfn.NORM.INV(RAND(),0,1),"")</f>
        <v/>
      </c>
      <c r="BZ80" s="66" t="str" cm="1">
        <f t="array" aca="1" ref="BZ80" ca="1">IF(INDEX($A:$A,ROW(BT80))&lt;=Z$6,_xlfn.NORM.INV(RAND(),0,1),"")</f>
        <v/>
      </c>
      <c r="CA80" s="66" t="str" cm="1">
        <f t="array" aca="1" ref="CA80" ca="1">IF(INDEX($A:$A,ROW(BU80))&lt;=AA$6,_xlfn.NORM.INV(RAND(),0,1),"")</f>
        <v/>
      </c>
    </row>
    <row r="81" spans="1:79">
      <c r="A81" s="66">
        <v>79</v>
      </c>
      <c r="B81" s="41"/>
      <c r="C81" s="1"/>
      <c r="D81" s="1"/>
      <c r="E81" s="1"/>
      <c r="F81" s="1"/>
      <c r="G81" s="28"/>
      <c r="H81" s="41"/>
      <c r="I81" s="1"/>
      <c r="J81" s="1"/>
      <c r="K81" s="1"/>
      <c r="L81" s="1"/>
      <c r="M81" s="28"/>
      <c r="N81" s="41" t="str">
        <f t="shared" si="101"/>
        <v/>
      </c>
      <c r="O81" s="11" t="str">
        <f t="shared" si="102"/>
        <v/>
      </c>
      <c r="P81" s="11" t="str">
        <f t="shared" si="103"/>
        <v/>
      </c>
      <c r="Q81" s="11" t="str">
        <f t="shared" si="104"/>
        <v/>
      </c>
      <c r="R81" s="11" t="str">
        <f t="shared" si="105"/>
        <v/>
      </c>
      <c r="S81" s="120" t="str">
        <f t="shared" si="106"/>
        <v/>
      </c>
      <c r="U81" s="66">
        <f>MATCH(V85,V5:AA5)</f>
        <v>1</v>
      </c>
      <c r="V81" s="66"/>
      <c r="W81" s="66"/>
      <c r="X81" s="66"/>
      <c r="Y81" s="66"/>
      <c r="Z81" s="66"/>
      <c r="AA81" s="66"/>
      <c r="AB81" s="66"/>
      <c r="AC81" s="66"/>
      <c r="AE81" s="66" t="str">
        <f t="shared" si="107"/>
        <v/>
      </c>
      <c r="AF81" s="66" t="str">
        <f t="shared" si="108"/>
        <v/>
      </c>
      <c r="AG81" s="66" t="str">
        <f t="shared" si="109"/>
        <v/>
      </c>
      <c r="AH81" s="66" t="str">
        <f t="shared" si="109"/>
        <v/>
      </c>
      <c r="AI81" s="66" t="str">
        <f t="shared" si="110"/>
        <v/>
      </c>
      <c r="AJ81" s="66" t="str">
        <f t="shared" si="110"/>
        <v/>
      </c>
      <c r="AK81" s="66" t="str">
        <f t="shared" si="83"/>
        <v/>
      </c>
      <c r="AL81" s="66" t="str">
        <f t="shared" si="84"/>
        <v/>
      </c>
      <c r="AM81" s="66" t="str">
        <f t="shared" si="85"/>
        <v/>
      </c>
      <c r="AN81" s="66" t="str">
        <f t="shared" si="86"/>
        <v/>
      </c>
      <c r="AO81" s="66" t="str">
        <f t="shared" si="87"/>
        <v/>
      </c>
      <c r="AP81" s="66" t="str">
        <f t="shared" si="88"/>
        <v/>
      </c>
      <c r="AQ81" s="66" t="str">
        <f t="shared" si="111"/>
        <v/>
      </c>
      <c r="AR81" s="66" t="str">
        <f t="shared" si="112"/>
        <v/>
      </c>
      <c r="AS81" s="66" t="str">
        <f t="shared" si="113"/>
        <v/>
      </c>
      <c r="AT81" s="66" t="str">
        <f t="shared" si="114"/>
        <v/>
      </c>
      <c r="AU81" s="66" t="str">
        <f t="shared" si="115"/>
        <v/>
      </c>
      <c r="AV81" s="66" t="str">
        <f t="shared" si="116"/>
        <v/>
      </c>
      <c r="AW81" s="66" t="str">
        <f t="shared" si="89"/>
        <v/>
      </c>
      <c r="AX81" s="66" t="str">
        <f t="shared" si="90"/>
        <v/>
      </c>
      <c r="AY81" s="66" t="str">
        <f t="shared" si="91"/>
        <v/>
      </c>
      <c r="AZ81" s="66" t="str">
        <f t="shared" si="92"/>
        <v/>
      </c>
      <c r="BA81" s="66" t="str">
        <f t="shared" si="93"/>
        <v/>
      </c>
      <c r="BB81" s="66" t="str">
        <f t="shared" si="94"/>
        <v/>
      </c>
      <c r="BC81" s="66" t="str">
        <f t="shared" si="117"/>
        <v/>
      </c>
      <c r="BD81" s="66" t="str">
        <f t="shared" si="118"/>
        <v/>
      </c>
      <c r="BE81" s="66" t="str">
        <f t="shared" si="119"/>
        <v/>
      </c>
      <c r="BF81" s="66" t="str">
        <f t="shared" si="120"/>
        <v/>
      </c>
      <c r="BG81" s="66" t="str">
        <f t="shared" si="121"/>
        <v/>
      </c>
      <c r="BH81" s="66" t="str">
        <f t="shared" si="122"/>
        <v/>
      </c>
      <c r="BI81" s="66" t="str">
        <f t="shared" si="95"/>
        <v/>
      </c>
      <c r="BJ81" s="66" t="str">
        <f t="shared" si="96"/>
        <v/>
      </c>
      <c r="BK81" s="66" t="str">
        <f t="shared" si="97"/>
        <v/>
      </c>
      <c r="BL81" s="66" t="str">
        <f t="shared" si="98"/>
        <v/>
      </c>
      <c r="BM81" s="66" t="str">
        <f t="shared" si="99"/>
        <v/>
      </c>
      <c r="BN81" s="66" t="str">
        <f t="shared" si="100"/>
        <v/>
      </c>
      <c r="BP81" s="66" t="str" cm="1">
        <f t="array" ref="BP81">IF(INDEX($A:$A,ROW(BP81))&lt;=V$6,SMALL(N:N,INDEX($A:$A,ROW(BP81))),"")</f>
        <v/>
      </c>
      <c r="BQ81" s="66" t="str" cm="1">
        <f t="array" ref="BQ81">IF(INDEX($A:$A,ROW(BQ81))&lt;=W$6,SMALL(O:O,INDEX($A:$A,ROW(BQ81))),"")</f>
        <v/>
      </c>
      <c r="BR81" s="66" t="str" cm="1">
        <f t="array" ref="BR81">IF(INDEX($A:$A,ROW(BR81))&lt;=X$6,SMALL(P:P,INDEX($A:$A,ROW(BR81))),"")</f>
        <v/>
      </c>
      <c r="BS81" s="66" t="str" cm="1">
        <f t="array" ref="BS81">IF(INDEX($A:$A,ROW(BS81))&lt;=Y$6,SMALL(Q:Q,INDEX($A:$A,ROW(BS81))),"")</f>
        <v/>
      </c>
      <c r="BT81" s="66" t="str" cm="1">
        <f t="array" ref="BT81">IF(INDEX($A:$A,ROW(BT81))&lt;=Z$6,SMALL(R:R,INDEX($A:$A,ROW(BT81))),"")</f>
        <v/>
      </c>
      <c r="BU81" s="66" t="str" cm="1">
        <f t="array" ref="BU81">IF(INDEX($A:$A,ROW(BU81))&lt;=AA$6,SMALL(S:S,INDEX($A:$A,ROW(BU81))),"")</f>
        <v/>
      </c>
      <c r="BV81" s="66" t="str" cm="1">
        <f t="array" aca="1" ref="BV81" ca="1">IF(INDEX($A:$A,ROW(BP81))&lt;=V$6,_xlfn.NORM.INV(RAND(),0,1),"")</f>
        <v/>
      </c>
      <c r="BW81" s="66" t="str" cm="1">
        <f t="array" aca="1" ref="BW81" ca="1">IF(INDEX($A:$A,ROW(BQ81))&lt;=W$6,_xlfn.NORM.INV(RAND(),0,1),"")</f>
        <v/>
      </c>
      <c r="BX81" s="66" t="str" cm="1">
        <f t="array" aca="1" ref="BX81" ca="1">IF(INDEX($A:$A,ROW(BR81))&lt;=X$6,_xlfn.NORM.INV(RAND(),0,1),"")</f>
        <v/>
      </c>
      <c r="BY81" s="66" t="str" cm="1">
        <f t="array" aca="1" ref="BY81" ca="1">IF(INDEX($A:$A,ROW(BS81))&lt;=Y$6,_xlfn.NORM.INV(RAND(),0,1),"")</f>
        <v/>
      </c>
      <c r="BZ81" s="66" t="str" cm="1">
        <f t="array" aca="1" ref="BZ81" ca="1">IF(INDEX($A:$A,ROW(BT81))&lt;=Z$6,_xlfn.NORM.INV(RAND(),0,1),"")</f>
        <v/>
      </c>
      <c r="CA81" s="66" t="str" cm="1">
        <f t="array" aca="1" ref="CA81" ca="1">IF(INDEX($A:$A,ROW(BU81))&lt;=AA$6,_xlfn.NORM.INV(RAND(),0,1),"")</f>
        <v/>
      </c>
    </row>
    <row r="82" spans="1:79">
      <c r="A82" s="66">
        <v>80</v>
      </c>
      <c r="B82" s="41"/>
      <c r="C82" s="1"/>
      <c r="D82" s="1"/>
      <c r="E82" s="1"/>
      <c r="F82" s="1"/>
      <c r="G82" s="28"/>
      <c r="H82" s="41"/>
      <c r="I82" s="1"/>
      <c r="J82" s="1"/>
      <c r="K82" s="1"/>
      <c r="L82" s="1"/>
      <c r="M82" s="28"/>
      <c r="N82" s="41" t="str">
        <f t="shared" si="101"/>
        <v/>
      </c>
      <c r="O82" s="11" t="str">
        <f t="shared" si="102"/>
        <v/>
      </c>
      <c r="P82" s="11" t="str">
        <f t="shared" si="103"/>
        <v/>
      </c>
      <c r="Q82" s="11" t="str">
        <f t="shared" si="104"/>
        <v/>
      </c>
      <c r="R82" s="11" t="str">
        <f t="shared" si="105"/>
        <v/>
      </c>
      <c r="S82" s="120" t="str">
        <f t="shared" si="106"/>
        <v/>
      </c>
      <c r="U82" s="66"/>
      <c r="V82" s="66"/>
      <c r="W82" s="66"/>
      <c r="X82" s="66"/>
      <c r="Y82" s="66"/>
      <c r="Z82" s="66"/>
      <c r="AA82" s="66"/>
      <c r="AB82" s="66"/>
      <c r="AC82" s="66"/>
      <c r="AE82" s="66" t="str">
        <f t="shared" si="107"/>
        <v/>
      </c>
      <c r="AF82" s="66" t="str">
        <f t="shared" si="108"/>
        <v/>
      </c>
      <c r="AG82" s="66" t="str">
        <f t="shared" si="109"/>
        <v/>
      </c>
      <c r="AH82" s="66" t="str">
        <f t="shared" si="109"/>
        <v/>
      </c>
      <c r="AI82" s="66" t="str">
        <f t="shared" si="110"/>
        <v/>
      </c>
      <c r="AJ82" s="66" t="str">
        <f t="shared" si="110"/>
        <v/>
      </c>
      <c r="AK82" s="66" t="str">
        <f t="shared" si="83"/>
        <v/>
      </c>
      <c r="AL82" s="66" t="str">
        <f t="shared" si="84"/>
        <v/>
      </c>
      <c r="AM82" s="66" t="str">
        <f t="shared" si="85"/>
        <v/>
      </c>
      <c r="AN82" s="66" t="str">
        <f t="shared" si="86"/>
        <v/>
      </c>
      <c r="AO82" s="66" t="str">
        <f t="shared" si="87"/>
        <v/>
      </c>
      <c r="AP82" s="66" t="str">
        <f t="shared" si="88"/>
        <v/>
      </c>
      <c r="AQ82" s="66" t="str">
        <f t="shared" si="111"/>
        <v/>
      </c>
      <c r="AR82" s="66" t="str">
        <f t="shared" si="112"/>
        <v/>
      </c>
      <c r="AS82" s="66" t="str">
        <f t="shared" si="113"/>
        <v/>
      </c>
      <c r="AT82" s="66" t="str">
        <f t="shared" si="114"/>
        <v/>
      </c>
      <c r="AU82" s="66" t="str">
        <f t="shared" si="115"/>
        <v/>
      </c>
      <c r="AV82" s="66" t="str">
        <f t="shared" si="116"/>
        <v/>
      </c>
      <c r="AW82" s="66" t="str">
        <f t="shared" si="89"/>
        <v/>
      </c>
      <c r="AX82" s="66" t="str">
        <f t="shared" si="90"/>
        <v/>
      </c>
      <c r="AY82" s="66" t="str">
        <f t="shared" si="91"/>
        <v/>
      </c>
      <c r="AZ82" s="66" t="str">
        <f t="shared" si="92"/>
        <v/>
      </c>
      <c r="BA82" s="66" t="str">
        <f t="shared" si="93"/>
        <v/>
      </c>
      <c r="BB82" s="66" t="str">
        <f t="shared" si="94"/>
        <v/>
      </c>
      <c r="BC82" s="66" t="str">
        <f t="shared" si="117"/>
        <v/>
      </c>
      <c r="BD82" s="66" t="str">
        <f t="shared" si="118"/>
        <v/>
      </c>
      <c r="BE82" s="66" t="str">
        <f t="shared" si="119"/>
        <v/>
      </c>
      <c r="BF82" s="66" t="str">
        <f t="shared" si="120"/>
        <v/>
      </c>
      <c r="BG82" s="66" t="str">
        <f t="shared" si="121"/>
        <v/>
      </c>
      <c r="BH82" s="66" t="str">
        <f t="shared" si="122"/>
        <v/>
      </c>
      <c r="BI82" s="66" t="str">
        <f t="shared" si="95"/>
        <v/>
      </c>
      <c r="BJ82" s="66" t="str">
        <f t="shared" si="96"/>
        <v/>
      </c>
      <c r="BK82" s="66" t="str">
        <f t="shared" si="97"/>
        <v/>
      </c>
      <c r="BL82" s="66" t="str">
        <f t="shared" si="98"/>
        <v/>
      </c>
      <c r="BM82" s="66" t="str">
        <f t="shared" si="99"/>
        <v/>
      </c>
      <c r="BN82" s="66" t="str">
        <f t="shared" si="100"/>
        <v/>
      </c>
      <c r="BP82" s="66" t="str" cm="1">
        <f t="array" ref="BP82">IF(INDEX($A:$A,ROW(BP82))&lt;=V$6,SMALL(N:N,INDEX($A:$A,ROW(BP82))),"")</f>
        <v/>
      </c>
      <c r="BQ82" s="66" t="str" cm="1">
        <f t="array" ref="BQ82">IF(INDEX($A:$A,ROW(BQ82))&lt;=W$6,SMALL(O:O,INDEX($A:$A,ROW(BQ82))),"")</f>
        <v/>
      </c>
      <c r="BR82" s="66" t="str" cm="1">
        <f t="array" ref="BR82">IF(INDEX($A:$A,ROW(BR82))&lt;=X$6,SMALL(P:P,INDEX($A:$A,ROW(BR82))),"")</f>
        <v/>
      </c>
      <c r="BS82" s="66" t="str" cm="1">
        <f t="array" ref="BS82">IF(INDEX($A:$A,ROW(BS82))&lt;=Y$6,SMALL(Q:Q,INDEX($A:$A,ROW(BS82))),"")</f>
        <v/>
      </c>
      <c r="BT82" s="66" t="str" cm="1">
        <f t="array" ref="BT82">IF(INDEX($A:$A,ROW(BT82))&lt;=Z$6,SMALL(R:R,INDEX($A:$A,ROW(BT82))),"")</f>
        <v/>
      </c>
      <c r="BU82" s="66" t="str" cm="1">
        <f t="array" ref="BU82">IF(INDEX($A:$A,ROW(BU82))&lt;=AA$6,SMALL(S:S,INDEX($A:$A,ROW(BU82))),"")</f>
        <v/>
      </c>
      <c r="BV82" s="66" t="str" cm="1">
        <f t="array" aca="1" ref="BV82" ca="1">IF(INDEX($A:$A,ROW(BP82))&lt;=V$6,_xlfn.NORM.INV(RAND(),0,1),"")</f>
        <v/>
      </c>
      <c r="BW82" s="66" t="str" cm="1">
        <f t="array" aca="1" ref="BW82" ca="1">IF(INDEX($A:$A,ROW(BQ82))&lt;=W$6,_xlfn.NORM.INV(RAND(),0,1),"")</f>
        <v/>
      </c>
      <c r="BX82" s="66" t="str" cm="1">
        <f t="array" aca="1" ref="BX82" ca="1">IF(INDEX($A:$A,ROW(BR82))&lt;=X$6,_xlfn.NORM.INV(RAND(),0,1),"")</f>
        <v/>
      </c>
      <c r="BY82" s="66" t="str" cm="1">
        <f t="array" aca="1" ref="BY82" ca="1">IF(INDEX($A:$A,ROW(BS82))&lt;=Y$6,_xlfn.NORM.INV(RAND(),0,1),"")</f>
        <v/>
      </c>
      <c r="BZ82" s="66" t="str" cm="1">
        <f t="array" aca="1" ref="BZ82" ca="1">IF(INDEX($A:$A,ROW(BT82))&lt;=Z$6,_xlfn.NORM.INV(RAND(),0,1),"")</f>
        <v/>
      </c>
      <c r="CA82" s="66" t="str" cm="1">
        <f t="array" aca="1" ref="CA82" ca="1">IF(INDEX($A:$A,ROW(BU82))&lt;=AA$6,_xlfn.NORM.INV(RAND(),0,1),"")</f>
        <v/>
      </c>
    </row>
    <row r="83" spans="1:79" ht="15.75" thickBot="1">
      <c r="A83" s="66">
        <v>81</v>
      </c>
      <c r="B83" s="41"/>
      <c r="C83" s="1"/>
      <c r="D83" s="1"/>
      <c r="E83" s="1"/>
      <c r="F83" s="1"/>
      <c r="G83" s="28"/>
      <c r="H83" s="41"/>
      <c r="I83" s="1"/>
      <c r="J83" s="1"/>
      <c r="K83" s="1"/>
      <c r="L83" s="1"/>
      <c r="M83" s="28"/>
      <c r="N83" s="41" t="str">
        <f t="shared" si="101"/>
        <v/>
      </c>
      <c r="O83" s="11" t="str">
        <f t="shared" si="102"/>
        <v/>
      </c>
      <c r="P83" s="11" t="str">
        <f t="shared" si="103"/>
        <v/>
      </c>
      <c r="Q83" s="11" t="str">
        <f t="shared" si="104"/>
        <v/>
      </c>
      <c r="R83" s="11" t="str">
        <f t="shared" si="105"/>
        <v/>
      </c>
      <c r="S83" s="120" t="str">
        <f t="shared" si="106"/>
        <v/>
      </c>
      <c r="U83" s="66" t="s">
        <v>128</v>
      </c>
      <c r="V83" s="66"/>
      <c r="W83" s="66"/>
      <c r="X83" s="66"/>
      <c r="Y83" s="66"/>
      <c r="Z83" s="66"/>
      <c r="AA83" s="66"/>
      <c r="AB83" s="66"/>
      <c r="AC83" s="66"/>
      <c r="AE83" s="66" t="str">
        <f t="shared" si="107"/>
        <v/>
      </c>
      <c r="AF83" s="66" t="str">
        <f t="shared" si="108"/>
        <v/>
      </c>
      <c r="AG83" s="66" t="str">
        <f t="shared" si="109"/>
        <v/>
      </c>
      <c r="AH83" s="66" t="str">
        <f t="shared" si="109"/>
        <v/>
      </c>
      <c r="AI83" s="66" t="str">
        <f t="shared" si="110"/>
        <v/>
      </c>
      <c r="AJ83" s="66" t="str">
        <f t="shared" si="110"/>
        <v/>
      </c>
      <c r="AK83" s="66" t="str">
        <f t="shared" si="83"/>
        <v/>
      </c>
      <c r="AL83" s="66" t="str">
        <f t="shared" si="84"/>
        <v/>
      </c>
      <c r="AM83" s="66" t="str">
        <f t="shared" si="85"/>
        <v/>
      </c>
      <c r="AN83" s="66" t="str">
        <f t="shared" si="86"/>
        <v/>
      </c>
      <c r="AO83" s="66" t="str">
        <f t="shared" si="87"/>
        <v/>
      </c>
      <c r="AP83" s="66" t="str">
        <f t="shared" si="88"/>
        <v/>
      </c>
      <c r="AQ83" s="66" t="str">
        <f t="shared" si="111"/>
        <v/>
      </c>
      <c r="AR83" s="66" t="str">
        <f t="shared" si="112"/>
        <v/>
      </c>
      <c r="AS83" s="66" t="str">
        <f t="shared" si="113"/>
        <v/>
      </c>
      <c r="AT83" s="66" t="str">
        <f t="shared" si="114"/>
        <v/>
      </c>
      <c r="AU83" s="66" t="str">
        <f t="shared" si="115"/>
        <v/>
      </c>
      <c r="AV83" s="66" t="str">
        <f t="shared" si="116"/>
        <v/>
      </c>
      <c r="AW83" s="66" t="str">
        <f t="shared" si="89"/>
        <v/>
      </c>
      <c r="AX83" s="66" t="str">
        <f t="shared" si="90"/>
        <v/>
      </c>
      <c r="AY83" s="66" t="str">
        <f t="shared" si="91"/>
        <v/>
      </c>
      <c r="AZ83" s="66" t="str">
        <f t="shared" si="92"/>
        <v/>
      </c>
      <c r="BA83" s="66" t="str">
        <f t="shared" si="93"/>
        <v/>
      </c>
      <c r="BB83" s="66" t="str">
        <f t="shared" si="94"/>
        <v/>
      </c>
      <c r="BC83" s="66" t="str">
        <f t="shared" si="117"/>
        <v/>
      </c>
      <c r="BD83" s="66" t="str">
        <f t="shared" si="118"/>
        <v/>
      </c>
      <c r="BE83" s="66" t="str">
        <f t="shared" si="119"/>
        <v/>
      </c>
      <c r="BF83" s="66" t="str">
        <f t="shared" si="120"/>
        <v/>
      </c>
      <c r="BG83" s="66" t="str">
        <f t="shared" si="121"/>
        <v/>
      </c>
      <c r="BH83" s="66" t="str">
        <f t="shared" si="122"/>
        <v/>
      </c>
      <c r="BI83" s="66" t="str">
        <f t="shared" si="95"/>
        <v/>
      </c>
      <c r="BJ83" s="66" t="str">
        <f t="shared" si="96"/>
        <v/>
      </c>
      <c r="BK83" s="66" t="str">
        <f t="shared" si="97"/>
        <v/>
      </c>
      <c r="BL83" s="66" t="str">
        <f t="shared" si="98"/>
        <v/>
      </c>
      <c r="BM83" s="66" t="str">
        <f t="shared" si="99"/>
        <v/>
      </c>
      <c r="BN83" s="66" t="str">
        <f t="shared" si="100"/>
        <v/>
      </c>
      <c r="BP83" s="66" t="str" cm="1">
        <f t="array" ref="BP83">IF(INDEX($A:$A,ROW(BP83))&lt;=V$6,SMALL(N:N,INDEX($A:$A,ROW(BP83))),"")</f>
        <v/>
      </c>
      <c r="BQ83" s="66" t="str" cm="1">
        <f t="array" ref="BQ83">IF(INDEX($A:$A,ROW(BQ83))&lt;=W$6,SMALL(O:O,INDEX($A:$A,ROW(BQ83))),"")</f>
        <v/>
      </c>
      <c r="BR83" s="66" t="str" cm="1">
        <f t="array" ref="BR83">IF(INDEX($A:$A,ROW(BR83))&lt;=X$6,SMALL(P:P,INDEX($A:$A,ROW(BR83))),"")</f>
        <v/>
      </c>
      <c r="BS83" s="66" t="str" cm="1">
        <f t="array" ref="BS83">IF(INDEX($A:$A,ROW(BS83))&lt;=Y$6,SMALL(Q:Q,INDEX($A:$A,ROW(BS83))),"")</f>
        <v/>
      </c>
      <c r="BT83" s="66" t="str" cm="1">
        <f t="array" ref="BT83">IF(INDEX($A:$A,ROW(BT83))&lt;=Z$6,SMALL(R:R,INDEX($A:$A,ROW(BT83))),"")</f>
        <v/>
      </c>
      <c r="BU83" s="66" t="str" cm="1">
        <f t="array" ref="BU83">IF(INDEX($A:$A,ROW(BU83))&lt;=AA$6,SMALL(S:S,INDEX($A:$A,ROW(BU83))),"")</f>
        <v/>
      </c>
      <c r="BV83" s="66" t="str" cm="1">
        <f t="array" aca="1" ref="BV83" ca="1">IF(INDEX($A:$A,ROW(BP83))&lt;=V$6,_xlfn.NORM.INV(RAND(),0,1),"")</f>
        <v/>
      </c>
      <c r="BW83" s="66" t="str" cm="1">
        <f t="array" aca="1" ref="BW83" ca="1">IF(INDEX($A:$A,ROW(BQ83))&lt;=W$6,_xlfn.NORM.INV(RAND(),0,1),"")</f>
        <v/>
      </c>
      <c r="BX83" s="66" t="str" cm="1">
        <f t="array" aca="1" ref="BX83" ca="1">IF(INDEX($A:$A,ROW(BR83))&lt;=X$6,_xlfn.NORM.INV(RAND(),0,1),"")</f>
        <v/>
      </c>
      <c r="BY83" s="66" t="str" cm="1">
        <f t="array" aca="1" ref="BY83" ca="1">IF(INDEX($A:$A,ROW(BS83))&lt;=Y$6,_xlfn.NORM.INV(RAND(),0,1),"")</f>
        <v/>
      </c>
      <c r="BZ83" s="66" t="str" cm="1">
        <f t="array" aca="1" ref="BZ83" ca="1">IF(INDEX($A:$A,ROW(BT83))&lt;=Z$6,_xlfn.NORM.INV(RAND(),0,1),"")</f>
        <v/>
      </c>
      <c r="CA83" s="66" t="str" cm="1">
        <f t="array" aca="1" ref="CA83" ca="1">IF(INDEX($A:$A,ROW(BU83))&lt;=AA$6,_xlfn.NORM.INV(RAND(),0,1),"")</f>
        <v/>
      </c>
    </row>
    <row r="84" spans="1:79" ht="15.75" thickBot="1">
      <c r="A84" s="66">
        <v>82</v>
      </c>
      <c r="B84" s="41"/>
      <c r="C84" s="1"/>
      <c r="D84" s="1"/>
      <c r="E84" s="1"/>
      <c r="F84" s="1"/>
      <c r="G84" s="28"/>
      <c r="H84" s="41"/>
      <c r="I84" s="1"/>
      <c r="J84" s="1"/>
      <c r="K84" s="1"/>
      <c r="L84" s="1"/>
      <c r="M84" s="28"/>
      <c r="N84" s="41" t="str">
        <f t="shared" si="101"/>
        <v/>
      </c>
      <c r="O84" s="11" t="str">
        <f t="shared" si="102"/>
        <v/>
      </c>
      <c r="P84" s="11" t="str">
        <f t="shared" si="103"/>
        <v/>
      </c>
      <c r="Q84" s="11" t="str">
        <f t="shared" si="104"/>
        <v/>
      </c>
      <c r="R84" s="11" t="str">
        <f t="shared" si="105"/>
        <v/>
      </c>
      <c r="S84" s="120" t="str">
        <f t="shared" si="106"/>
        <v/>
      </c>
      <c r="U84" s="123" t="s">
        <v>126</v>
      </c>
      <c r="V84" s="124"/>
      <c r="W84" s="125"/>
      <c r="X84" s="66"/>
      <c r="Y84" s="66"/>
      <c r="Z84" s="66"/>
      <c r="AA84" s="66"/>
      <c r="AB84" s="66"/>
      <c r="AC84" s="66"/>
      <c r="AE84" s="66" t="str">
        <f t="shared" si="107"/>
        <v/>
      </c>
      <c r="AF84" s="66" t="str">
        <f t="shared" si="108"/>
        <v/>
      </c>
      <c r="AG84" s="66" t="str">
        <f t="shared" si="109"/>
        <v/>
      </c>
      <c r="AH84" s="66" t="str">
        <f t="shared" si="109"/>
        <v/>
      </c>
      <c r="AI84" s="66" t="str">
        <f t="shared" si="110"/>
        <v/>
      </c>
      <c r="AJ84" s="66" t="str">
        <f t="shared" si="110"/>
        <v/>
      </c>
      <c r="AK84" s="66" t="str">
        <f t="shared" si="83"/>
        <v/>
      </c>
      <c r="AL84" s="66" t="str">
        <f t="shared" si="84"/>
        <v/>
      </c>
      <c r="AM84" s="66" t="str">
        <f t="shared" si="85"/>
        <v/>
      </c>
      <c r="AN84" s="66" t="str">
        <f t="shared" si="86"/>
        <v/>
      </c>
      <c r="AO84" s="66" t="str">
        <f t="shared" si="87"/>
        <v/>
      </c>
      <c r="AP84" s="66" t="str">
        <f t="shared" si="88"/>
        <v/>
      </c>
      <c r="AQ84" s="66" t="str">
        <f t="shared" si="111"/>
        <v/>
      </c>
      <c r="AR84" s="66" t="str">
        <f t="shared" si="112"/>
        <v/>
      </c>
      <c r="AS84" s="66" t="str">
        <f t="shared" si="113"/>
        <v/>
      </c>
      <c r="AT84" s="66" t="str">
        <f t="shared" si="114"/>
        <v/>
      </c>
      <c r="AU84" s="66" t="str">
        <f t="shared" si="115"/>
        <v/>
      </c>
      <c r="AV84" s="66" t="str">
        <f t="shared" si="116"/>
        <v/>
      </c>
      <c r="AW84" s="66" t="str">
        <f t="shared" si="89"/>
        <v/>
      </c>
      <c r="AX84" s="66" t="str">
        <f t="shared" si="90"/>
        <v/>
      </c>
      <c r="AY84" s="66" t="str">
        <f t="shared" si="91"/>
        <v/>
      </c>
      <c r="AZ84" s="66" t="str">
        <f t="shared" si="92"/>
        <v/>
      </c>
      <c r="BA84" s="66" t="str">
        <f t="shared" si="93"/>
        <v/>
      </c>
      <c r="BB84" s="66" t="str">
        <f t="shared" si="94"/>
        <v/>
      </c>
      <c r="BC84" s="66" t="str">
        <f t="shared" si="117"/>
        <v/>
      </c>
      <c r="BD84" s="66" t="str">
        <f t="shared" si="118"/>
        <v/>
      </c>
      <c r="BE84" s="66" t="str">
        <f t="shared" si="119"/>
        <v/>
      </c>
      <c r="BF84" s="66" t="str">
        <f t="shared" si="120"/>
        <v/>
      </c>
      <c r="BG84" s="66" t="str">
        <f t="shared" si="121"/>
        <v/>
      </c>
      <c r="BH84" s="66" t="str">
        <f t="shared" si="122"/>
        <v/>
      </c>
      <c r="BI84" s="66" t="str">
        <f t="shared" si="95"/>
        <v/>
      </c>
      <c r="BJ84" s="66" t="str">
        <f t="shared" si="96"/>
        <v/>
      </c>
      <c r="BK84" s="66" t="str">
        <f t="shared" si="97"/>
        <v/>
      </c>
      <c r="BL84" s="66" t="str">
        <f t="shared" si="98"/>
        <v/>
      </c>
      <c r="BM84" s="66" t="str">
        <f t="shared" si="99"/>
        <v/>
      </c>
      <c r="BN84" s="66" t="str">
        <f t="shared" si="100"/>
        <v/>
      </c>
      <c r="BP84" s="66" t="str" cm="1">
        <f t="array" ref="BP84">IF(INDEX($A:$A,ROW(BP84))&lt;=V$6,SMALL(N:N,INDEX($A:$A,ROW(BP84))),"")</f>
        <v/>
      </c>
      <c r="BQ84" s="66" t="str" cm="1">
        <f t="array" ref="BQ84">IF(INDEX($A:$A,ROW(BQ84))&lt;=W$6,SMALL(O:O,INDEX($A:$A,ROW(BQ84))),"")</f>
        <v/>
      </c>
      <c r="BR84" s="66" t="str" cm="1">
        <f t="array" ref="BR84">IF(INDEX($A:$A,ROW(BR84))&lt;=X$6,SMALL(P:P,INDEX($A:$A,ROW(BR84))),"")</f>
        <v/>
      </c>
      <c r="BS84" s="66" t="str" cm="1">
        <f t="array" ref="BS84">IF(INDEX($A:$A,ROW(BS84))&lt;=Y$6,SMALL(Q:Q,INDEX($A:$A,ROW(BS84))),"")</f>
        <v/>
      </c>
      <c r="BT84" s="66" t="str" cm="1">
        <f t="array" ref="BT84">IF(INDEX($A:$A,ROW(BT84))&lt;=Z$6,SMALL(R:R,INDEX($A:$A,ROW(BT84))),"")</f>
        <v/>
      </c>
      <c r="BU84" s="66" t="str" cm="1">
        <f t="array" ref="BU84">IF(INDEX($A:$A,ROW(BU84))&lt;=AA$6,SMALL(S:S,INDEX($A:$A,ROW(BU84))),"")</f>
        <v/>
      </c>
      <c r="BV84" s="66" t="str" cm="1">
        <f t="array" aca="1" ref="BV84" ca="1">IF(INDEX($A:$A,ROW(BP84))&lt;=V$6,_xlfn.NORM.INV(RAND(),0,1),"")</f>
        <v/>
      </c>
      <c r="BW84" s="66" t="str" cm="1">
        <f t="array" aca="1" ref="BW84" ca="1">IF(INDEX($A:$A,ROW(BQ84))&lt;=W$6,_xlfn.NORM.INV(RAND(),0,1),"")</f>
        <v/>
      </c>
      <c r="BX84" s="66" t="str" cm="1">
        <f t="array" aca="1" ref="BX84" ca="1">IF(INDEX($A:$A,ROW(BR84))&lt;=X$6,_xlfn.NORM.INV(RAND(),0,1),"")</f>
        <v/>
      </c>
      <c r="BY84" s="66" t="str" cm="1">
        <f t="array" aca="1" ref="BY84" ca="1">IF(INDEX($A:$A,ROW(BS84))&lt;=Y$6,_xlfn.NORM.INV(RAND(),0,1),"")</f>
        <v/>
      </c>
      <c r="BZ84" s="66" t="str" cm="1">
        <f t="array" aca="1" ref="BZ84" ca="1">IF(INDEX($A:$A,ROW(BT84))&lt;=Z$6,_xlfn.NORM.INV(RAND(),0,1),"")</f>
        <v/>
      </c>
      <c r="CA84" s="66" t="str" cm="1">
        <f t="array" aca="1" ref="CA84" ca="1">IF(INDEX($A:$A,ROW(BU84))&lt;=AA$6,_xlfn.NORM.INV(RAND(),0,1),"")</f>
        <v/>
      </c>
    </row>
    <row r="85" spans="1:79">
      <c r="A85" s="66">
        <v>83</v>
      </c>
      <c r="B85" s="41"/>
      <c r="C85" s="1"/>
      <c r="D85" s="1"/>
      <c r="E85" s="1"/>
      <c r="F85" s="1"/>
      <c r="G85" s="28"/>
      <c r="H85" s="41"/>
      <c r="I85" s="1"/>
      <c r="J85" s="1"/>
      <c r="K85" s="1"/>
      <c r="L85" s="1"/>
      <c r="M85" s="28"/>
      <c r="N85" s="41" t="str">
        <f t="shared" si="101"/>
        <v/>
      </c>
      <c r="O85" s="11" t="str">
        <f t="shared" si="102"/>
        <v/>
      </c>
      <c r="P85" s="11" t="str">
        <f t="shared" si="103"/>
        <v/>
      </c>
      <c r="Q85" s="11" t="str">
        <f t="shared" si="104"/>
        <v/>
      </c>
      <c r="R85" s="11" t="str">
        <f t="shared" si="105"/>
        <v/>
      </c>
      <c r="S85" s="120" t="str">
        <f t="shared" si="106"/>
        <v/>
      </c>
      <c r="U85" s="97" t="s">
        <v>162</v>
      </c>
      <c r="V85" s="95" t="s">
        <v>4</v>
      </c>
      <c r="W85" s="96" t="s">
        <v>7</v>
      </c>
      <c r="X85" s="66"/>
      <c r="Y85" s="66"/>
      <c r="Z85" s="66"/>
      <c r="AA85" s="66"/>
      <c r="AB85" s="66"/>
      <c r="AC85" s="66"/>
      <c r="AE85" s="66"/>
      <c r="AF85" s="66"/>
      <c r="AG85" s="66"/>
      <c r="AH85" s="66"/>
      <c r="AI85" s="66"/>
      <c r="AJ85" s="66"/>
      <c r="BR85" s="66" t="str" cm="1">
        <f t="array" ref="BR85">IF(INDEX($A:$A,ROW(BR85))&lt;=X$6,SMALL(P:P,INDEX($A:$A,ROW(BR85))),"")</f>
        <v/>
      </c>
      <c r="BS85" s="66" t="str" cm="1">
        <f t="array" ref="BS85">IF(INDEX($A:$A,ROW(BS85))&lt;=Y$6,SMALL(Q:Q,INDEX($A:$A,ROW(BS85))),"")</f>
        <v/>
      </c>
      <c r="BT85" s="66" t="str" cm="1">
        <f t="array" ref="BT85">IF(INDEX($A:$A,ROW(BT85))&lt;=Z$6,SMALL(R:R,INDEX($A:$A,ROW(BT85))),"")</f>
        <v/>
      </c>
      <c r="BU85" s="66" t="str" cm="1">
        <f t="array" ref="BU85">IF(INDEX($A:$A,ROW(BU85))&lt;=AA$6,SMALL(S:S,INDEX($A:$A,ROW(BU85))),"")</f>
        <v/>
      </c>
      <c r="BV85" s="66" t="str" cm="1">
        <f t="array" aca="1" ref="BV85" ca="1">IF(INDEX($A:$A,ROW(BP85))&lt;=V$6,_xlfn.NORM.INV(RAND(),0,1),"")</f>
        <v/>
      </c>
      <c r="BW85" s="66" t="str" cm="1">
        <f t="array" aca="1" ref="BW85" ca="1">IF(INDEX($A:$A,ROW(BQ85))&lt;=W$6,_xlfn.NORM.INV(RAND(),0,1),"")</f>
        <v/>
      </c>
      <c r="BX85" s="66" t="str" cm="1">
        <f t="array" aca="1" ref="BX85" ca="1">IF(INDEX($A:$A,ROW(BR85))&lt;=X$6,_xlfn.NORM.INV(RAND(),0,1),"")</f>
        <v/>
      </c>
      <c r="BY85" s="66" t="str" cm="1">
        <f t="array" aca="1" ref="BY85" ca="1">IF(INDEX($A:$A,ROW(BS85))&lt;=Y$6,_xlfn.NORM.INV(RAND(),0,1),"")</f>
        <v/>
      </c>
      <c r="BZ85" s="66" t="str" cm="1">
        <f t="array" aca="1" ref="BZ85" ca="1">IF(INDEX($A:$A,ROW(BT85))&lt;=Z$6,_xlfn.NORM.INV(RAND(),0,1),"")</f>
        <v/>
      </c>
      <c r="CA85" s="66" t="str" cm="1">
        <f t="array" aca="1" ref="CA85" ca="1">IF(INDEX($A:$A,ROW(BU85))&lt;=AA$6,_xlfn.NORM.INV(RAND(),0,1),"")</f>
        <v/>
      </c>
    </row>
    <row r="86" spans="1:79">
      <c r="A86" s="66">
        <v>84</v>
      </c>
      <c r="B86" s="41"/>
      <c r="C86" s="1"/>
      <c r="D86" s="1"/>
      <c r="E86" s="1"/>
      <c r="F86" s="1"/>
      <c r="G86" s="28"/>
      <c r="H86" s="41"/>
      <c r="I86" s="1"/>
      <c r="J86" s="1"/>
      <c r="K86" s="1"/>
      <c r="L86" s="1"/>
      <c r="M86" s="28"/>
      <c r="N86" s="41" t="str">
        <f t="shared" si="101"/>
        <v/>
      </c>
      <c r="O86" s="11" t="str">
        <f t="shared" si="102"/>
        <v/>
      </c>
      <c r="P86" s="11" t="str">
        <f t="shared" si="103"/>
        <v/>
      </c>
      <c r="Q86" s="11" t="str">
        <f t="shared" si="104"/>
        <v/>
      </c>
      <c r="R86" s="11" t="str">
        <f t="shared" si="105"/>
        <v/>
      </c>
      <c r="S86" s="120" t="str">
        <f t="shared" si="106"/>
        <v/>
      </c>
      <c r="U86" s="97" t="s">
        <v>0</v>
      </c>
      <c r="V86" s="2">
        <f>V12/W12</f>
        <v>1.1126760563380305</v>
      </c>
      <c r="W86" s="19"/>
      <c r="X86" s="66"/>
      <c r="Y86" s="66"/>
      <c r="Z86" s="66"/>
      <c r="AB86" s="66"/>
      <c r="AC86" s="66"/>
      <c r="AE86" s="66"/>
      <c r="AF86" s="66"/>
      <c r="AG86" s="66"/>
      <c r="AH86" s="66"/>
      <c r="AI86" s="66"/>
      <c r="AJ86" s="66"/>
      <c r="BR86" s="66" t="str" cm="1">
        <f t="array" ref="BR86">IF(INDEX($A:$A,ROW(BR86))&lt;=X$6,SMALL(P:P,INDEX($A:$A,ROW(BR86))),"")</f>
        <v/>
      </c>
      <c r="BS86" s="66" t="str" cm="1">
        <f t="array" ref="BS86">IF(INDEX($A:$A,ROW(BS86))&lt;=Y$6,SMALL(Q:Q,INDEX($A:$A,ROW(BS86))),"")</f>
        <v/>
      </c>
      <c r="BT86" s="66" t="str" cm="1">
        <f t="array" ref="BT86">IF(INDEX($A:$A,ROW(BT86))&lt;=Z$6,SMALL(R:R,INDEX($A:$A,ROW(BT86))),"")</f>
        <v/>
      </c>
      <c r="BU86" s="66" t="str" cm="1">
        <f t="array" ref="BU86">IF(INDEX($A:$A,ROW(BU86))&lt;=AA$6,SMALL(S:S,INDEX($A:$A,ROW(BU86))),"")</f>
        <v/>
      </c>
      <c r="BV86" s="66" t="str" cm="1">
        <f t="array" aca="1" ref="BV86" ca="1">IF(INDEX($A:$A,ROW(BP86))&lt;=V$6,_xlfn.NORM.INV(RAND(),0,1),"")</f>
        <v/>
      </c>
      <c r="BW86" s="66" t="str" cm="1">
        <f t="array" aca="1" ref="BW86" ca="1">IF(INDEX($A:$A,ROW(BQ86))&lt;=W$6,_xlfn.NORM.INV(RAND(),0,1),"")</f>
        <v/>
      </c>
      <c r="BX86" s="66" t="str" cm="1">
        <f t="array" aca="1" ref="BX86" ca="1">IF(INDEX($A:$A,ROW(BR86))&lt;=X$6,_xlfn.NORM.INV(RAND(),0,1),"")</f>
        <v/>
      </c>
      <c r="BY86" s="66" t="str" cm="1">
        <f t="array" aca="1" ref="BY86" ca="1">IF(INDEX($A:$A,ROW(BS86))&lt;=Y$6,_xlfn.NORM.INV(RAND(),0,1),"")</f>
        <v/>
      </c>
      <c r="BZ86" s="66" t="str" cm="1">
        <f t="array" aca="1" ref="BZ86" ca="1">IF(INDEX($A:$A,ROW(BT86))&lt;=Z$6,_xlfn.NORM.INV(RAND(),0,1),"")</f>
        <v/>
      </c>
      <c r="CA86" s="66" t="str" cm="1">
        <f t="array" aca="1" ref="CA86" ca="1">IF(INDEX($A:$A,ROW(BU86))&lt;=AA$6,_xlfn.NORM.INV(RAND(),0,1),"")</f>
        <v/>
      </c>
    </row>
    <row r="87" spans="1:79" ht="18">
      <c r="A87" s="66">
        <v>85</v>
      </c>
      <c r="B87" s="41"/>
      <c r="C87" s="1"/>
      <c r="D87" s="1"/>
      <c r="E87" s="1"/>
      <c r="F87" s="1"/>
      <c r="G87" s="28"/>
      <c r="H87" s="41"/>
      <c r="I87" s="1"/>
      <c r="J87" s="1"/>
      <c r="K87" s="1"/>
      <c r="L87" s="1"/>
      <c r="M87" s="28"/>
      <c r="N87" s="41" t="str">
        <f t="shared" si="101"/>
        <v/>
      </c>
      <c r="O87" s="11" t="str">
        <f t="shared" si="102"/>
        <v/>
      </c>
      <c r="P87" s="11" t="str">
        <f t="shared" si="103"/>
        <v/>
      </c>
      <c r="Q87" s="11" t="str">
        <f t="shared" si="104"/>
        <v/>
      </c>
      <c r="R87" s="11" t="str">
        <f t="shared" si="105"/>
        <v/>
      </c>
      <c r="S87" s="120" t="str">
        <f t="shared" si="106"/>
        <v/>
      </c>
      <c r="U87" s="97" t="s">
        <v>158</v>
      </c>
      <c r="V87" s="2">
        <f>V7</f>
        <v>9</v>
      </c>
      <c r="W87" s="19"/>
      <c r="X87" s="66"/>
      <c r="Y87" s="66"/>
      <c r="Z87" s="66"/>
      <c r="AB87" s="66"/>
      <c r="AC87" s="66"/>
      <c r="AE87" s="66"/>
      <c r="AF87" s="66"/>
      <c r="AG87" s="66"/>
      <c r="AH87" s="66"/>
      <c r="AI87" s="66"/>
      <c r="AJ87" s="66"/>
      <c r="BR87" s="66" t="str" cm="1">
        <f t="array" ref="BR87">IF(INDEX($A:$A,ROW(BR87))&lt;=X$6,SMALL(P:P,INDEX($A:$A,ROW(BR87))),"")</f>
        <v/>
      </c>
      <c r="BS87" s="66" t="str" cm="1">
        <f t="array" ref="BS87">IF(INDEX($A:$A,ROW(BS87))&lt;=Y$6,SMALL(Q:Q,INDEX($A:$A,ROW(BS87))),"")</f>
        <v/>
      </c>
      <c r="BT87" s="66" t="str" cm="1">
        <f t="array" ref="BT87">IF(INDEX($A:$A,ROW(BT87))&lt;=Z$6,SMALL(R:R,INDEX($A:$A,ROW(BT87))),"")</f>
        <v/>
      </c>
      <c r="BU87" s="66" t="str" cm="1">
        <f t="array" ref="BU87">IF(INDEX($A:$A,ROW(BU87))&lt;=AA$6,SMALL(S:S,INDEX($A:$A,ROW(BU87))),"")</f>
        <v/>
      </c>
      <c r="BV87" s="66" t="str" cm="1">
        <f t="array" aca="1" ref="BV87" ca="1">IF(INDEX($A:$A,ROW(BP87))&lt;=V$6,_xlfn.NORM.INV(RAND(),0,1),"")</f>
        <v/>
      </c>
      <c r="BW87" s="66" t="str" cm="1">
        <f t="array" aca="1" ref="BW87" ca="1">IF(INDEX($A:$A,ROW(BQ87))&lt;=W$6,_xlfn.NORM.INV(RAND(),0,1),"")</f>
        <v/>
      </c>
      <c r="BX87" s="66" t="str" cm="1">
        <f t="array" aca="1" ref="BX87" ca="1">IF(INDEX($A:$A,ROW(BR87))&lt;=X$6,_xlfn.NORM.INV(RAND(),0,1),"")</f>
        <v/>
      </c>
      <c r="BY87" s="66" t="str" cm="1">
        <f t="array" aca="1" ref="BY87" ca="1">IF(INDEX($A:$A,ROW(BS87))&lt;=Y$6,_xlfn.NORM.INV(RAND(),0,1),"")</f>
        <v/>
      </c>
      <c r="BZ87" s="66" t="str" cm="1">
        <f t="array" aca="1" ref="BZ87" ca="1">IF(INDEX($A:$A,ROW(BT87))&lt;=Z$6,_xlfn.NORM.INV(RAND(),0,1),"")</f>
        <v/>
      </c>
      <c r="CA87" s="66" t="str" cm="1">
        <f t="array" aca="1" ref="CA87" ca="1">IF(INDEX($A:$A,ROW(BU87))&lt;=AA$6,_xlfn.NORM.INV(RAND(),0,1),"")</f>
        <v/>
      </c>
    </row>
    <row r="88" spans="1:79" ht="18">
      <c r="A88" s="66">
        <v>86</v>
      </c>
      <c r="B88" s="41"/>
      <c r="C88" s="1"/>
      <c r="D88" s="1"/>
      <c r="E88" s="1"/>
      <c r="F88" s="1"/>
      <c r="G88" s="28"/>
      <c r="H88" s="41"/>
      <c r="I88" s="1"/>
      <c r="J88" s="1"/>
      <c r="K88" s="1"/>
      <c r="L88" s="1"/>
      <c r="M88" s="28"/>
      <c r="N88" s="41" t="str">
        <f t="shared" si="101"/>
        <v/>
      </c>
      <c r="O88" s="11" t="str">
        <f t="shared" si="102"/>
        <v/>
      </c>
      <c r="P88" s="11" t="str">
        <f t="shared" si="103"/>
        <v/>
      </c>
      <c r="Q88" s="11" t="str">
        <f t="shared" si="104"/>
        <v/>
      </c>
      <c r="R88" s="11" t="str">
        <f t="shared" si="105"/>
        <v/>
      </c>
      <c r="S88" s="120" t="str">
        <f t="shared" si="106"/>
        <v/>
      </c>
      <c r="U88" s="97" t="s">
        <v>159</v>
      </c>
      <c r="V88" s="2">
        <f>W7</f>
        <v>9</v>
      </c>
      <c r="W88" s="19"/>
      <c r="X88" s="66"/>
      <c r="Y88" s="66"/>
      <c r="Z88" s="66"/>
      <c r="AA88" s="66"/>
      <c r="AB88" s="66"/>
      <c r="AC88" s="66"/>
      <c r="AE88" s="66"/>
      <c r="AF88" s="66"/>
      <c r="AG88" s="66"/>
      <c r="AH88" s="66"/>
      <c r="AI88" s="66"/>
      <c r="AJ88" s="66"/>
      <c r="BR88" s="66" t="str" cm="1">
        <f t="array" ref="BR88">IF(INDEX($A:$A,ROW(BR88))&lt;=X$6,SMALL(P:P,INDEX($A:$A,ROW(BR88))),"")</f>
        <v/>
      </c>
      <c r="BS88" s="66" t="str" cm="1">
        <f t="array" ref="BS88">IF(INDEX($A:$A,ROW(BS88))&lt;=Y$6,SMALL(Q:Q,INDEX($A:$A,ROW(BS88))),"")</f>
        <v/>
      </c>
      <c r="BT88" s="66" t="str" cm="1">
        <f t="array" ref="BT88">IF(INDEX($A:$A,ROW(BT88))&lt;=Z$6,SMALL(R:R,INDEX($A:$A,ROW(BT88))),"")</f>
        <v/>
      </c>
      <c r="BU88" s="66" t="str" cm="1">
        <f t="array" ref="BU88">IF(INDEX($A:$A,ROW(BU88))&lt;=AA$6,SMALL(S:S,INDEX($A:$A,ROW(BU88))),"")</f>
        <v/>
      </c>
      <c r="BV88" s="66" t="str" cm="1">
        <f t="array" aca="1" ref="BV88" ca="1">IF(INDEX($A:$A,ROW(BP88))&lt;=V$6,_xlfn.NORM.INV(RAND(),0,1),"")</f>
        <v/>
      </c>
      <c r="BW88" s="66" t="str" cm="1">
        <f t="array" aca="1" ref="BW88" ca="1">IF(INDEX($A:$A,ROW(BQ88))&lt;=W$6,_xlfn.NORM.INV(RAND(),0,1),"")</f>
        <v/>
      </c>
      <c r="BX88" s="66" t="str" cm="1">
        <f t="array" aca="1" ref="BX88" ca="1">IF(INDEX($A:$A,ROW(BR88))&lt;=X$6,_xlfn.NORM.INV(RAND(),0,1),"")</f>
        <v/>
      </c>
      <c r="BY88" s="66" t="str" cm="1">
        <f t="array" aca="1" ref="BY88" ca="1">IF(INDEX($A:$A,ROW(BS88))&lt;=Y$6,_xlfn.NORM.INV(RAND(),0,1),"")</f>
        <v/>
      </c>
      <c r="BZ88" s="66" t="str" cm="1">
        <f t="array" aca="1" ref="BZ88" ca="1">IF(INDEX($A:$A,ROW(BT88))&lt;=Z$6,_xlfn.NORM.INV(RAND(),0,1),"")</f>
        <v/>
      </c>
      <c r="CA88" s="66" t="str" cm="1">
        <f t="array" aca="1" ref="CA88" ca="1">IF(INDEX($A:$A,ROW(BU88))&lt;=AA$6,_xlfn.NORM.INV(RAND(),0,1),"")</f>
        <v/>
      </c>
    </row>
    <row r="89" spans="1:79">
      <c r="A89" s="66">
        <v>87</v>
      </c>
      <c r="B89" s="41"/>
      <c r="C89" s="1"/>
      <c r="D89" s="1"/>
      <c r="E89" s="1"/>
      <c r="F89" s="1"/>
      <c r="G89" s="28"/>
      <c r="H89" s="41"/>
      <c r="I89" s="1"/>
      <c r="J89" s="1"/>
      <c r="K89" s="1"/>
      <c r="L89" s="1"/>
      <c r="M89" s="28"/>
      <c r="N89" s="41" t="str">
        <f t="shared" si="101"/>
        <v/>
      </c>
      <c r="O89" s="11" t="str">
        <f t="shared" si="102"/>
        <v/>
      </c>
      <c r="P89" s="11" t="str">
        <f t="shared" si="103"/>
        <v/>
      </c>
      <c r="Q89" s="11" t="str">
        <f t="shared" si="104"/>
        <v/>
      </c>
      <c r="R89" s="11" t="str">
        <f t="shared" si="105"/>
        <v/>
      </c>
      <c r="S89" s="120" t="str">
        <f t="shared" si="106"/>
        <v/>
      </c>
      <c r="U89" s="97" t="s">
        <v>10</v>
      </c>
      <c r="V89" s="2">
        <v>0.05</v>
      </c>
      <c r="W89" s="19"/>
      <c r="X89" s="66"/>
      <c r="Y89" s="66"/>
      <c r="Z89" s="66"/>
      <c r="AA89" s="66"/>
      <c r="AB89" s="66"/>
      <c r="AC89" s="66"/>
      <c r="AD89" s="66"/>
      <c r="AE89" s="66"/>
      <c r="AF89" s="66"/>
      <c r="AG89" s="66"/>
      <c r="AH89" s="66"/>
      <c r="AI89" s="66"/>
      <c r="AJ89" s="66"/>
      <c r="BR89" s="66" t="str" cm="1">
        <f t="array" ref="BR89">IF(INDEX($A:$A,ROW(BR89))&lt;=X$6,SMALL(P:P,INDEX($A:$A,ROW(BR89))),"")</f>
        <v/>
      </c>
      <c r="BS89" s="66" t="str" cm="1">
        <f t="array" ref="BS89">IF(INDEX($A:$A,ROW(BS89))&lt;=Y$6,SMALL(Q:Q,INDEX($A:$A,ROW(BS89))),"")</f>
        <v/>
      </c>
      <c r="BT89" s="66" t="str" cm="1">
        <f t="array" ref="BT89">IF(INDEX($A:$A,ROW(BT89))&lt;=Z$6,SMALL(R:R,INDEX($A:$A,ROW(BT89))),"")</f>
        <v/>
      </c>
      <c r="BU89" s="66" t="str" cm="1">
        <f t="array" ref="BU89">IF(INDEX($A:$A,ROW(BU89))&lt;=AA$6,SMALL(S:S,INDEX($A:$A,ROW(BU89))),"")</f>
        <v/>
      </c>
      <c r="BV89" s="66" t="str" cm="1">
        <f t="array" aca="1" ref="BV89" ca="1">IF(INDEX($A:$A,ROW(BP89))&lt;=V$6,_xlfn.NORM.INV(RAND(),0,1),"")</f>
        <v/>
      </c>
      <c r="BW89" s="66" t="str" cm="1">
        <f t="array" aca="1" ref="BW89" ca="1">IF(INDEX($A:$A,ROW(BQ89))&lt;=W$6,_xlfn.NORM.INV(RAND(),0,1),"")</f>
        <v/>
      </c>
      <c r="BX89" s="66" t="str" cm="1">
        <f t="array" aca="1" ref="BX89" ca="1">IF(INDEX($A:$A,ROW(BR89))&lt;=X$6,_xlfn.NORM.INV(RAND(),0,1),"")</f>
        <v/>
      </c>
      <c r="BY89" s="66" t="str" cm="1">
        <f t="array" aca="1" ref="BY89" ca="1">IF(INDEX($A:$A,ROW(BS89))&lt;=Y$6,_xlfn.NORM.INV(RAND(),0,1),"")</f>
        <v/>
      </c>
      <c r="BZ89" s="66" t="str" cm="1">
        <f t="array" aca="1" ref="BZ89" ca="1">IF(INDEX($A:$A,ROW(BT89))&lt;=Z$6,_xlfn.NORM.INV(RAND(),0,1),"")</f>
        <v/>
      </c>
      <c r="CA89" s="66" t="str" cm="1">
        <f t="array" aca="1" ref="CA89" ca="1">IF(INDEX($A:$A,ROW(BU89))&lt;=AA$6,_xlfn.NORM.INV(RAND(),0,1),"")</f>
        <v/>
      </c>
    </row>
    <row r="90" spans="1:79">
      <c r="A90" s="66">
        <v>88</v>
      </c>
      <c r="B90" s="41"/>
      <c r="C90" s="1"/>
      <c r="D90" s="1"/>
      <c r="E90" s="1"/>
      <c r="F90" s="1"/>
      <c r="G90" s="28"/>
      <c r="H90" s="41"/>
      <c r="I90" s="1"/>
      <c r="J90" s="1"/>
      <c r="K90" s="1"/>
      <c r="L90" s="1"/>
      <c r="M90" s="28"/>
      <c r="N90" s="41" t="str">
        <f t="shared" si="101"/>
        <v/>
      </c>
      <c r="O90" s="11" t="str">
        <f t="shared" si="102"/>
        <v/>
      </c>
      <c r="P90" s="11" t="str">
        <f t="shared" si="103"/>
        <v/>
      </c>
      <c r="Q90" s="11" t="str">
        <f t="shared" si="104"/>
        <v/>
      </c>
      <c r="R90" s="11" t="str">
        <f t="shared" si="105"/>
        <v/>
      </c>
      <c r="S90" s="120" t="str">
        <f t="shared" si="106"/>
        <v/>
      </c>
      <c r="U90" s="97"/>
      <c r="V90" s="2" t="s">
        <v>167</v>
      </c>
      <c r="W90" s="19" t="s">
        <v>127</v>
      </c>
      <c r="X90" s="66"/>
      <c r="Y90" s="66"/>
      <c r="Z90" s="66"/>
      <c r="AA90" s="66"/>
      <c r="AB90" s="66"/>
      <c r="AC90" s="66"/>
      <c r="AE90" s="66"/>
      <c r="AF90" s="66"/>
      <c r="AG90" s="66"/>
      <c r="AH90" s="66"/>
      <c r="AI90" s="66"/>
      <c r="AJ90" s="66"/>
      <c r="BR90" s="66" t="str" cm="1">
        <f t="array" ref="BR90">IF(INDEX($A:$A,ROW(BR90))&lt;=X$6,SMALL(P:P,INDEX($A:$A,ROW(BR90))),"")</f>
        <v/>
      </c>
      <c r="BS90" s="66" t="str" cm="1">
        <f t="array" ref="BS90">IF(INDEX($A:$A,ROW(BS90))&lt;=Y$6,SMALL(Q:Q,INDEX($A:$A,ROW(BS90))),"")</f>
        <v/>
      </c>
      <c r="BT90" s="66" t="str" cm="1">
        <f t="array" ref="BT90">IF(INDEX($A:$A,ROW(BT90))&lt;=Z$6,SMALL(R:R,INDEX($A:$A,ROW(BT90))),"")</f>
        <v/>
      </c>
      <c r="BU90" s="66" t="str" cm="1">
        <f t="array" ref="BU90">IF(INDEX($A:$A,ROW(BU90))&lt;=AA$6,SMALL(S:S,INDEX($A:$A,ROW(BU90))),"")</f>
        <v/>
      </c>
      <c r="BV90" s="66" t="str" cm="1">
        <f t="array" aca="1" ref="BV90" ca="1">IF(INDEX($A:$A,ROW(BP90))&lt;=V$6,_xlfn.NORM.INV(RAND(),0,1),"")</f>
        <v/>
      </c>
      <c r="BW90" s="66" t="str" cm="1">
        <f t="array" aca="1" ref="BW90" ca="1">IF(INDEX($A:$A,ROW(BQ90))&lt;=W$6,_xlfn.NORM.INV(RAND(),0,1),"")</f>
        <v/>
      </c>
      <c r="BX90" s="66" t="str" cm="1">
        <f t="array" aca="1" ref="BX90" ca="1">IF(INDEX($A:$A,ROW(BR90))&lt;=X$6,_xlfn.NORM.INV(RAND(),0,1),"")</f>
        <v/>
      </c>
      <c r="BY90" s="66" t="str" cm="1">
        <f t="array" aca="1" ref="BY90" ca="1">IF(INDEX($A:$A,ROW(BS90))&lt;=Y$6,_xlfn.NORM.INV(RAND(),0,1),"")</f>
        <v/>
      </c>
      <c r="BZ90" s="66" t="str" cm="1">
        <f t="array" aca="1" ref="BZ90" ca="1">IF(INDEX($A:$A,ROW(BT90))&lt;=Z$6,_xlfn.NORM.INV(RAND(),0,1),"")</f>
        <v/>
      </c>
      <c r="CA90" s="66" t="str" cm="1">
        <f t="array" aca="1" ref="CA90" ca="1">IF(INDEX($A:$A,ROW(BU90))&lt;=AA$6,_xlfn.NORM.INV(RAND(),0,1),"")</f>
        <v/>
      </c>
    </row>
    <row r="91" spans="1:79">
      <c r="A91" s="66">
        <v>89</v>
      </c>
      <c r="B91" s="41"/>
      <c r="C91" s="1"/>
      <c r="D91" s="1"/>
      <c r="E91" s="1"/>
      <c r="F91" s="1"/>
      <c r="G91" s="28"/>
      <c r="H91" s="41"/>
      <c r="I91" s="1"/>
      <c r="J91" s="1"/>
      <c r="K91" s="1"/>
      <c r="L91" s="1"/>
      <c r="M91" s="28"/>
      <c r="N91" s="41" t="str">
        <f t="shared" si="101"/>
        <v/>
      </c>
      <c r="O91" s="11" t="str">
        <f t="shared" si="102"/>
        <v/>
      </c>
      <c r="P91" s="11" t="str">
        <f t="shared" si="103"/>
        <v/>
      </c>
      <c r="Q91" s="11" t="str">
        <f t="shared" si="104"/>
        <v/>
      </c>
      <c r="R91" s="11" t="str">
        <f t="shared" si="105"/>
        <v/>
      </c>
      <c r="S91" s="120" t="str">
        <f t="shared" si="106"/>
        <v/>
      </c>
      <c r="U91" s="97" t="s">
        <v>163</v>
      </c>
      <c r="V91" s="2">
        <f>_xlfn.F.INV(1-V89,V87,V88)</f>
        <v>3.1788931044582691</v>
      </c>
      <c r="W91" s="19" t="str">
        <f>IF(V91&gt;$V$86,"Equal","Not equal")</f>
        <v>Equal</v>
      </c>
      <c r="X91" s="66"/>
      <c r="Y91" s="66"/>
      <c r="AA91" s="66"/>
      <c r="AB91" s="66"/>
      <c r="AC91" s="66"/>
      <c r="AD91" s="66"/>
      <c r="AE91" s="66"/>
      <c r="AF91" s="66"/>
      <c r="AG91" s="66"/>
      <c r="AH91" s="66"/>
      <c r="AI91" s="66"/>
      <c r="AJ91" s="66"/>
      <c r="BR91" s="66" t="str" cm="1">
        <f t="array" ref="BR91">IF(INDEX($A:$A,ROW(BR91))&lt;=X$6,SMALL(P:P,INDEX($A:$A,ROW(BR91))),"")</f>
        <v/>
      </c>
      <c r="BS91" s="66" t="str" cm="1">
        <f t="array" ref="BS91">IF(INDEX($A:$A,ROW(BS91))&lt;=Y$6,SMALL(Q:Q,INDEX($A:$A,ROW(BS91))),"")</f>
        <v/>
      </c>
      <c r="BT91" s="66" t="str" cm="1">
        <f t="array" ref="BT91">IF(INDEX($A:$A,ROW(BT91))&lt;=Z$6,SMALL(R:R,INDEX($A:$A,ROW(BT91))),"")</f>
        <v/>
      </c>
      <c r="BU91" s="66" t="str" cm="1">
        <f t="array" ref="BU91">IF(INDEX($A:$A,ROW(BU91))&lt;=AA$6,SMALL(S:S,INDEX($A:$A,ROW(BU91))),"")</f>
        <v/>
      </c>
      <c r="BV91" s="66" t="str" cm="1">
        <f t="array" aca="1" ref="BV91" ca="1">IF(INDEX($A:$A,ROW(BP91))&lt;=V$6,_xlfn.NORM.INV(RAND(),0,1),"")</f>
        <v/>
      </c>
      <c r="BW91" s="66" t="str" cm="1">
        <f t="array" aca="1" ref="BW91" ca="1">IF(INDEX($A:$A,ROW(BQ91))&lt;=W$6,_xlfn.NORM.INV(RAND(),0,1),"")</f>
        <v/>
      </c>
      <c r="BX91" s="66" t="str" cm="1">
        <f t="array" aca="1" ref="BX91" ca="1">IF(INDEX($A:$A,ROW(BR91))&lt;=X$6,_xlfn.NORM.INV(RAND(),0,1),"")</f>
        <v/>
      </c>
      <c r="BY91" s="66" t="str" cm="1">
        <f t="array" aca="1" ref="BY91" ca="1">IF(INDEX($A:$A,ROW(BS91))&lt;=Y$6,_xlfn.NORM.INV(RAND(),0,1),"")</f>
        <v/>
      </c>
      <c r="BZ91" s="66" t="str" cm="1">
        <f t="array" aca="1" ref="BZ91" ca="1">IF(INDEX($A:$A,ROW(BT91))&lt;=Z$6,_xlfn.NORM.INV(RAND(),0,1),"")</f>
        <v/>
      </c>
      <c r="CA91" s="66" t="str" cm="1">
        <f t="array" aca="1" ref="CA91" ca="1">IF(INDEX($A:$A,ROW(BU91))&lt;=AA$6,_xlfn.NORM.INV(RAND(),0,1),"")</f>
        <v/>
      </c>
    </row>
    <row r="92" spans="1:79">
      <c r="A92" s="66">
        <v>90</v>
      </c>
      <c r="B92" s="41"/>
      <c r="C92" s="1"/>
      <c r="D92" s="1"/>
      <c r="E92" s="1"/>
      <c r="F92" s="1"/>
      <c r="G92" s="28"/>
      <c r="H92" s="41"/>
      <c r="I92" s="1"/>
      <c r="J92" s="1"/>
      <c r="K92" s="1"/>
      <c r="L92" s="1"/>
      <c r="M92" s="28"/>
      <c r="N92" s="41" t="str">
        <f t="shared" si="101"/>
        <v/>
      </c>
      <c r="O92" s="11" t="str">
        <f t="shared" si="102"/>
        <v/>
      </c>
      <c r="P92" s="11" t="str">
        <f t="shared" si="103"/>
        <v/>
      </c>
      <c r="Q92" s="11" t="str">
        <f t="shared" si="104"/>
        <v/>
      </c>
      <c r="R92" s="11" t="str">
        <f t="shared" si="105"/>
        <v/>
      </c>
      <c r="S92" s="120" t="str">
        <f t="shared" si="106"/>
        <v/>
      </c>
      <c r="U92" s="97" t="s">
        <v>164</v>
      </c>
      <c r="V92" s="2">
        <f>_xlfn.F.INV(V89,V87,V88)</f>
        <v>0.3145749061513079</v>
      </c>
      <c r="W92" s="19" t="str">
        <f>IF(V92&lt;$V$86,"Equal","Not equal")</f>
        <v>Equal</v>
      </c>
      <c r="X92" s="66"/>
      <c r="Y92" s="66"/>
      <c r="Z92" s="66"/>
      <c r="AA92" s="66"/>
      <c r="AB92" s="66"/>
      <c r="AC92" s="66"/>
      <c r="AE92" s="66"/>
      <c r="AF92" s="66"/>
      <c r="AG92" s="66"/>
      <c r="AH92" s="66"/>
      <c r="AI92" s="66"/>
      <c r="AJ92" s="66"/>
      <c r="BR92" s="66" t="str" cm="1">
        <f t="array" ref="BR92">IF(INDEX($A:$A,ROW(BR92))&lt;=X$6,SMALL(P:P,INDEX($A:$A,ROW(BR92))),"")</f>
        <v/>
      </c>
      <c r="BS92" s="66" t="str" cm="1">
        <f t="array" ref="BS92">IF(INDEX($A:$A,ROW(BS92))&lt;=Y$6,SMALL(Q:Q,INDEX($A:$A,ROW(BS92))),"")</f>
        <v/>
      </c>
      <c r="BT92" s="66" t="str" cm="1">
        <f t="array" ref="BT92">IF(INDEX($A:$A,ROW(BT92))&lt;=Z$6,SMALL(R:R,INDEX($A:$A,ROW(BT92))),"")</f>
        <v/>
      </c>
      <c r="BU92" s="66" t="str" cm="1">
        <f t="array" ref="BU92">IF(INDEX($A:$A,ROW(BU92))&lt;=AA$6,SMALL(S:S,INDEX($A:$A,ROW(BU92))),"")</f>
        <v/>
      </c>
      <c r="BV92" s="66" t="str" cm="1">
        <f t="array" aca="1" ref="BV92" ca="1">IF(INDEX($A:$A,ROW(BP92))&lt;=V$6,_xlfn.NORM.INV(RAND(),0,1),"")</f>
        <v/>
      </c>
      <c r="BW92" s="66" t="str" cm="1">
        <f t="array" aca="1" ref="BW92" ca="1">IF(INDEX($A:$A,ROW(BQ92))&lt;=W$6,_xlfn.NORM.INV(RAND(),0,1),"")</f>
        <v/>
      </c>
      <c r="BX92" s="66" t="str" cm="1">
        <f t="array" aca="1" ref="BX92" ca="1">IF(INDEX($A:$A,ROW(BR92))&lt;=X$6,_xlfn.NORM.INV(RAND(),0,1),"")</f>
        <v/>
      </c>
      <c r="BY92" s="66" t="str" cm="1">
        <f t="array" aca="1" ref="BY92" ca="1">IF(INDEX($A:$A,ROW(BS92))&lt;=Y$6,_xlfn.NORM.INV(RAND(),0,1),"")</f>
        <v/>
      </c>
      <c r="BZ92" s="66" t="str" cm="1">
        <f t="array" aca="1" ref="BZ92" ca="1">IF(INDEX($A:$A,ROW(BT92))&lt;=Z$6,_xlfn.NORM.INV(RAND(),0,1),"")</f>
        <v/>
      </c>
      <c r="CA92" s="66" t="str" cm="1">
        <f t="array" aca="1" ref="CA92" ca="1">IF(INDEX($A:$A,ROW(BU92))&lt;=AA$6,_xlfn.NORM.INV(RAND(),0,1),"")</f>
        <v/>
      </c>
    </row>
    <row r="93" spans="1:79">
      <c r="A93" s="66">
        <v>91</v>
      </c>
      <c r="B93" s="41"/>
      <c r="C93" s="1"/>
      <c r="D93" s="1"/>
      <c r="E93" s="1"/>
      <c r="F93" s="1"/>
      <c r="G93" s="28"/>
      <c r="H93" s="41"/>
      <c r="I93" s="1"/>
      <c r="J93" s="1"/>
      <c r="K93" s="1"/>
      <c r="L93" s="1"/>
      <c r="M93" s="28"/>
      <c r="N93" s="41" t="str">
        <f t="shared" si="101"/>
        <v/>
      </c>
      <c r="O93" s="11" t="str">
        <f t="shared" si="102"/>
        <v/>
      </c>
      <c r="P93" s="11" t="str">
        <f t="shared" si="103"/>
        <v/>
      </c>
      <c r="Q93" s="11" t="str">
        <f t="shared" si="104"/>
        <v/>
      </c>
      <c r="R93" s="11" t="str">
        <f t="shared" si="105"/>
        <v/>
      </c>
      <c r="S93" s="120" t="str">
        <f t="shared" si="106"/>
        <v/>
      </c>
      <c r="U93" s="97" t="s">
        <v>165</v>
      </c>
      <c r="V93" s="2">
        <f>_xlfn.F.INV(V89/2,V87,V88)</f>
        <v>0.24838585469445484</v>
      </c>
      <c r="W93" s="19"/>
      <c r="X93" s="66"/>
      <c r="Y93" s="66"/>
      <c r="Z93" s="66"/>
      <c r="AA93" s="66"/>
      <c r="AB93" s="66"/>
      <c r="AC93" s="66"/>
      <c r="AE93" s="66"/>
      <c r="AF93" s="66"/>
      <c r="AG93" s="66"/>
      <c r="AH93" s="66"/>
      <c r="AI93" s="66"/>
      <c r="AJ93" s="66"/>
      <c r="BR93" s="66" t="str" cm="1">
        <f t="array" ref="BR93">IF(INDEX($A:$A,ROW(BR93))&lt;=X$6,SMALL(P:P,INDEX($A:$A,ROW(BR93))),"")</f>
        <v/>
      </c>
      <c r="BS93" s="66" t="str" cm="1">
        <f t="array" ref="BS93">IF(INDEX($A:$A,ROW(BS93))&lt;=Y$6,SMALL(Q:Q,INDEX($A:$A,ROW(BS93))),"")</f>
        <v/>
      </c>
      <c r="BT93" s="66" t="str" cm="1">
        <f t="array" ref="BT93">IF(INDEX($A:$A,ROW(BT93))&lt;=Z$6,SMALL(R:R,INDEX($A:$A,ROW(BT93))),"")</f>
        <v/>
      </c>
      <c r="BU93" s="66" t="str" cm="1">
        <f t="array" ref="BU93">IF(INDEX($A:$A,ROW(BU93))&lt;=AA$6,SMALL(S:S,INDEX($A:$A,ROW(BU93))),"")</f>
        <v/>
      </c>
      <c r="BV93" s="66" t="str" cm="1">
        <f t="array" aca="1" ref="BV93" ca="1">IF(INDEX($A:$A,ROW(BP93))&lt;=V$6,_xlfn.NORM.INV(RAND(),0,1),"")</f>
        <v/>
      </c>
      <c r="BW93" s="66" t="str" cm="1">
        <f t="array" aca="1" ref="BW93" ca="1">IF(INDEX($A:$A,ROW(BQ93))&lt;=W$6,_xlfn.NORM.INV(RAND(),0,1),"")</f>
        <v/>
      </c>
      <c r="BX93" s="66" t="str" cm="1">
        <f t="array" aca="1" ref="BX93" ca="1">IF(INDEX($A:$A,ROW(BR93))&lt;=X$6,_xlfn.NORM.INV(RAND(),0,1),"")</f>
        <v/>
      </c>
      <c r="BY93" s="66" t="str" cm="1">
        <f t="array" aca="1" ref="BY93" ca="1">IF(INDEX($A:$A,ROW(BS93))&lt;=Y$6,_xlfn.NORM.INV(RAND(),0,1),"")</f>
        <v/>
      </c>
      <c r="BZ93" s="66" t="str" cm="1">
        <f t="array" aca="1" ref="BZ93" ca="1">IF(INDEX($A:$A,ROW(BT93))&lt;=Z$6,_xlfn.NORM.INV(RAND(),0,1),"")</f>
        <v/>
      </c>
      <c r="CA93" s="66" t="str" cm="1">
        <f t="array" aca="1" ref="CA93" ca="1">IF(INDEX($A:$A,ROW(BU93))&lt;=AA$6,_xlfn.NORM.INV(RAND(),0,1),"")</f>
        <v/>
      </c>
    </row>
    <row r="94" spans="1:79">
      <c r="A94" s="66">
        <v>92</v>
      </c>
      <c r="B94" s="41"/>
      <c r="C94" s="1"/>
      <c r="D94" s="1"/>
      <c r="E94" s="1"/>
      <c r="F94" s="1"/>
      <c r="G94" s="28"/>
      <c r="H94" s="41"/>
      <c r="I94" s="1"/>
      <c r="J94" s="1"/>
      <c r="K94" s="1"/>
      <c r="L94" s="1"/>
      <c r="M94" s="28"/>
      <c r="N94" s="41" t="str">
        <f t="shared" si="101"/>
        <v/>
      </c>
      <c r="O94" s="11" t="str">
        <f t="shared" si="102"/>
        <v/>
      </c>
      <c r="P94" s="11" t="str">
        <f t="shared" si="103"/>
        <v/>
      </c>
      <c r="Q94" s="11" t="str">
        <f t="shared" si="104"/>
        <v/>
      </c>
      <c r="R94" s="11" t="str">
        <f t="shared" si="105"/>
        <v/>
      </c>
      <c r="S94" s="120" t="str">
        <f t="shared" si="106"/>
        <v/>
      </c>
      <c r="U94" s="97" t="s">
        <v>166</v>
      </c>
      <c r="V94" s="2">
        <f>_xlfn.F.INV(1-V89/2,V87,V88)</f>
        <v>4.0259941582829777</v>
      </c>
      <c r="W94" s="19" t="str">
        <f>IF(AND((V94&gt;$V$86),(V93&lt;$V$86)),"Equal","Not equal")</f>
        <v>Equal</v>
      </c>
      <c r="X94" s="66"/>
      <c r="Y94" s="66"/>
      <c r="Z94" s="66"/>
      <c r="AA94" s="66"/>
      <c r="AB94" s="66"/>
      <c r="AC94" s="66"/>
      <c r="AE94" s="66"/>
      <c r="AF94" s="66"/>
      <c r="AG94" s="66"/>
      <c r="AH94" s="66"/>
      <c r="AI94" s="66"/>
      <c r="AJ94" s="66"/>
      <c r="BR94" s="66" t="str" cm="1">
        <f t="array" ref="BR94">IF(INDEX($A:$A,ROW(BR94))&lt;=X$6,SMALL(P:P,INDEX($A:$A,ROW(BR94))),"")</f>
        <v/>
      </c>
      <c r="BS94" s="66" t="str" cm="1">
        <f t="array" ref="BS94">IF(INDEX($A:$A,ROW(BS94))&lt;=Y$6,SMALL(Q:Q,INDEX($A:$A,ROW(BS94))),"")</f>
        <v/>
      </c>
      <c r="BT94" s="66" t="str" cm="1">
        <f t="array" ref="BT94">IF(INDEX($A:$A,ROW(BT94))&lt;=Z$6,SMALL(R:R,INDEX($A:$A,ROW(BT94))),"")</f>
        <v/>
      </c>
      <c r="BU94" s="66" t="str" cm="1">
        <f t="array" ref="BU94">IF(INDEX($A:$A,ROW(BU94))&lt;=AA$6,SMALL(S:S,INDEX($A:$A,ROW(BU94))),"")</f>
        <v/>
      </c>
      <c r="BV94" s="66" t="str" cm="1">
        <f t="array" aca="1" ref="BV94" ca="1">IF(INDEX($A:$A,ROW(BP94))&lt;=V$6,_xlfn.NORM.INV(RAND(),0,1),"")</f>
        <v/>
      </c>
      <c r="BW94" s="66" t="str" cm="1">
        <f t="array" aca="1" ref="BW94" ca="1">IF(INDEX($A:$A,ROW(BQ94))&lt;=W$6,_xlfn.NORM.INV(RAND(),0,1),"")</f>
        <v/>
      </c>
      <c r="BX94" s="66" t="str" cm="1">
        <f t="array" aca="1" ref="BX94" ca="1">IF(INDEX($A:$A,ROW(BR94))&lt;=X$6,_xlfn.NORM.INV(RAND(),0,1),"")</f>
        <v/>
      </c>
      <c r="BY94" s="66" t="str" cm="1">
        <f t="array" aca="1" ref="BY94" ca="1">IF(INDEX($A:$A,ROW(BS94))&lt;=Y$6,_xlfn.NORM.INV(RAND(),0,1),"")</f>
        <v/>
      </c>
      <c r="BZ94" s="66" t="str" cm="1">
        <f t="array" aca="1" ref="BZ94" ca="1">IF(INDEX($A:$A,ROW(BT94))&lt;=Z$6,_xlfn.NORM.INV(RAND(),0,1),"")</f>
        <v/>
      </c>
      <c r="CA94" s="66" t="str" cm="1">
        <f t="array" aca="1" ref="CA94" ca="1">IF(INDEX($A:$A,ROW(BU94))&lt;=AA$6,_xlfn.NORM.INV(RAND(),0,1),"")</f>
        <v/>
      </c>
    </row>
    <row r="95" spans="1:79" ht="15.75" thickBot="1">
      <c r="A95" s="66">
        <v>93</v>
      </c>
      <c r="B95" s="41"/>
      <c r="C95" s="1"/>
      <c r="D95" s="1"/>
      <c r="E95" s="1"/>
      <c r="F95" s="1"/>
      <c r="G95" s="28"/>
      <c r="H95" s="41"/>
      <c r="I95" s="1"/>
      <c r="J95" s="1"/>
      <c r="K95" s="1"/>
      <c r="L95" s="1"/>
      <c r="M95" s="28"/>
      <c r="N95" s="41" t="str">
        <f t="shared" si="101"/>
        <v/>
      </c>
      <c r="O95" s="11" t="str">
        <f t="shared" si="102"/>
        <v/>
      </c>
      <c r="P95" s="11" t="str">
        <f t="shared" si="103"/>
        <v/>
      </c>
      <c r="Q95" s="11" t="str">
        <f t="shared" si="104"/>
        <v/>
      </c>
      <c r="R95" s="11" t="str">
        <f t="shared" si="105"/>
        <v/>
      </c>
      <c r="S95" s="120" t="str">
        <f t="shared" si="106"/>
        <v/>
      </c>
      <c r="U95" s="98" t="s">
        <v>68</v>
      </c>
      <c r="V95" s="21">
        <f>_xlfn.F.DIST(V86,V87,V88,TRUE)</f>
        <v>0.56187999234341746</v>
      </c>
      <c r="W95" s="107">
        <v>0.56187999216884099</v>
      </c>
      <c r="X95" s="66"/>
      <c r="Y95" s="66"/>
      <c r="Z95" s="66"/>
      <c r="AA95" s="66"/>
      <c r="AB95" s="66"/>
      <c r="AC95" s="66"/>
      <c r="AE95" s="66"/>
      <c r="AF95" s="66"/>
      <c r="AG95" s="66"/>
      <c r="AH95" s="66"/>
      <c r="AI95" s="66"/>
      <c r="AJ95" s="66"/>
      <c r="BR95" s="66" t="str" cm="1">
        <f t="array" ref="BR95">IF(INDEX($A:$A,ROW(BR95))&lt;=X$6,SMALL(P:P,INDEX($A:$A,ROW(BR95))),"")</f>
        <v/>
      </c>
      <c r="BS95" s="66" t="str" cm="1">
        <f t="array" ref="BS95">IF(INDEX($A:$A,ROW(BS95))&lt;=Y$6,SMALL(Q:Q,INDEX($A:$A,ROW(BS95))),"")</f>
        <v/>
      </c>
      <c r="BT95" s="66" t="str" cm="1">
        <f t="array" ref="BT95">IF(INDEX($A:$A,ROW(BT95))&lt;=Z$6,SMALL(R:R,INDEX($A:$A,ROW(BT95))),"")</f>
        <v/>
      </c>
      <c r="BU95" s="66" t="str" cm="1">
        <f t="array" ref="BU95">IF(INDEX($A:$A,ROW(BU95))&lt;=AA$6,SMALL(S:S,INDEX($A:$A,ROW(BU95))),"")</f>
        <v/>
      </c>
      <c r="BV95" s="66" t="str" cm="1">
        <f t="array" aca="1" ref="BV95" ca="1">IF(INDEX($A:$A,ROW(BP95))&lt;=V$6,_xlfn.NORM.INV(RAND(),0,1),"")</f>
        <v/>
      </c>
      <c r="BW95" s="66" t="str" cm="1">
        <f t="array" aca="1" ref="BW95" ca="1">IF(INDEX($A:$A,ROW(BQ95))&lt;=W$6,_xlfn.NORM.INV(RAND(),0,1),"")</f>
        <v/>
      </c>
      <c r="BX95" s="66" t="str" cm="1">
        <f t="array" aca="1" ref="BX95" ca="1">IF(INDEX($A:$A,ROW(BR95))&lt;=X$6,_xlfn.NORM.INV(RAND(),0,1),"")</f>
        <v/>
      </c>
      <c r="BY95" s="66" t="str" cm="1">
        <f t="array" aca="1" ref="BY95" ca="1">IF(INDEX($A:$A,ROW(BS95))&lt;=Y$6,_xlfn.NORM.INV(RAND(),0,1),"")</f>
        <v/>
      </c>
      <c r="BZ95" s="66" t="str" cm="1">
        <f t="array" aca="1" ref="BZ95" ca="1">IF(INDEX($A:$A,ROW(BT95))&lt;=Z$6,_xlfn.NORM.INV(RAND(),0,1),"")</f>
        <v/>
      </c>
      <c r="CA95" s="66" t="str" cm="1">
        <f t="array" aca="1" ref="CA95" ca="1">IF(INDEX($A:$A,ROW(BU95))&lt;=AA$6,_xlfn.NORM.INV(RAND(),0,1),"")</f>
        <v/>
      </c>
    </row>
    <row r="96" spans="1:79">
      <c r="A96" s="66">
        <v>94</v>
      </c>
      <c r="B96" s="41"/>
      <c r="C96" s="1"/>
      <c r="D96" s="1"/>
      <c r="E96" s="1"/>
      <c r="F96" s="1"/>
      <c r="G96" s="28"/>
      <c r="H96" s="41"/>
      <c r="I96" s="1"/>
      <c r="J96" s="1"/>
      <c r="K96" s="1"/>
      <c r="L96" s="1"/>
      <c r="M96" s="28"/>
      <c r="N96" s="41" t="str">
        <f t="shared" si="101"/>
        <v/>
      </c>
      <c r="O96" s="11" t="str">
        <f t="shared" si="102"/>
        <v/>
      </c>
      <c r="P96" s="11" t="str">
        <f t="shared" si="103"/>
        <v/>
      </c>
      <c r="Q96" s="11" t="str">
        <f t="shared" si="104"/>
        <v/>
      </c>
      <c r="R96" s="11" t="str">
        <f t="shared" si="105"/>
        <v/>
      </c>
      <c r="S96" s="120" t="str">
        <f t="shared" si="106"/>
        <v/>
      </c>
      <c r="U96" s="66"/>
      <c r="V96" s="66"/>
      <c r="W96" s="66"/>
      <c r="X96" s="66"/>
      <c r="Y96" s="66"/>
      <c r="Z96" s="66"/>
      <c r="AA96" s="66"/>
      <c r="AB96" s="66"/>
      <c r="AC96" s="66"/>
      <c r="AE96" s="66" t="str">
        <f t="shared" si="107"/>
        <v/>
      </c>
      <c r="AF96" s="66" t="str">
        <f t="shared" si="108"/>
        <v/>
      </c>
      <c r="AG96" s="66" t="str">
        <f t="shared" si="109"/>
        <v/>
      </c>
      <c r="AH96" s="66" t="str">
        <f t="shared" si="109"/>
        <v/>
      </c>
      <c r="AI96" s="66" t="str">
        <f t="shared" si="110"/>
        <v/>
      </c>
      <c r="AJ96" s="66" t="str">
        <f t="shared" si="110"/>
        <v/>
      </c>
      <c r="AQ96" s="66" t="str">
        <f t="shared" si="111"/>
        <v/>
      </c>
      <c r="AR96" s="66" t="str">
        <f t="shared" si="112"/>
        <v/>
      </c>
      <c r="AS96" s="66" t="str">
        <f t="shared" si="113"/>
        <v/>
      </c>
      <c r="AT96" s="66" t="str">
        <f t="shared" si="114"/>
        <v/>
      </c>
      <c r="AU96" s="66" t="str">
        <f t="shared" si="115"/>
        <v/>
      </c>
      <c r="AV96" s="66" t="str">
        <f t="shared" si="116"/>
        <v/>
      </c>
      <c r="AW96" s="66" t="str">
        <f t="shared" ref="AW96:BB102" si="123">IF(AQ96&lt;&gt;"",(AQ96-V$22)^2,"")</f>
        <v/>
      </c>
      <c r="AX96" s="66" t="str">
        <f t="shared" si="123"/>
        <v/>
      </c>
      <c r="AY96" s="66" t="str">
        <f t="shared" si="123"/>
        <v/>
      </c>
      <c r="AZ96" s="66" t="str">
        <f t="shared" si="123"/>
        <v/>
      </c>
      <c r="BA96" s="66" t="str">
        <f t="shared" si="123"/>
        <v/>
      </c>
      <c r="BB96" s="66" t="str">
        <f t="shared" si="123"/>
        <v/>
      </c>
      <c r="BC96" s="66" t="str">
        <f t="shared" si="117"/>
        <v/>
      </c>
      <c r="BD96" s="66" t="str">
        <f t="shared" si="118"/>
        <v/>
      </c>
      <c r="BE96" s="66" t="str">
        <f t="shared" si="119"/>
        <v/>
      </c>
      <c r="BF96" s="66" t="str">
        <f t="shared" si="120"/>
        <v/>
      </c>
      <c r="BG96" s="66" t="str">
        <f t="shared" si="121"/>
        <v/>
      </c>
      <c r="BH96" s="66" t="str">
        <f t="shared" si="122"/>
        <v/>
      </c>
      <c r="BI96" s="66" t="str">
        <f t="shared" ref="BI96:BN102" si="124">IF(BC96&lt;&gt;"",(BC96-V$25)^2,"")</f>
        <v/>
      </c>
      <c r="BJ96" s="66" t="str">
        <f t="shared" si="124"/>
        <v/>
      </c>
      <c r="BK96" s="66" t="str">
        <f t="shared" si="124"/>
        <v/>
      </c>
      <c r="BL96" s="66" t="str">
        <f t="shared" si="124"/>
        <v/>
      </c>
      <c r="BM96" s="66" t="str">
        <f t="shared" si="124"/>
        <v/>
      </c>
      <c r="BN96" s="66" t="str">
        <f t="shared" si="124"/>
        <v/>
      </c>
      <c r="BP96" s="66" t="str" cm="1">
        <f t="array" ref="BP96">IF(INDEX($A:$A,ROW(BP96))&lt;=V$6,SMALL(N:N,INDEX($A:$A,ROW(BP96))),"")</f>
        <v/>
      </c>
      <c r="BQ96" s="66" t="str" cm="1">
        <f t="array" ref="BQ96">IF(INDEX($A:$A,ROW(BQ96))&lt;=W$6,SMALL(O:O,INDEX($A:$A,ROW(BQ96))),"")</f>
        <v/>
      </c>
      <c r="BR96" s="66" t="str" cm="1">
        <f t="array" ref="BR96">IF(INDEX($A:$A,ROW(BR96))&lt;=X$6,SMALL(P:P,INDEX($A:$A,ROW(BR96))),"")</f>
        <v/>
      </c>
      <c r="BS96" s="66" t="str" cm="1">
        <f t="array" ref="BS96">IF(INDEX($A:$A,ROW(BS96))&lt;=Y$6,SMALL(Q:Q,INDEX($A:$A,ROW(BS96))),"")</f>
        <v/>
      </c>
      <c r="BT96" s="66" t="str" cm="1">
        <f t="array" ref="BT96">IF(INDEX($A:$A,ROW(BT96))&lt;=Z$6,SMALL(R:R,INDEX($A:$A,ROW(BT96))),"")</f>
        <v/>
      </c>
      <c r="BU96" s="66" t="str" cm="1">
        <f t="array" ref="BU96">IF(INDEX($A:$A,ROW(BU96))&lt;=AA$6,SMALL(S:S,INDEX($A:$A,ROW(BU96))),"")</f>
        <v/>
      </c>
      <c r="BV96" s="66" t="str" cm="1">
        <f t="array" aca="1" ref="BV96" ca="1">IF(INDEX($A:$A,ROW(BP96))&lt;=V$6,_xlfn.NORM.INV(RAND(),0,1),"")</f>
        <v/>
      </c>
      <c r="BW96" s="66" t="str" cm="1">
        <f t="array" aca="1" ref="BW96" ca="1">IF(INDEX($A:$A,ROW(BQ96))&lt;=W$6,_xlfn.NORM.INV(RAND(),0,1),"")</f>
        <v/>
      </c>
      <c r="BX96" s="66" t="str" cm="1">
        <f t="array" aca="1" ref="BX96" ca="1">IF(INDEX($A:$A,ROW(BR96))&lt;=X$6,_xlfn.NORM.INV(RAND(),0,1),"")</f>
        <v/>
      </c>
      <c r="BY96" s="66" t="str" cm="1">
        <f t="array" aca="1" ref="BY96" ca="1">IF(INDEX($A:$A,ROW(BS96))&lt;=Y$6,_xlfn.NORM.INV(RAND(),0,1),"")</f>
        <v/>
      </c>
      <c r="BZ96" s="66" t="str" cm="1">
        <f t="array" aca="1" ref="BZ96" ca="1">IF(INDEX($A:$A,ROW(BT96))&lt;=Z$6,_xlfn.NORM.INV(RAND(),0,1),"")</f>
        <v/>
      </c>
      <c r="CA96" s="66" t="str" cm="1">
        <f t="array" aca="1" ref="CA96" ca="1">IF(INDEX($A:$A,ROW(BU96))&lt;=AA$6,_xlfn.NORM.INV(RAND(),0,1),"")</f>
        <v/>
      </c>
    </row>
    <row r="97" spans="1:79">
      <c r="A97" s="66">
        <v>95</v>
      </c>
      <c r="B97" s="41"/>
      <c r="C97" s="1"/>
      <c r="D97" s="1"/>
      <c r="E97" s="1"/>
      <c r="F97" s="1"/>
      <c r="G97" s="28"/>
      <c r="H97" s="41"/>
      <c r="I97" s="1"/>
      <c r="J97" s="1"/>
      <c r="K97" s="1"/>
      <c r="L97" s="1"/>
      <c r="M97" s="28"/>
      <c r="N97" s="41" t="str">
        <f t="shared" si="101"/>
        <v/>
      </c>
      <c r="O97" s="11" t="str">
        <f t="shared" si="102"/>
        <v/>
      </c>
      <c r="P97" s="11" t="str">
        <f t="shared" si="103"/>
        <v/>
      </c>
      <c r="Q97" s="11" t="str">
        <f t="shared" si="104"/>
        <v/>
      </c>
      <c r="R97" s="11" t="str">
        <f t="shared" si="105"/>
        <v/>
      </c>
      <c r="S97" s="120" t="str">
        <f t="shared" si="106"/>
        <v/>
      </c>
      <c r="U97" s="66" t="s">
        <v>145</v>
      </c>
      <c r="V97" s="66"/>
      <c r="W97" s="66"/>
      <c r="X97" s="66"/>
      <c r="Y97" s="66"/>
      <c r="Z97" s="66"/>
      <c r="AA97" s="66"/>
      <c r="AB97" s="66"/>
      <c r="AC97" s="66"/>
      <c r="AE97" s="66" t="str">
        <f t="shared" si="107"/>
        <v/>
      </c>
      <c r="AF97" s="66" t="str">
        <f t="shared" si="108"/>
        <v/>
      </c>
      <c r="AG97" s="66" t="str">
        <f t="shared" si="109"/>
        <v/>
      </c>
      <c r="AH97" s="66" t="str">
        <f t="shared" si="109"/>
        <v/>
      </c>
      <c r="AI97" s="66" t="str">
        <f t="shared" si="110"/>
        <v/>
      </c>
      <c r="AJ97" s="66" t="str">
        <f t="shared" si="110"/>
        <v/>
      </c>
      <c r="AQ97" s="66" t="str">
        <f t="shared" si="111"/>
        <v/>
      </c>
      <c r="AR97" s="66" t="str">
        <f t="shared" si="112"/>
        <v/>
      </c>
      <c r="AS97" s="66" t="str">
        <f t="shared" si="113"/>
        <v/>
      </c>
      <c r="AT97" s="66" t="str">
        <f t="shared" si="114"/>
        <v/>
      </c>
      <c r="AU97" s="66" t="str">
        <f t="shared" si="115"/>
        <v/>
      </c>
      <c r="AV97" s="66" t="str">
        <f t="shared" si="116"/>
        <v/>
      </c>
      <c r="AW97" s="66" t="str">
        <f t="shared" si="123"/>
        <v/>
      </c>
      <c r="AX97" s="66" t="str">
        <f t="shared" si="123"/>
        <v/>
      </c>
      <c r="AY97" s="66" t="str">
        <f t="shared" si="123"/>
        <v/>
      </c>
      <c r="AZ97" s="66" t="str">
        <f t="shared" si="123"/>
        <v/>
      </c>
      <c r="BA97" s="66" t="str">
        <f t="shared" si="123"/>
        <v/>
      </c>
      <c r="BB97" s="66" t="str">
        <f t="shared" si="123"/>
        <v/>
      </c>
      <c r="BC97" s="66" t="str">
        <f t="shared" si="117"/>
        <v/>
      </c>
      <c r="BD97" s="66" t="str">
        <f t="shared" si="118"/>
        <v/>
      </c>
      <c r="BE97" s="66" t="str">
        <f t="shared" si="119"/>
        <v/>
      </c>
      <c r="BF97" s="66" t="str">
        <f t="shared" si="120"/>
        <v/>
      </c>
      <c r="BG97" s="66" t="str">
        <f t="shared" si="121"/>
        <v/>
      </c>
      <c r="BH97" s="66" t="str">
        <f t="shared" si="122"/>
        <v/>
      </c>
      <c r="BI97" s="66" t="str">
        <f t="shared" si="124"/>
        <v/>
      </c>
      <c r="BJ97" s="66" t="str">
        <f t="shared" si="124"/>
        <v/>
      </c>
      <c r="BK97" s="66" t="str">
        <f t="shared" si="124"/>
        <v/>
      </c>
      <c r="BL97" s="66" t="str">
        <f t="shared" si="124"/>
        <v/>
      </c>
      <c r="BM97" s="66" t="str">
        <f t="shared" si="124"/>
        <v/>
      </c>
      <c r="BN97" s="66" t="str">
        <f t="shared" si="124"/>
        <v/>
      </c>
      <c r="BP97" s="66" t="str" cm="1">
        <f t="array" ref="BP97">IF(INDEX($A:$A,ROW(BP97))&lt;=V$6,SMALL(N:N,INDEX($A:$A,ROW(BP97))),"")</f>
        <v/>
      </c>
      <c r="BQ97" s="66" t="str" cm="1">
        <f t="array" ref="BQ97">IF(INDEX($A:$A,ROW(BQ97))&lt;=W$6,SMALL(O:O,INDEX($A:$A,ROW(BQ97))),"")</f>
        <v/>
      </c>
      <c r="BR97" s="66" t="str" cm="1">
        <f t="array" ref="BR97">IF(INDEX($A:$A,ROW(BR97))&lt;=X$6,SMALL(P:P,INDEX($A:$A,ROW(BR97))),"")</f>
        <v/>
      </c>
      <c r="BS97" s="66" t="str" cm="1">
        <f t="array" ref="BS97">IF(INDEX($A:$A,ROW(BS97))&lt;=Y$6,SMALL(Q:Q,INDEX($A:$A,ROW(BS97))),"")</f>
        <v/>
      </c>
      <c r="BT97" s="66" t="str" cm="1">
        <f t="array" ref="BT97">IF(INDEX($A:$A,ROW(BT97))&lt;=Z$6,SMALL(R:R,INDEX($A:$A,ROW(BT97))),"")</f>
        <v/>
      </c>
      <c r="BU97" s="66" t="str" cm="1">
        <f t="array" ref="BU97">IF(INDEX($A:$A,ROW(BU97))&lt;=AA$6,SMALL(S:S,INDEX($A:$A,ROW(BU97))),"")</f>
        <v/>
      </c>
      <c r="BV97" s="66" t="str" cm="1">
        <f t="array" aca="1" ref="BV97" ca="1">IF(INDEX($A:$A,ROW(BP97))&lt;=V$6,_xlfn.NORM.INV(RAND(),0,1),"")</f>
        <v/>
      </c>
      <c r="BW97" s="66" t="str" cm="1">
        <f t="array" aca="1" ref="BW97" ca="1">IF(INDEX($A:$A,ROW(BQ97))&lt;=W$6,_xlfn.NORM.INV(RAND(),0,1),"")</f>
        <v/>
      </c>
      <c r="BX97" s="66" t="str" cm="1">
        <f t="array" aca="1" ref="BX97" ca="1">IF(INDEX($A:$A,ROW(BR97))&lt;=X$6,_xlfn.NORM.INV(RAND(),0,1),"")</f>
        <v/>
      </c>
      <c r="BY97" s="66" t="str" cm="1">
        <f t="array" aca="1" ref="BY97" ca="1">IF(INDEX($A:$A,ROW(BS97))&lt;=Y$6,_xlfn.NORM.INV(RAND(),0,1),"")</f>
        <v/>
      </c>
      <c r="BZ97" s="66" t="str" cm="1">
        <f t="array" aca="1" ref="BZ97" ca="1">IF(INDEX($A:$A,ROW(BT97))&lt;=Z$6,_xlfn.NORM.INV(RAND(),0,1),"")</f>
        <v/>
      </c>
      <c r="CA97" s="66" t="str" cm="1">
        <f t="array" aca="1" ref="CA97" ca="1">IF(INDEX($A:$A,ROW(BU97))&lt;=AA$6,_xlfn.NORM.INV(RAND(),0,1),"")</f>
        <v/>
      </c>
    </row>
    <row r="98" spans="1:79">
      <c r="A98" s="66">
        <v>96</v>
      </c>
      <c r="B98" s="41"/>
      <c r="C98" s="1"/>
      <c r="D98" s="1"/>
      <c r="E98" s="1"/>
      <c r="F98" s="1"/>
      <c r="G98" s="28"/>
      <c r="H98" s="41"/>
      <c r="I98" s="1"/>
      <c r="J98" s="1"/>
      <c r="K98" s="1"/>
      <c r="L98" s="1"/>
      <c r="M98" s="28"/>
      <c r="N98" s="41" t="str">
        <f t="shared" si="101"/>
        <v/>
      </c>
      <c r="O98" s="11" t="str">
        <f t="shared" si="102"/>
        <v/>
      </c>
      <c r="P98" s="11" t="str">
        <f t="shared" si="103"/>
        <v/>
      </c>
      <c r="Q98" s="11" t="str">
        <f t="shared" si="104"/>
        <v/>
      </c>
      <c r="R98" s="11" t="str">
        <f t="shared" si="105"/>
        <v/>
      </c>
      <c r="S98" s="120" t="str">
        <f t="shared" si="106"/>
        <v/>
      </c>
      <c r="U98" s="9" t="s">
        <v>146</v>
      </c>
      <c r="V98" s="66"/>
      <c r="W98" s="66"/>
      <c r="X98" s="66"/>
      <c r="Y98" s="66"/>
      <c r="Z98" s="66"/>
      <c r="AA98" s="66"/>
      <c r="AB98" s="66"/>
      <c r="AC98" s="66"/>
      <c r="AE98" s="66" t="str">
        <f t="shared" si="107"/>
        <v/>
      </c>
      <c r="AF98" s="66" t="str">
        <f t="shared" si="108"/>
        <v/>
      </c>
      <c r="AG98" s="66" t="str">
        <f t="shared" si="109"/>
        <v/>
      </c>
      <c r="AH98" s="66" t="str">
        <f t="shared" si="109"/>
        <v/>
      </c>
      <c r="AI98" s="66" t="str">
        <f t="shared" si="110"/>
        <v/>
      </c>
      <c r="AJ98" s="66" t="str">
        <f t="shared" si="110"/>
        <v/>
      </c>
      <c r="AQ98" s="66" t="str">
        <f t="shared" si="111"/>
        <v/>
      </c>
      <c r="AR98" s="66" t="str">
        <f t="shared" si="112"/>
        <v/>
      </c>
      <c r="AS98" s="66" t="str">
        <f t="shared" si="113"/>
        <v/>
      </c>
      <c r="AT98" s="66" t="str">
        <f t="shared" si="114"/>
        <v/>
      </c>
      <c r="AU98" s="66" t="str">
        <f t="shared" si="115"/>
        <v/>
      </c>
      <c r="AV98" s="66" t="str">
        <f t="shared" si="116"/>
        <v/>
      </c>
      <c r="AW98" s="66" t="str">
        <f t="shared" si="123"/>
        <v/>
      </c>
      <c r="AX98" s="66" t="str">
        <f t="shared" si="123"/>
        <v/>
      </c>
      <c r="AY98" s="66" t="str">
        <f t="shared" si="123"/>
        <v/>
      </c>
      <c r="AZ98" s="66" t="str">
        <f t="shared" si="123"/>
        <v/>
      </c>
      <c r="BA98" s="66" t="str">
        <f t="shared" si="123"/>
        <v/>
      </c>
      <c r="BB98" s="66" t="str">
        <f t="shared" si="123"/>
        <v/>
      </c>
      <c r="BC98" s="66" t="str">
        <f t="shared" si="117"/>
        <v/>
      </c>
      <c r="BD98" s="66" t="str">
        <f t="shared" si="118"/>
        <v/>
      </c>
      <c r="BE98" s="66" t="str">
        <f t="shared" si="119"/>
        <v/>
      </c>
      <c r="BF98" s="66" t="str">
        <f t="shared" si="120"/>
        <v/>
      </c>
      <c r="BG98" s="66" t="str">
        <f t="shared" si="121"/>
        <v/>
      </c>
      <c r="BH98" s="66" t="str">
        <f t="shared" si="122"/>
        <v/>
      </c>
      <c r="BI98" s="66" t="str">
        <f t="shared" si="124"/>
        <v/>
      </c>
      <c r="BJ98" s="66" t="str">
        <f t="shared" si="124"/>
        <v/>
      </c>
      <c r="BK98" s="66" t="str">
        <f t="shared" si="124"/>
        <v/>
      </c>
      <c r="BL98" s="66" t="str">
        <f t="shared" si="124"/>
        <v/>
      </c>
      <c r="BM98" s="66" t="str">
        <f t="shared" si="124"/>
        <v/>
      </c>
      <c r="BN98" s="66" t="str">
        <f t="shared" si="124"/>
        <v/>
      </c>
      <c r="BP98" s="66" t="str" cm="1">
        <f t="array" ref="BP98">IF(INDEX($A:$A,ROW(BP98))&lt;=V$6,SMALL(N:N,INDEX($A:$A,ROW(BP98))),"")</f>
        <v/>
      </c>
      <c r="BQ98" s="66" t="str" cm="1">
        <f t="array" ref="BQ98">IF(INDEX($A:$A,ROW(BQ98))&lt;=W$6,SMALL(O:O,INDEX($A:$A,ROW(BQ98))),"")</f>
        <v/>
      </c>
      <c r="BR98" s="66" t="str" cm="1">
        <f t="array" ref="BR98">IF(INDEX($A:$A,ROW(BR98))&lt;=X$6,SMALL(P:P,INDEX($A:$A,ROW(BR98))),"")</f>
        <v/>
      </c>
      <c r="BS98" s="66" t="str" cm="1">
        <f t="array" ref="BS98">IF(INDEX($A:$A,ROW(BS98))&lt;=Y$6,SMALL(Q:Q,INDEX($A:$A,ROW(BS98))),"")</f>
        <v/>
      </c>
      <c r="BT98" s="66" t="str" cm="1">
        <f t="array" ref="BT98">IF(INDEX($A:$A,ROW(BT98))&lt;=Z$6,SMALL(R:R,INDEX($A:$A,ROW(BT98))),"")</f>
        <v/>
      </c>
      <c r="BU98" s="66" t="str" cm="1">
        <f t="array" ref="BU98">IF(INDEX($A:$A,ROW(BU98))&lt;=AA$6,SMALL(S:S,INDEX($A:$A,ROW(BU98))),"")</f>
        <v/>
      </c>
      <c r="BV98" s="66" t="str" cm="1">
        <f t="array" aca="1" ref="BV98" ca="1">IF(INDEX($A:$A,ROW(BP98))&lt;=V$6,_xlfn.NORM.INV(RAND(),0,1),"")</f>
        <v/>
      </c>
      <c r="BW98" s="66" t="str" cm="1">
        <f t="array" aca="1" ref="BW98" ca="1">IF(INDEX($A:$A,ROW(BQ98))&lt;=W$6,_xlfn.NORM.INV(RAND(),0,1),"")</f>
        <v/>
      </c>
      <c r="BX98" s="66" t="str" cm="1">
        <f t="array" aca="1" ref="BX98" ca="1">IF(INDEX($A:$A,ROW(BR98))&lt;=X$6,_xlfn.NORM.INV(RAND(),0,1),"")</f>
        <v/>
      </c>
      <c r="BY98" s="66" t="str" cm="1">
        <f t="array" aca="1" ref="BY98" ca="1">IF(INDEX($A:$A,ROW(BS98))&lt;=Y$6,_xlfn.NORM.INV(RAND(),0,1),"")</f>
        <v/>
      </c>
      <c r="BZ98" s="66" t="str" cm="1">
        <f t="array" aca="1" ref="BZ98" ca="1">IF(INDEX($A:$A,ROW(BT98))&lt;=Z$6,_xlfn.NORM.INV(RAND(),0,1),"")</f>
        <v/>
      </c>
      <c r="CA98" s="66" t="str" cm="1">
        <f t="array" aca="1" ref="CA98" ca="1">IF(INDEX($A:$A,ROW(BU98))&lt;=AA$6,_xlfn.NORM.INV(RAND(),0,1),"")</f>
        <v/>
      </c>
    </row>
    <row r="99" spans="1:79">
      <c r="A99" s="66">
        <v>97</v>
      </c>
      <c r="B99" s="41"/>
      <c r="C99" s="1"/>
      <c r="D99" s="1"/>
      <c r="E99" s="1"/>
      <c r="F99" s="1"/>
      <c r="G99" s="28"/>
      <c r="H99" s="41"/>
      <c r="I99" s="1"/>
      <c r="J99" s="1"/>
      <c r="K99" s="1"/>
      <c r="L99" s="1"/>
      <c r="M99" s="28"/>
      <c r="N99" s="41" t="str">
        <f t="shared" si="101"/>
        <v/>
      </c>
      <c r="O99" s="11" t="str">
        <f t="shared" si="102"/>
        <v/>
      </c>
      <c r="P99" s="11" t="str">
        <f t="shared" si="103"/>
        <v/>
      </c>
      <c r="Q99" s="11" t="str">
        <f t="shared" si="104"/>
        <v/>
      </c>
      <c r="R99" s="11" t="str">
        <f t="shared" si="105"/>
        <v/>
      </c>
      <c r="S99" s="120" t="str">
        <f t="shared" si="106"/>
        <v/>
      </c>
      <c r="U99" s="66"/>
      <c r="V99" s="66"/>
      <c r="W99" s="66"/>
      <c r="X99" s="66"/>
      <c r="Y99" s="66"/>
      <c r="Z99" s="66"/>
      <c r="AA99" s="66"/>
      <c r="AB99" s="66"/>
      <c r="AC99" s="66"/>
      <c r="AE99" s="66" t="str">
        <f t="shared" si="107"/>
        <v/>
      </c>
      <c r="AF99" s="66" t="str">
        <f t="shared" si="108"/>
        <v/>
      </c>
      <c r="AG99" s="66" t="str">
        <f t="shared" si="109"/>
        <v/>
      </c>
      <c r="AH99" s="66" t="str">
        <f t="shared" si="109"/>
        <v/>
      </c>
      <c r="AI99" s="66" t="str">
        <f t="shared" si="110"/>
        <v/>
      </c>
      <c r="AJ99" s="66" t="str">
        <f t="shared" si="110"/>
        <v/>
      </c>
      <c r="AQ99" s="66" t="str">
        <f t="shared" si="111"/>
        <v/>
      </c>
      <c r="AR99" s="66" t="str">
        <f t="shared" si="112"/>
        <v/>
      </c>
      <c r="AS99" s="66" t="str">
        <f t="shared" si="113"/>
        <v/>
      </c>
      <c r="AT99" s="66" t="str">
        <f t="shared" si="114"/>
        <v/>
      </c>
      <c r="AU99" s="66" t="str">
        <f t="shared" si="115"/>
        <v/>
      </c>
      <c r="AV99" s="66" t="str">
        <f t="shared" si="116"/>
        <v/>
      </c>
      <c r="AW99" s="66" t="str">
        <f t="shared" si="123"/>
        <v/>
      </c>
      <c r="AX99" s="66" t="str">
        <f t="shared" si="123"/>
        <v/>
      </c>
      <c r="AY99" s="66" t="str">
        <f t="shared" si="123"/>
        <v/>
      </c>
      <c r="AZ99" s="66" t="str">
        <f t="shared" si="123"/>
        <v/>
      </c>
      <c r="BA99" s="66" t="str">
        <f t="shared" si="123"/>
        <v/>
      </c>
      <c r="BB99" s="66" t="str">
        <f t="shared" si="123"/>
        <v/>
      </c>
      <c r="BC99" s="66" t="str">
        <f t="shared" si="117"/>
        <v/>
      </c>
      <c r="BD99" s="66" t="str">
        <f t="shared" si="118"/>
        <v/>
      </c>
      <c r="BE99" s="66" t="str">
        <f t="shared" si="119"/>
        <v/>
      </c>
      <c r="BF99" s="66" t="str">
        <f t="shared" si="120"/>
        <v/>
      </c>
      <c r="BG99" s="66" t="str">
        <f t="shared" si="121"/>
        <v/>
      </c>
      <c r="BH99" s="66" t="str">
        <f t="shared" si="122"/>
        <v/>
      </c>
      <c r="BI99" s="66" t="str">
        <f t="shared" si="124"/>
        <v/>
      </c>
      <c r="BJ99" s="66" t="str">
        <f t="shared" si="124"/>
        <v/>
      </c>
      <c r="BK99" s="66" t="str">
        <f t="shared" si="124"/>
        <v/>
      </c>
      <c r="BL99" s="66" t="str">
        <f t="shared" si="124"/>
        <v/>
      </c>
      <c r="BM99" s="66" t="str">
        <f t="shared" si="124"/>
        <v/>
      </c>
      <c r="BN99" s="66" t="str">
        <f t="shared" si="124"/>
        <v/>
      </c>
      <c r="BP99" s="66" t="str" cm="1">
        <f t="array" ref="BP99">IF(INDEX($A:$A,ROW(BP99))&lt;=V$6,SMALL(N:N,INDEX($A:$A,ROW(BP99))),"")</f>
        <v/>
      </c>
      <c r="BQ99" s="66" t="str" cm="1">
        <f t="array" ref="BQ99">IF(INDEX($A:$A,ROW(BQ99))&lt;=W$6,SMALL(O:O,INDEX($A:$A,ROW(BQ99))),"")</f>
        <v/>
      </c>
      <c r="BR99" s="66" t="str" cm="1">
        <f t="array" ref="BR99">IF(INDEX($A:$A,ROW(BR99))&lt;=X$6,SMALL(P:P,INDEX($A:$A,ROW(BR99))),"")</f>
        <v/>
      </c>
      <c r="BS99" s="66" t="str" cm="1">
        <f t="array" ref="BS99">IF(INDEX($A:$A,ROW(BS99))&lt;=Y$6,SMALL(Q:Q,INDEX($A:$A,ROW(BS99))),"")</f>
        <v/>
      </c>
      <c r="BT99" s="66" t="str" cm="1">
        <f t="array" ref="BT99">IF(INDEX($A:$A,ROW(BT99))&lt;=Z$6,SMALL(R:R,INDEX($A:$A,ROW(BT99))),"")</f>
        <v/>
      </c>
      <c r="BU99" s="66" t="str" cm="1">
        <f t="array" ref="BU99">IF(INDEX($A:$A,ROW(BU99))&lt;=AA$6,SMALL(S:S,INDEX($A:$A,ROW(BU99))),"")</f>
        <v/>
      </c>
      <c r="BV99" s="66" t="str" cm="1">
        <f t="array" aca="1" ref="BV99" ca="1">IF(INDEX($A:$A,ROW(BP99))&lt;=V$6,_xlfn.NORM.INV(RAND(),0,1),"")</f>
        <v/>
      </c>
      <c r="BW99" s="66" t="str" cm="1">
        <f t="array" aca="1" ref="BW99" ca="1">IF(INDEX($A:$A,ROW(BQ99))&lt;=W$6,_xlfn.NORM.INV(RAND(),0,1),"")</f>
        <v/>
      </c>
      <c r="BX99" s="66" t="str" cm="1">
        <f t="array" aca="1" ref="BX99" ca="1">IF(INDEX($A:$A,ROW(BR99))&lt;=X$6,_xlfn.NORM.INV(RAND(),0,1),"")</f>
        <v/>
      </c>
      <c r="BY99" s="66" t="str" cm="1">
        <f t="array" aca="1" ref="BY99" ca="1">IF(INDEX($A:$A,ROW(BS99))&lt;=Y$6,_xlfn.NORM.INV(RAND(),0,1),"")</f>
        <v/>
      </c>
      <c r="BZ99" s="66" t="str" cm="1">
        <f t="array" aca="1" ref="BZ99" ca="1">IF(INDEX($A:$A,ROW(BT99))&lt;=Z$6,_xlfn.NORM.INV(RAND(),0,1),"")</f>
        <v/>
      </c>
      <c r="CA99" s="66" t="str" cm="1">
        <f t="array" aca="1" ref="CA99" ca="1">IF(INDEX($A:$A,ROW(BU99))&lt;=AA$6,_xlfn.NORM.INV(RAND(),0,1),"")</f>
        <v/>
      </c>
    </row>
    <row r="100" spans="1:79">
      <c r="A100" s="66">
        <v>98</v>
      </c>
      <c r="B100" s="41"/>
      <c r="C100" s="1"/>
      <c r="D100" s="1"/>
      <c r="E100" s="1"/>
      <c r="F100" s="1"/>
      <c r="G100" s="28"/>
      <c r="H100" s="41"/>
      <c r="I100" s="1"/>
      <c r="J100" s="1"/>
      <c r="K100" s="1"/>
      <c r="L100" s="1"/>
      <c r="M100" s="28"/>
      <c r="N100" s="41" t="str">
        <f t="shared" si="101"/>
        <v/>
      </c>
      <c r="O100" s="11" t="str">
        <f t="shared" si="102"/>
        <v/>
      </c>
      <c r="P100" s="11" t="str">
        <f t="shared" si="103"/>
        <v/>
      </c>
      <c r="Q100" s="11" t="str">
        <f t="shared" si="104"/>
        <v/>
      </c>
      <c r="R100" s="11" t="str">
        <f t="shared" si="105"/>
        <v/>
      </c>
      <c r="S100" s="120" t="str">
        <f t="shared" si="106"/>
        <v/>
      </c>
      <c r="U100" s="66" t="s">
        <v>168</v>
      </c>
      <c r="V100" s="66"/>
      <c r="W100" s="66"/>
      <c r="X100" s="66"/>
      <c r="Y100" s="66"/>
      <c r="Z100" s="66"/>
      <c r="AA100" s="66"/>
      <c r="AB100" s="66"/>
      <c r="AC100" s="66"/>
      <c r="AE100" s="66" t="str">
        <f t="shared" si="107"/>
        <v/>
      </c>
      <c r="AF100" s="66" t="str">
        <f t="shared" si="108"/>
        <v/>
      </c>
      <c r="AG100" s="66" t="str">
        <f t="shared" si="109"/>
        <v/>
      </c>
      <c r="AH100" s="66" t="str">
        <f t="shared" si="109"/>
        <v/>
      </c>
      <c r="AI100" s="66" t="str">
        <f t="shared" si="110"/>
        <v/>
      </c>
      <c r="AJ100" s="66" t="str">
        <f t="shared" si="110"/>
        <v/>
      </c>
      <c r="AQ100" s="66" t="str">
        <f t="shared" si="111"/>
        <v/>
      </c>
      <c r="AR100" s="66" t="str">
        <f t="shared" si="112"/>
        <v/>
      </c>
      <c r="AS100" s="66" t="str">
        <f t="shared" si="113"/>
        <v/>
      </c>
      <c r="AT100" s="66" t="str">
        <f t="shared" si="114"/>
        <v/>
      </c>
      <c r="AU100" s="66" t="str">
        <f t="shared" si="115"/>
        <v/>
      </c>
      <c r="AV100" s="66" t="str">
        <f t="shared" si="116"/>
        <v/>
      </c>
      <c r="AW100" s="66" t="str">
        <f t="shared" si="123"/>
        <v/>
      </c>
      <c r="AX100" s="66" t="str">
        <f t="shared" si="123"/>
        <v/>
      </c>
      <c r="AY100" s="66" t="str">
        <f t="shared" si="123"/>
        <v/>
      </c>
      <c r="AZ100" s="66" t="str">
        <f t="shared" si="123"/>
        <v/>
      </c>
      <c r="BA100" s="66" t="str">
        <f t="shared" si="123"/>
        <v/>
      </c>
      <c r="BB100" s="66" t="str">
        <f t="shared" si="123"/>
        <v/>
      </c>
      <c r="BC100" s="66" t="str">
        <f t="shared" si="117"/>
        <v/>
      </c>
      <c r="BD100" s="66" t="str">
        <f t="shared" si="118"/>
        <v/>
      </c>
      <c r="BE100" s="66" t="str">
        <f t="shared" si="119"/>
        <v/>
      </c>
      <c r="BF100" s="66" t="str">
        <f t="shared" si="120"/>
        <v/>
      </c>
      <c r="BG100" s="66" t="str">
        <f t="shared" si="121"/>
        <v/>
      </c>
      <c r="BH100" s="66" t="str">
        <f t="shared" si="122"/>
        <v/>
      </c>
      <c r="BI100" s="66" t="str">
        <f t="shared" si="124"/>
        <v/>
      </c>
      <c r="BJ100" s="66" t="str">
        <f t="shared" si="124"/>
        <v/>
      </c>
      <c r="BK100" s="66" t="str">
        <f t="shared" si="124"/>
        <v/>
      </c>
      <c r="BL100" s="66" t="str">
        <f t="shared" si="124"/>
        <v/>
      </c>
      <c r="BM100" s="66" t="str">
        <f t="shared" si="124"/>
        <v/>
      </c>
      <c r="BN100" s="66" t="str">
        <f t="shared" si="124"/>
        <v/>
      </c>
      <c r="BP100" s="66" t="str" cm="1">
        <f t="array" ref="BP100">IF(INDEX($A:$A,ROW(BP100))&lt;=V$6,SMALL(N:N,INDEX($A:$A,ROW(BP100))),"")</f>
        <v/>
      </c>
      <c r="BQ100" s="66" t="str" cm="1">
        <f t="array" ref="BQ100">IF(INDEX($A:$A,ROW(BQ100))&lt;=W$6,SMALL(O:O,INDEX($A:$A,ROW(BQ100))),"")</f>
        <v/>
      </c>
      <c r="BR100" s="66" t="str" cm="1">
        <f t="array" ref="BR100">IF(INDEX($A:$A,ROW(BR100))&lt;=X$6,SMALL(P:P,INDEX($A:$A,ROW(BR100))),"")</f>
        <v/>
      </c>
      <c r="BS100" s="66" t="str" cm="1">
        <f t="array" ref="BS100">IF(INDEX($A:$A,ROW(BS100))&lt;=Y$6,SMALL(Q:Q,INDEX($A:$A,ROW(BS100))),"")</f>
        <v/>
      </c>
      <c r="BT100" s="66" t="str" cm="1">
        <f t="array" ref="BT100">IF(INDEX($A:$A,ROW(BT100))&lt;=Z$6,SMALL(R:R,INDEX($A:$A,ROW(BT100))),"")</f>
        <v/>
      </c>
      <c r="BU100" s="66" t="str" cm="1">
        <f t="array" ref="BU100">IF(INDEX($A:$A,ROW(BU100))&lt;=AA$6,SMALL(S:S,INDEX($A:$A,ROW(BU100))),"")</f>
        <v/>
      </c>
      <c r="BV100" s="66" t="str" cm="1">
        <f t="array" aca="1" ref="BV100" ca="1">IF(INDEX($A:$A,ROW(BP100))&lt;=V$6,_xlfn.NORM.INV(RAND(),0,1),"")</f>
        <v/>
      </c>
      <c r="BW100" s="66" t="str" cm="1">
        <f t="array" aca="1" ref="BW100" ca="1">IF(INDEX($A:$A,ROW(BQ100))&lt;=W$6,_xlfn.NORM.INV(RAND(),0,1),"")</f>
        <v/>
      </c>
      <c r="BX100" s="66" t="str" cm="1">
        <f t="array" aca="1" ref="BX100" ca="1">IF(INDEX($A:$A,ROW(BR100))&lt;=X$6,_xlfn.NORM.INV(RAND(),0,1),"")</f>
        <v/>
      </c>
      <c r="BY100" s="66" t="str" cm="1">
        <f t="array" aca="1" ref="BY100" ca="1">IF(INDEX($A:$A,ROW(BS100))&lt;=Y$6,_xlfn.NORM.INV(RAND(),0,1),"")</f>
        <v/>
      </c>
      <c r="BZ100" s="66" t="str" cm="1">
        <f t="array" aca="1" ref="BZ100" ca="1">IF(INDEX($A:$A,ROW(BT100))&lt;=Z$6,_xlfn.NORM.INV(RAND(),0,1),"")</f>
        <v/>
      </c>
      <c r="CA100" s="66" t="str" cm="1">
        <f t="array" aca="1" ref="CA100" ca="1">IF(INDEX($A:$A,ROW(BU100))&lt;=AA$6,_xlfn.NORM.INV(RAND(),0,1),"")</f>
        <v/>
      </c>
    </row>
    <row r="101" spans="1:79">
      <c r="A101" s="66">
        <v>99</v>
      </c>
      <c r="B101" s="41"/>
      <c r="C101" s="1"/>
      <c r="D101" s="1"/>
      <c r="E101" s="1"/>
      <c r="F101" s="1"/>
      <c r="G101" s="28"/>
      <c r="H101" s="41"/>
      <c r="I101" s="1"/>
      <c r="J101" s="1"/>
      <c r="K101" s="1"/>
      <c r="L101" s="1"/>
      <c r="M101" s="28"/>
      <c r="N101" s="41" t="str">
        <f t="shared" si="101"/>
        <v/>
      </c>
      <c r="O101" s="11" t="str">
        <f t="shared" si="102"/>
        <v/>
      </c>
      <c r="P101" s="11" t="str">
        <f t="shared" si="103"/>
        <v/>
      </c>
      <c r="Q101" s="11" t="str">
        <f t="shared" si="104"/>
        <v/>
      </c>
      <c r="R101" s="11" t="str">
        <f t="shared" si="105"/>
        <v/>
      </c>
      <c r="S101" s="120" t="str">
        <f t="shared" si="106"/>
        <v/>
      </c>
      <c r="U101" s="32" t="s">
        <v>151</v>
      </c>
      <c r="V101" s="66"/>
      <c r="W101" s="66"/>
      <c r="X101" s="66"/>
      <c r="Y101" s="66"/>
      <c r="Z101" s="66"/>
      <c r="AA101" s="66"/>
      <c r="AB101" s="66"/>
      <c r="AC101" s="66"/>
      <c r="AE101" s="66" t="str">
        <f t="shared" si="107"/>
        <v/>
      </c>
      <c r="AF101" s="66" t="str">
        <f t="shared" si="108"/>
        <v/>
      </c>
      <c r="AG101" s="66" t="str">
        <f t="shared" si="109"/>
        <v/>
      </c>
      <c r="AH101" s="66" t="str">
        <f t="shared" si="109"/>
        <v/>
      </c>
      <c r="AI101" s="66" t="str">
        <f t="shared" si="110"/>
        <v/>
      </c>
      <c r="AJ101" s="66" t="str">
        <f t="shared" si="110"/>
        <v/>
      </c>
      <c r="AQ101" s="66" t="str">
        <f t="shared" si="111"/>
        <v/>
      </c>
      <c r="AR101" s="66" t="str">
        <f t="shared" si="112"/>
        <v/>
      </c>
      <c r="AS101" s="66" t="str">
        <f t="shared" si="113"/>
        <v/>
      </c>
      <c r="AT101" s="66" t="str">
        <f t="shared" si="114"/>
        <v/>
      </c>
      <c r="AU101" s="66" t="str">
        <f t="shared" si="115"/>
        <v/>
      </c>
      <c r="AV101" s="66" t="str">
        <f t="shared" si="116"/>
        <v/>
      </c>
      <c r="AW101" s="66" t="str">
        <f t="shared" si="123"/>
        <v/>
      </c>
      <c r="AX101" s="66" t="str">
        <f t="shared" si="123"/>
        <v/>
      </c>
      <c r="AY101" s="66" t="str">
        <f t="shared" si="123"/>
        <v/>
      </c>
      <c r="AZ101" s="66" t="str">
        <f t="shared" si="123"/>
        <v/>
      </c>
      <c r="BA101" s="66" t="str">
        <f t="shared" si="123"/>
        <v/>
      </c>
      <c r="BB101" s="66" t="str">
        <f t="shared" si="123"/>
        <v/>
      </c>
      <c r="BC101" s="66" t="str">
        <f t="shared" si="117"/>
        <v/>
      </c>
      <c r="BD101" s="66" t="str">
        <f t="shared" si="118"/>
        <v/>
      </c>
      <c r="BE101" s="66" t="str">
        <f t="shared" si="119"/>
        <v/>
      </c>
      <c r="BF101" s="66" t="str">
        <f t="shared" si="120"/>
        <v/>
      </c>
      <c r="BG101" s="66" t="str">
        <f t="shared" si="121"/>
        <v/>
      </c>
      <c r="BH101" s="66" t="str">
        <f t="shared" si="122"/>
        <v/>
      </c>
      <c r="BI101" s="66" t="str">
        <f t="shared" si="124"/>
        <v/>
      </c>
      <c r="BJ101" s="66" t="str">
        <f t="shared" si="124"/>
        <v/>
      </c>
      <c r="BK101" s="66" t="str">
        <f t="shared" si="124"/>
        <v/>
      </c>
      <c r="BL101" s="66" t="str">
        <f t="shared" si="124"/>
        <v/>
      </c>
      <c r="BM101" s="66" t="str">
        <f t="shared" si="124"/>
        <v/>
      </c>
      <c r="BN101" s="66" t="str">
        <f t="shared" si="124"/>
        <v/>
      </c>
      <c r="BP101" s="66" t="str" cm="1">
        <f t="array" ref="BP101">IF(INDEX($A:$A,ROW(BP101))&lt;=V$6,SMALL(N:N,INDEX($A:$A,ROW(BP101))),"")</f>
        <v/>
      </c>
      <c r="BQ101" s="66" t="str" cm="1">
        <f t="array" ref="BQ101">IF(INDEX($A:$A,ROW(BQ101))&lt;=W$6,SMALL(O:O,INDEX($A:$A,ROW(BQ101))),"")</f>
        <v/>
      </c>
      <c r="BR101" s="66" t="str" cm="1">
        <f t="array" ref="BR101">IF(INDEX($A:$A,ROW(BR101))&lt;=X$6,SMALL(P:P,INDEX($A:$A,ROW(BR101))),"")</f>
        <v/>
      </c>
      <c r="BS101" s="66" t="str" cm="1">
        <f t="array" ref="BS101">IF(INDEX($A:$A,ROW(BS101))&lt;=Y$6,SMALL(Q:Q,INDEX($A:$A,ROW(BS101))),"")</f>
        <v/>
      </c>
      <c r="BT101" s="66" t="str" cm="1">
        <f t="array" ref="BT101">IF(INDEX($A:$A,ROW(BT101))&lt;=Z$6,SMALL(R:R,INDEX($A:$A,ROW(BT101))),"")</f>
        <v/>
      </c>
      <c r="BU101" s="66" t="str" cm="1">
        <f t="array" ref="BU101">IF(INDEX($A:$A,ROW(BU101))&lt;=AA$6,SMALL(S:S,INDEX($A:$A,ROW(BU101))),"")</f>
        <v/>
      </c>
      <c r="BV101" s="66" t="str" cm="1">
        <f t="array" aca="1" ref="BV101" ca="1">IF(INDEX($A:$A,ROW(BP101))&lt;=V$6,_xlfn.NORM.INV(RAND(),0,1),"")</f>
        <v/>
      </c>
      <c r="BW101" s="66" t="str" cm="1">
        <f t="array" aca="1" ref="BW101" ca="1">IF(INDEX($A:$A,ROW(BQ101))&lt;=W$6,_xlfn.NORM.INV(RAND(),0,1),"")</f>
        <v/>
      </c>
      <c r="BX101" s="66" t="str" cm="1">
        <f t="array" aca="1" ref="BX101" ca="1">IF(INDEX($A:$A,ROW(BR101))&lt;=X$6,_xlfn.NORM.INV(RAND(),0,1),"")</f>
        <v/>
      </c>
      <c r="BY101" s="66" t="str" cm="1">
        <f t="array" aca="1" ref="BY101" ca="1">IF(INDEX($A:$A,ROW(BS101))&lt;=Y$6,_xlfn.NORM.INV(RAND(),0,1),"")</f>
        <v/>
      </c>
      <c r="BZ101" s="66" t="str" cm="1">
        <f t="array" aca="1" ref="BZ101" ca="1">IF(INDEX($A:$A,ROW(BT101))&lt;=Z$6,_xlfn.NORM.INV(RAND(),0,1),"")</f>
        <v/>
      </c>
      <c r="CA101" s="66" t="str" cm="1">
        <f t="array" aca="1" ref="CA101" ca="1">IF(INDEX($A:$A,ROW(BU101))&lt;=AA$6,_xlfn.NORM.INV(RAND(),0,1),"")</f>
        <v/>
      </c>
    </row>
    <row r="102" spans="1:79" ht="15.75" thickBot="1">
      <c r="A102" s="66">
        <v>100</v>
      </c>
      <c r="B102" s="42"/>
      <c r="C102" s="27"/>
      <c r="D102" s="27"/>
      <c r="E102" s="27"/>
      <c r="F102" s="27"/>
      <c r="G102" s="29"/>
      <c r="H102" s="42"/>
      <c r="I102" s="27"/>
      <c r="J102" s="27"/>
      <c r="K102" s="27"/>
      <c r="L102" s="27"/>
      <c r="M102" s="29"/>
      <c r="N102" s="42" t="str">
        <f t="shared" si="101"/>
        <v/>
      </c>
      <c r="O102" s="23" t="str">
        <f t="shared" si="102"/>
        <v/>
      </c>
      <c r="P102" s="23" t="str">
        <f t="shared" si="103"/>
        <v/>
      </c>
      <c r="Q102" s="23" t="str">
        <f t="shared" si="104"/>
        <v/>
      </c>
      <c r="R102" s="23" t="str">
        <f t="shared" si="105"/>
        <v/>
      </c>
      <c r="S102" s="121" t="str">
        <f t="shared" si="106"/>
        <v/>
      </c>
      <c r="U102" t="s">
        <v>155</v>
      </c>
      <c r="X102" s="66"/>
      <c r="Y102" s="66"/>
      <c r="Z102" s="66"/>
      <c r="AA102" s="66"/>
      <c r="AB102" s="66"/>
      <c r="AC102" s="66"/>
      <c r="AE102" s="66" t="str">
        <f t="shared" si="107"/>
        <v/>
      </c>
      <c r="AF102" s="66" t="str">
        <f t="shared" si="108"/>
        <v/>
      </c>
      <c r="AG102" s="66" t="str">
        <f t="shared" si="109"/>
        <v/>
      </c>
      <c r="AH102" s="66" t="str">
        <f t="shared" si="109"/>
        <v/>
      </c>
      <c r="AI102" s="66" t="str">
        <f t="shared" si="110"/>
        <v/>
      </c>
      <c r="AJ102" s="66" t="str">
        <f t="shared" si="110"/>
        <v/>
      </c>
      <c r="AQ102" s="66" t="str">
        <f t="shared" si="111"/>
        <v/>
      </c>
      <c r="AR102" s="66" t="str">
        <f t="shared" si="112"/>
        <v/>
      </c>
      <c r="AS102" s="66" t="str">
        <f t="shared" si="113"/>
        <v/>
      </c>
      <c r="AT102" s="66" t="str">
        <f t="shared" si="114"/>
        <v/>
      </c>
      <c r="AU102" s="66" t="str">
        <f t="shared" si="115"/>
        <v/>
      </c>
      <c r="AV102" s="66" t="str">
        <f t="shared" si="116"/>
        <v/>
      </c>
      <c r="AW102" s="66" t="str">
        <f t="shared" si="123"/>
        <v/>
      </c>
      <c r="AX102" s="66" t="str">
        <f t="shared" si="123"/>
        <v/>
      </c>
      <c r="AY102" s="66" t="str">
        <f t="shared" si="123"/>
        <v/>
      </c>
      <c r="AZ102" s="66" t="str">
        <f t="shared" si="123"/>
        <v/>
      </c>
      <c r="BA102" s="66" t="str">
        <f t="shared" si="123"/>
        <v/>
      </c>
      <c r="BB102" s="66" t="str">
        <f t="shared" si="123"/>
        <v/>
      </c>
      <c r="BC102" s="66" t="str">
        <f t="shared" si="117"/>
        <v/>
      </c>
      <c r="BD102" s="66" t="str">
        <f t="shared" si="118"/>
        <v/>
      </c>
      <c r="BE102" s="66" t="str">
        <f t="shared" si="119"/>
        <v/>
      </c>
      <c r="BF102" s="66" t="str">
        <f t="shared" si="120"/>
        <v/>
      </c>
      <c r="BG102" s="66" t="str">
        <f t="shared" si="121"/>
        <v/>
      </c>
      <c r="BH102" s="66" t="str">
        <f t="shared" si="122"/>
        <v/>
      </c>
      <c r="BI102" s="66" t="str">
        <f t="shared" si="124"/>
        <v/>
      </c>
      <c r="BJ102" s="66" t="str">
        <f t="shared" si="124"/>
        <v/>
      </c>
      <c r="BK102" s="66" t="str">
        <f t="shared" si="124"/>
        <v/>
      </c>
      <c r="BL102" s="66" t="str">
        <f t="shared" si="124"/>
        <v/>
      </c>
      <c r="BM102" s="66" t="str">
        <f t="shared" si="124"/>
        <v/>
      </c>
      <c r="BN102" s="66" t="str">
        <f t="shared" si="124"/>
        <v/>
      </c>
      <c r="BP102" s="66" t="str" cm="1">
        <f t="array" ref="BP102">IF(INDEX($A:$A,ROW(BP102))&lt;=V$6,SMALL(N:N,INDEX($A:$A,ROW(BP102))),"")</f>
        <v/>
      </c>
      <c r="BQ102" s="66" t="str" cm="1">
        <f t="array" ref="BQ102">IF(INDEX($A:$A,ROW(BQ102))&lt;=W$6,SMALL(O:O,INDEX($A:$A,ROW(BQ102))),"")</f>
        <v/>
      </c>
      <c r="BR102" s="66" t="str" cm="1">
        <f t="array" ref="BR102">IF(INDEX($A:$A,ROW(BR102))&lt;=X$6,SMALL(P:P,INDEX($A:$A,ROW(BR102))),"")</f>
        <v/>
      </c>
      <c r="BS102" s="66" t="str" cm="1">
        <f t="array" ref="BS102">IF(INDEX($A:$A,ROW(BS102))&lt;=Y$6,SMALL(Q:Q,INDEX($A:$A,ROW(BS102))),"")</f>
        <v/>
      </c>
      <c r="BT102" s="66" t="str" cm="1">
        <f t="array" ref="BT102">IF(INDEX($A:$A,ROW(BT102))&lt;=Z$6,SMALL(R:R,INDEX($A:$A,ROW(BT102))),"")</f>
        <v/>
      </c>
      <c r="BU102" s="66" t="str" cm="1">
        <f t="array" ref="BU102">IF(INDEX($A:$A,ROW(BU102))&lt;=AA$6,SMALL(S:S,INDEX($A:$A,ROW(BU102))),"")</f>
        <v/>
      </c>
      <c r="BV102" s="66" t="str" cm="1">
        <f t="array" aca="1" ref="BV102" ca="1">IF(INDEX($A:$A,ROW(BP102))&lt;=V$6,_xlfn.NORM.INV(RAND(),0,1),"")</f>
        <v/>
      </c>
      <c r="BW102" s="66" t="str" cm="1">
        <f t="array" aca="1" ref="BW102" ca="1">IF(INDEX($A:$A,ROW(BQ102))&lt;=W$6,_xlfn.NORM.INV(RAND(),0,1),"")</f>
        <v/>
      </c>
      <c r="BX102" s="66" t="str" cm="1">
        <f t="array" aca="1" ref="BX102" ca="1">IF(INDEX($A:$A,ROW(BR102))&lt;=X$6,_xlfn.NORM.INV(RAND(),0,1),"")</f>
        <v/>
      </c>
      <c r="BY102" s="66" t="str" cm="1">
        <f t="array" aca="1" ref="BY102" ca="1">IF(INDEX($A:$A,ROW(BS102))&lt;=Y$6,_xlfn.NORM.INV(RAND(),0,1),"")</f>
        <v/>
      </c>
      <c r="BZ102" s="66" t="str" cm="1">
        <f t="array" aca="1" ref="BZ102" ca="1">IF(INDEX($A:$A,ROW(BT102))&lt;=Z$6,_xlfn.NORM.INV(RAND(),0,1),"")</f>
        <v/>
      </c>
      <c r="CA102" s="66" t="str" cm="1">
        <f t="array" aca="1" ref="CA102" ca="1">IF(INDEX($A:$A,ROW(BU102))&lt;=AA$6,_xlfn.NORM.INV(RAND(),0,1),"")</f>
        <v/>
      </c>
    </row>
    <row r="103" spans="1:79">
      <c r="A103" s="66"/>
      <c r="N103" s="67"/>
      <c r="O103" s="66"/>
      <c r="U103" t="s">
        <v>156</v>
      </c>
      <c r="X103" s="66"/>
      <c r="Y103" s="66"/>
      <c r="Z103" s="66"/>
      <c r="AA103" s="66"/>
      <c r="AB103" s="66"/>
      <c r="AC103" s="66"/>
    </row>
    <row r="104" spans="1:79">
      <c r="N104" s="67"/>
      <c r="U104" t="s">
        <v>2</v>
      </c>
      <c r="X104" s="66"/>
      <c r="Y104" s="66"/>
      <c r="Z104" s="66"/>
      <c r="AA104" s="66"/>
      <c r="AB104" s="66"/>
      <c r="AC104" s="66"/>
    </row>
    <row r="105" spans="1:79">
      <c r="N105" s="67"/>
      <c r="U105" t="s">
        <v>157</v>
      </c>
      <c r="X105" s="66"/>
      <c r="Y105" s="66"/>
      <c r="Z105" s="66"/>
      <c r="AA105" s="66"/>
      <c r="AB105" s="66"/>
      <c r="AC105" s="66"/>
    </row>
    <row r="106" spans="1:79">
      <c r="N106" s="67"/>
      <c r="X106" s="66"/>
      <c r="Y106" s="66"/>
      <c r="Z106" s="66"/>
      <c r="AA106" s="66"/>
      <c r="AB106" s="66"/>
      <c r="AC106" s="66"/>
    </row>
    <row r="107" spans="1:79">
      <c r="N107" s="67"/>
      <c r="X107" s="66"/>
      <c r="Y107" s="66"/>
      <c r="Z107" s="66"/>
      <c r="AA107" s="66"/>
      <c r="AB107" s="66"/>
      <c r="AC107" s="66"/>
    </row>
    <row r="108" spans="1:79">
      <c r="N108" s="67"/>
      <c r="X108" s="66"/>
      <c r="Y108" s="66"/>
      <c r="Z108" s="66"/>
      <c r="AB108" s="66"/>
      <c r="AC108" s="66"/>
    </row>
    <row r="109" spans="1:79">
      <c r="N109" s="67"/>
      <c r="X109" s="66"/>
      <c r="Y109" s="66"/>
      <c r="Z109" s="66"/>
      <c r="AA109" s="66"/>
      <c r="AB109" s="66"/>
      <c r="AC109" s="66"/>
    </row>
    <row r="110" spans="1:79">
      <c r="N110" s="67"/>
      <c r="X110" s="66"/>
      <c r="Y110" s="66"/>
      <c r="Z110" s="66"/>
      <c r="AA110" s="66"/>
      <c r="AB110" s="66"/>
      <c r="AC110" s="66"/>
    </row>
    <row r="111" spans="1:79">
      <c r="U111" s="66" t="s">
        <v>113</v>
      </c>
      <c r="V111" s="66">
        <f>SMALL(N:N,A3)</f>
        <v>6</v>
      </c>
      <c r="W111" s="66"/>
      <c r="X111" s="66"/>
      <c r="Y111" s="66"/>
      <c r="Z111" s="66"/>
      <c r="AA111" s="66"/>
      <c r="AB111" s="66"/>
      <c r="AC111" s="66"/>
    </row>
    <row r="112" spans="1:79">
      <c r="U112" s="66" t="s">
        <v>114</v>
      </c>
      <c r="V112" s="66"/>
      <c r="W112" s="66"/>
      <c r="X112" s="66"/>
      <c r="Y112" s="66"/>
      <c r="Z112" s="66"/>
      <c r="AA112" s="66"/>
      <c r="AB112" s="66"/>
      <c r="AC112" s="66"/>
    </row>
    <row r="113" spans="21:29">
      <c r="U113" s="32" t="s">
        <v>16</v>
      </c>
      <c r="V113" s="66"/>
      <c r="W113" s="66"/>
      <c r="X113" s="66"/>
      <c r="Y113" s="66"/>
      <c r="Z113" s="66"/>
      <c r="AA113" s="66"/>
      <c r="AB113" s="66"/>
      <c r="AC113" s="66"/>
    </row>
    <row r="114" spans="21:29">
      <c r="U114" s="66"/>
      <c r="V114" s="66"/>
      <c r="W114" s="66"/>
      <c r="X114" s="66"/>
      <c r="Y114" s="66"/>
      <c r="Z114" s="66"/>
      <c r="AA114" s="66"/>
      <c r="AB114" s="66"/>
      <c r="AC114" s="66"/>
    </row>
    <row r="115" spans="21:29">
      <c r="U115" s="66"/>
      <c r="V115" t="s">
        <v>4</v>
      </c>
      <c r="W115" t="s">
        <v>7</v>
      </c>
      <c r="X115" t="s">
        <v>17</v>
      </c>
      <c r="Y115" t="s">
        <v>66</v>
      </c>
      <c r="Z115" t="s">
        <v>67</v>
      </c>
      <c r="AA115" t="s">
        <v>0</v>
      </c>
      <c r="AB115" s="66"/>
      <c r="AC115" s="66"/>
    </row>
    <row r="116" spans="21:29">
      <c r="U116" s="66"/>
      <c r="V116" s="66"/>
      <c r="W116" s="66"/>
      <c r="X116" s="66"/>
      <c r="Y116" s="66"/>
      <c r="Z116" s="66"/>
      <c r="AA116" s="66"/>
      <c r="AB116" s="66"/>
      <c r="AC116" s="66"/>
    </row>
    <row r="117" spans="21:29">
      <c r="U117" s="66"/>
      <c r="V117" s="66"/>
      <c r="W117" s="66"/>
      <c r="X117" s="66"/>
      <c r="Y117" s="66"/>
      <c r="Z117" s="66"/>
      <c r="AA117" s="66"/>
      <c r="AB117" s="66"/>
      <c r="AC117" s="66"/>
    </row>
    <row r="118" spans="21:29">
      <c r="U118" s="66"/>
      <c r="V118" s="66"/>
      <c r="W118" s="66"/>
      <c r="X118" s="66"/>
      <c r="Y118" s="66"/>
      <c r="Z118" s="66"/>
      <c r="AA118" s="66"/>
      <c r="AB118" s="66"/>
      <c r="AC118" s="66"/>
    </row>
    <row r="119" spans="21:29">
      <c r="U119" s="66" t="s">
        <v>6</v>
      </c>
      <c r="V119" s="66"/>
      <c r="W119" s="66"/>
    </row>
    <row r="120" spans="21:29">
      <c r="U120" s="66"/>
      <c r="V120" s="66"/>
      <c r="W120" s="66"/>
    </row>
    <row r="121" spans="21:29">
      <c r="U121" t="s">
        <v>171</v>
      </c>
    </row>
    <row r="122" spans="21:29">
      <c r="U122" t="s">
        <v>170</v>
      </c>
      <c r="V122">
        <f>IF(BP3&lt;&gt;"",DEVSQ(BP:BP),0)</f>
        <v>86.9</v>
      </c>
      <c r="W122" s="66">
        <f t="shared" ref="W122:AA122" si="125">IF(BQ3&lt;&gt;"",DEVSQ(BQ:BQ),0)</f>
        <v>78.100000000000023</v>
      </c>
      <c r="X122" s="66">
        <f t="shared" si="125"/>
        <v>70.390684624017965</v>
      </c>
      <c r="Y122" s="66">
        <f t="shared" si="125"/>
        <v>0</v>
      </c>
      <c r="Z122" s="66">
        <f t="shared" si="125"/>
        <v>0</v>
      </c>
      <c r="AA122" s="66">
        <f t="shared" si="125"/>
        <v>0</v>
      </c>
    </row>
    <row r="144" spans="16:16">
      <c r="P144">
        <f>_xlfn.COVARIANCE.S(R148:R157,R148:R157)</f>
        <v>9.6555555555555568</v>
      </c>
    </row>
    <row r="147" spans="17:36">
      <c r="Q147" t="s">
        <v>61</v>
      </c>
      <c r="S147" s="66">
        <v>6</v>
      </c>
      <c r="T147" s="66">
        <v>7</v>
      </c>
      <c r="U147" s="66">
        <v>8</v>
      </c>
      <c r="V147" s="66">
        <v>9</v>
      </c>
      <c r="W147" s="66">
        <v>12</v>
      </c>
      <c r="X147" s="66">
        <v>12</v>
      </c>
      <c r="Y147" s="66">
        <v>13</v>
      </c>
      <c r="Z147" s="66">
        <v>14</v>
      </c>
      <c r="AA147" s="66">
        <v>14</v>
      </c>
      <c r="AE147" s="66"/>
    </row>
    <row r="148" spans="17:36">
      <c r="Q148">
        <f>R148^2</f>
        <v>36</v>
      </c>
      <c r="R148">
        <v>6</v>
      </c>
      <c r="S148">
        <f t="shared" ref="S148:AA157" si="126">($R148-$R$159)*(S$147-$R$159)</f>
        <v>24.010000000000005</v>
      </c>
      <c r="T148" s="66">
        <f t="shared" si="126"/>
        <v>19.110000000000003</v>
      </c>
      <c r="U148" s="66">
        <f t="shared" si="126"/>
        <v>14.210000000000003</v>
      </c>
      <c r="V148" s="66">
        <f t="shared" si="126"/>
        <v>9.3100000000000023</v>
      </c>
      <c r="W148" s="66">
        <f t="shared" si="126"/>
        <v>-5.3899999999999988</v>
      </c>
      <c r="X148" s="66">
        <f t="shared" si="126"/>
        <v>-5.3899999999999988</v>
      </c>
      <c r="Y148" s="66">
        <f t="shared" si="126"/>
        <v>-10.29</v>
      </c>
      <c r="Z148" s="66">
        <f t="shared" si="126"/>
        <v>-15.19</v>
      </c>
      <c r="AA148" s="66">
        <f t="shared" si="126"/>
        <v>-15.19</v>
      </c>
      <c r="AE148" s="66"/>
      <c r="AF148" s="66"/>
      <c r="AG148" s="66"/>
      <c r="AH148" s="66"/>
      <c r="AI148" s="66"/>
      <c r="AJ148" s="66"/>
    </row>
    <row r="149" spans="17:36">
      <c r="Q149" s="66">
        <f t="shared" ref="Q149:Q157" si="127">R149^2</f>
        <v>49</v>
      </c>
      <c r="R149">
        <v>7</v>
      </c>
      <c r="S149" s="66">
        <f t="shared" si="126"/>
        <v>19.110000000000003</v>
      </c>
      <c r="T149" s="66">
        <f t="shared" si="126"/>
        <v>15.210000000000003</v>
      </c>
      <c r="U149" s="66">
        <f t="shared" si="126"/>
        <v>11.310000000000002</v>
      </c>
      <c r="V149" s="66">
        <f t="shared" si="126"/>
        <v>7.4100000000000019</v>
      </c>
      <c r="W149" s="66">
        <f t="shared" si="126"/>
        <v>-4.2899999999999991</v>
      </c>
      <c r="X149" s="66">
        <f t="shared" si="126"/>
        <v>-4.2899999999999991</v>
      </c>
      <c r="Y149" s="66">
        <f t="shared" si="126"/>
        <v>-8.19</v>
      </c>
      <c r="Z149" s="66">
        <f t="shared" si="126"/>
        <v>-12.09</v>
      </c>
      <c r="AA149" s="66">
        <f t="shared" si="126"/>
        <v>-12.09</v>
      </c>
    </row>
    <row r="150" spans="17:36">
      <c r="Q150" s="66">
        <f t="shared" si="127"/>
        <v>64</v>
      </c>
      <c r="R150">
        <v>8</v>
      </c>
      <c r="S150" s="66">
        <f t="shared" si="126"/>
        <v>14.210000000000003</v>
      </c>
      <c r="T150" s="66">
        <f t="shared" si="126"/>
        <v>11.310000000000002</v>
      </c>
      <c r="U150" s="66">
        <f t="shared" si="126"/>
        <v>8.4100000000000019</v>
      </c>
      <c r="V150" s="66">
        <f t="shared" si="126"/>
        <v>5.5100000000000016</v>
      </c>
      <c r="W150" s="66">
        <f t="shared" si="126"/>
        <v>-3.1899999999999995</v>
      </c>
      <c r="X150" s="66">
        <f t="shared" si="126"/>
        <v>-3.1899999999999995</v>
      </c>
      <c r="Y150" s="66">
        <f t="shared" si="126"/>
        <v>-6.09</v>
      </c>
      <c r="Z150" s="66">
        <f t="shared" si="126"/>
        <v>-8.99</v>
      </c>
      <c r="AA150" s="66">
        <f t="shared" si="126"/>
        <v>-8.99</v>
      </c>
    </row>
    <row r="151" spans="17:36">
      <c r="Q151" s="66">
        <f t="shared" si="127"/>
        <v>81</v>
      </c>
      <c r="R151">
        <v>9</v>
      </c>
      <c r="S151" s="66">
        <f t="shared" si="126"/>
        <v>9.3100000000000023</v>
      </c>
      <c r="T151" s="66">
        <f t="shared" si="126"/>
        <v>7.4100000000000019</v>
      </c>
      <c r="U151" s="66">
        <f t="shared" si="126"/>
        <v>5.5100000000000016</v>
      </c>
      <c r="V151" s="66">
        <f t="shared" si="126"/>
        <v>3.6100000000000012</v>
      </c>
      <c r="W151" s="66">
        <f t="shared" si="126"/>
        <v>-2.09</v>
      </c>
      <c r="X151" s="66">
        <f t="shared" si="126"/>
        <v>-2.09</v>
      </c>
      <c r="Y151" s="66">
        <f t="shared" si="126"/>
        <v>-3.99</v>
      </c>
      <c r="Z151" s="66">
        <f t="shared" si="126"/>
        <v>-5.8900000000000006</v>
      </c>
      <c r="AA151" s="66">
        <f t="shared" si="126"/>
        <v>-5.8900000000000006</v>
      </c>
    </row>
    <row r="152" spans="17:36">
      <c r="Q152" s="66">
        <f t="shared" si="127"/>
        <v>144</v>
      </c>
      <c r="R152">
        <v>12</v>
      </c>
      <c r="S152" s="66">
        <f t="shared" si="126"/>
        <v>-5.3899999999999988</v>
      </c>
      <c r="T152" s="66">
        <f t="shared" si="126"/>
        <v>-4.2899999999999991</v>
      </c>
      <c r="U152" s="66">
        <f t="shared" si="126"/>
        <v>-3.1899999999999995</v>
      </c>
      <c r="V152" s="66">
        <f t="shared" si="126"/>
        <v>-2.09</v>
      </c>
      <c r="W152" s="66">
        <f t="shared" si="126"/>
        <v>1.2099999999999993</v>
      </c>
      <c r="X152" s="66">
        <f t="shared" si="126"/>
        <v>1.2099999999999993</v>
      </c>
      <c r="Y152" s="66">
        <f t="shared" si="126"/>
        <v>2.3099999999999987</v>
      </c>
      <c r="Z152" s="66">
        <f t="shared" si="126"/>
        <v>3.4099999999999984</v>
      </c>
      <c r="AA152" s="66">
        <f t="shared" si="126"/>
        <v>3.4099999999999984</v>
      </c>
    </row>
    <row r="153" spans="17:36">
      <c r="Q153" s="66">
        <f t="shared" si="127"/>
        <v>144</v>
      </c>
      <c r="R153">
        <v>12</v>
      </c>
      <c r="S153" s="66">
        <f t="shared" si="126"/>
        <v>-5.3899999999999988</v>
      </c>
      <c r="T153" s="66">
        <f t="shared" si="126"/>
        <v>-4.2899999999999991</v>
      </c>
      <c r="U153" s="66">
        <f t="shared" si="126"/>
        <v>-3.1899999999999995</v>
      </c>
      <c r="V153" s="66">
        <f t="shared" si="126"/>
        <v>-2.09</v>
      </c>
      <c r="W153" s="66">
        <f t="shared" si="126"/>
        <v>1.2099999999999993</v>
      </c>
      <c r="X153" s="66">
        <f t="shared" si="126"/>
        <v>1.2099999999999993</v>
      </c>
      <c r="Y153" s="66">
        <f t="shared" si="126"/>
        <v>2.3099999999999987</v>
      </c>
      <c r="Z153" s="66">
        <f t="shared" si="126"/>
        <v>3.4099999999999984</v>
      </c>
      <c r="AA153" s="66">
        <f t="shared" si="126"/>
        <v>3.4099999999999984</v>
      </c>
    </row>
    <row r="154" spans="17:36">
      <c r="Q154" s="66">
        <f t="shared" si="127"/>
        <v>169</v>
      </c>
      <c r="R154">
        <v>13</v>
      </c>
      <c r="S154" s="66">
        <f t="shared" si="126"/>
        <v>-10.29</v>
      </c>
      <c r="T154" s="66">
        <f t="shared" si="126"/>
        <v>-8.19</v>
      </c>
      <c r="U154" s="66">
        <f t="shared" si="126"/>
        <v>-6.09</v>
      </c>
      <c r="V154" s="66">
        <f t="shared" si="126"/>
        <v>-3.99</v>
      </c>
      <c r="W154" s="66">
        <f t="shared" si="126"/>
        <v>2.3099999999999987</v>
      </c>
      <c r="X154" s="66">
        <f t="shared" si="126"/>
        <v>2.3099999999999987</v>
      </c>
      <c r="Y154" s="66">
        <f t="shared" si="126"/>
        <v>4.4099999999999984</v>
      </c>
      <c r="Z154" s="66">
        <f t="shared" si="126"/>
        <v>6.509999999999998</v>
      </c>
      <c r="AA154" s="66">
        <f t="shared" si="126"/>
        <v>6.509999999999998</v>
      </c>
    </row>
    <row r="155" spans="17:36">
      <c r="Q155" s="66">
        <f t="shared" si="127"/>
        <v>196</v>
      </c>
      <c r="R155">
        <v>14</v>
      </c>
      <c r="S155" s="66">
        <f t="shared" si="126"/>
        <v>-15.19</v>
      </c>
      <c r="T155" s="66">
        <f t="shared" si="126"/>
        <v>-12.09</v>
      </c>
      <c r="U155" s="66">
        <f t="shared" si="126"/>
        <v>-8.99</v>
      </c>
      <c r="V155" s="66">
        <f t="shared" si="126"/>
        <v>-5.8900000000000006</v>
      </c>
      <c r="W155" s="66">
        <f t="shared" si="126"/>
        <v>3.4099999999999984</v>
      </c>
      <c r="X155" s="66">
        <f t="shared" si="126"/>
        <v>3.4099999999999984</v>
      </c>
      <c r="Y155" s="66">
        <f t="shared" si="126"/>
        <v>6.509999999999998</v>
      </c>
      <c r="Z155" s="66">
        <f t="shared" si="126"/>
        <v>9.6099999999999977</v>
      </c>
      <c r="AA155" s="66">
        <f t="shared" si="126"/>
        <v>9.6099999999999977</v>
      </c>
    </row>
    <row r="156" spans="17:36">
      <c r="Q156" s="66">
        <f t="shared" si="127"/>
        <v>196</v>
      </c>
      <c r="R156">
        <v>14</v>
      </c>
      <c r="S156" s="66">
        <f t="shared" si="126"/>
        <v>-15.19</v>
      </c>
      <c r="T156" s="66">
        <f t="shared" si="126"/>
        <v>-12.09</v>
      </c>
      <c r="U156" s="66">
        <f t="shared" si="126"/>
        <v>-8.99</v>
      </c>
      <c r="V156" s="66">
        <f t="shared" si="126"/>
        <v>-5.8900000000000006</v>
      </c>
      <c r="W156" s="66">
        <f t="shared" si="126"/>
        <v>3.4099999999999984</v>
      </c>
      <c r="X156" s="66">
        <f t="shared" si="126"/>
        <v>3.4099999999999984</v>
      </c>
      <c r="Y156" s="66">
        <f t="shared" si="126"/>
        <v>6.509999999999998</v>
      </c>
      <c r="Z156" s="66">
        <f t="shared" si="126"/>
        <v>9.6099999999999977</v>
      </c>
      <c r="AA156" s="66">
        <f t="shared" si="126"/>
        <v>9.6099999999999977</v>
      </c>
    </row>
    <row r="157" spans="17:36">
      <c r="Q157" s="66">
        <f t="shared" si="127"/>
        <v>196</v>
      </c>
      <c r="R157">
        <v>14</v>
      </c>
      <c r="S157" s="66">
        <f t="shared" si="126"/>
        <v>-15.19</v>
      </c>
      <c r="T157" s="66">
        <f t="shared" si="126"/>
        <v>-12.09</v>
      </c>
      <c r="U157" s="66">
        <f t="shared" si="126"/>
        <v>-8.99</v>
      </c>
      <c r="V157" s="66">
        <f t="shared" si="126"/>
        <v>-5.8900000000000006</v>
      </c>
      <c r="W157" s="66">
        <f t="shared" si="126"/>
        <v>3.4099999999999984</v>
      </c>
      <c r="X157" s="66">
        <f t="shared" si="126"/>
        <v>3.4099999999999984</v>
      </c>
      <c r="Y157" s="66">
        <f t="shared" si="126"/>
        <v>6.509999999999998</v>
      </c>
      <c r="Z157" s="66">
        <f t="shared" si="126"/>
        <v>9.6099999999999977</v>
      </c>
      <c r="AA157" s="66">
        <f t="shared" si="126"/>
        <v>9.6099999999999977</v>
      </c>
    </row>
    <row r="159" spans="17:36">
      <c r="Q159">
        <f>$R$159</f>
        <v>10.9</v>
      </c>
      <c r="R159">
        <f>AVERAGE(R148:R157)</f>
        <v>10.9</v>
      </c>
    </row>
    <row r="160" spans="17:36">
      <c r="S160">
        <f>SUM(S148:AA157)</f>
        <v>-3.1974423109204508E-14</v>
      </c>
    </row>
    <row r="161" spans="17:19">
      <c r="Q161">
        <f>SUM(Q148:Q157)</f>
        <v>1275</v>
      </c>
      <c r="S161">
        <f>COUNT(S148:AA157)</f>
        <v>90</v>
      </c>
    </row>
    <row r="162" spans="17:19">
      <c r="S162">
        <f>S160/S161</f>
        <v>-3.5527136788005011E-16</v>
      </c>
    </row>
  </sheetData>
  <sortState xmlns:xlrd2="http://schemas.microsoft.com/office/spreadsheetml/2017/richdata2" ref="BY3:BY12">
    <sortCondition ref="BY3:BY12"/>
  </sortState>
  <mergeCells count="13">
    <mergeCell ref="U84:W84"/>
    <mergeCell ref="BP1:BU1"/>
    <mergeCell ref="BC1:BH1"/>
    <mergeCell ref="BI1:BN1"/>
    <mergeCell ref="U44:X44"/>
    <mergeCell ref="U55:X55"/>
    <mergeCell ref="U66:X66"/>
    <mergeCell ref="U2:AA2"/>
    <mergeCell ref="N1:S1"/>
    <mergeCell ref="AE1:AJ1"/>
    <mergeCell ref="AK1:AP1"/>
    <mergeCell ref="AQ1:AV1"/>
    <mergeCell ref="AW1:BB1"/>
  </mergeCells>
  <conditionalFormatting sqref="V42:W42">
    <cfRule type="cellIs" dxfId="9" priority="20" operator="equal">
      <formula>"Not equal"</formula>
    </cfRule>
    <cfRule type="colorScale" priority="21">
      <colorScale>
        <cfvo type="min"/>
        <cfvo type="max"/>
        <color rgb="FFFF7128"/>
        <color rgb="FFFFEF9C"/>
      </colorScale>
    </cfRule>
  </conditionalFormatting>
  <conditionalFormatting sqref="V42:W42">
    <cfRule type="cellIs" dxfId="8" priority="19" operator="equal">
      <formula>"Equal"</formula>
    </cfRule>
  </conditionalFormatting>
  <conditionalFormatting sqref="V53">
    <cfRule type="cellIs" dxfId="7" priority="14" operator="equal">
      <formula>"Not equal"</formula>
    </cfRule>
    <cfRule type="colorScale" priority="15">
      <colorScale>
        <cfvo type="min"/>
        <cfvo type="max"/>
        <color rgb="FFFF7128"/>
        <color rgb="FFFFEF9C"/>
      </colorScale>
    </cfRule>
  </conditionalFormatting>
  <conditionalFormatting sqref="V53">
    <cfRule type="cellIs" dxfId="6" priority="13" operator="equal">
      <formula>"Equal"</formula>
    </cfRule>
  </conditionalFormatting>
  <conditionalFormatting sqref="V64">
    <cfRule type="cellIs" dxfId="5" priority="8" operator="equal">
      <formula>"Not equal"</formula>
    </cfRule>
    <cfRule type="colorScale" priority="9">
      <colorScale>
        <cfvo type="min"/>
        <cfvo type="max"/>
        <color rgb="FFFF7128"/>
        <color rgb="FFFFEF9C"/>
      </colorScale>
    </cfRule>
  </conditionalFormatting>
  <conditionalFormatting sqref="V64">
    <cfRule type="cellIs" dxfId="4" priority="7" operator="equal">
      <formula>"Equal"</formula>
    </cfRule>
  </conditionalFormatting>
  <conditionalFormatting sqref="V75">
    <cfRule type="cellIs" dxfId="3" priority="5" operator="equal">
      <formula>"Not equal"</formula>
    </cfRule>
    <cfRule type="colorScale" priority="6">
      <colorScale>
        <cfvo type="min"/>
        <cfvo type="max"/>
        <color rgb="FFFF7128"/>
        <color rgb="FFFFEF9C"/>
      </colorScale>
    </cfRule>
  </conditionalFormatting>
  <conditionalFormatting sqref="V75">
    <cfRule type="cellIs" dxfId="2" priority="4" operator="equal">
      <formula>"Equal"</formula>
    </cfRule>
  </conditionalFormatting>
  <conditionalFormatting sqref="W91:W92 W94">
    <cfRule type="cellIs" dxfId="1" priority="2" operator="equal">
      <formula>"Not equal"</formula>
    </cfRule>
    <cfRule type="colorScale" priority="3">
      <colorScale>
        <cfvo type="min"/>
        <cfvo type="max"/>
        <color rgb="FFFF7128"/>
        <color rgb="FFFFEF9C"/>
      </colorScale>
    </cfRule>
  </conditionalFormatting>
  <conditionalFormatting sqref="W91:W92 W94">
    <cfRule type="cellIs" dxfId="0" priority="1" operator="equal">
      <formula>"Equal"</formula>
    </cfRule>
  </conditionalFormatting>
  <pageMargins left="0.7" right="0.7" top="0.75" bottom="0.75" header="0.3" footer="0.3"/>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24CD4C07-EF7D-4797-A407-16734E78651C}">
          <x14:formula1>
            <xm:f>'T-Test'!$AK$4:$AK$14</xm:f>
          </x14:formula1>
          <xm:sqref>V39 V89 V50 V61 V72</xm:sqref>
        </x14:dataValidation>
        <x14:dataValidation type="list" allowBlank="1" showInputMessage="1" showErrorMessage="1" xr:uid="{E71887B8-2FE4-48EC-AC6D-3A338D1B5C6C}">
          <x14:formula1>
            <xm:f>'T-Test'!$AL$4:$AL$14</xm:f>
          </x14:formula1>
          <xm:sqref>W39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Z-test</vt:lpstr>
      <vt:lpstr>Z LUT</vt:lpstr>
      <vt:lpstr>T-Test</vt:lpstr>
      <vt:lpstr>t LUT</vt:lpstr>
      <vt:lpstr>Equal variance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Fuck You</dc:creator>
  <cp:lastModifiedBy>SO-PC</cp:lastModifiedBy>
  <cp:lastPrinted>2009-06-15T23:06:12Z</cp:lastPrinted>
  <dcterms:created xsi:type="dcterms:W3CDTF">2008-07-20T21:25:48Z</dcterms:created>
  <dcterms:modified xsi:type="dcterms:W3CDTF">2022-08-22T20:11:35Z</dcterms:modified>
</cp:coreProperties>
</file>