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" yWindow="5184" windowWidth="23088" windowHeight="4488"/>
    <workbookView xWindow="-12" yWindow="-12" windowWidth="23076" windowHeight="5220"/>
  </bookViews>
  <sheets>
    <sheet name="NBA" sheetId="1" r:id="rId1"/>
    <sheet name="Sheet2" sheetId="2" r:id="rId2"/>
    <sheet name="Sheet3" sheetId="3" r:id="rId3"/>
    <sheet name="Sheet1" sheetId="4" r:id="rId4"/>
    <sheet name="Sheet4" sheetId="5" r:id="rId5"/>
  </sheets>
  <calcPr calcId="125725"/>
</workbook>
</file>

<file path=xl/calcChain.xml><?xml version="1.0" encoding="utf-8"?>
<calcChain xmlns="http://schemas.openxmlformats.org/spreadsheetml/2006/main">
  <c r="I764" i="1"/>
  <c r="I763"/>
  <c r="I762"/>
  <c r="I761"/>
  <c r="I760"/>
  <c r="I759"/>
  <c r="I758"/>
  <c r="I757"/>
  <c r="I756"/>
  <c r="I752"/>
  <c r="I751"/>
  <c r="I750"/>
  <c r="I749"/>
  <c r="I748"/>
  <c r="I747"/>
  <c r="I746"/>
  <c r="I745"/>
  <c r="I744"/>
  <c r="I743"/>
  <c r="I739"/>
  <c r="I738"/>
  <c r="I737"/>
  <c r="I736"/>
  <c r="I735"/>
  <c r="I734"/>
  <c r="I733"/>
  <c r="I732"/>
  <c r="I731"/>
  <c r="I730"/>
  <c r="I726"/>
  <c r="I725"/>
  <c r="I724"/>
  <c r="I723"/>
  <c r="I722"/>
  <c r="I721"/>
  <c r="I720"/>
  <c r="I719"/>
  <c r="I718"/>
  <c r="I717"/>
  <c r="I714"/>
  <c r="I713"/>
  <c r="I712"/>
  <c r="I711"/>
  <c r="I710"/>
  <c r="I709"/>
  <c r="I708"/>
  <c r="I707"/>
  <c r="I706"/>
  <c r="I705"/>
  <c r="I704"/>
  <c r="I699"/>
  <c r="I698"/>
  <c r="I697"/>
  <c r="I696"/>
  <c r="I695"/>
  <c r="I694"/>
  <c r="I693"/>
  <c r="I692"/>
  <c r="I691"/>
  <c r="I686"/>
  <c r="I685"/>
  <c r="I684"/>
  <c r="I683"/>
  <c r="I682"/>
  <c r="I681"/>
  <c r="I680"/>
  <c r="I679"/>
  <c r="I678"/>
  <c r="I674"/>
  <c r="I673"/>
  <c r="I672"/>
  <c r="I671"/>
  <c r="I670"/>
  <c r="I669"/>
  <c r="I668"/>
  <c r="I667"/>
  <c r="I666"/>
  <c r="I665"/>
  <c r="A664"/>
  <c r="A663"/>
  <c r="I662"/>
  <c r="A662"/>
  <c r="I661"/>
  <c r="A661"/>
  <c r="I660"/>
  <c r="A660"/>
  <c r="I659"/>
  <c r="A659"/>
  <c r="I658"/>
  <c r="A658"/>
  <c r="I657"/>
  <c r="A657"/>
  <c r="I656"/>
  <c r="A656"/>
  <c r="I655"/>
  <c r="A655"/>
  <c r="I654"/>
  <c r="A654"/>
  <c r="I653"/>
  <c r="A653"/>
  <c r="I652"/>
  <c r="G652"/>
  <c r="A652"/>
  <c r="I649"/>
  <c r="I648"/>
  <c r="I647"/>
  <c r="I646"/>
  <c r="I645"/>
  <c r="I644"/>
  <c r="I643"/>
  <c r="I642"/>
  <c r="I641"/>
  <c r="I640"/>
  <c r="I639"/>
  <c r="E633" i="2"/>
  <c r="E632"/>
  <c r="E631"/>
  <c r="E630"/>
  <c r="E629"/>
  <c r="E628"/>
  <c r="E627"/>
  <c r="E626"/>
  <c r="E625"/>
  <c r="E620"/>
  <c r="E619"/>
  <c r="E618"/>
  <c r="E617"/>
  <c r="E616"/>
  <c r="E615"/>
  <c r="E614"/>
  <c r="E613"/>
  <c r="E612"/>
  <c r="E607"/>
  <c r="E606"/>
  <c r="E605"/>
  <c r="E604"/>
  <c r="E603"/>
  <c r="E602"/>
  <c r="E601"/>
  <c r="E600"/>
  <c r="E599"/>
  <c r="E595"/>
  <c r="E594"/>
  <c r="E593"/>
  <c r="E592"/>
  <c r="E591"/>
  <c r="E590"/>
  <c r="E589"/>
  <c r="E588"/>
  <c r="E587"/>
  <c r="E586"/>
  <c r="E582"/>
  <c r="E581"/>
  <c r="E580"/>
  <c r="E579"/>
  <c r="E578"/>
  <c r="E577"/>
  <c r="E576"/>
  <c r="E575"/>
  <c r="E574"/>
  <c r="E573"/>
  <c r="E570"/>
  <c r="E569"/>
  <c r="E568"/>
  <c r="E567"/>
  <c r="E566"/>
  <c r="E565"/>
  <c r="E564"/>
  <c r="E563"/>
  <c r="E562"/>
  <c r="E561"/>
  <c r="E560"/>
  <c r="E557"/>
  <c r="E556"/>
  <c r="E555"/>
  <c r="E554"/>
  <c r="E553"/>
  <c r="E552"/>
  <c r="E551"/>
  <c r="E550"/>
  <c r="E549"/>
  <c r="E548"/>
  <c r="E547"/>
  <c r="E543"/>
  <c r="E542"/>
  <c r="E541"/>
  <c r="E540"/>
  <c r="E539"/>
  <c r="E538"/>
  <c r="E537"/>
  <c r="E536"/>
  <c r="E535"/>
  <c r="E532"/>
  <c r="E531"/>
  <c r="E530"/>
  <c r="E529"/>
  <c r="E528"/>
  <c r="E527"/>
  <c r="E526"/>
  <c r="E525"/>
  <c r="E524"/>
  <c r="E523"/>
  <c r="E522"/>
  <c r="E520"/>
  <c r="E519"/>
  <c r="E518"/>
  <c r="E517"/>
  <c r="E516"/>
  <c r="E515"/>
  <c r="E514"/>
  <c r="E513"/>
  <c r="E512"/>
  <c r="E511"/>
  <c r="E510"/>
  <c r="E509"/>
  <c r="E507"/>
  <c r="E506"/>
  <c r="E505"/>
  <c r="E504"/>
  <c r="E503"/>
  <c r="E502"/>
  <c r="E501"/>
  <c r="E500"/>
  <c r="E499"/>
  <c r="E498"/>
  <c r="E497"/>
  <c r="E496"/>
  <c r="E492"/>
  <c r="E491"/>
  <c r="E490"/>
  <c r="E489"/>
  <c r="E488"/>
  <c r="E487"/>
  <c r="E486"/>
  <c r="E485"/>
  <c r="E484"/>
  <c r="E483"/>
  <c r="E481"/>
  <c r="E480"/>
  <c r="E479"/>
  <c r="E478"/>
  <c r="E477"/>
  <c r="E476"/>
  <c r="E475"/>
  <c r="E474"/>
  <c r="E473"/>
  <c r="E472"/>
  <c r="E471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4"/>
  <c r="E443"/>
  <c r="E442"/>
  <c r="E441"/>
  <c r="E440"/>
  <c r="E439"/>
  <c r="E438"/>
  <c r="E437"/>
  <c r="E436"/>
  <c r="E435"/>
  <c r="E434"/>
  <c r="E430"/>
  <c r="E429"/>
  <c r="E428"/>
  <c r="E427"/>
  <c r="E426"/>
  <c r="E425"/>
  <c r="E424"/>
  <c r="E423"/>
  <c r="E422"/>
  <c r="E421"/>
  <c r="E417"/>
  <c r="E416"/>
  <c r="E415"/>
  <c r="E414"/>
  <c r="E413"/>
  <c r="E412"/>
  <c r="E411"/>
  <c r="E410"/>
  <c r="E409"/>
  <c r="E408"/>
  <c r="E406"/>
  <c r="E405"/>
  <c r="E404"/>
  <c r="E403"/>
  <c r="E402"/>
  <c r="E401"/>
  <c r="E400"/>
  <c r="E399"/>
  <c r="E398"/>
  <c r="E397"/>
  <c r="E396"/>
  <c r="E394"/>
  <c r="E393"/>
  <c r="E392"/>
  <c r="E391"/>
  <c r="E390"/>
  <c r="E389"/>
  <c r="E388"/>
  <c r="E387"/>
  <c r="E386"/>
  <c r="E385"/>
  <c r="E384"/>
  <c r="E383"/>
  <c r="E380"/>
  <c r="E379"/>
  <c r="E378"/>
  <c r="E377"/>
  <c r="E376"/>
  <c r="E375"/>
  <c r="E374"/>
  <c r="E373"/>
  <c r="E372"/>
  <c r="E371"/>
  <c r="E370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4"/>
  <c r="E343"/>
  <c r="E342"/>
  <c r="E341"/>
  <c r="E340"/>
  <c r="E339"/>
  <c r="E338"/>
  <c r="E337"/>
  <c r="E336"/>
  <c r="E335"/>
  <c r="E334"/>
  <c r="E333"/>
  <c r="E329"/>
  <c r="E328"/>
  <c r="E327"/>
  <c r="E326"/>
  <c r="E325"/>
  <c r="E324"/>
  <c r="E323"/>
  <c r="E322"/>
  <c r="E321"/>
  <c r="E320"/>
  <c r="E316"/>
  <c r="E315"/>
  <c r="E314"/>
  <c r="E313"/>
  <c r="E312"/>
  <c r="E311"/>
  <c r="E310"/>
  <c r="E309"/>
  <c r="E308"/>
  <c r="E307"/>
  <c r="E304"/>
  <c r="E303"/>
  <c r="E302"/>
  <c r="E301"/>
  <c r="E300"/>
  <c r="E299"/>
  <c r="E298"/>
  <c r="E297"/>
  <c r="E296"/>
  <c r="E295"/>
  <c r="E294"/>
  <c r="E289"/>
  <c r="E288"/>
  <c r="E287"/>
  <c r="E286"/>
  <c r="E285"/>
  <c r="E284"/>
  <c r="E283"/>
  <c r="E282"/>
  <c r="E281"/>
  <c r="E277"/>
  <c r="E276"/>
  <c r="E275"/>
  <c r="E274"/>
  <c r="E273"/>
  <c r="E272"/>
  <c r="E271"/>
  <c r="E270"/>
  <c r="E269"/>
  <c r="E268"/>
  <c r="E264"/>
  <c r="E263"/>
  <c r="E262"/>
  <c r="E261"/>
  <c r="E260"/>
  <c r="E259"/>
  <c r="E258"/>
  <c r="E257"/>
  <c r="E256"/>
  <c r="E252"/>
  <c r="E251"/>
  <c r="E250"/>
  <c r="E249"/>
  <c r="E248"/>
  <c r="E247"/>
  <c r="E246"/>
  <c r="E245"/>
  <c r="E244"/>
  <c r="E243"/>
  <c r="E241"/>
  <c r="E240"/>
  <c r="E239"/>
  <c r="E238"/>
  <c r="E237"/>
  <c r="E236"/>
  <c r="E235"/>
  <c r="E234"/>
  <c r="E233"/>
  <c r="E232"/>
  <c r="E231"/>
  <c r="E230"/>
  <c r="E229"/>
  <c r="E226"/>
  <c r="E225"/>
  <c r="E224"/>
  <c r="E223"/>
  <c r="E222"/>
  <c r="E221"/>
  <c r="E220"/>
  <c r="E219"/>
  <c r="E218"/>
  <c r="E217"/>
  <c r="E213"/>
  <c r="E212"/>
  <c r="E211"/>
  <c r="E210"/>
  <c r="E209"/>
  <c r="E208"/>
  <c r="E207"/>
  <c r="E206"/>
  <c r="E205"/>
  <c r="E204"/>
  <c r="E202"/>
  <c r="E201"/>
  <c r="E200"/>
  <c r="E199"/>
  <c r="E198"/>
  <c r="E197"/>
  <c r="E196"/>
  <c r="E195"/>
  <c r="E194"/>
  <c r="E193"/>
  <c r="E192"/>
  <c r="E189"/>
  <c r="E188"/>
  <c r="E187"/>
  <c r="E186"/>
  <c r="E185"/>
  <c r="E184"/>
  <c r="E183"/>
  <c r="E182"/>
  <c r="E181"/>
  <c r="E180"/>
  <c r="E176"/>
  <c r="E175"/>
  <c r="E174"/>
  <c r="E173"/>
  <c r="E172"/>
  <c r="E171"/>
  <c r="E170"/>
  <c r="E169"/>
  <c r="E168"/>
  <c r="E167"/>
  <c r="E161"/>
  <c r="E160"/>
  <c r="E159"/>
  <c r="E158"/>
  <c r="E157"/>
  <c r="E156"/>
  <c r="E155"/>
  <c r="E154"/>
  <c r="E149"/>
  <c r="E148"/>
  <c r="E147"/>
  <c r="E146"/>
  <c r="E145"/>
  <c r="E144"/>
  <c r="E143"/>
  <c r="E142"/>
  <c r="E141"/>
  <c r="E139"/>
  <c r="E138"/>
  <c r="E137"/>
  <c r="E136"/>
  <c r="E135"/>
  <c r="E134"/>
  <c r="E133"/>
  <c r="E132"/>
  <c r="E131"/>
  <c r="E130"/>
  <c r="E129"/>
  <c r="E128"/>
  <c r="E124"/>
  <c r="E123"/>
  <c r="E122"/>
  <c r="E121"/>
  <c r="E120"/>
  <c r="E119"/>
  <c r="E118"/>
  <c r="E117"/>
  <c r="E116"/>
  <c r="E113"/>
  <c r="E112"/>
  <c r="E111"/>
  <c r="E110"/>
  <c r="E109"/>
  <c r="E108"/>
  <c r="E107"/>
  <c r="E106"/>
  <c r="E105"/>
  <c r="E104"/>
  <c r="E101"/>
  <c r="E100"/>
  <c r="E99"/>
  <c r="E98"/>
  <c r="E97"/>
  <c r="E96"/>
  <c r="E95"/>
  <c r="E94"/>
  <c r="E93"/>
  <c r="E92"/>
  <c r="E91"/>
  <c r="E87"/>
  <c r="E86"/>
  <c r="E85"/>
  <c r="E84"/>
  <c r="E83"/>
  <c r="E82"/>
  <c r="E81"/>
  <c r="E80"/>
  <c r="E79"/>
  <c r="E78"/>
  <c r="E75"/>
  <c r="E74"/>
  <c r="E73"/>
  <c r="E72"/>
  <c r="E71"/>
  <c r="E70"/>
  <c r="E69"/>
  <c r="E68"/>
  <c r="E67"/>
  <c r="E66"/>
  <c r="E65"/>
  <c r="E62"/>
  <c r="E61"/>
  <c r="E60"/>
  <c r="E59"/>
  <c r="E58"/>
  <c r="E57"/>
  <c r="E56"/>
  <c r="E55"/>
  <c r="E54"/>
  <c r="E53"/>
  <c r="E48"/>
  <c r="E47"/>
  <c r="E46"/>
  <c r="E45"/>
  <c r="E44"/>
  <c r="E43"/>
  <c r="E42"/>
  <c r="E41"/>
  <c r="E40"/>
  <c r="E36"/>
  <c r="E35"/>
  <c r="E34"/>
  <c r="E33"/>
  <c r="E32"/>
  <c r="E31"/>
  <c r="E30"/>
  <c r="E29"/>
  <c r="E28"/>
  <c r="E27"/>
  <c r="E24"/>
  <c r="E23"/>
  <c r="E22"/>
  <c r="E21"/>
  <c r="E20"/>
  <c r="E19"/>
  <c r="E18"/>
  <c r="E17"/>
  <c r="E16"/>
  <c r="E15"/>
  <c r="E14"/>
  <c r="E11"/>
  <c r="E10"/>
  <c r="E9"/>
  <c r="E8"/>
  <c r="E7"/>
  <c r="E6"/>
  <c r="E5"/>
  <c r="E4"/>
  <c r="E3"/>
  <c r="E2"/>
  <c r="I289" i="1"/>
  <c r="I288"/>
  <c r="I287"/>
  <c r="I286"/>
  <c r="I285"/>
  <c r="I284"/>
  <c r="I283"/>
  <c r="I282"/>
  <c r="I281"/>
  <c r="I277"/>
  <c r="I276"/>
  <c r="I275"/>
  <c r="I274"/>
  <c r="I273"/>
  <c r="I272"/>
  <c r="I271"/>
  <c r="I270"/>
  <c r="I269"/>
  <c r="I268"/>
  <c r="I264"/>
  <c r="I263"/>
  <c r="I262"/>
  <c r="I261"/>
  <c r="I260"/>
  <c r="I259"/>
  <c r="I258"/>
  <c r="I257"/>
  <c r="I256"/>
  <c r="I252"/>
  <c r="I251"/>
  <c r="I250"/>
  <c r="I249"/>
  <c r="I248"/>
  <c r="I247"/>
  <c r="I246"/>
  <c r="I245"/>
  <c r="I244"/>
  <c r="I243"/>
  <c r="I241"/>
  <c r="I240"/>
  <c r="I239"/>
  <c r="I238"/>
  <c r="I237"/>
  <c r="I236"/>
  <c r="I235"/>
  <c r="I234"/>
  <c r="I233"/>
  <c r="I232"/>
  <c r="I231"/>
  <c r="I230"/>
  <c r="I224"/>
  <c r="I223"/>
  <c r="I222"/>
  <c r="I221"/>
  <c r="I220"/>
  <c r="I219"/>
  <c r="I218"/>
  <c r="I217"/>
  <c r="I213"/>
  <c r="I212"/>
  <c r="I211"/>
  <c r="I210"/>
  <c r="I209"/>
  <c r="I208"/>
  <c r="I207"/>
  <c r="I206"/>
  <c r="I205"/>
  <c r="I204"/>
  <c r="I202"/>
  <c r="I201"/>
  <c r="I200"/>
  <c r="I199"/>
  <c r="I198"/>
  <c r="I197"/>
  <c r="I196"/>
  <c r="I195"/>
  <c r="I194"/>
  <c r="I193"/>
  <c r="I192"/>
  <c r="I189"/>
  <c r="I188"/>
  <c r="I187"/>
  <c r="I186"/>
  <c r="I185"/>
  <c r="I184"/>
  <c r="I183"/>
  <c r="I182"/>
  <c r="I181"/>
  <c r="I180"/>
  <c r="I176"/>
  <c r="I175"/>
  <c r="I174"/>
  <c r="I173"/>
  <c r="I172"/>
  <c r="I171"/>
  <c r="I170"/>
  <c r="I169"/>
  <c r="I168"/>
  <c r="I167"/>
  <c r="I161"/>
  <c r="I160"/>
  <c r="I159"/>
  <c r="I158"/>
  <c r="I157"/>
  <c r="I156"/>
  <c r="I155"/>
  <c r="I154"/>
  <c r="I149"/>
  <c r="I148"/>
  <c r="I147"/>
  <c r="I146"/>
  <c r="I145"/>
  <c r="I144"/>
  <c r="I143"/>
  <c r="I142"/>
  <c r="I141"/>
  <c r="I139"/>
  <c r="I138"/>
  <c r="I137"/>
  <c r="I136"/>
  <c r="I135"/>
  <c r="I134"/>
  <c r="I133"/>
  <c r="I132"/>
  <c r="I131"/>
  <c r="I130"/>
  <c r="I129"/>
  <c r="I128"/>
  <c r="I124"/>
  <c r="I123"/>
  <c r="I122"/>
  <c r="I121"/>
  <c r="I120"/>
  <c r="I119"/>
  <c r="I118"/>
  <c r="I117"/>
  <c r="I116"/>
  <c r="I113"/>
  <c r="I112"/>
  <c r="I111"/>
  <c r="I110"/>
  <c r="I109"/>
  <c r="I108"/>
  <c r="I107"/>
  <c r="I106"/>
  <c r="I105"/>
  <c r="I104"/>
  <c r="I101"/>
  <c r="I100"/>
  <c r="I99"/>
  <c r="I98"/>
  <c r="I97"/>
  <c r="I96"/>
  <c r="I95"/>
  <c r="I94"/>
  <c r="I93"/>
  <c r="I92"/>
  <c r="I91"/>
  <c r="I87"/>
  <c r="I86"/>
  <c r="I85"/>
  <c r="I84"/>
  <c r="I83"/>
  <c r="I82"/>
  <c r="I81"/>
  <c r="I80"/>
  <c r="I79"/>
  <c r="I78"/>
  <c r="I75"/>
  <c r="I74"/>
  <c r="I73"/>
  <c r="I72"/>
  <c r="I71"/>
  <c r="I70"/>
  <c r="I69"/>
  <c r="I68"/>
  <c r="I67"/>
  <c r="I66"/>
  <c r="I65"/>
  <c r="I62"/>
  <c r="I61"/>
  <c r="I60"/>
  <c r="I59"/>
  <c r="I58"/>
  <c r="I57"/>
  <c r="I56"/>
  <c r="I55"/>
  <c r="I54"/>
  <c r="I53"/>
  <c r="I48"/>
  <c r="I47"/>
  <c r="I46"/>
  <c r="I45"/>
  <c r="I44"/>
  <c r="I43"/>
  <c r="I42"/>
  <c r="I41"/>
  <c r="I40"/>
  <c r="I294"/>
  <c r="I295"/>
  <c r="I36"/>
  <c r="I35"/>
  <c r="I34"/>
  <c r="I33"/>
  <c r="I32"/>
  <c r="I31"/>
  <c r="I30"/>
  <c r="I29"/>
  <c r="I28"/>
  <c r="I27"/>
  <c r="I24"/>
  <c r="I23"/>
  <c r="I22"/>
  <c r="I21"/>
  <c r="I20"/>
  <c r="I19"/>
  <c r="I18"/>
  <c r="I296"/>
  <c r="I17"/>
  <c r="I16"/>
  <c r="I15"/>
  <c r="I14"/>
  <c r="I11"/>
  <c r="I10"/>
  <c r="I9"/>
  <c r="I8"/>
  <c r="I7"/>
  <c r="I6"/>
  <c r="I5"/>
  <c r="I4"/>
  <c r="I3"/>
  <c r="I2"/>
  <c r="I633"/>
  <c r="I632"/>
  <c r="I631"/>
  <c r="I630"/>
  <c r="I629"/>
  <c r="I628"/>
  <c r="I627"/>
  <c r="I626"/>
  <c r="I625"/>
  <c r="I620"/>
  <c r="I619"/>
  <c r="I618"/>
  <c r="I617"/>
  <c r="I616"/>
  <c r="I615"/>
  <c r="I614"/>
  <c r="I613"/>
  <c r="I612"/>
  <c r="I607"/>
  <c r="I606"/>
  <c r="I605"/>
  <c r="I604"/>
  <c r="I603"/>
  <c r="I602"/>
  <c r="I601"/>
  <c r="I600"/>
  <c r="I599"/>
  <c r="I595"/>
  <c r="I594"/>
  <c r="I593"/>
  <c r="I592"/>
  <c r="I591"/>
  <c r="I590"/>
  <c r="I589"/>
  <c r="I588"/>
  <c r="I587"/>
  <c r="I586"/>
  <c r="I582"/>
  <c r="I581"/>
  <c r="I580"/>
  <c r="I579"/>
  <c r="I578"/>
  <c r="I577"/>
  <c r="I576"/>
  <c r="I575"/>
  <c r="I574"/>
  <c r="I573"/>
  <c r="I570"/>
  <c r="I569"/>
  <c r="I568"/>
  <c r="I567"/>
  <c r="I566"/>
  <c r="I565"/>
  <c r="I564"/>
  <c r="I563"/>
  <c r="I562"/>
  <c r="I561"/>
  <c r="I560"/>
  <c r="I557"/>
  <c r="I556"/>
  <c r="I555"/>
  <c r="I554"/>
  <c r="I553"/>
  <c r="I552"/>
  <c r="I551"/>
  <c r="I550"/>
  <c r="I549"/>
  <c r="I548"/>
  <c r="I547"/>
  <c r="I543"/>
  <c r="I542"/>
  <c r="I541"/>
  <c r="I540"/>
  <c r="I539"/>
  <c r="I538"/>
  <c r="I537"/>
  <c r="I536"/>
  <c r="I535"/>
  <c r="I532"/>
  <c r="I531"/>
  <c r="I530"/>
  <c r="I529"/>
  <c r="I528"/>
  <c r="I527"/>
  <c r="I526"/>
  <c r="I525"/>
  <c r="I524"/>
  <c r="I523"/>
  <c r="I522"/>
  <c r="I520"/>
  <c r="I519"/>
  <c r="I518"/>
  <c r="I517"/>
  <c r="I516"/>
  <c r="I515"/>
  <c r="I514"/>
  <c r="I513"/>
  <c r="I512"/>
  <c r="I511"/>
  <c r="I510"/>
  <c r="I509"/>
  <c r="I507"/>
  <c r="I506"/>
  <c r="I505"/>
  <c r="I504"/>
  <c r="I503"/>
  <c r="I502"/>
  <c r="I501"/>
  <c r="I500"/>
  <c r="I499"/>
  <c r="I498"/>
  <c r="I497"/>
  <c r="I496"/>
  <c r="I492"/>
  <c r="I491"/>
  <c r="I490"/>
  <c r="I297"/>
  <c r="I489"/>
  <c r="I488"/>
  <c r="I487"/>
  <c r="I486"/>
  <c r="I485"/>
  <c r="I484"/>
  <c r="I483"/>
  <c r="I481"/>
  <c r="I480"/>
  <c r="I479"/>
  <c r="I478"/>
  <c r="I477"/>
  <c r="I476"/>
  <c r="I475"/>
  <c r="I474"/>
  <c r="I473"/>
  <c r="I472"/>
  <c r="I471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4"/>
  <c r="I443"/>
  <c r="I442"/>
  <c r="I441"/>
  <c r="I440"/>
  <c r="I439"/>
  <c r="I438"/>
  <c r="I437"/>
  <c r="I436"/>
  <c r="I435"/>
  <c r="I434"/>
  <c r="I430"/>
  <c r="I429"/>
  <c r="I428"/>
  <c r="I427"/>
  <c r="I426"/>
  <c r="I425"/>
  <c r="I424"/>
  <c r="I423"/>
  <c r="I422"/>
  <c r="I421"/>
  <c r="I417"/>
  <c r="I416"/>
  <c r="I415"/>
  <c r="I414"/>
  <c r="I413"/>
  <c r="I412"/>
  <c r="I411"/>
  <c r="I410"/>
  <c r="I409"/>
  <c r="I408"/>
  <c r="I406"/>
  <c r="I405"/>
  <c r="I404"/>
  <c r="I403"/>
  <c r="I402"/>
  <c r="I401"/>
  <c r="I400"/>
  <c r="I399"/>
  <c r="I398"/>
  <c r="I397"/>
  <c r="I396"/>
  <c r="I394"/>
  <c r="I393"/>
  <c r="I392"/>
  <c r="I391"/>
  <c r="I390"/>
  <c r="I389"/>
  <c r="I388"/>
  <c r="I387"/>
  <c r="I386"/>
  <c r="I385"/>
  <c r="I384"/>
  <c r="I383"/>
  <c r="I380"/>
  <c r="I379"/>
  <c r="I378"/>
  <c r="I377"/>
  <c r="I376"/>
  <c r="I375"/>
  <c r="I374"/>
  <c r="I373"/>
  <c r="I372"/>
  <c r="I371"/>
  <c r="I370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4"/>
  <c r="I343"/>
  <c r="I342"/>
  <c r="I341"/>
  <c r="I340"/>
  <c r="I339"/>
  <c r="I338"/>
  <c r="I337"/>
  <c r="I336"/>
  <c r="I335"/>
  <c r="I334"/>
  <c r="I333"/>
  <c r="I298"/>
  <c r="I299"/>
  <c r="I300"/>
  <c r="I301"/>
  <c r="I302"/>
  <c r="I303"/>
  <c r="I304"/>
  <c r="I329"/>
  <c r="I328"/>
  <c r="I327"/>
  <c r="I326"/>
  <c r="I325"/>
  <c r="I324"/>
  <c r="I323"/>
  <c r="I322"/>
  <c r="I321"/>
  <c r="I320"/>
  <c r="I316"/>
  <c r="I315"/>
  <c r="I314"/>
  <c r="I313"/>
  <c r="I312"/>
  <c r="I311"/>
  <c r="I310"/>
  <c r="I309"/>
  <c r="I308"/>
  <c r="I225"/>
  <c r="I226"/>
  <c r="I229"/>
  <c r="I307"/>
</calcChain>
</file>

<file path=xl/sharedStrings.xml><?xml version="1.0" encoding="utf-8"?>
<sst xmlns="http://schemas.openxmlformats.org/spreadsheetml/2006/main" count="5705" uniqueCount="492">
  <si>
    <t>URL</t>
  </si>
  <si>
    <t>Team</t>
  </si>
  <si>
    <t>Result</t>
  </si>
  <si>
    <t>Date</t>
  </si>
  <si>
    <t>Player</t>
  </si>
  <si>
    <t>Minutes</t>
  </si>
  <si>
    <t>FieldGoalsMade</t>
  </si>
  <si>
    <t>FieldGoalAttempts</t>
  </si>
  <si>
    <t>3PointsMade</t>
  </si>
  <si>
    <t>3PointAttempts</t>
  </si>
  <si>
    <t>FreeThrowsMade</t>
  </si>
  <si>
    <t>FreeThrowAttempts</t>
  </si>
  <si>
    <t>PlusMinus</t>
  </si>
  <si>
    <t>OffensiveRebounds</t>
  </si>
  <si>
    <t>DefensiveRebounds</t>
  </si>
  <si>
    <t>TotalRebounds</t>
  </si>
  <si>
    <t>Assists</t>
  </si>
  <si>
    <t>PersonalFouls</t>
  </si>
  <si>
    <t>TUESDAY, APRIL 1, 2014</t>
  </si>
  <si>
    <t>Steals</t>
  </si>
  <si>
    <t>Turnovers</t>
  </si>
  <si>
    <t>BlockedShots</t>
  </si>
  <si>
    <t>BlocksAgainst</t>
  </si>
  <si>
    <t>Points</t>
  </si>
  <si>
    <t>Starter</t>
  </si>
  <si>
    <t>http://www.nba.com/games/20140401/PORLAL/gameinfo.html?ls=slt</t>
  </si>
  <si>
    <t>Portland Trail Blazers</t>
  </si>
  <si>
    <t>Nicolas Batum</t>
  </si>
  <si>
    <t>4</t>
  </si>
  <si>
    <t>5</t>
  </si>
  <si>
    <t>0</t>
  </si>
  <si>
    <t>18</t>
  </si>
  <si>
    <t>2</t>
  </si>
  <si>
    <t>3</t>
  </si>
  <si>
    <t>7</t>
  </si>
  <si>
    <t>1</t>
  </si>
  <si>
    <t>16</t>
  </si>
  <si>
    <t>LaMarcus Aldridge</t>
  </si>
  <si>
    <t>Robin Lopez</t>
  </si>
  <si>
    <t>Wesley Matthews</t>
  </si>
  <si>
    <t>TeamId</t>
  </si>
  <si>
    <t>PlayerId</t>
  </si>
  <si>
    <t>Damian Lillard</t>
  </si>
  <si>
    <t>Thomas Robinson</t>
  </si>
  <si>
    <t>Maurice Williams</t>
  </si>
  <si>
    <t>Will Barton</t>
  </si>
  <si>
    <t>Dorell Wright</t>
  </si>
  <si>
    <t>Earl Watson</t>
  </si>
  <si>
    <t>CJ McCollum</t>
  </si>
  <si>
    <t>Meyers Leonard</t>
  </si>
  <si>
    <t>Victor Claver</t>
  </si>
  <si>
    <t>Los Angeles Lakers</t>
  </si>
  <si>
    <t>Kent Bazemore</t>
  </si>
  <si>
    <t>Pau Gasol</t>
  </si>
  <si>
    <t>Chris Kaman</t>
  </si>
  <si>
    <t>Jodie Meeks</t>
  </si>
  <si>
    <t>Kendall Marshall</t>
  </si>
  <si>
    <t>Steve Nash</t>
  </si>
  <si>
    <t>Xavier Henry</t>
  </si>
  <si>
    <t>Robert Sacre</t>
  </si>
  <si>
    <t>Ryan Kelly</t>
  </si>
  <si>
    <t>Nick Young</t>
  </si>
  <si>
    <t>Marshon Brooks</t>
  </si>
  <si>
    <t>Jordan Hill</t>
  </si>
  <si>
    <t>Wesley Johnson</t>
  </si>
  <si>
    <t>http://www.nba.com/games/20140401/GSWDAL/gameinfo.html?ls=slt</t>
  </si>
  <si>
    <t>Golden State Warriors</t>
  </si>
  <si>
    <t>Andre Iguodala</t>
  </si>
  <si>
    <t>Draymond Green</t>
  </si>
  <si>
    <t>Jermaine O'Neal</t>
  </si>
  <si>
    <t>Klay Thompson</t>
  </si>
  <si>
    <t>Stephen Curry</t>
  </si>
  <si>
    <t>Marreese Speights</t>
  </si>
  <si>
    <t>Harrison Barnes</t>
  </si>
  <si>
    <t>Steve Blake</t>
  </si>
  <si>
    <t>Jordan Crawford</t>
  </si>
  <si>
    <t>Hilton Armstrong</t>
  </si>
  <si>
    <t>Andrew Bogut</t>
  </si>
  <si>
    <t>David Lee</t>
  </si>
  <si>
    <t>Dallas Mavericks</t>
  </si>
  <si>
    <t>Shawn Marion</t>
  </si>
  <si>
    <t>Dirk Nowitzki</t>
  </si>
  <si>
    <t>Samuel Dalembert</t>
  </si>
  <si>
    <t>Monta Ellis</t>
  </si>
  <si>
    <t>Jose Calderon</t>
  </si>
  <si>
    <t>Vince Carter</t>
  </si>
  <si>
    <t>Brandan Wright</t>
  </si>
  <si>
    <t>Devin Harris</t>
  </si>
  <si>
    <t>Jae Crowder</t>
  </si>
  <si>
    <t>DeJuan Blair</t>
  </si>
  <si>
    <t>Wayne Ellington</t>
  </si>
  <si>
    <t>Bernard James</t>
  </si>
  <si>
    <t>Shane Larkin</t>
  </si>
  <si>
    <t>http://www.nba.com/games/20140401/HOUBKN/gameinfo.html?ls=slt</t>
  </si>
  <si>
    <t>Houston Rockets</t>
  </si>
  <si>
    <t>Chandler Parsons</t>
  </si>
  <si>
    <t>Donatas Motiejunas</t>
  </si>
  <si>
    <t>Omer Asik</t>
  </si>
  <si>
    <t>James Harden</t>
  </si>
  <si>
    <t>Jeremy Lin</t>
  </si>
  <si>
    <t>Omri Casspi</t>
  </si>
  <si>
    <t>Francisco Garcia</t>
  </si>
  <si>
    <t>Isaiah Canaan</t>
  </si>
  <si>
    <t>Jordan Hamilton</t>
  </si>
  <si>
    <t>Patrick Beverley</t>
  </si>
  <si>
    <t>Dwight Howard</t>
  </si>
  <si>
    <t>Terrence Jones</t>
  </si>
  <si>
    <t>Greg Smith</t>
  </si>
  <si>
    <t>Brooklyn Nets</t>
  </si>
  <si>
    <t>Joe Johnson</t>
  </si>
  <si>
    <t>Paul Pierce</t>
  </si>
  <si>
    <t>Mason Plumlee</t>
  </si>
  <si>
    <t>Shaun Livingston</t>
  </si>
  <si>
    <t>Deron Williams</t>
  </si>
  <si>
    <t>Alan Anderson</t>
  </si>
  <si>
    <t>Andray Blatche</t>
  </si>
  <si>
    <t>Mizra Teletovic</t>
  </si>
  <si>
    <t>Jorge Gutierrez</t>
  </si>
  <si>
    <t>Marquis Teague</t>
  </si>
  <si>
    <t>Jason Collins</t>
  </si>
  <si>
    <t>Andrei Kirilenko</t>
  </si>
  <si>
    <t>Marcus Thornton</t>
  </si>
  <si>
    <t>MONDAY, MARCH 31, 2014</t>
  </si>
  <si>
    <t>http://www.nba.com/games/20140331/NYKUTA/gameinfo.html</t>
  </si>
  <si>
    <t>New York Knicks</t>
  </si>
  <si>
    <t>JR Smith</t>
  </si>
  <si>
    <t>Carmelo Anthony</t>
  </si>
  <si>
    <t>Tyson Chandler</t>
  </si>
  <si>
    <t>Iman Shumpert</t>
  </si>
  <si>
    <t>Raymond Felton</t>
  </si>
  <si>
    <t>Timothy Hardaway Jr.</t>
  </si>
  <si>
    <t>Pablo Prigioni</t>
  </si>
  <si>
    <t>Cole Aldrich</t>
  </si>
  <si>
    <t>Jeremy Tyler</t>
  </si>
  <si>
    <t>Shannon Brown</t>
  </si>
  <si>
    <t>Toure Murry</t>
  </si>
  <si>
    <t>Amar'e Stoudemire</t>
  </si>
  <si>
    <t>Utah Jazz</t>
  </si>
  <si>
    <t>Richard Jefferson</t>
  </si>
  <si>
    <t>Marvin Williams</t>
  </si>
  <si>
    <t>Derrick Favors</t>
  </si>
  <si>
    <t>Gordon Hayward</t>
  </si>
  <si>
    <t>Trey Burke</t>
  </si>
  <si>
    <t>Enes Kanter</t>
  </si>
  <si>
    <t>Alec Burks</t>
  </si>
  <si>
    <t>Diante Garrett</t>
  </si>
  <si>
    <t>Ian Clark</t>
  </si>
  <si>
    <t>Rudy Gobert</t>
  </si>
  <si>
    <t>Jeremy Evans</t>
  </si>
  <si>
    <t>John Lucas III</t>
  </si>
  <si>
    <t>Brandon Rush</t>
  </si>
  <si>
    <t>http://www.nba.com/games/20140331/MEMDEN/gameinfo.html</t>
  </si>
  <si>
    <t>Memphis Grizzlies</t>
  </si>
  <si>
    <t>Tayshaun Prince</t>
  </si>
  <si>
    <t>Zach Randolph</t>
  </si>
  <si>
    <t>Marc Gasol</t>
  </si>
  <si>
    <t>Courtney Lee</t>
  </si>
  <si>
    <t>Mike Conley</t>
  </si>
  <si>
    <t>Nick Calathes</t>
  </si>
  <si>
    <t>Ed Davis</t>
  </si>
  <si>
    <t>Mike Miller</t>
  </si>
  <si>
    <t>Kosta Koufos</t>
  </si>
  <si>
    <t>Tony Allen</t>
  </si>
  <si>
    <t>James Johnson</t>
  </si>
  <si>
    <t>Jon Leuer</t>
  </si>
  <si>
    <t>Beno Udrih</t>
  </si>
  <si>
    <t>Denver Nuggets</t>
  </si>
  <si>
    <t>Quincy Miller</t>
  </si>
  <si>
    <t>Kenneth Faried</t>
  </si>
  <si>
    <t>Timofey Mozgov</t>
  </si>
  <si>
    <t>Randy Foye</t>
  </si>
  <si>
    <t>Ty Lawson</t>
  </si>
  <si>
    <t>Darrell Arthur</t>
  </si>
  <si>
    <t>Evan Fournier</t>
  </si>
  <si>
    <t>Aaron Brooks</t>
  </si>
  <si>
    <t>Jan Vesely</t>
  </si>
  <si>
    <t>Wilson Chandler</t>
  </si>
  <si>
    <t>JJ Hickson</t>
  </si>
  <si>
    <t>Anthony Randolph</t>
  </si>
  <si>
    <t>Nate Robinson</t>
  </si>
  <si>
    <t>http://www.nba.com/games/20140331/SACNOP/gameinfo.html</t>
  </si>
  <si>
    <t>Sacramento Kings</t>
  </si>
  <si>
    <t>Rudy Gay</t>
  </si>
  <si>
    <t>Reggie Evans</t>
  </si>
  <si>
    <t>DeMarcus Cousins</t>
  </si>
  <si>
    <t>Ben McLemore</t>
  </si>
  <si>
    <t>Ray McCallum</t>
  </si>
  <si>
    <t>Travis Outlaw</t>
  </si>
  <si>
    <t>Derrick Williams</t>
  </si>
  <si>
    <t>Jared Cunningham</t>
  </si>
  <si>
    <t>Jason Thompson</t>
  </si>
  <si>
    <t>Quincy Acy</t>
  </si>
  <si>
    <t>Aaron Gray</t>
  </si>
  <si>
    <t>Isaiah Thomas</t>
  </si>
  <si>
    <t>New Orleans Pelicans</t>
  </si>
  <si>
    <t>Al-Farouq Aminu</t>
  </si>
  <si>
    <t>Anthony Davis</t>
  </si>
  <si>
    <t>Greg Stiemsma</t>
  </si>
  <si>
    <t>Tyreke Evans</t>
  </si>
  <si>
    <t>Brian Roberts</t>
  </si>
  <si>
    <t>Darius Miller</t>
  </si>
  <si>
    <t>Alexis Ajinca</t>
  </si>
  <si>
    <t>Austin Rivers</t>
  </si>
  <si>
    <t>Anthony Morrow</t>
  </si>
  <si>
    <t>Jeff Withey</t>
  </si>
  <si>
    <t>Luke Babbitt</t>
  </si>
  <si>
    <t>Eric Gordon</t>
  </si>
  <si>
    <t>Jason Smith</t>
  </si>
  <si>
    <t>http://www.nba.com/games/20140331/LACMIN/gameinfo.html</t>
  </si>
  <si>
    <t>Los Angeles Clippers</t>
  </si>
  <si>
    <t>Matt Barnes</t>
  </si>
  <si>
    <t>Jared Dudley</t>
  </si>
  <si>
    <t>DeAndre Jordan</t>
  </si>
  <si>
    <t>Darren Collison</t>
  </si>
  <si>
    <t>Chris Paul</t>
  </si>
  <si>
    <t>Hidayet Turkoglu</t>
  </si>
  <si>
    <t>Willie Green</t>
  </si>
  <si>
    <t>Reggie Bullock</t>
  </si>
  <si>
    <t>Ryan Hollins</t>
  </si>
  <si>
    <t>Glen Davis</t>
  </si>
  <si>
    <t>Jamal Crawford</t>
  </si>
  <si>
    <t>Danny Granger</t>
  </si>
  <si>
    <t>Blake Griffin</t>
  </si>
  <si>
    <t>Minnesota Timberwolves</t>
  </si>
  <si>
    <t>Corey Brewer</t>
  </si>
  <si>
    <t>Kevin Love</t>
  </si>
  <si>
    <t>Nikola Pekovic</t>
  </si>
  <si>
    <t>Kevin Martin</t>
  </si>
  <si>
    <t>Ricky Rubio</t>
  </si>
  <si>
    <t>Gorgui Dieng</t>
  </si>
  <si>
    <t>Jose Barea</t>
  </si>
  <si>
    <t>Dante Cunningham</t>
  </si>
  <si>
    <t>Chase Budinger</t>
  </si>
  <si>
    <t>Robbie Hummel</t>
  </si>
  <si>
    <t>Shabazz Muhammad</t>
  </si>
  <si>
    <t>Luc Mbah a Moute</t>
  </si>
  <si>
    <t>Alexey Shved</t>
  </si>
  <si>
    <t>http://www.nba.com/games/20140331/BOSCHI/gameinfo.html</t>
  </si>
  <si>
    <t>Boston Celtics</t>
  </si>
  <si>
    <t>Jeff Green</t>
  </si>
  <si>
    <t>Brandon Bass</t>
  </si>
  <si>
    <t>Kris Humphries</t>
  </si>
  <si>
    <t>Avery Bradley</t>
  </si>
  <si>
    <t>Jerryd Bayless</t>
  </si>
  <si>
    <t>Jared Sullinger</t>
  </si>
  <si>
    <t>Christapher Johnson</t>
  </si>
  <si>
    <t>Phil Pressey</t>
  </si>
  <si>
    <t>Kelly Olynyk</t>
  </si>
  <si>
    <t>Chris Babb</t>
  </si>
  <si>
    <t>Joel Anthony</t>
  </si>
  <si>
    <t>Rajon Rondo</t>
  </si>
  <si>
    <t>Chicago Bulls</t>
  </si>
  <si>
    <t>Mike Dunleavy</t>
  </si>
  <si>
    <t>Carlos Boozer</t>
  </si>
  <si>
    <t>Joakim Noah</t>
  </si>
  <si>
    <t>Jimmy Butler</t>
  </si>
  <si>
    <t>Kirk Hinrich</t>
  </si>
  <si>
    <t>DJ Augustin</t>
  </si>
  <si>
    <t>Taj Gibson</t>
  </si>
  <si>
    <t>Nazr Mohammed</t>
  </si>
  <si>
    <t>Tony Snell</t>
  </si>
  <si>
    <t>Jimmer Fredette</t>
  </si>
  <si>
    <t>Erik Murphy</t>
  </si>
  <si>
    <t>Tornike Shengelia</t>
  </si>
  <si>
    <t>http://www.nba.com/games/20140331/TORMIA/gameinfo.html</t>
  </si>
  <si>
    <t>Toronto Raptors</t>
  </si>
  <si>
    <t>Terrence Ross</t>
  </si>
  <si>
    <t>Amir Johnson</t>
  </si>
  <si>
    <t>Jonas Valanciunas</t>
  </si>
  <si>
    <t>Demar DeRozan</t>
  </si>
  <si>
    <t>Kyle Lowry</t>
  </si>
  <si>
    <t>Patrick Patterson</t>
  </si>
  <si>
    <t>Steve Novak</t>
  </si>
  <si>
    <t>John Salmons</t>
  </si>
  <si>
    <t>Greivis Vasquez</t>
  </si>
  <si>
    <t>Chuck Hayes</t>
  </si>
  <si>
    <t>Nando De Colo</t>
  </si>
  <si>
    <t>Landry Fields</t>
  </si>
  <si>
    <t>Tyler Hansbrough</t>
  </si>
  <si>
    <t>Miami Heat</t>
  </si>
  <si>
    <t>Lebron James</t>
  </si>
  <si>
    <t>Udonis Haslem</t>
  </si>
  <si>
    <t>Chris Bosh</t>
  </si>
  <si>
    <t>Toney Douglas</t>
  </si>
  <si>
    <t>Mario Chalmers</t>
  </si>
  <si>
    <t>Rashad Lewis</t>
  </si>
  <si>
    <t>Norris Cole</t>
  </si>
  <si>
    <t>James Jones</t>
  </si>
  <si>
    <t>Chris Andersen</t>
  </si>
  <si>
    <t>Shane Battier</t>
  </si>
  <si>
    <t>Michael Beasley</t>
  </si>
  <si>
    <t>Justin Hamilton</t>
  </si>
  <si>
    <t>Dwayne Wade</t>
  </si>
  <si>
    <t>http://www.nba.com/games/20140331/MILDET/gameinfo.html</t>
  </si>
  <si>
    <t>Milwaukee Bucks</t>
  </si>
  <si>
    <t>Khris Middleton</t>
  </si>
  <si>
    <t>Jeff Adrien</t>
  </si>
  <si>
    <t>Zaza Pachulia</t>
  </si>
  <si>
    <t>Ramon Sessions</t>
  </si>
  <si>
    <t>Brandon Knight</t>
  </si>
  <si>
    <t>Giannis Antetokounmpo</t>
  </si>
  <si>
    <t>John Henson</t>
  </si>
  <si>
    <t>Ekpe Udoh</t>
  </si>
  <si>
    <t>Ersan Ilyasova</t>
  </si>
  <si>
    <t>OJ Mayo</t>
  </si>
  <si>
    <t>Miroslav Raduljica</t>
  </si>
  <si>
    <t>DJ Stephens</t>
  </si>
  <si>
    <t>Nate Wolters</t>
  </si>
  <si>
    <t>Detroit Pistons</t>
  </si>
  <si>
    <t>Josh Smith</t>
  </si>
  <si>
    <t>Greg Monroe</t>
  </si>
  <si>
    <t>Andre Drummond</t>
  </si>
  <si>
    <t>Kyle Singler</t>
  </si>
  <si>
    <t>Brandon Jennings</t>
  </si>
  <si>
    <t>Rodney Stuckey</t>
  </si>
  <si>
    <t>Jonas Jerebko</t>
  </si>
  <si>
    <t>Kentavious Caldwell-Pope</t>
  </si>
  <si>
    <t>Will Bynum</t>
  </si>
  <si>
    <t>Charlie Villanueva</t>
  </si>
  <si>
    <t>Luigi Datome</t>
  </si>
  <si>
    <t>Tony Mitchell</t>
  </si>
  <si>
    <t>Peyton Siva</t>
  </si>
  <si>
    <t>Philadelphia 76ers</t>
  </si>
  <si>
    <t>Hollis Thompson</t>
  </si>
  <si>
    <t>http://www.nba.com/games/20140331/PHIATL/gameinfo.html</t>
  </si>
  <si>
    <t>Thaddeus Young</t>
  </si>
  <si>
    <t>Henry Sims</t>
  </si>
  <si>
    <t>James Anderson</t>
  </si>
  <si>
    <t>Michael Carter-Williams</t>
  </si>
  <si>
    <t>Tony Wroten</t>
  </si>
  <si>
    <t>Jarvis Varnado</t>
  </si>
  <si>
    <t>Elliot Williams</t>
  </si>
  <si>
    <t>Casper Ware</t>
  </si>
  <si>
    <t>Brandon Davies</t>
  </si>
  <si>
    <t>Arnett Moultrie</t>
  </si>
  <si>
    <t>James Nunnally</t>
  </si>
  <si>
    <t>Atlanta Hawks</t>
  </si>
  <si>
    <t>DeMarre Carroll</t>
  </si>
  <si>
    <t>Paul Millsap</t>
  </si>
  <si>
    <t>Pero Antic</t>
  </si>
  <si>
    <t>Kyle Korver</t>
  </si>
  <si>
    <t>Jeff Teague</t>
  </si>
  <si>
    <t>Louis Williams</t>
  </si>
  <si>
    <t>Elton Brand</t>
  </si>
  <si>
    <t>Mike Scott</t>
  </si>
  <si>
    <t>Dennis Schroder</t>
  </si>
  <si>
    <t>Mike Muscala</t>
  </si>
  <si>
    <t>Shelvin Mack</t>
  </si>
  <si>
    <t>Cartier Martin</t>
  </si>
  <si>
    <t>http://www.nba.com/games/20140331/WASCHA/gameinfo.html</t>
  </si>
  <si>
    <t>Washington Wizards</t>
  </si>
  <si>
    <t>Trevor Ariza</t>
  </si>
  <si>
    <t>Trevor Booker</t>
  </si>
  <si>
    <t>Marcin Gortat</t>
  </si>
  <si>
    <t>Bradley Beal</t>
  </si>
  <si>
    <t>John Wall</t>
  </si>
  <si>
    <t>Drew Gooden</t>
  </si>
  <si>
    <t>Martell Webster</t>
  </si>
  <si>
    <t>Al Harrington</t>
  </si>
  <si>
    <t>Andre Miller</t>
  </si>
  <si>
    <t>Kevin Seraphin</t>
  </si>
  <si>
    <t>Otto Porter</t>
  </si>
  <si>
    <t>Chris Singleton</t>
  </si>
  <si>
    <t>Garrett Temple</t>
  </si>
  <si>
    <t>Charlotte Bobcats</t>
  </si>
  <si>
    <t>Michael Kidd-Gilchrist</t>
  </si>
  <si>
    <t>Josh McRoberts</t>
  </si>
  <si>
    <t>Al Jefferson</t>
  </si>
  <si>
    <t>Gerald Henderson</t>
  </si>
  <si>
    <t>Kemba Walker</t>
  </si>
  <si>
    <t>Cody Zeller</t>
  </si>
  <si>
    <t>Bismack Biyombo</t>
  </si>
  <si>
    <t>Gary Neal</t>
  </si>
  <si>
    <t>Luke Ridnour</t>
  </si>
  <si>
    <t>Chris Douglas-Roberts</t>
  </si>
  <si>
    <t>Jannero Pargo</t>
  </si>
  <si>
    <t>Anthony Tolliver</t>
  </si>
  <si>
    <t>DJ White</t>
  </si>
  <si>
    <t>http://www.nba.com/games/20140402/DETIND/gameinfo.html</t>
  </si>
  <si>
    <t>WEDNESDAY, APRIL 2, 2014</t>
  </si>
  <si>
    <t>Indiana Pacers</t>
  </si>
  <si>
    <t>Paul George</t>
  </si>
  <si>
    <t>David West</t>
  </si>
  <si>
    <t>Roy Hibbert</t>
  </si>
  <si>
    <t>Lance Stephenson</t>
  </si>
  <si>
    <t>George Hill</t>
  </si>
  <si>
    <t>Luis Scola</t>
  </si>
  <si>
    <t>Evan Turner</t>
  </si>
  <si>
    <t>Ian Mahinmi</t>
  </si>
  <si>
    <t>Rasual Butler</t>
  </si>
  <si>
    <t>Donald Sloan</t>
  </si>
  <si>
    <t>Lavoy Allen</t>
  </si>
  <si>
    <t>Chris Copeland</t>
  </si>
  <si>
    <t>Solomon Hill</t>
  </si>
  <si>
    <t>http://www.nba.com/games/20140402/BKNNYK/gameinfo.html</t>
  </si>
  <si>
    <t>http://www.nba.com/games/20140402/CLEORL/gameinfo.html</t>
  </si>
  <si>
    <t>Cleveland Cavaliers</t>
  </si>
  <si>
    <t>Luol Deng</t>
  </si>
  <si>
    <t>Tristan Thompson</t>
  </si>
  <si>
    <t>Spencer Hawes</t>
  </si>
  <si>
    <t>Dion Waiters</t>
  </si>
  <si>
    <t>Kyrie Irving</t>
  </si>
  <si>
    <t>Jarrett Jack</t>
  </si>
  <si>
    <t>Matthew Dellavedova</t>
  </si>
  <si>
    <t>Tyler Zeller</t>
  </si>
  <si>
    <t>Alonzo Gee</t>
  </si>
  <si>
    <t>Sergey Karasev</t>
  </si>
  <si>
    <t>Scotty Hopson</t>
  </si>
  <si>
    <t>Anderson Varejao</t>
  </si>
  <si>
    <t>Orlando Magic</t>
  </si>
  <si>
    <t>Maurice Harkless</t>
  </si>
  <si>
    <t>Kyle O'Quinn</t>
  </si>
  <si>
    <t>Nikola Vucevic</t>
  </si>
  <si>
    <t>Arron Afflalo</t>
  </si>
  <si>
    <t>Jameer Nelson</t>
  </si>
  <si>
    <t>Andrew Nicholson</t>
  </si>
  <si>
    <t>Victor Oladipo</t>
  </si>
  <si>
    <t>Etwaun Moore</t>
  </si>
  <si>
    <t>Tobias Harris</t>
  </si>
  <si>
    <t>Doron Lamb</t>
  </si>
  <si>
    <t>Dewayne Dedmon</t>
  </si>
  <si>
    <t>Jason Maxiell</t>
  </si>
  <si>
    <t>Ronnie Price</t>
  </si>
  <si>
    <t>http://www.nba.com/games/20140402/CHAPHI/gameinfo.html</t>
  </si>
  <si>
    <t>http://www.nba.com/games/20140402/HOUTOR/gameinfo.html</t>
  </si>
  <si>
    <t>Julyan Stone</t>
  </si>
  <si>
    <t>http://www.nba.com/games/20140402/BOSWAS/gameinfo.html</t>
  </si>
  <si>
    <t>http://www.nba.com/games/20140402/CHIATL/gameinfo.html</t>
  </si>
  <si>
    <t>http://www.nba.com/games/20140402/MILMIA/gameinfo.html</t>
  </si>
  <si>
    <t>Ray Allen</t>
  </si>
  <si>
    <t>http://www.nba.com/games/20140402/MEMMIN/gameinfo.html</t>
  </si>
  <si>
    <t>Ronny Turiaf</t>
  </si>
  <si>
    <t>http://www.nba.com/games/20140402/GSWSAS/gameinfo.html</t>
  </si>
  <si>
    <t>San Antonio Spurs</t>
  </si>
  <si>
    <t>Kawhi Leonard</t>
  </si>
  <si>
    <t>Tim Duncan</t>
  </si>
  <si>
    <t>Boris Diaw</t>
  </si>
  <si>
    <t>Daniel Green</t>
  </si>
  <si>
    <t>Tony Parker</t>
  </si>
  <si>
    <t>Emanuel Ginobli</t>
  </si>
  <si>
    <t>Tiago Splitter</t>
  </si>
  <si>
    <t>Patrick Mills</t>
  </si>
  <si>
    <t>Marco Bellinelli</t>
  </si>
  <si>
    <t>Jeff Ayres</t>
  </si>
  <si>
    <t>Cory Joseph</t>
  </si>
  <si>
    <t>Aron Baynes</t>
  </si>
  <si>
    <t>Austin Daye</t>
  </si>
  <si>
    <t>http://www.nba.com/games/20140402/NOPDEN/gameinfo.html</t>
  </si>
  <si>
    <t>http://www.nba.com/games/20140402/LACPHX/gameinfo.html</t>
  </si>
  <si>
    <t>Phoenix Suns</t>
  </si>
  <si>
    <t>PJ Tucker</t>
  </si>
  <si>
    <t>Channing Frye</t>
  </si>
  <si>
    <t>Miles Plumlee</t>
  </si>
  <si>
    <t>Goran Dragic</t>
  </si>
  <si>
    <t>Eric Bledsoe</t>
  </si>
  <si>
    <t>Gerald Green</t>
  </si>
  <si>
    <t>Markieff Morris</t>
  </si>
  <si>
    <t>Marcus Morris</t>
  </si>
  <si>
    <t>Ish Smith</t>
  </si>
  <si>
    <t>Dionte Christmas</t>
  </si>
  <si>
    <t>Archie Goodwin</t>
  </si>
  <si>
    <t>Alex Len</t>
  </si>
  <si>
    <t>Shavlik Randolph</t>
  </si>
  <si>
    <t>http://www.nba.com/games/20140402/LALSAC/gameinfo.html</t>
  </si>
  <si>
    <t>Orlando Johnson</t>
  </si>
  <si>
    <t>Royce White</t>
  </si>
  <si>
    <t>GameId</t>
  </si>
  <si>
    <t>http://www.nba.com/games/20140403/SASOKC/gameinfo.html</t>
  </si>
  <si>
    <t>THURSDAY, APRIL 3, 2014</t>
  </si>
  <si>
    <t>Marco Belinelli</t>
  </si>
  <si>
    <t>Damion James</t>
  </si>
  <si>
    <t>Oklahoma City Thunder</t>
  </si>
  <si>
    <t>Kevin Durant</t>
  </si>
  <si>
    <t>Serge Ibaka</t>
  </si>
  <si>
    <t>Kendrick Perkins</t>
  </si>
  <si>
    <t>Andre Roberson</t>
  </si>
  <si>
    <t>Russell Westbrook</t>
  </si>
  <si>
    <t>Caron Butler</t>
  </si>
  <si>
    <t>Steven Adams</t>
  </si>
  <si>
    <t>Nick Collison</t>
  </si>
  <si>
    <t>Reggie Jackson</t>
  </si>
  <si>
    <t>Derek Fisher</t>
  </si>
  <si>
    <t>Jeremy Lamb</t>
  </si>
  <si>
    <t>Perry Jones</t>
  </si>
  <si>
    <t>Hasheem Thabeet</t>
  </si>
  <si>
    <t>http://www.nba.com/games/20140403/DALLAC/gameinfo.html</t>
  </si>
  <si>
    <t>JJ Redick</t>
  </si>
  <si>
    <t>http://www.nba.com/games/20140404/DENMEM/gameinfo.html</t>
  </si>
  <si>
    <t>FRIDAY, APRIL 4, 2014</t>
  </si>
  <si>
    <t>http://www.nba.com/games/20140404/ORLCHA/gameinfo.html</t>
  </si>
  <si>
    <t>http://www.nba.com/games/20140404/INDTOR/gameinfo.html</t>
  </si>
  <si>
    <t>Dwight Buycks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</si>
</sst>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7"/>
      <color rgb="FF666666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/>
    <xf numFmtId="1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NumberFormat="1"/>
    <xf numFmtId="0" fontId="3" fillId="2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49" fontId="4" fillId="0" borderId="0" xfId="1" applyNumberFormat="1" applyAlignment="1" applyProtection="1"/>
    <xf numFmtId="49" fontId="2" fillId="0" borderId="0" xfId="0" applyNumberFormat="1" applyFont="1" applyAlignment="1">
      <alignment horizontal="left" wrapText="1"/>
    </xf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ba.com/games/20140402/DETIND/gameinfo.html" TargetMode="External"/><Relationship Id="rId13" Type="http://schemas.openxmlformats.org/officeDocument/2006/relationships/hyperlink" Target="http://www.nba.com/games/20140402/DETIND/gameinfo.html" TargetMode="External"/><Relationship Id="rId18" Type="http://schemas.openxmlformats.org/officeDocument/2006/relationships/hyperlink" Target="http://www.nba.com/games/20140402/DETIND/gameinfo.html" TargetMode="External"/><Relationship Id="rId26" Type="http://schemas.openxmlformats.org/officeDocument/2006/relationships/hyperlink" Target="http://www.nba.com/games/20140402/DETIND/gameinfo.html" TargetMode="External"/><Relationship Id="rId39" Type="http://schemas.openxmlformats.org/officeDocument/2006/relationships/hyperlink" Target="http://www.nba.com/games/20140404/ORLCHA/gameinfo.html" TargetMode="External"/><Relationship Id="rId3" Type="http://schemas.openxmlformats.org/officeDocument/2006/relationships/hyperlink" Target="http://www.nba.com/games/20140402/DETIND/gameinfo.html" TargetMode="External"/><Relationship Id="rId21" Type="http://schemas.openxmlformats.org/officeDocument/2006/relationships/hyperlink" Target="http://www.nba.com/games/20140402/DETIND/gameinfo.html" TargetMode="External"/><Relationship Id="rId34" Type="http://schemas.openxmlformats.org/officeDocument/2006/relationships/hyperlink" Target="http://www.nba.com/games/20140404/ORLCHA/gameinfo.html" TargetMode="External"/><Relationship Id="rId7" Type="http://schemas.openxmlformats.org/officeDocument/2006/relationships/hyperlink" Target="http://www.nba.com/games/20140402/DETIND/gameinfo.html" TargetMode="External"/><Relationship Id="rId12" Type="http://schemas.openxmlformats.org/officeDocument/2006/relationships/hyperlink" Target="http://www.nba.com/games/20140402/DETIND/gameinfo.html" TargetMode="External"/><Relationship Id="rId17" Type="http://schemas.openxmlformats.org/officeDocument/2006/relationships/hyperlink" Target="http://www.nba.com/games/20140402/DETIND/gameinfo.html" TargetMode="External"/><Relationship Id="rId25" Type="http://schemas.openxmlformats.org/officeDocument/2006/relationships/hyperlink" Target="http://www.nba.com/games/20140402/DETIND/gameinfo.html" TargetMode="External"/><Relationship Id="rId33" Type="http://schemas.openxmlformats.org/officeDocument/2006/relationships/hyperlink" Target="http://www.nba.com/games/20140404/ORLCHA/gameinfo.html" TargetMode="External"/><Relationship Id="rId38" Type="http://schemas.openxmlformats.org/officeDocument/2006/relationships/hyperlink" Target="http://www.nba.com/games/20140404/ORLCHA/gameinfo.html" TargetMode="External"/><Relationship Id="rId2" Type="http://schemas.openxmlformats.org/officeDocument/2006/relationships/hyperlink" Target="http://www.nba.com/games/20140402/DETIND/gameinfo.html" TargetMode="External"/><Relationship Id="rId16" Type="http://schemas.openxmlformats.org/officeDocument/2006/relationships/hyperlink" Target="http://www.nba.com/games/20140402/DETIND/gameinfo.html" TargetMode="External"/><Relationship Id="rId20" Type="http://schemas.openxmlformats.org/officeDocument/2006/relationships/hyperlink" Target="http://www.nba.com/games/20140402/DETIND/gameinfo.html" TargetMode="External"/><Relationship Id="rId29" Type="http://schemas.openxmlformats.org/officeDocument/2006/relationships/hyperlink" Target="http://www.nba.com/games/20140404/ORLCHA/gameinfo.html" TargetMode="External"/><Relationship Id="rId1" Type="http://schemas.openxmlformats.org/officeDocument/2006/relationships/hyperlink" Target="http://www.nba.com/games/20140402/DETIND/gameinfo.html" TargetMode="External"/><Relationship Id="rId6" Type="http://schemas.openxmlformats.org/officeDocument/2006/relationships/hyperlink" Target="http://www.nba.com/games/20140402/DETIND/gameinfo.html" TargetMode="External"/><Relationship Id="rId11" Type="http://schemas.openxmlformats.org/officeDocument/2006/relationships/hyperlink" Target="http://www.nba.com/games/20140402/DETIND/gameinfo.html" TargetMode="External"/><Relationship Id="rId24" Type="http://schemas.openxmlformats.org/officeDocument/2006/relationships/hyperlink" Target="http://www.nba.com/games/20140402/DETIND/gameinfo.html" TargetMode="External"/><Relationship Id="rId32" Type="http://schemas.openxmlformats.org/officeDocument/2006/relationships/hyperlink" Target="http://www.nba.com/games/20140404/ORLCHA/gameinfo.html" TargetMode="External"/><Relationship Id="rId37" Type="http://schemas.openxmlformats.org/officeDocument/2006/relationships/hyperlink" Target="http://www.nba.com/games/20140404/ORLCHA/gameinfo.ht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ww.nba.com/games/20140402/DETIND/gameinfo.html" TargetMode="External"/><Relationship Id="rId15" Type="http://schemas.openxmlformats.org/officeDocument/2006/relationships/hyperlink" Target="http://www.nba.com/games/20140402/DETIND/gameinfo.html" TargetMode="External"/><Relationship Id="rId23" Type="http://schemas.openxmlformats.org/officeDocument/2006/relationships/hyperlink" Target="http://www.nba.com/games/20140402/DETIND/gameinfo.html" TargetMode="External"/><Relationship Id="rId28" Type="http://schemas.openxmlformats.org/officeDocument/2006/relationships/hyperlink" Target="http://www.nba.com/games/20140404/ORLCHA/gameinfo.html" TargetMode="External"/><Relationship Id="rId36" Type="http://schemas.openxmlformats.org/officeDocument/2006/relationships/hyperlink" Target="http://www.nba.com/games/20140404/ORLCHA/gameinfo.html" TargetMode="External"/><Relationship Id="rId10" Type="http://schemas.openxmlformats.org/officeDocument/2006/relationships/hyperlink" Target="http://www.nba.com/games/20140402/DETIND/gameinfo.html" TargetMode="External"/><Relationship Id="rId19" Type="http://schemas.openxmlformats.org/officeDocument/2006/relationships/hyperlink" Target="http://www.nba.com/games/20140402/DETIND/gameinfo.html" TargetMode="External"/><Relationship Id="rId31" Type="http://schemas.openxmlformats.org/officeDocument/2006/relationships/hyperlink" Target="http://www.nba.com/games/20140404/ORLCHA/gameinfo.html" TargetMode="External"/><Relationship Id="rId4" Type="http://schemas.openxmlformats.org/officeDocument/2006/relationships/hyperlink" Target="http://www.nba.com/games/20140402/DETIND/gameinfo.html" TargetMode="External"/><Relationship Id="rId9" Type="http://schemas.openxmlformats.org/officeDocument/2006/relationships/hyperlink" Target="http://www.nba.com/games/20140402/DETIND/gameinfo.html" TargetMode="External"/><Relationship Id="rId14" Type="http://schemas.openxmlformats.org/officeDocument/2006/relationships/hyperlink" Target="http://www.nba.com/games/20140402/DETIND/gameinfo.html" TargetMode="External"/><Relationship Id="rId22" Type="http://schemas.openxmlformats.org/officeDocument/2006/relationships/hyperlink" Target="http://www.nba.com/games/20140402/DETIND/gameinfo.html" TargetMode="External"/><Relationship Id="rId27" Type="http://schemas.openxmlformats.org/officeDocument/2006/relationships/hyperlink" Target="http://www.nba.com/games/20140404/ORLCHA/gameinfo.html" TargetMode="External"/><Relationship Id="rId30" Type="http://schemas.openxmlformats.org/officeDocument/2006/relationships/hyperlink" Target="http://www.nba.com/games/20140404/ORLCHA/gameinfo.html" TargetMode="External"/><Relationship Id="rId35" Type="http://schemas.openxmlformats.org/officeDocument/2006/relationships/hyperlink" Target="http://www.nba.com/games/20140404/ORLCHA/gameinfo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ba.com/games/20140402/DETIND/gameinfo.html" TargetMode="External"/><Relationship Id="rId13" Type="http://schemas.openxmlformats.org/officeDocument/2006/relationships/hyperlink" Target="http://www.nba.com/games/20140402/DETIND/gameinfo.html" TargetMode="External"/><Relationship Id="rId18" Type="http://schemas.openxmlformats.org/officeDocument/2006/relationships/hyperlink" Target="http://www.nba.com/games/20140402/DETIND/gameinfo.html" TargetMode="External"/><Relationship Id="rId26" Type="http://schemas.openxmlformats.org/officeDocument/2006/relationships/hyperlink" Target="http://www.nba.com/games/20140402/DETIND/gameinfo.html" TargetMode="External"/><Relationship Id="rId3" Type="http://schemas.openxmlformats.org/officeDocument/2006/relationships/hyperlink" Target="http://www.nba.com/games/20140402/DETIND/gameinfo.html" TargetMode="External"/><Relationship Id="rId21" Type="http://schemas.openxmlformats.org/officeDocument/2006/relationships/hyperlink" Target="http://www.nba.com/games/20140402/DETIND/gameinfo.html" TargetMode="External"/><Relationship Id="rId7" Type="http://schemas.openxmlformats.org/officeDocument/2006/relationships/hyperlink" Target="http://www.nba.com/games/20140402/DETIND/gameinfo.html" TargetMode="External"/><Relationship Id="rId12" Type="http://schemas.openxmlformats.org/officeDocument/2006/relationships/hyperlink" Target="http://www.nba.com/games/20140402/DETIND/gameinfo.html" TargetMode="External"/><Relationship Id="rId17" Type="http://schemas.openxmlformats.org/officeDocument/2006/relationships/hyperlink" Target="http://www.nba.com/games/20140402/DETIND/gameinfo.html" TargetMode="External"/><Relationship Id="rId25" Type="http://schemas.openxmlformats.org/officeDocument/2006/relationships/hyperlink" Target="http://www.nba.com/games/20140402/DETIND/gameinfo.html" TargetMode="External"/><Relationship Id="rId2" Type="http://schemas.openxmlformats.org/officeDocument/2006/relationships/hyperlink" Target="http://www.nba.com/games/20140402/DETIND/gameinfo.html" TargetMode="External"/><Relationship Id="rId16" Type="http://schemas.openxmlformats.org/officeDocument/2006/relationships/hyperlink" Target="http://www.nba.com/games/20140402/DETIND/gameinfo.html" TargetMode="External"/><Relationship Id="rId20" Type="http://schemas.openxmlformats.org/officeDocument/2006/relationships/hyperlink" Target="http://www.nba.com/games/20140402/DETIND/gameinfo.html" TargetMode="External"/><Relationship Id="rId1" Type="http://schemas.openxmlformats.org/officeDocument/2006/relationships/hyperlink" Target="http://www.nba.com/games/20140402/DETIND/gameinfo.html" TargetMode="External"/><Relationship Id="rId6" Type="http://schemas.openxmlformats.org/officeDocument/2006/relationships/hyperlink" Target="http://www.nba.com/games/20140402/DETIND/gameinfo.html" TargetMode="External"/><Relationship Id="rId11" Type="http://schemas.openxmlformats.org/officeDocument/2006/relationships/hyperlink" Target="http://www.nba.com/games/20140402/DETIND/gameinfo.html" TargetMode="External"/><Relationship Id="rId24" Type="http://schemas.openxmlformats.org/officeDocument/2006/relationships/hyperlink" Target="http://www.nba.com/games/20140402/DETIND/gameinfo.html" TargetMode="External"/><Relationship Id="rId5" Type="http://schemas.openxmlformats.org/officeDocument/2006/relationships/hyperlink" Target="http://www.nba.com/games/20140402/DETIND/gameinfo.html" TargetMode="External"/><Relationship Id="rId15" Type="http://schemas.openxmlformats.org/officeDocument/2006/relationships/hyperlink" Target="http://www.nba.com/games/20140402/DETIND/gameinfo.html" TargetMode="External"/><Relationship Id="rId23" Type="http://schemas.openxmlformats.org/officeDocument/2006/relationships/hyperlink" Target="http://www.nba.com/games/20140402/DETIND/gameinfo.html" TargetMode="External"/><Relationship Id="rId10" Type="http://schemas.openxmlformats.org/officeDocument/2006/relationships/hyperlink" Target="http://www.nba.com/games/20140402/DETIND/gameinfo.html" TargetMode="External"/><Relationship Id="rId19" Type="http://schemas.openxmlformats.org/officeDocument/2006/relationships/hyperlink" Target="http://www.nba.com/games/20140402/DETIND/gameinfo.html" TargetMode="External"/><Relationship Id="rId4" Type="http://schemas.openxmlformats.org/officeDocument/2006/relationships/hyperlink" Target="http://www.nba.com/games/20140402/DETIND/gameinfo.html" TargetMode="External"/><Relationship Id="rId9" Type="http://schemas.openxmlformats.org/officeDocument/2006/relationships/hyperlink" Target="http://www.nba.com/games/20140402/DETIND/gameinfo.html" TargetMode="External"/><Relationship Id="rId14" Type="http://schemas.openxmlformats.org/officeDocument/2006/relationships/hyperlink" Target="http://www.nba.com/games/20140402/DETIND/gameinfo.html" TargetMode="External"/><Relationship Id="rId22" Type="http://schemas.openxmlformats.org/officeDocument/2006/relationships/hyperlink" Target="http://www.nba.com/games/20140402/DETIND/gameinf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68"/>
  <sheetViews>
    <sheetView tabSelected="1" topLeftCell="A759" zoomScaleNormal="100" workbookViewId="0">
      <selection activeCell="A769" sqref="A769"/>
    </sheetView>
    <sheetView tabSelected="1" topLeftCell="A421" workbookViewId="1">
      <selection activeCell="H425" sqref="H425"/>
    </sheetView>
  </sheetViews>
  <sheetFormatPr defaultRowHeight="14.4"/>
  <cols>
    <col min="2" max="2" width="60.33203125" bestFit="1" customWidth="1"/>
    <col min="3" max="3" width="23.77734375" bestFit="1" customWidth="1"/>
    <col min="4" max="4" width="7.109375" bestFit="1" customWidth="1"/>
    <col min="5" max="5" width="18.33203125" bestFit="1" customWidth="1"/>
    <col min="6" max="6" width="6" bestFit="1" customWidth="1"/>
    <col min="7" max="7" width="8" bestFit="1" customWidth="1"/>
    <col min="8" max="8" width="16" bestFit="1" customWidth="1"/>
    <col min="9" max="9" width="13.21875" bestFit="1" customWidth="1"/>
    <col min="10" max="10" width="14.109375" bestFit="1" customWidth="1"/>
    <col min="11" max="11" width="16.109375" bestFit="1" customWidth="1"/>
    <col min="12" max="12" width="12.109375" bestFit="1" customWidth="1"/>
    <col min="13" max="13" width="14.33203125" bestFit="1" customWidth="1"/>
    <col min="14" max="14" width="15.6640625" bestFit="1" customWidth="1"/>
    <col min="15" max="15" width="17.88671875" bestFit="1" customWidth="1"/>
    <col min="16" max="16" width="9.6640625" bestFit="1" customWidth="1"/>
    <col min="17" max="17" width="17.6640625" bestFit="1" customWidth="1"/>
    <col min="18" max="18" width="17.88671875" bestFit="1" customWidth="1"/>
    <col min="19" max="19" width="13.77734375" bestFit="1" customWidth="1"/>
    <col min="20" max="20" width="6.44140625" bestFit="1" customWidth="1"/>
    <col min="21" max="21" width="12.5546875" bestFit="1" customWidth="1"/>
    <col min="22" max="22" width="5.88671875" bestFit="1" customWidth="1"/>
    <col min="23" max="23" width="9.44140625" bestFit="1" customWidth="1"/>
    <col min="24" max="24" width="12.33203125" bestFit="1" customWidth="1"/>
    <col min="25" max="25" width="12.5546875" bestFit="1" customWidth="1"/>
    <col min="26" max="26" width="6.21875" bestFit="1" customWidth="1"/>
    <col min="27" max="27" width="6.6640625" bestFit="1" customWidth="1"/>
  </cols>
  <sheetData>
    <row r="1" spans="1:27">
      <c r="A1" s="7" t="s">
        <v>466</v>
      </c>
      <c r="B1" s="7" t="s">
        <v>0</v>
      </c>
      <c r="C1" s="7" t="s">
        <v>3</v>
      </c>
      <c r="D1" s="7" t="s">
        <v>40</v>
      </c>
      <c r="E1" s="7" t="s">
        <v>1</v>
      </c>
      <c r="F1" s="7" t="s">
        <v>2</v>
      </c>
      <c r="G1" s="7" t="s">
        <v>41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</row>
    <row r="2" spans="1:27" ht="15" thickBot="1">
      <c r="A2">
        <v>1</v>
      </c>
      <c r="B2" s="4" t="s">
        <v>123</v>
      </c>
      <c r="C2" s="15" t="s">
        <v>122</v>
      </c>
      <c r="D2" s="1">
        <v>7</v>
      </c>
      <c r="E2" s="4" t="s">
        <v>124</v>
      </c>
      <c r="F2">
        <v>1</v>
      </c>
      <c r="G2">
        <v>78</v>
      </c>
      <c r="H2" s="4" t="s">
        <v>125</v>
      </c>
      <c r="I2" s="8">
        <f>43*60+25</f>
        <v>2605</v>
      </c>
      <c r="J2">
        <v>5</v>
      </c>
      <c r="K2">
        <v>14</v>
      </c>
      <c r="L2">
        <v>3</v>
      </c>
      <c r="M2">
        <v>10</v>
      </c>
      <c r="N2">
        <v>0</v>
      </c>
      <c r="O2">
        <v>0</v>
      </c>
      <c r="P2">
        <v>12</v>
      </c>
      <c r="Q2" s="2">
        <v>0</v>
      </c>
      <c r="R2" s="2">
        <v>3</v>
      </c>
      <c r="S2" s="2">
        <v>3</v>
      </c>
      <c r="T2" s="2">
        <v>4</v>
      </c>
      <c r="U2" s="2">
        <v>2</v>
      </c>
      <c r="V2" s="2">
        <v>1</v>
      </c>
      <c r="W2" s="2">
        <v>1</v>
      </c>
      <c r="X2" s="2">
        <v>0</v>
      </c>
      <c r="Y2" s="2">
        <v>0</v>
      </c>
      <c r="Z2" s="2">
        <v>13</v>
      </c>
      <c r="AA2" s="6">
        <v>1</v>
      </c>
    </row>
    <row r="3" spans="1:27" ht="15" thickBot="1">
      <c r="A3">
        <v>1</v>
      </c>
      <c r="B3" s="4" t="s">
        <v>123</v>
      </c>
      <c r="C3" s="15" t="s">
        <v>122</v>
      </c>
      <c r="D3" s="1">
        <v>7</v>
      </c>
      <c r="E3" s="4" t="s">
        <v>124</v>
      </c>
      <c r="F3">
        <v>1</v>
      </c>
      <c r="G3">
        <v>79</v>
      </c>
      <c r="H3" s="4" t="s">
        <v>126</v>
      </c>
      <c r="I3" s="8">
        <f>39*60+19</f>
        <v>2359</v>
      </c>
      <c r="J3">
        <v>11</v>
      </c>
      <c r="K3">
        <v>19</v>
      </c>
      <c r="L3">
        <v>4</v>
      </c>
      <c r="M3">
        <v>7</v>
      </c>
      <c r="N3">
        <v>8</v>
      </c>
      <c r="O3">
        <v>8</v>
      </c>
      <c r="P3">
        <v>13</v>
      </c>
      <c r="Q3" s="2">
        <v>0</v>
      </c>
      <c r="R3" s="2">
        <v>8</v>
      </c>
      <c r="S3" s="2">
        <v>8</v>
      </c>
      <c r="T3" s="2">
        <v>3</v>
      </c>
      <c r="U3" s="2">
        <v>2</v>
      </c>
      <c r="V3" s="2">
        <v>3</v>
      </c>
      <c r="W3" s="2">
        <v>3</v>
      </c>
      <c r="X3" s="2">
        <v>1</v>
      </c>
      <c r="Y3" s="2">
        <v>0</v>
      </c>
      <c r="Z3" s="2">
        <v>34</v>
      </c>
      <c r="AA3" s="6">
        <v>1</v>
      </c>
    </row>
    <row r="4" spans="1:27" ht="15" thickBot="1">
      <c r="A4">
        <v>1</v>
      </c>
      <c r="B4" s="4" t="s">
        <v>123</v>
      </c>
      <c r="C4" s="15" t="s">
        <v>122</v>
      </c>
      <c r="D4" s="1">
        <v>7</v>
      </c>
      <c r="E4" s="4" t="s">
        <v>124</v>
      </c>
      <c r="F4">
        <v>1</v>
      </c>
      <c r="G4">
        <v>80</v>
      </c>
      <c r="H4" s="4" t="s">
        <v>127</v>
      </c>
      <c r="I4" s="8">
        <f>35*60+4</f>
        <v>2104</v>
      </c>
      <c r="J4">
        <v>6</v>
      </c>
      <c r="K4">
        <v>7</v>
      </c>
      <c r="L4">
        <v>0</v>
      </c>
      <c r="M4">
        <v>0</v>
      </c>
      <c r="N4">
        <v>3</v>
      </c>
      <c r="O4">
        <v>8</v>
      </c>
      <c r="P4">
        <v>18</v>
      </c>
      <c r="Q4" s="2">
        <v>2</v>
      </c>
      <c r="R4" s="2">
        <v>7</v>
      </c>
      <c r="S4" s="2">
        <v>9</v>
      </c>
      <c r="T4" s="2">
        <v>1</v>
      </c>
      <c r="U4" s="2">
        <v>3</v>
      </c>
      <c r="V4" s="2">
        <v>1</v>
      </c>
      <c r="W4" s="2">
        <v>1</v>
      </c>
      <c r="X4" s="2">
        <v>2</v>
      </c>
      <c r="Y4" s="2">
        <v>0</v>
      </c>
      <c r="Z4" s="2">
        <v>15</v>
      </c>
      <c r="AA4" s="6">
        <v>1</v>
      </c>
    </row>
    <row r="5" spans="1:27" ht="15" thickBot="1">
      <c r="A5">
        <v>1</v>
      </c>
      <c r="B5" s="4" t="s">
        <v>123</v>
      </c>
      <c r="C5" s="15" t="s">
        <v>122</v>
      </c>
      <c r="D5" s="1">
        <v>7</v>
      </c>
      <c r="E5" s="4" t="s">
        <v>124</v>
      </c>
      <c r="F5">
        <v>1</v>
      </c>
      <c r="G5">
        <v>81</v>
      </c>
      <c r="H5" s="4" t="s">
        <v>128</v>
      </c>
      <c r="I5" s="8">
        <f>23*60+12</f>
        <v>1392</v>
      </c>
      <c r="J5">
        <v>1</v>
      </c>
      <c r="K5">
        <v>5</v>
      </c>
      <c r="L5">
        <v>0</v>
      </c>
      <c r="M5">
        <v>2</v>
      </c>
      <c r="N5">
        <v>0</v>
      </c>
      <c r="O5">
        <v>0</v>
      </c>
      <c r="P5">
        <v>3</v>
      </c>
      <c r="Q5" s="2">
        <v>0</v>
      </c>
      <c r="R5" s="2">
        <v>2</v>
      </c>
      <c r="S5" s="2">
        <v>2</v>
      </c>
      <c r="T5" s="2">
        <v>0</v>
      </c>
      <c r="U5" s="2">
        <v>4</v>
      </c>
      <c r="V5" s="2">
        <v>1</v>
      </c>
      <c r="W5" s="2">
        <v>0</v>
      </c>
      <c r="X5" s="2">
        <v>0</v>
      </c>
      <c r="Y5" s="2">
        <v>0</v>
      </c>
      <c r="Z5" s="2">
        <v>2</v>
      </c>
      <c r="AA5" s="6">
        <v>1</v>
      </c>
    </row>
    <row r="6" spans="1:27" ht="15" thickBot="1">
      <c r="A6">
        <v>1</v>
      </c>
      <c r="B6" s="4" t="s">
        <v>123</v>
      </c>
      <c r="C6" s="15" t="s">
        <v>122</v>
      </c>
      <c r="D6" s="1">
        <v>7</v>
      </c>
      <c r="E6" s="4" t="s">
        <v>124</v>
      </c>
      <c r="F6">
        <v>1</v>
      </c>
      <c r="G6">
        <v>82</v>
      </c>
      <c r="H6" s="4" t="s">
        <v>129</v>
      </c>
      <c r="I6" s="8">
        <f>35*60+24</f>
        <v>2124</v>
      </c>
      <c r="J6">
        <v>5</v>
      </c>
      <c r="K6">
        <v>8</v>
      </c>
      <c r="L6">
        <v>1</v>
      </c>
      <c r="M6">
        <v>4</v>
      </c>
      <c r="N6">
        <v>1</v>
      </c>
      <c r="O6">
        <v>2</v>
      </c>
      <c r="P6">
        <v>5</v>
      </c>
      <c r="Q6" s="2">
        <v>0</v>
      </c>
      <c r="R6" s="2">
        <v>3</v>
      </c>
      <c r="S6" s="2">
        <v>3</v>
      </c>
      <c r="T6" s="2">
        <v>6</v>
      </c>
      <c r="U6" s="2">
        <v>1</v>
      </c>
      <c r="V6" s="2">
        <v>1</v>
      </c>
      <c r="W6" s="2">
        <v>4</v>
      </c>
      <c r="X6" s="2">
        <v>0</v>
      </c>
      <c r="Y6" s="2">
        <v>0</v>
      </c>
      <c r="Z6" s="2">
        <v>12</v>
      </c>
      <c r="AA6" s="6">
        <v>1</v>
      </c>
    </row>
    <row r="7" spans="1:27" ht="15" thickBot="1">
      <c r="A7">
        <v>1</v>
      </c>
      <c r="B7" s="4" t="s">
        <v>123</v>
      </c>
      <c r="C7" s="15" t="s">
        <v>122</v>
      </c>
      <c r="D7" s="1">
        <v>7</v>
      </c>
      <c r="E7" s="4" t="s">
        <v>124</v>
      </c>
      <c r="F7">
        <v>1</v>
      </c>
      <c r="G7">
        <v>83</v>
      </c>
      <c r="H7" s="4" t="s">
        <v>130</v>
      </c>
      <c r="I7" s="8">
        <f>31*60+20</f>
        <v>1880</v>
      </c>
      <c r="J7">
        <v>3</v>
      </c>
      <c r="K7">
        <v>9</v>
      </c>
      <c r="L7">
        <v>1</v>
      </c>
      <c r="M7">
        <v>5</v>
      </c>
      <c r="N7">
        <v>3</v>
      </c>
      <c r="O7">
        <v>4</v>
      </c>
      <c r="P7">
        <v>5</v>
      </c>
      <c r="Q7" s="2">
        <v>0</v>
      </c>
      <c r="R7" s="2">
        <v>2</v>
      </c>
      <c r="S7" s="2">
        <v>2</v>
      </c>
      <c r="T7" s="2">
        <v>2</v>
      </c>
      <c r="U7" s="2">
        <v>3</v>
      </c>
      <c r="V7" s="2">
        <v>0</v>
      </c>
      <c r="W7" s="2">
        <v>0</v>
      </c>
      <c r="X7" s="2">
        <v>0</v>
      </c>
      <c r="Y7" s="2">
        <v>0</v>
      </c>
      <c r="Z7" s="2">
        <v>10</v>
      </c>
      <c r="AA7" s="6">
        <v>0</v>
      </c>
    </row>
    <row r="8" spans="1:27" ht="15" thickBot="1">
      <c r="A8">
        <v>1</v>
      </c>
      <c r="B8" s="4" t="s">
        <v>123</v>
      </c>
      <c r="C8" s="15" t="s">
        <v>122</v>
      </c>
      <c r="D8" s="1">
        <v>7</v>
      </c>
      <c r="E8" s="4" t="s">
        <v>124</v>
      </c>
      <c r="F8">
        <v>1</v>
      </c>
      <c r="G8">
        <v>84</v>
      </c>
      <c r="H8" s="4" t="s">
        <v>131</v>
      </c>
      <c r="I8" s="8">
        <f>16*60+49</f>
        <v>1009</v>
      </c>
      <c r="J8">
        <v>0</v>
      </c>
      <c r="K8">
        <v>3</v>
      </c>
      <c r="L8">
        <v>0</v>
      </c>
      <c r="M8">
        <v>1</v>
      </c>
      <c r="N8">
        <v>0</v>
      </c>
      <c r="O8">
        <v>0</v>
      </c>
      <c r="P8">
        <v>5</v>
      </c>
      <c r="Q8" s="2">
        <v>1</v>
      </c>
      <c r="R8" s="2">
        <v>3</v>
      </c>
      <c r="S8" s="2">
        <v>4</v>
      </c>
      <c r="T8" s="2">
        <v>2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6">
        <v>0</v>
      </c>
    </row>
    <row r="9" spans="1:27" ht="15" thickBot="1">
      <c r="A9">
        <v>1</v>
      </c>
      <c r="B9" s="4" t="s">
        <v>123</v>
      </c>
      <c r="C9" s="15" t="s">
        <v>122</v>
      </c>
      <c r="D9" s="1">
        <v>7</v>
      </c>
      <c r="E9" s="4" t="s">
        <v>124</v>
      </c>
      <c r="F9">
        <v>1</v>
      </c>
      <c r="G9">
        <v>85</v>
      </c>
      <c r="H9" s="4" t="s">
        <v>132</v>
      </c>
      <c r="I9" s="8">
        <f>12*60+53</f>
        <v>773</v>
      </c>
      <c r="J9">
        <v>2</v>
      </c>
      <c r="K9">
        <v>4</v>
      </c>
      <c r="L9">
        <v>0</v>
      </c>
      <c r="M9">
        <v>0</v>
      </c>
      <c r="N9">
        <v>2</v>
      </c>
      <c r="O9">
        <v>2</v>
      </c>
      <c r="P9">
        <v>-12</v>
      </c>
      <c r="Q9" s="2">
        <v>0</v>
      </c>
      <c r="R9" s="2">
        <v>6</v>
      </c>
      <c r="S9" s="2">
        <v>6</v>
      </c>
      <c r="T9" s="2">
        <v>0</v>
      </c>
      <c r="U9" s="2">
        <v>3</v>
      </c>
      <c r="V9" s="2">
        <v>0</v>
      </c>
      <c r="W9" s="2">
        <v>0</v>
      </c>
      <c r="X9" s="2">
        <v>3</v>
      </c>
      <c r="Y9" s="2">
        <v>0</v>
      </c>
      <c r="Z9" s="2">
        <v>6</v>
      </c>
      <c r="AA9" s="6">
        <v>0</v>
      </c>
    </row>
    <row r="10" spans="1:27" ht="15" thickBot="1">
      <c r="A10">
        <v>1</v>
      </c>
      <c r="B10" s="4" t="s">
        <v>123</v>
      </c>
      <c r="C10" s="15" t="s">
        <v>122</v>
      </c>
      <c r="D10" s="1">
        <v>7</v>
      </c>
      <c r="E10" s="4" t="s">
        <v>124</v>
      </c>
      <c r="F10">
        <v>1</v>
      </c>
      <c r="G10">
        <v>86</v>
      </c>
      <c r="H10" s="4" t="s">
        <v>133</v>
      </c>
      <c r="I10" s="10">
        <f>1*60+17</f>
        <v>77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6">
        <v>0</v>
      </c>
    </row>
    <row r="11" spans="1:27" ht="15" thickBot="1">
      <c r="A11">
        <v>1</v>
      </c>
      <c r="B11" s="4" t="s">
        <v>123</v>
      </c>
      <c r="C11" s="15" t="s">
        <v>122</v>
      </c>
      <c r="D11" s="1">
        <v>7</v>
      </c>
      <c r="E11" s="4" t="s">
        <v>124</v>
      </c>
      <c r="F11">
        <v>1</v>
      </c>
      <c r="G11">
        <v>87</v>
      </c>
      <c r="H11" s="4" t="s">
        <v>134</v>
      </c>
      <c r="I11" s="10">
        <f>1*60+17</f>
        <v>77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v>0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6">
        <v>0</v>
      </c>
    </row>
    <row r="12" spans="1:27">
      <c r="A12">
        <v>1</v>
      </c>
      <c r="B12" s="4" t="s">
        <v>123</v>
      </c>
      <c r="C12" s="15" t="s">
        <v>122</v>
      </c>
      <c r="D12" s="1">
        <v>7</v>
      </c>
      <c r="E12" s="4" t="s">
        <v>124</v>
      </c>
      <c r="F12">
        <v>1</v>
      </c>
      <c r="G12">
        <v>88</v>
      </c>
      <c r="H12" s="4" t="s">
        <v>135</v>
      </c>
      <c r="I12" s="8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6">
        <v>0</v>
      </c>
    </row>
    <row r="13" spans="1:27">
      <c r="A13">
        <v>1</v>
      </c>
      <c r="B13" s="4" t="s">
        <v>123</v>
      </c>
      <c r="C13" s="15" t="s">
        <v>122</v>
      </c>
      <c r="D13" s="1">
        <v>7</v>
      </c>
      <c r="E13" s="4" t="s">
        <v>124</v>
      </c>
      <c r="F13">
        <v>1</v>
      </c>
      <c r="G13">
        <v>89</v>
      </c>
      <c r="H13" s="4" t="s">
        <v>136</v>
      </c>
      <c r="I13" s="8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6">
        <v>0</v>
      </c>
    </row>
    <row r="14" spans="1:27" ht="15" thickBot="1">
      <c r="A14">
        <v>1</v>
      </c>
      <c r="B14" s="4" t="s">
        <v>123</v>
      </c>
      <c r="C14" s="15" t="s">
        <v>122</v>
      </c>
      <c r="D14" s="1">
        <v>8</v>
      </c>
      <c r="E14" s="4" t="s">
        <v>137</v>
      </c>
      <c r="F14">
        <v>-1</v>
      </c>
      <c r="G14">
        <v>90</v>
      </c>
      <c r="H14" s="4" t="s">
        <v>138</v>
      </c>
      <c r="I14" s="8">
        <f>28*60</f>
        <v>1680</v>
      </c>
      <c r="J14">
        <v>5</v>
      </c>
      <c r="K14">
        <v>9</v>
      </c>
      <c r="L14">
        <v>1</v>
      </c>
      <c r="M14">
        <v>3</v>
      </c>
      <c r="N14">
        <v>0</v>
      </c>
      <c r="O14">
        <v>0</v>
      </c>
      <c r="P14">
        <v>-5</v>
      </c>
      <c r="Q14" s="2">
        <v>0</v>
      </c>
      <c r="R14" s="2">
        <v>2</v>
      </c>
      <c r="S14" s="2">
        <v>2</v>
      </c>
      <c r="T14" s="2">
        <v>3</v>
      </c>
      <c r="U14" s="2">
        <v>2</v>
      </c>
      <c r="V14" s="2">
        <v>0</v>
      </c>
      <c r="W14" s="2">
        <v>0</v>
      </c>
      <c r="X14" s="2">
        <v>0</v>
      </c>
      <c r="Y14" s="2">
        <v>0</v>
      </c>
      <c r="Z14" s="2">
        <v>11</v>
      </c>
      <c r="AA14" s="6">
        <v>1</v>
      </c>
    </row>
    <row r="15" spans="1:27" ht="15" thickBot="1">
      <c r="A15">
        <v>1</v>
      </c>
      <c r="B15" s="4" t="s">
        <v>123</v>
      </c>
      <c r="C15" s="15" t="s">
        <v>122</v>
      </c>
      <c r="D15" s="1">
        <v>8</v>
      </c>
      <c r="E15" s="4" t="s">
        <v>137</v>
      </c>
      <c r="F15">
        <v>-1</v>
      </c>
      <c r="G15">
        <v>91</v>
      </c>
      <c r="H15" s="4" t="s">
        <v>139</v>
      </c>
      <c r="I15" s="8">
        <f>31*60+14</f>
        <v>1874</v>
      </c>
      <c r="J15">
        <v>2</v>
      </c>
      <c r="K15">
        <v>5</v>
      </c>
      <c r="L15">
        <v>1</v>
      </c>
      <c r="M15">
        <v>2</v>
      </c>
      <c r="N15">
        <v>0</v>
      </c>
      <c r="O15">
        <v>0</v>
      </c>
      <c r="P15">
        <v>-13</v>
      </c>
      <c r="Q15" s="2">
        <v>2</v>
      </c>
      <c r="R15" s="2">
        <v>8</v>
      </c>
      <c r="S15" s="2">
        <v>10</v>
      </c>
      <c r="T15" s="2">
        <v>2</v>
      </c>
      <c r="U15" s="2">
        <v>4</v>
      </c>
      <c r="V15" s="2">
        <v>2</v>
      </c>
      <c r="W15" s="2">
        <v>0</v>
      </c>
      <c r="X15" s="2">
        <v>0</v>
      </c>
      <c r="Y15" s="2">
        <v>0</v>
      </c>
      <c r="Z15" s="2">
        <v>5</v>
      </c>
      <c r="AA15" s="6">
        <v>1</v>
      </c>
    </row>
    <row r="16" spans="1:27" ht="15" thickBot="1">
      <c r="A16">
        <v>1</v>
      </c>
      <c r="B16" s="4" t="s">
        <v>123</v>
      </c>
      <c r="C16" s="15" t="s">
        <v>122</v>
      </c>
      <c r="D16" s="1">
        <v>8</v>
      </c>
      <c r="E16" s="4" t="s">
        <v>137</v>
      </c>
      <c r="F16">
        <v>-1</v>
      </c>
      <c r="G16">
        <v>92</v>
      </c>
      <c r="H16" s="4" t="s">
        <v>140</v>
      </c>
      <c r="I16" s="8">
        <f>21*60+34</f>
        <v>1294</v>
      </c>
      <c r="J16">
        <v>6</v>
      </c>
      <c r="K16">
        <v>14</v>
      </c>
      <c r="L16">
        <v>0</v>
      </c>
      <c r="M16">
        <v>0</v>
      </c>
      <c r="N16">
        <v>1</v>
      </c>
      <c r="O16">
        <v>3</v>
      </c>
      <c r="P16">
        <v>-4</v>
      </c>
      <c r="Q16" s="2">
        <v>8</v>
      </c>
      <c r="R16" s="2">
        <v>5</v>
      </c>
      <c r="S16" s="2">
        <v>13</v>
      </c>
      <c r="T16" s="2">
        <v>0</v>
      </c>
      <c r="U16" s="2">
        <v>4</v>
      </c>
      <c r="V16" s="2">
        <v>0</v>
      </c>
      <c r="W16" s="2">
        <v>0</v>
      </c>
      <c r="X16" s="2">
        <v>0</v>
      </c>
      <c r="Y16" s="2">
        <v>3</v>
      </c>
      <c r="Z16" s="2">
        <v>13</v>
      </c>
      <c r="AA16" s="6">
        <v>1</v>
      </c>
    </row>
    <row r="17" spans="1:27" ht="15" thickBot="1">
      <c r="A17">
        <v>1</v>
      </c>
      <c r="B17" s="4" t="s">
        <v>123</v>
      </c>
      <c r="C17" s="15" t="s">
        <v>122</v>
      </c>
      <c r="D17" s="1">
        <v>8</v>
      </c>
      <c r="E17" s="4" t="s">
        <v>137</v>
      </c>
      <c r="F17">
        <v>-1</v>
      </c>
      <c r="G17">
        <v>93</v>
      </c>
      <c r="H17" s="4" t="s">
        <v>141</v>
      </c>
      <c r="I17" s="8">
        <f>39*60+22</f>
        <v>2362</v>
      </c>
      <c r="J17">
        <v>5</v>
      </c>
      <c r="K17">
        <v>14</v>
      </c>
      <c r="L17">
        <v>3</v>
      </c>
      <c r="M17">
        <v>8</v>
      </c>
      <c r="N17">
        <v>5</v>
      </c>
      <c r="O17">
        <v>8</v>
      </c>
      <c r="P17">
        <v>-7</v>
      </c>
      <c r="Q17" s="2">
        <v>0</v>
      </c>
      <c r="R17" s="2">
        <v>2</v>
      </c>
      <c r="S17" s="2">
        <v>2</v>
      </c>
      <c r="T17" s="2">
        <v>1</v>
      </c>
      <c r="U17" s="2">
        <v>1</v>
      </c>
      <c r="V17" s="2">
        <v>1</v>
      </c>
      <c r="W17" s="2">
        <v>2</v>
      </c>
      <c r="X17" s="2">
        <v>0</v>
      </c>
      <c r="Y17" s="2">
        <v>0</v>
      </c>
      <c r="Z17" s="2">
        <v>18</v>
      </c>
      <c r="AA17" s="6">
        <v>1</v>
      </c>
    </row>
    <row r="18" spans="1:27" ht="15" thickBot="1">
      <c r="A18">
        <v>1</v>
      </c>
      <c r="B18" s="4" t="s">
        <v>123</v>
      </c>
      <c r="C18" s="15" t="s">
        <v>122</v>
      </c>
      <c r="D18" s="1">
        <v>8</v>
      </c>
      <c r="E18" s="4" t="s">
        <v>137</v>
      </c>
      <c r="F18">
        <v>-1</v>
      </c>
      <c r="G18">
        <v>94</v>
      </c>
      <c r="H18" s="4" t="s">
        <v>142</v>
      </c>
      <c r="I18" s="8">
        <f>31*60+16</f>
        <v>1876</v>
      </c>
      <c r="J18">
        <v>2</v>
      </c>
      <c r="K18">
        <v>8</v>
      </c>
      <c r="L18">
        <v>1</v>
      </c>
      <c r="M18">
        <v>2</v>
      </c>
      <c r="N18">
        <v>0</v>
      </c>
      <c r="O18">
        <v>0</v>
      </c>
      <c r="P18">
        <v>-8</v>
      </c>
      <c r="Q18" s="2">
        <v>1</v>
      </c>
      <c r="R18" s="2">
        <v>3</v>
      </c>
      <c r="S18" s="2">
        <v>4</v>
      </c>
      <c r="T18" s="2">
        <v>3</v>
      </c>
      <c r="U18" s="2">
        <v>3</v>
      </c>
      <c r="V18" s="2">
        <v>0</v>
      </c>
      <c r="W18" s="2">
        <v>3</v>
      </c>
      <c r="X18" s="2">
        <v>0</v>
      </c>
      <c r="Y18" s="2">
        <v>1</v>
      </c>
      <c r="Z18" s="2">
        <v>5</v>
      </c>
      <c r="AA18" s="6">
        <v>1</v>
      </c>
    </row>
    <row r="19" spans="1:27" ht="15" thickBot="1">
      <c r="A19">
        <v>1</v>
      </c>
      <c r="B19" s="4" t="s">
        <v>123</v>
      </c>
      <c r="C19" s="15" t="s">
        <v>122</v>
      </c>
      <c r="D19" s="1">
        <v>8</v>
      </c>
      <c r="E19" s="4" t="s">
        <v>137</v>
      </c>
      <c r="F19">
        <v>-1</v>
      </c>
      <c r="G19">
        <v>95</v>
      </c>
      <c r="H19" s="4" t="s">
        <v>143</v>
      </c>
      <c r="I19" s="8">
        <f>25*60+6</f>
        <v>1506</v>
      </c>
      <c r="J19">
        <v>5</v>
      </c>
      <c r="K19">
        <v>11</v>
      </c>
      <c r="L19">
        <v>0</v>
      </c>
      <c r="M19">
        <v>0</v>
      </c>
      <c r="N19">
        <v>2</v>
      </c>
      <c r="O19">
        <v>2</v>
      </c>
      <c r="P19">
        <v>-4</v>
      </c>
      <c r="Q19" s="2">
        <v>2</v>
      </c>
      <c r="R19" s="2">
        <v>4</v>
      </c>
      <c r="S19" s="2">
        <v>6</v>
      </c>
      <c r="T19" s="2">
        <v>0</v>
      </c>
      <c r="U19" s="2">
        <v>3</v>
      </c>
      <c r="V19" s="2">
        <v>0</v>
      </c>
      <c r="W19" s="2">
        <v>0</v>
      </c>
      <c r="X19" s="2">
        <v>0</v>
      </c>
      <c r="Y19" s="2">
        <v>1</v>
      </c>
      <c r="Z19" s="2">
        <v>12</v>
      </c>
      <c r="AA19" s="6">
        <v>0</v>
      </c>
    </row>
    <row r="20" spans="1:27" ht="15" thickBot="1">
      <c r="A20">
        <v>1</v>
      </c>
      <c r="B20" s="4" t="s">
        <v>123</v>
      </c>
      <c r="C20" s="15" t="s">
        <v>122</v>
      </c>
      <c r="D20" s="1">
        <v>8</v>
      </c>
      <c r="E20" s="4" t="s">
        <v>137</v>
      </c>
      <c r="F20">
        <v>-1</v>
      </c>
      <c r="G20">
        <v>96</v>
      </c>
      <c r="H20" s="4" t="s">
        <v>144</v>
      </c>
      <c r="I20" s="8">
        <f>34*60+12</f>
        <v>2052</v>
      </c>
      <c r="J20">
        <v>7</v>
      </c>
      <c r="K20">
        <v>12</v>
      </c>
      <c r="L20">
        <v>2</v>
      </c>
      <c r="M20">
        <v>2</v>
      </c>
      <c r="N20">
        <v>1</v>
      </c>
      <c r="O20">
        <v>2</v>
      </c>
      <c r="P20">
        <v>-4</v>
      </c>
      <c r="Q20" s="2">
        <v>1</v>
      </c>
      <c r="R20" s="2">
        <v>6</v>
      </c>
      <c r="S20" s="2">
        <v>7</v>
      </c>
      <c r="T20" s="2">
        <v>4</v>
      </c>
      <c r="U20" s="2">
        <v>3</v>
      </c>
      <c r="V20" s="2">
        <v>1</v>
      </c>
      <c r="W20" s="2">
        <v>5</v>
      </c>
      <c r="X20" s="2">
        <v>0</v>
      </c>
      <c r="Y20" s="2">
        <v>0</v>
      </c>
      <c r="Z20" s="2">
        <v>17</v>
      </c>
      <c r="AA20" s="6">
        <v>0</v>
      </c>
    </row>
    <row r="21" spans="1:27" ht="15" thickBot="1">
      <c r="A21">
        <v>1</v>
      </c>
      <c r="B21" s="4" t="s">
        <v>123</v>
      </c>
      <c r="C21" s="15" t="s">
        <v>122</v>
      </c>
      <c r="D21" s="1">
        <v>8</v>
      </c>
      <c r="E21" s="4" t="s">
        <v>137</v>
      </c>
      <c r="F21">
        <v>-1</v>
      </c>
      <c r="G21">
        <v>97</v>
      </c>
      <c r="H21" s="4" t="s">
        <v>145</v>
      </c>
      <c r="I21" s="8">
        <f>18*60+4</f>
        <v>1084</v>
      </c>
      <c r="J21">
        <v>0</v>
      </c>
      <c r="K21">
        <v>8</v>
      </c>
      <c r="L21">
        <v>0</v>
      </c>
      <c r="M21">
        <v>5</v>
      </c>
      <c r="N21">
        <v>0</v>
      </c>
      <c r="O21">
        <v>0</v>
      </c>
      <c r="P21">
        <v>-2</v>
      </c>
      <c r="Q21" s="2">
        <v>0</v>
      </c>
      <c r="R21" s="2">
        <v>3</v>
      </c>
      <c r="S21" s="2">
        <v>3</v>
      </c>
      <c r="T21" s="2">
        <v>1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6">
        <v>0</v>
      </c>
    </row>
    <row r="22" spans="1:27" ht="15" thickBot="1">
      <c r="A22">
        <v>1</v>
      </c>
      <c r="B22" s="4" t="s">
        <v>123</v>
      </c>
      <c r="C22" s="15" t="s">
        <v>122</v>
      </c>
      <c r="D22" s="1">
        <v>8</v>
      </c>
      <c r="E22" s="4" t="s">
        <v>137</v>
      </c>
      <c r="F22">
        <v>-1</v>
      </c>
      <c r="G22">
        <v>98</v>
      </c>
      <c r="H22" s="4" t="s">
        <v>146</v>
      </c>
      <c r="I22" s="8">
        <f>8*60+38</f>
        <v>518</v>
      </c>
      <c r="J22">
        <v>0</v>
      </c>
      <c r="K22">
        <v>3</v>
      </c>
      <c r="L22">
        <v>0</v>
      </c>
      <c r="M22">
        <v>2</v>
      </c>
      <c r="N22">
        <v>0</v>
      </c>
      <c r="O22">
        <v>0</v>
      </c>
      <c r="P22">
        <v>-2</v>
      </c>
      <c r="Q22" s="2">
        <v>0</v>
      </c>
      <c r="R22" s="2">
        <v>1</v>
      </c>
      <c r="S22" s="2">
        <v>1</v>
      </c>
      <c r="T22" s="2">
        <v>1</v>
      </c>
      <c r="U22" s="2">
        <v>2</v>
      </c>
      <c r="V22" s="2">
        <v>1</v>
      </c>
      <c r="W22" s="2">
        <v>1</v>
      </c>
      <c r="X22" s="2">
        <v>0</v>
      </c>
      <c r="Y22" s="2">
        <v>1</v>
      </c>
      <c r="Z22" s="2">
        <v>0</v>
      </c>
      <c r="AA22" s="6">
        <v>0</v>
      </c>
    </row>
    <row r="23" spans="1:27" ht="15" thickBot="1">
      <c r="A23">
        <v>1</v>
      </c>
      <c r="B23" s="4" t="s">
        <v>123</v>
      </c>
      <c r="C23" s="15" t="s">
        <v>122</v>
      </c>
      <c r="D23" s="1">
        <v>8</v>
      </c>
      <c r="E23" s="4" t="s">
        <v>137</v>
      </c>
      <c r="F23">
        <v>-1</v>
      </c>
      <c r="G23">
        <v>99</v>
      </c>
      <c r="H23" s="4" t="s">
        <v>147</v>
      </c>
      <c r="I23" s="8">
        <f>1*60+17</f>
        <v>77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2</v>
      </c>
      <c r="Q23" s="2">
        <v>2</v>
      </c>
      <c r="R23" s="2">
        <v>0</v>
      </c>
      <c r="S23" s="2">
        <v>2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2</v>
      </c>
      <c r="AA23" s="6">
        <v>0</v>
      </c>
    </row>
    <row r="24" spans="1:27" ht="15" thickBot="1">
      <c r="A24">
        <v>1</v>
      </c>
      <c r="B24" s="4" t="s">
        <v>123</v>
      </c>
      <c r="C24" s="15" t="s">
        <v>122</v>
      </c>
      <c r="D24" s="1">
        <v>8</v>
      </c>
      <c r="E24" s="4" t="s">
        <v>137</v>
      </c>
      <c r="F24">
        <v>-1</v>
      </c>
      <c r="G24">
        <v>100</v>
      </c>
      <c r="H24" s="4" t="s">
        <v>148</v>
      </c>
      <c r="I24" s="8">
        <f>1*60+17</f>
        <v>77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6">
        <v>0</v>
      </c>
    </row>
    <row r="25" spans="1:27">
      <c r="A25">
        <v>1</v>
      </c>
      <c r="B25" s="4" t="s">
        <v>123</v>
      </c>
      <c r="C25" s="15" t="s">
        <v>122</v>
      </c>
      <c r="D25" s="1">
        <v>8</v>
      </c>
      <c r="E25" s="4" t="s">
        <v>137</v>
      </c>
      <c r="F25">
        <v>-1</v>
      </c>
      <c r="G25">
        <v>101</v>
      </c>
      <c r="H25" s="4" t="s">
        <v>149</v>
      </c>
      <c r="I25" s="8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6">
        <v>0</v>
      </c>
    </row>
    <row r="26" spans="1:27">
      <c r="A26">
        <v>1</v>
      </c>
      <c r="B26" s="4" t="s">
        <v>123</v>
      </c>
      <c r="C26" s="15" t="s">
        <v>122</v>
      </c>
      <c r="D26" s="1">
        <v>8</v>
      </c>
      <c r="E26" s="4" t="s">
        <v>137</v>
      </c>
      <c r="F26">
        <v>-1</v>
      </c>
      <c r="G26">
        <v>102</v>
      </c>
      <c r="H26" s="4" t="s">
        <v>150</v>
      </c>
      <c r="I26" s="8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6">
        <v>0</v>
      </c>
    </row>
    <row r="27" spans="1:27" ht="15" thickBot="1">
      <c r="A27">
        <v>2</v>
      </c>
      <c r="B27" s="4" t="s">
        <v>151</v>
      </c>
      <c r="C27" s="15" t="s">
        <v>122</v>
      </c>
      <c r="D27" s="1">
        <v>9</v>
      </c>
      <c r="E27" s="4" t="s">
        <v>152</v>
      </c>
      <c r="F27">
        <v>1</v>
      </c>
      <c r="G27">
        <v>103</v>
      </c>
      <c r="H27" s="4" t="s">
        <v>153</v>
      </c>
      <c r="I27" s="8">
        <f>29*60+2</f>
        <v>1742</v>
      </c>
      <c r="J27">
        <v>0</v>
      </c>
      <c r="K27">
        <v>4</v>
      </c>
      <c r="L27">
        <v>0</v>
      </c>
      <c r="M27">
        <v>0</v>
      </c>
      <c r="N27">
        <v>1</v>
      </c>
      <c r="O27">
        <v>2</v>
      </c>
      <c r="P27">
        <v>-6</v>
      </c>
      <c r="Q27" s="2">
        <v>2</v>
      </c>
      <c r="R27" s="2">
        <v>2</v>
      </c>
      <c r="S27" s="2">
        <v>4</v>
      </c>
      <c r="T27" s="2">
        <v>1</v>
      </c>
      <c r="U27" s="2">
        <v>3</v>
      </c>
      <c r="V27" s="2">
        <v>0</v>
      </c>
      <c r="W27" s="2">
        <v>1</v>
      </c>
      <c r="X27" s="2">
        <v>1</v>
      </c>
      <c r="Y27" s="2">
        <v>0</v>
      </c>
      <c r="Z27" s="2">
        <v>1</v>
      </c>
      <c r="AA27" s="6">
        <v>1</v>
      </c>
    </row>
    <row r="28" spans="1:27" ht="15" thickBot="1">
      <c r="A28">
        <v>2</v>
      </c>
      <c r="B28" s="4" t="s">
        <v>151</v>
      </c>
      <c r="C28" s="15" t="s">
        <v>122</v>
      </c>
      <c r="D28" s="1">
        <v>9</v>
      </c>
      <c r="E28" s="4" t="s">
        <v>152</v>
      </c>
      <c r="F28">
        <v>1</v>
      </c>
      <c r="G28">
        <v>104</v>
      </c>
      <c r="H28" s="4" t="s">
        <v>154</v>
      </c>
      <c r="I28" s="8">
        <f>34*60+9</f>
        <v>2049</v>
      </c>
      <c r="J28">
        <v>8</v>
      </c>
      <c r="K28">
        <v>15</v>
      </c>
      <c r="L28">
        <v>0</v>
      </c>
      <c r="M28">
        <v>0</v>
      </c>
      <c r="N28">
        <v>4</v>
      </c>
      <c r="O28">
        <v>8</v>
      </c>
      <c r="P28">
        <v>1</v>
      </c>
      <c r="Q28" s="2">
        <v>2</v>
      </c>
      <c r="R28" s="2">
        <v>9</v>
      </c>
      <c r="S28" s="2">
        <v>11</v>
      </c>
      <c r="T28" s="2">
        <v>3</v>
      </c>
      <c r="U28" s="2">
        <v>4</v>
      </c>
      <c r="V28" s="2">
        <v>1</v>
      </c>
      <c r="W28" s="2">
        <v>2</v>
      </c>
      <c r="X28" s="2">
        <v>0</v>
      </c>
      <c r="Y28" s="2">
        <v>2</v>
      </c>
      <c r="Z28" s="2">
        <v>20</v>
      </c>
      <c r="AA28" s="6">
        <v>1</v>
      </c>
    </row>
    <row r="29" spans="1:27" ht="15" thickBot="1">
      <c r="A29">
        <v>2</v>
      </c>
      <c r="B29" s="4" t="s">
        <v>151</v>
      </c>
      <c r="C29" s="15" t="s">
        <v>122</v>
      </c>
      <c r="D29" s="1">
        <v>9</v>
      </c>
      <c r="E29" s="4" t="s">
        <v>152</v>
      </c>
      <c r="F29">
        <v>1</v>
      </c>
      <c r="G29">
        <v>105</v>
      </c>
      <c r="H29" s="4" t="s">
        <v>155</v>
      </c>
      <c r="I29" s="8">
        <f>33*60+11</f>
        <v>1991</v>
      </c>
      <c r="J29">
        <v>6</v>
      </c>
      <c r="K29">
        <v>19</v>
      </c>
      <c r="L29">
        <v>0</v>
      </c>
      <c r="M29">
        <v>0</v>
      </c>
      <c r="N29">
        <v>1</v>
      </c>
      <c r="O29">
        <v>3</v>
      </c>
      <c r="P29">
        <v>-6</v>
      </c>
      <c r="Q29" s="2">
        <v>4</v>
      </c>
      <c r="R29" s="2">
        <v>4</v>
      </c>
      <c r="S29" s="2">
        <v>8</v>
      </c>
      <c r="T29" s="2">
        <v>2</v>
      </c>
      <c r="U29" s="2">
        <v>2</v>
      </c>
      <c r="V29" s="2">
        <v>0</v>
      </c>
      <c r="W29" s="2">
        <v>2</v>
      </c>
      <c r="X29" s="2">
        <v>1</v>
      </c>
      <c r="Y29" s="2">
        <v>1</v>
      </c>
      <c r="Z29" s="2">
        <v>13</v>
      </c>
      <c r="AA29" s="6">
        <v>1</v>
      </c>
    </row>
    <row r="30" spans="1:27" ht="15" thickBot="1">
      <c r="A30">
        <v>2</v>
      </c>
      <c r="B30" s="4" t="s">
        <v>151</v>
      </c>
      <c r="C30" s="15" t="s">
        <v>122</v>
      </c>
      <c r="D30" s="1">
        <v>9</v>
      </c>
      <c r="E30" s="4" t="s">
        <v>152</v>
      </c>
      <c r="F30">
        <v>1</v>
      </c>
      <c r="G30">
        <v>106</v>
      </c>
      <c r="H30" s="4" t="s">
        <v>156</v>
      </c>
      <c r="I30" s="8">
        <f>34*60+8</f>
        <v>2048</v>
      </c>
      <c r="J30">
        <v>6</v>
      </c>
      <c r="K30">
        <v>12</v>
      </c>
      <c r="L30">
        <v>3</v>
      </c>
      <c r="M30">
        <v>5</v>
      </c>
      <c r="N30">
        <v>4</v>
      </c>
      <c r="O30">
        <v>6</v>
      </c>
      <c r="P30">
        <v>2</v>
      </c>
      <c r="Q30" s="2">
        <v>2</v>
      </c>
      <c r="R30" s="2">
        <v>5</v>
      </c>
      <c r="S30" s="2">
        <v>7</v>
      </c>
      <c r="T30" s="2">
        <v>3</v>
      </c>
      <c r="U30" s="2">
        <v>2</v>
      </c>
      <c r="V30" s="2">
        <v>0</v>
      </c>
      <c r="W30" s="2">
        <v>0</v>
      </c>
      <c r="X30" s="2">
        <v>0</v>
      </c>
      <c r="Y30" s="2">
        <v>0</v>
      </c>
      <c r="Z30" s="2">
        <v>19</v>
      </c>
      <c r="AA30" s="6">
        <v>1</v>
      </c>
    </row>
    <row r="31" spans="1:27" ht="15" thickBot="1">
      <c r="A31">
        <v>2</v>
      </c>
      <c r="B31" s="4" t="s">
        <v>151</v>
      </c>
      <c r="C31" s="15" t="s">
        <v>122</v>
      </c>
      <c r="D31" s="1">
        <v>9</v>
      </c>
      <c r="E31" s="4" t="s">
        <v>152</v>
      </c>
      <c r="F31">
        <v>1</v>
      </c>
      <c r="G31">
        <v>107</v>
      </c>
      <c r="H31" s="4" t="s">
        <v>157</v>
      </c>
      <c r="I31" s="8">
        <f>30*60+23</f>
        <v>1823</v>
      </c>
      <c r="J31">
        <v>9</v>
      </c>
      <c r="K31">
        <v>15</v>
      </c>
      <c r="L31">
        <v>1</v>
      </c>
      <c r="M31">
        <v>2</v>
      </c>
      <c r="N31">
        <v>0</v>
      </c>
      <c r="O31">
        <v>0</v>
      </c>
      <c r="P31">
        <v>-7</v>
      </c>
      <c r="Q31" s="2">
        <v>2</v>
      </c>
      <c r="R31" s="2">
        <v>0</v>
      </c>
      <c r="S31" s="2">
        <v>2</v>
      </c>
      <c r="T31" s="2">
        <v>2</v>
      </c>
      <c r="U31" s="2">
        <v>1</v>
      </c>
      <c r="V31" s="2">
        <v>1</v>
      </c>
      <c r="W31" s="2">
        <v>2</v>
      </c>
      <c r="X31" s="2">
        <v>0</v>
      </c>
      <c r="Y31" s="2">
        <v>0</v>
      </c>
      <c r="Z31" s="2">
        <v>19</v>
      </c>
      <c r="AA31" s="6">
        <v>1</v>
      </c>
    </row>
    <row r="32" spans="1:27" ht="15" thickBot="1">
      <c r="A32">
        <v>2</v>
      </c>
      <c r="B32" s="4" t="s">
        <v>151</v>
      </c>
      <c r="C32" s="15" t="s">
        <v>122</v>
      </c>
      <c r="D32" s="1">
        <v>9</v>
      </c>
      <c r="E32" s="4" t="s">
        <v>152</v>
      </c>
      <c r="F32">
        <v>1</v>
      </c>
      <c r="G32">
        <v>108</v>
      </c>
      <c r="H32" s="4" t="s">
        <v>158</v>
      </c>
      <c r="I32" s="8">
        <f>17*60+37</f>
        <v>1057</v>
      </c>
      <c r="J32">
        <v>4</v>
      </c>
      <c r="K32">
        <v>7</v>
      </c>
      <c r="L32">
        <v>1</v>
      </c>
      <c r="M32">
        <v>1</v>
      </c>
      <c r="N32">
        <v>0</v>
      </c>
      <c r="O32">
        <v>0</v>
      </c>
      <c r="P32">
        <v>7</v>
      </c>
      <c r="Q32" s="2">
        <v>1</v>
      </c>
      <c r="R32" s="2">
        <v>1</v>
      </c>
      <c r="S32" s="2">
        <v>2</v>
      </c>
      <c r="T32" s="2">
        <v>3</v>
      </c>
      <c r="U32" s="2">
        <v>2</v>
      </c>
      <c r="V32" s="2">
        <v>1</v>
      </c>
      <c r="W32" s="2">
        <v>3</v>
      </c>
      <c r="X32" s="2">
        <v>0</v>
      </c>
      <c r="Y32" s="2">
        <v>0</v>
      </c>
      <c r="Z32" s="2">
        <v>9</v>
      </c>
      <c r="AA32" s="6">
        <v>0</v>
      </c>
    </row>
    <row r="33" spans="1:27" ht="15" thickBot="1">
      <c r="A33">
        <v>2</v>
      </c>
      <c r="B33" s="4" t="s">
        <v>151</v>
      </c>
      <c r="C33" s="15" t="s">
        <v>122</v>
      </c>
      <c r="D33" s="1">
        <v>9</v>
      </c>
      <c r="E33" s="4" t="s">
        <v>152</v>
      </c>
      <c r="F33">
        <v>1</v>
      </c>
      <c r="G33">
        <v>109</v>
      </c>
      <c r="H33" s="4" t="s">
        <v>159</v>
      </c>
      <c r="I33" s="8">
        <f>9*60+40</f>
        <v>580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3</v>
      </c>
      <c r="Q33" s="2">
        <v>0</v>
      </c>
      <c r="R33" s="2">
        <v>1</v>
      </c>
      <c r="S33" s="2">
        <v>1</v>
      </c>
      <c r="T33" s="2">
        <v>1</v>
      </c>
      <c r="U33" s="2">
        <v>2</v>
      </c>
      <c r="V33" s="2">
        <v>0</v>
      </c>
      <c r="W33" s="2">
        <v>0</v>
      </c>
      <c r="X33" s="2">
        <v>0</v>
      </c>
      <c r="Y33" s="2">
        <v>0</v>
      </c>
      <c r="Z33" s="2">
        <v>3</v>
      </c>
      <c r="AA33" s="6">
        <v>0</v>
      </c>
    </row>
    <row r="34" spans="1:27" ht="15" thickBot="1">
      <c r="A34">
        <v>2</v>
      </c>
      <c r="B34" s="4" t="s">
        <v>151</v>
      </c>
      <c r="C34" s="15" t="s">
        <v>122</v>
      </c>
      <c r="D34" s="1">
        <v>9</v>
      </c>
      <c r="E34" s="4" t="s">
        <v>152</v>
      </c>
      <c r="F34">
        <v>1</v>
      </c>
      <c r="G34">
        <v>110</v>
      </c>
      <c r="H34" s="4" t="s">
        <v>160</v>
      </c>
      <c r="I34" s="8">
        <f>17*60+9</f>
        <v>1029</v>
      </c>
      <c r="J34">
        <v>1</v>
      </c>
      <c r="K34">
        <v>2</v>
      </c>
      <c r="L34">
        <v>0</v>
      </c>
      <c r="M34">
        <v>1</v>
      </c>
      <c r="N34">
        <v>0</v>
      </c>
      <c r="O34">
        <v>0</v>
      </c>
      <c r="P34">
        <v>6</v>
      </c>
      <c r="Q34" s="2">
        <v>0</v>
      </c>
      <c r="R34" s="2">
        <v>2</v>
      </c>
      <c r="S34" s="2">
        <v>2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2</v>
      </c>
      <c r="AA34" s="6">
        <v>0</v>
      </c>
    </row>
    <row r="35" spans="1:27" ht="15" thickBot="1">
      <c r="A35">
        <v>2</v>
      </c>
      <c r="B35" s="4" t="s">
        <v>151</v>
      </c>
      <c r="C35" s="15" t="s">
        <v>122</v>
      </c>
      <c r="D35" s="1">
        <v>9</v>
      </c>
      <c r="E35" s="4" t="s">
        <v>152</v>
      </c>
      <c r="F35">
        <v>1</v>
      </c>
      <c r="G35">
        <v>111</v>
      </c>
      <c r="H35" s="4" t="s">
        <v>161</v>
      </c>
      <c r="I35" s="8">
        <f>19*60</f>
        <v>1140</v>
      </c>
      <c r="J35">
        <v>2</v>
      </c>
      <c r="K35">
        <v>7</v>
      </c>
      <c r="L35">
        <v>0</v>
      </c>
      <c r="M35">
        <v>0</v>
      </c>
      <c r="N35">
        <v>2</v>
      </c>
      <c r="O35">
        <v>3</v>
      </c>
      <c r="P35">
        <v>2</v>
      </c>
      <c r="Q35" s="2">
        <v>4</v>
      </c>
      <c r="R35" s="2">
        <v>2</v>
      </c>
      <c r="S35" s="2">
        <v>6</v>
      </c>
      <c r="T35" s="2">
        <v>0</v>
      </c>
      <c r="U35" s="2">
        <v>2</v>
      </c>
      <c r="V35" s="2">
        <v>1</v>
      </c>
      <c r="W35" s="2">
        <v>0</v>
      </c>
      <c r="X35" s="2">
        <v>1</v>
      </c>
      <c r="Y35" s="2">
        <v>0</v>
      </c>
      <c r="Z35" s="2">
        <v>6</v>
      </c>
      <c r="AA35" s="6">
        <v>0</v>
      </c>
    </row>
    <row r="36" spans="1:27" ht="15" thickBot="1">
      <c r="A36">
        <v>2</v>
      </c>
      <c r="B36" s="4" t="s">
        <v>151</v>
      </c>
      <c r="C36" s="15" t="s">
        <v>122</v>
      </c>
      <c r="D36" s="1">
        <v>9</v>
      </c>
      <c r="E36" s="4" t="s">
        <v>152</v>
      </c>
      <c r="F36">
        <v>1</v>
      </c>
      <c r="G36">
        <v>112</v>
      </c>
      <c r="H36" s="4" t="s">
        <v>162</v>
      </c>
      <c r="I36" s="8">
        <f>15*60+41</f>
        <v>941</v>
      </c>
      <c r="J36">
        <v>1</v>
      </c>
      <c r="K36">
        <v>3</v>
      </c>
      <c r="L36">
        <v>0</v>
      </c>
      <c r="M36">
        <v>0</v>
      </c>
      <c r="N36">
        <v>0</v>
      </c>
      <c r="O36">
        <v>0</v>
      </c>
      <c r="P36">
        <v>-2</v>
      </c>
      <c r="Q36" s="2">
        <v>0</v>
      </c>
      <c r="R36" s="2">
        <v>0</v>
      </c>
      <c r="S36" s="2">
        <v>0</v>
      </c>
      <c r="T36" s="2">
        <v>2</v>
      </c>
      <c r="U36" s="2">
        <v>1</v>
      </c>
      <c r="V36" s="2">
        <v>3</v>
      </c>
      <c r="W36" s="2">
        <v>0</v>
      </c>
      <c r="X36" s="2">
        <v>0</v>
      </c>
      <c r="Y36" s="2">
        <v>0</v>
      </c>
      <c r="Z36" s="2">
        <v>2</v>
      </c>
      <c r="AA36" s="6">
        <v>0</v>
      </c>
    </row>
    <row r="37" spans="1:27">
      <c r="A37">
        <v>2</v>
      </c>
      <c r="B37" s="4" t="s">
        <v>151</v>
      </c>
      <c r="C37" s="15" t="s">
        <v>122</v>
      </c>
      <c r="D37" s="1">
        <v>9</v>
      </c>
      <c r="E37" s="4" t="s">
        <v>152</v>
      </c>
      <c r="F37">
        <v>1</v>
      </c>
      <c r="G37">
        <v>113</v>
      </c>
      <c r="H37" s="4" t="s">
        <v>163</v>
      </c>
      <c r="I37" s="8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6">
        <v>0</v>
      </c>
    </row>
    <row r="38" spans="1:27">
      <c r="A38">
        <v>2</v>
      </c>
      <c r="B38" s="4" t="s">
        <v>151</v>
      </c>
      <c r="C38" s="15" t="s">
        <v>122</v>
      </c>
      <c r="D38" s="1">
        <v>9</v>
      </c>
      <c r="E38" s="4" t="s">
        <v>152</v>
      </c>
      <c r="F38">
        <v>1</v>
      </c>
      <c r="G38">
        <v>114</v>
      </c>
      <c r="H38" s="4" t="s">
        <v>164</v>
      </c>
      <c r="I38" s="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6">
        <v>0</v>
      </c>
    </row>
    <row r="39" spans="1:27">
      <c r="A39">
        <v>2</v>
      </c>
      <c r="B39" s="4" t="s">
        <v>151</v>
      </c>
      <c r="C39" s="15" t="s">
        <v>122</v>
      </c>
      <c r="D39" s="1">
        <v>9</v>
      </c>
      <c r="E39" s="4" t="s">
        <v>152</v>
      </c>
      <c r="F39">
        <v>1</v>
      </c>
      <c r="G39">
        <v>115</v>
      </c>
      <c r="H39" s="4" t="s">
        <v>165</v>
      </c>
      <c r="I39" s="8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6">
        <v>0</v>
      </c>
    </row>
    <row r="40" spans="1:27" ht="15" thickBot="1">
      <c r="A40">
        <v>2</v>
      </c>
      <c r="B40" s="4" t="s">
        <v>151</v>
      </c>
      <c r="C40" s="15" t="s">
        <v>122</v>
      </c>
      <c r="D40" s="1">
        <v>10</v>
      </c>
      <c r="E40" s="4" t="s">
        <v>166</v>
      </c>
      <c r="F40">
        <v>-1</v>
      </c>
      <c r="G40">
        <v>116</v>
      </c>
      <c r="H40" s="4" t="s">
        <v>167</v>
      </c>
      <c r="I40" s="8">
        <f>17*60+39</f>
        <v>1059</v>
      </c>
      <c r="J40">
        <v>1</v>
      </c>
      <c r="K40">
        <v>2</v>
      </c>
      <c r="L40">
        <v>1</v>
      </c>
      <c r="M40">
        <v>1</v>
      </c>
      <c r="N40">
        <v>0</v>
      </c>
      <c r="O40">
        <v>0</v>
      </c>
      <c r="P40">
        <v>-8</v>
      </c>
      <c r="Q40" s="2">
        <v>0</v>
      </c>
      <c r="R40" s="2">
        <v>3</v>
      </c>
      <c r="S40" s="2">
        <v>3</v>
      </c>
      <c r="T40" s="2">
        <v>0</v>
      </c>
      <c r="U40" s="2">
        <v>1</v>
      </c>
      <c r="V40" s="2">
        <v>0</v>
      </c>
      <c r="W40" s="2">
        <v>1</v>
      </c>
      <c r="X40" s="2">
        <v>0</v>
      </c>
      <c r="Y40" s="2">
        <v>0</v>
      </c>
      <c r="Z40" s="2">
        <v>3</v>
      </c>
      <c r="AA40" s="6">
        <v>1</v>
      </c>
    </row>
    <row r="41" spans="1:27" ht="15" thickBot="1">
      <c r="A41">
        <v>2</v>
      </c>
      <c r="B41" s="4" t="s">
        <v>151</v>
      </c>
      <c r="C41" s="15" t="s">
        <v>122</v>
      </c>
      <c r="D41" s="1">
        <v>10</v>
      </c>
      <c r="E41" s="4" t="s">
        <v>166</v>
      </c>
      <c r="F41">
        <v>-1</v>
      </c>
      <c r="G41">
        <v>117</v>
      </c>
      <c r="H41" s="4" t="s">
        <v>168</v>
      </c>
      <c r="I41" s="8">
        <f>31*60+48</f>
        <v>1908</v>
      </c>
      <c r="J41">
        <v>6</v>
      </c>
      <c r="K41">
        <v>14</v>
      </c>
      <c r="L41">
        <v>0</v>
      </c>
      <c r="M41">
        <v>0</v>
      </c>
      <c r="N41">
        <v>5</v>
      </c>
      <c r="O41">
        <v>9</v>
      </c>
      <c r="P41">
        <v>8</v>
      </c>
      <c r="Q41" s="2">
        <v>5</v>
      </c>
      <c r="R41" s="2">
        <v>3</v>
      </c>
      <c r="S41" s="2">
        <v>8</v>
      </c>
      <c r="T41" s="2">
        <v>2</v>
      </c>
      <c r="U41" s="2">
        <v>2</v>
      </c>
      <c r="V41" s="2">
        <v>3</v>
      </c>
      <c r="W41" s="2">
        <v>2</v>
      </c>
      <c r="X41" s="2">
        <v>1</v>
      </c>
      <c r="Y41" s="2">
        <v>2</v>
      </c>
      <c r="Z41" s="2">
        <v>17</v>
      </c>
      <c r="AA41" s="6">
        <v>1</v>
      </c>
    </row>
    <row r="42" spans="1:27" ht="15" thickBot="1">
      <c r="A42">
        <v>2</v>
      </c>
      <c r="B42" s="4" t="s">
        <v>151</v>
      </c>
      <c r="C42" s="15" t="s">
        <v>122</v>
      </c>
      <c r="D42" s="1">
        <v>10</v>
      </c>
      <c r="E42" s="4" t="s">
        <v>166</v>
      </c>
      <c r="F42">
        <v>-1</v>
      </c>
      <c r="G42">
        <v>118</v>
      </c>
      <c r="H42" s="4" t="s">
        <v>169</v>
      </c>
      <c r="I42" s="8">
        <f>31*60+35</f>
        <v>1895</v>
      </c>
      <c r="J42">
        <v>9</v>
      </c>
      <c r="K42">
        <v>15</v>
      </c>
      <c r="L42">
        <v>0</v>
      </c>
      <c r="M42">
        <v>1</v>
      </c>
      <c r="N42">
        <v>5</v>
      </c>
      <c r="O42">
        <v>7</v>
      </c>
      <c r="P42">
        <v>0</v>
      </c>
      <c r="Q42" s="5">
        <v>2</v>
      </c>
      <c r="R42" s="5">
        <v>8</v>
      </c>
      <c r="S42" s="2">
        <v>10</v>
      </c>
      <c r="T42" s="2">
        <v>1</v>
      </c>
      <c r="U42" s="2">
        <v>5</v>
      </c>
      <c r="V42" s="2">
        <v>0</v>
      </c>
      <c r="W42" s="2">
        <v>2</v>
      </c>
      <c r="X42" s="2">
        <v>1</v>
      </c>
      <c r="Y42" s="2">
        <v>1</v>
      </c>
      <c r="Z42" s="2">
        <v>23</v>
      </c>
      <c r="AA42" s="6">
        <v>1</v>
      </c>
    </row>
    <row r="43" spans="1:27" ht="15" thickBot="1">
      <c r="A43">
        <v>2</v>
      </c>
      <c r="B43" s="4" t="s">
        <v>151</v>
      </c>
      <c r="C43" s="15" t="s">
        <v>122</v>
      </c>
      <c r="D43" s="1">
        <v>10</v>
      </c>
      <c r="E43" s="4" t="s">
        <v>166</v>
      </c>
      <c r="F43">
        <v>-1</v>
      </c>
      <c r="G43">
        <v>119</v>
      </c>
      <c r="H43" s="4" t="s">
        <v>170</v>
      </c>
      <c r="I43" s="8">
        <f>40*60+14</f>
        <v>2414</v>
      </c>
      <c r="J43">
        <v>6</v>
      </c>
      <c r="K43">
        <v>13</v>
      </c>
      <c r="L43">
        <v>1</v>
      </c>
      <c r="M43">
        <v>8</v>
      </c>
      <c r="N43">
        <v>0</v>
      </c>
      <c r="O43">
        <v>0</v>
      </c>
      <c r="P43">
        <v>11</v>
      </c>
      <c r="Q43" s="2">
        <v>2</v>
      </c>
      <c r="R43" s="2">
        <v>7</v>
      </c>
      <c r="S43" s="2">
        <v>9</v>
      </c>
      <c r="T43" s="2">
        <v>4</v>
      </c>
      <c r="U43" s="2">
        <v>2</v>
      </c>
      <c r="V43" s="2">
        <v>2</v>
      </c>
      <c r="W43" s="2">
        <v>2</v>
      </c>
      <c r="X43" s="2">
        <v>0</v>
      </c>
      <c r="Y43" s="2">
        <v>0</v>
      </c>
      <c r="Z43" s="2">
        <v>13</v>
      </c>
      <c r="AA43" s="6">
        <v>1</v>
      </c>
    </row>
    <row r="44" spans="1:27" ht="15" thickBot="1">
      <c r="A44">
        <v>2</v>
      </c>
      <c r="B44" s="4" t="s">
        <v>151</v>
      </c>
      <c r="C44" s="15" t="s">
        <v>122</v>
      </c>
      <c r="D44" s="1">
        <v>10</v>
      </c>
      <c r="E44" s="4" t="s">
        <v>166</v>
      </c>
      <c r="F44">
        <v>-1</v>
      </c>
      <c r="G44">
        <v>120</v>
      </c>
      <c r="H44" s="4" t="s">
        <v>171</v>
      </c>
      <c r="I44" s="8">
        <f>39*60+31</f>
        <v>2371</v>
      </c>
      <c r="J44">
        <v>3</v>
      </c>
      <c r="K44">
        <v>9</v>
      </c>
      <c r="L44">
        <v>0</v>
      </c>
      <c r="M44">
        <v>2</v>
      </c>
      <c r="N44">
        <v>2</v>
      </c>
      <c r="O44">
        <v>4</v>
      </c>
      <c r="P44">
        <v>-1</v>
      </c>
      <c r="Q44" s="2">
        <v>0</v>
      </c>
      <c r="R44" s="2">
        <v>5</v>
      </c>
      <c r="S44" s="2">
        <v>5</v>
      </c>
      <c r="T44" s="2">
        <v>6</v>
      </c>
      <c r="U44" s="2">
        <v>2</v>
      </c>
      <c r="V44" s="2">
        <v>0</v>
      </c>
      <c r="W44" s="2">
        <v>2</v>
      </c>
      <c r="X44" s="2">
        <v>0</v>
      </c>
      <c r="Y44" s="2">
        <v>0</v>
      </c>
      <c r="Z44" s="2">
        <v>8</v>
      </c>
      <c r="AA44" s="6">
        <v>1</v>
      </c>
    </row>
    <row r="45" spans="1:27" ht="15" thickBot="1">
      <c r="A45">
        <v>2</v>
      </c>
      <c r="B45" s="4" t="s">
        <v>151</v>
      </c>
      <c r="C45" s="15" t="s">
        <v>122</v>
      </c>
      <c r="D45" s="1">
        <v>10</v>
      </c>
      <c r="E45" s="4" t="s">
        <v>166</v>
      </c>
      <c r="F45">
        <v>-1</v>
      </c>
      <c r="G45">
        <v>121</v>
      </c>
      <c r="H45" s="4" t="s">
        <v>172</v>
      </c>
      <c r="I45" s="8">
        <f>16*60+13</f>
        <v>973</v>
      </c>
      <c r="J45">
        <v>2</v>
      </c>
      <c r="K45">
        <v>5</v>
      </c>
      <c r="L45">
        <v>1</v>
      </c>
      <c r="M45">
        <v>3</v>
      </c>
      <c r="N45">
        <v>0</v>
      </c>
      <c r="O45">
        <v>0</v>
      </c>
      <c r="P45">
        <v>-8</v>
      </c>
      <c r="Q45" s="2">
        <v>1</v>
      </c>
      <c r="R45" s="2">
        <v>1</v>
      </c>
      <c r="S45" s="2">
        <v>2</v>
      </c>
      <c r="T45" s="2">
        <v>0</v>
      </c>
      <c r="U45" s="2">
        <v>2</v>
      </c>
      <c r="V45" s="2">
        <v>0</v>
      </c>
      <c r="W45" s="2">
        <v>1</v>
      </c>
      <c r="X45" s="2">
        <v>0</v>
      </c>
      <c r="Y45" s="2">
        <v>0</v>
      </c>
      <c r="Z45" s="2">
        <v>5</v>
      </c>
      <c r="AA45" s="6">
        <v>0</v>
      </c>
    </row>
    <row r="46" spans="1:27" ht="15" thickBot="1">
      <c r="A46">
        <v>2</v>
      </c>
      <c r="B46" s="4" t="s">
        <v>151</v>
      </c>
      <c r="C46" s="15" t="s">
        <v>122</v>
      </c>
      <c r="D46" s="1">
        <v>10</v>
      </c>
      <c r="E46" s="4" t="s">
        <v>166</v>
      </c>
      <c r="F46">
        <v>-1</v>
      </c>
      <c r="G46">
        <v>122</v>
      </c>
      <c r="H46" s="4" t="s">
        <v>173</v>
      </c>
      <c r="I46" s="8">
        <f>17*60+9</f>
        <v>1029</v>
      </c>
      <c r="J46">
        <v>2</v>
      </c>
      <c r="K46">
        <v>3</v>
      </c>
      <c r="L46">
        <v>1</v>
      </c>
      <c r="M46">
        <v>1</v>
      </c>
      <c r="N46">
        <v>0</v>
      </c>
      <c r="O46">
        <v>0</v>
      </c>
      <c r="P46">
        <v>-6</v>
      </c>
      <c r="Q46" s="2">
        <v>0</v>
      </c>
      <c r="R46" s="2">
        <v>3</v>
      </c>
      <c r="S46" s="2">
        <v>3</v>
      </c>
      <c r="T46" s="2">
        <v>1</v>
      </c>
      <c r="U46" s="2">
        <v>2</v>
      </c>
      <c r="V46" s="2">
        <v>0</v>
      </c>
      <c r="W46" s="2">
        <v>1</v>
      </c>
      <c r="X46" s="2">
        <v>0</v>
      </c>
      <c r="Y46" s="2">
        <v>0</v>
      </c>
      <c r="Z46" s="2">
        <v>5</v>
      </c>
      <c r="AA46" s="6">
        <v>0</v>
      </c>
    </row>
    <row r="47" spans="1:27" ht="15" thickBot="1">
      <c r="A47">
        <v>2</v>
      </c>
      <c r="B47" s="4" t="s">
        <v>151</v>
      </c>
      <c r="C47" s="15" t="s">
        <v>122</v>
      </c>
      <c r="D47" s="1">
        <v>10</v>
      </c>
      <c r="E47" s="4" t="s">
        <v>166</v>
      </c>
      <c r="F47">
        <v>-1</v>
      </c>
      <c r="G47">
        <v>123</v>
      </c>
      <c r="H47" s="4" t="s">
        <v>174</v>
      </c>
      <c r="I47" s="8">
        <f>29*60+26</f>
        <v>1766</v>
      </c>
      <c r="J47">
        <v>4</v>
      </c>
      <c r="K47">
        <v>8</v>
      </c>
      <c r="L47">
        <v>2</v>
      </c>
      <c r="M47">
        <v>4</v>
      </c>
      <c r="N47">
        <v>0</v>
      </c>
      <c r="O47">
        <v>0</v>
      </c>
      <c r="P47">
        <v>4</v>
      </c>
      <c r="Q47" s="2">
        <v>0</v>
      </c>
      <c r="R47" s="2">
        <v>0</v>
      </c>
      <c r="S47" s="2">
        <v>0</v>
      </c>
      <c r="T47" s="2">
        <v>6</v>
      </c>
      <c r="U47" s="2">
        <v>1</v>
      </c>
      <c r="V47" s="2">
        <v>1</v>
      </c>
      <c r="W47" s="2">
        <v>2</v>
      </c>
      <c r="X47" s="2">
        <v>0</v>
      </c>
      <c r="Y47" s="2">
        <v>0</v>
      </c>
      <c r="Z47" s="2">
        <v>10</v>
      </c>
      <c r="AA47" s="6">
        <v>0</v>
      </c>
    </row>
    <row r="48" spans="1:27" ht="15" thickBot="1">
      <c r="A48">
        <v>2</v>
      </c>
      <c r="B48" s="4" t="s">
        <v>151</v>
      </c>
      <c r="C48" s="15" t="s">
        <v>122</v>
      </c>
      <c r="D48" s="1">
        <v>10</v>
      </c>
      <c r="E48" s="4" t="s">
        <v>166</v>
      </c>
      <c r="F48">
        <v>-1</v>
      </c>
      <c r="G48">
        <v>124</v>
      </c>
      <c r="H48" s="4" t="s">
        <v>175</v>
      </c>
      <c r="I48" s="8">
        <f>16*60+24</f>
        <v>984</v>
      </c>
      <c r="J48">
        <v>3</v>
      </c>
      <c r="K48">
        <v>4</v>
      </c>
      <c r="L48">
        <v>0</v>
      </c>
      <c r="M48">
        <v>0</v>
      </c>
      <c r="N48">
        <v>2</v>
      </c>
      <c r="O48">
        <v>4</v>
      </c>
      <c r="P48">
        <v>0</v>
      </c>
      <c r="Q48" s="2">
        <v>1</v>
      </c>
      <c r="R48" s="2">
        <v>2</v>
      </c>
      <c r="S48" s="2">
        <v>3</v>
      </c>
      <c r="T48" s="2">
        <v>0</v>
      </c>
      <c r="U48" s="2">
        <v>6</v>
      </c>
      <c r="V48" s="2">
        <v>1</v>
      </c>
      <c r="W48" s="2">
        <v>1</v>
      </c>
      <c r="X48" s="2">
        <v>1</v>
      </c>
      <c r="Y48" s="2">
        <v>0</v>
      </c>
      <c r="Z48" s="2">
        <v>8</v>
      </c>
      <c r="AA48" s="6">
        <v>0</v>
      </c>
    </row>
    <row r="49" spans="1:27">
      <c r="A49">
        <v>2</v>
      </c>
      <c r="B49" s="4" t="s">
        <v>151</v>
      </c>
      <c r="C49" s="15" t="s">
        <v>122</v>
      </c>
      <c r="D49" s="1">
        <v>10</v>
      </c>
      <c r="E49" s="4" t="s">
        <v>166</v>
      </c>
      <c r="F49">
        <v>-1</v>
      </c>
      <c r="G49">
        <v>125</v>
      </c>
      <c r="H49" s="4" t="s">
        <v>176</v>
      </c>
      <c r="I49" s="8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6">
        <v>0</v>
      </c>
    </row>
    <row r="50" spans="1:27">
      <c r="A50">
        <v>2</v>
      </c>
      <c r="B50" s="4" t="s">
        <v>151</v>
      </c>
      <c r="C50" s="15" t="s">
        <v>122</v>
      </c>
      <c r="D50" s="1">
        <v>10</v>
      </c>
      <c r="E50" s="4" t="s">
        <v>166</v>
      </c>
      <c r="F50">
        <v>-1</v>
      </c>
      <c r="G50">
        <v>126</v>
      </c>
      <c r="H50" s="4" t="s">
        <v>177</v>
      </c>
      <c r="I50" s="8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6">
        <v>0</v>
      </c>
    </row>
    <row r="51" spans="1:27">
      <c r="A51">
        <v>2</v>
      </c>
      <c r="B51" s="4" t="s">
        <v>151</v>
      </c>
      <c r="C51" s="15" t="s">
        <v>122</v>
      </c>
      <c r="D51" s="1">
        <v>10</v>
      </c>
      <c r="E51" s="4" t="s">
        <v>166</v>
      </c>
      <c r="F51">
        <v>-1</v>
      </c>
      <c r="G51">
        <v>127</v>
      </c>
      <c r="H51" s="4" t="s">
        <v>178</v>
      </c>
      <c r="I51" s="8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6">
        <v>0</v>
      </c>
    </row>
    <row r="52" spans="1:27">
      <c r="A52">
        <v>2</v>
      </c>
      <c r="B52" s="4" t="s">
        <v>151</v>
      </c>
      <c r="C52" s="15" t="s">
        <v>122</v>
      </c>
      <c r="D52" s="1">
        <v>10</v>
      </c>
      <c r="E52" s="4" t="s">
        <v>166</v>
      </c>
      <c r="F52">
        <v>-1</v>
      </c>
      <c r="G52">
        <v>128</v>
      </c>
      <c r="H52" s="4" t="s">
        <v>179</v>
      </c>
      <c r="I52" s="8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Y52" s="5">
        <v>0</v>
      </c>
      <c r="Z52" s="5">
        <v>0</v>
      </c>
      <c r="AA52" s="6">
        <v>0</v>
      </c>
    </row>
    <row r="53" spans="1:27" ht="15" thickBot="1">
      <c r="A53">
        <v>3</v>
      </c>
      <c r="B53" s="4" t="s">
        <v>180</v>
      </c>
      <c r="C53" s="15" t="s">
        <v>122</v>
      </c>
      <c r="D53" s="1">
        <v>11</v>
      </c>
      <c r="E53" s="4" t="s">
        <v>181</v>
      </c>
      <c r="F53">
        <v>1</v>
      </c>
      <c r="G53">
        <v>129</v>
      </c>
      <c r="H53" s="4" t="s">
        <v>182</v>
      </c>
      <c r="I53" s="8">
        <f>39*60+48</f>
        <v>2388</v>
      </c>
      <c r="J53">
        <v>7</v>
      </c>
      <c r="K53">
        <v>18</v>
      </c>
      <c r="L53">
        <v>1</v>
      </c>
      <c r="M53">
        <v>3</v>
      </c>
      <c r="N53">
        <v>7</v>
      </c>
      <c r="O53">
        <v>8</v>
      </c>
      <c r="P53">
        <v>13</v>
      </c>
      <c r="Q53" s="2">
        <v>3</v>
      </c>
      <c r="R53" s="2">
        <v>2</v>
      </c>
      <c r="S53" s="2">
        <v>5</v>
      </c>
      <c r="T53" s="2">
        <v>5</v>
      </c>
      <c r="U53" s="2">
        <v>2</v>
      </c>
      <c r="V53" s="2">
        <v>0</v>
      </c>
      <c r="W53" s="2">
        <v>3</v>
      </c>
      <c r="X53" s="2">
        <v>0</v>
      </c>
      <c r="Y53" s="2">
        <v>1</v>
      </c>
      <c r="Z53" s="2">
        <v>22</v>
      </c>
      <c r="AA53" s="6">
        <v>1</v>
      </c>
    </row>
    <row r="54" spans="1:27" ht="15" thickBot="1">
      <c r="A54">
        <v>3</v>
      </c>
      <c r="B54" s="4" t="s">
        <v>180</v>
      </c>
      <c r="C54" s="15" t="s">
        <v>122</v>
      </c>
      <c r="D54" s="1">
        <v>11</v>
      </c>
      <c r="E54" s="4" t="s">
        <v>181</v>
      </c>
      <c r="F54">
        <v>1</v>
      </c>
      <c r="G54">
        <v>130</v>
      </c>
      <c r="H54" s="4" t="s">
        <v>183</v>
      </c>
      <c r="I54" s="8">
        <f>23*60+8</f>
        <v>1388</v>
      </c>
      <c r="J54">
        <v>1</v>
      </c>
      <c r="K54">
        <v>1</v>
      </c>
      <c r="L54">
        <v>0</v>
      </c>
      <c r="M54">
        <v>0</v>
      </c>
      <c r="N54">
        <v>1</v>
      </c>
      <c r="O54">
        <v>2</v>
      </c>
      <c r="P54">
        <v>13</v>
      </c>
      <c r="Q54" s="2">
        <v>2</v>
      </c>
      <c r="R54" s="2">
        <v>10</v>
      </c>
      <c r="S54" s="2">
        <v>12</v>
      </c>
      <c r="T54" s="2">
        <v>0</v>
      </c>
      <c r="U54" s="2">
        <v>5</v>
      </c>
      <c r="V54" s="2">
        <v>1</v>
      </c>
      <c r="W54" s="2">
        <v>3</v>
      </c>
      <c r="X54" s="2">
        <v>0</v>
      </c>
      <c r="Y54" s="2">
        <v>0</v>
      </c>
      <c r="Z54" s="2">
        <v>3</v>
      </c>
      <c r="AA54" s="6">
        <v>1</v>
      </c>
    </row>
    <row r="55" spans="1:27" ht="15" thickBot="1">
      <c r="A55">
        <v>3</v>
      </c>
      <c r="B55" s="4" t="s">
        <v>180</v>
      </c>
      <c r="C55" s="15" t="s">
        <v>122</v>
      </c>
      <c r="D55" s="1">
        <v>11</v>
      </c>
      <c r="E55" s="4" t="s">
        <v>181</v>
      </c>
      <c r="F55">
        <v>1</v>
      </c>
      <c r="G55">
        <v>131</v>
      </c>
      <c r="H55" s="4" t="s">
        <v>184</v>
      </c>
      <c r="I55" s="8">
        <f>37*60+26</f>
        <v>2246</v>
      </c>
      <c r="J55">
        <v>13</v>
      </c>
      <c r="K55">
        <v>18</v>
      </c>
      <c r="L55">
        <v>0</v>
      </c>
      <c r="M55">
        <v>0</v>
      </c>
      <c r="N55">
        <v>9</v>
      </c>
      <c r="O55">
        <v>12</v>
      </c>
      <c r="P55">
        <v>23</v>
      </c>
      <c r="Q55" s="2">
        <v>3</v>
      </c>
      <c r="R55" s="2">
        <v>11</v>
      </c>
      <c r="S55" s="2">
        <v>14</v>
      </c>
      <c r="T55" s="2">
        <v>3</v>
      </c>
      <c r="U55" s="2">
        <v>3</v>
      </c>
      <c r="V55" s="2">
        <v>1</v>
      </c>
      <c r="W55" s="2">
        <v>3</v>
      </c>
      <c r="X55" s="2">
        <v>2</v>
      </c>
      <c r="Y55" s="2">
        <v>3</v>
      </c>
      <c r="Z55" s="2">
        <v>35</v>
      </c>
      <c r="AA55" s="6">
        <v>1</v>
      </c>
    </row>
    <row r="56" spans="1:27" ht="15" thickBot="1">
      <c r="A56">
        <v>3</v>
      </c>
      <c r="B56" s="4" t="s">
        <v>180</v>
      </c>
      <c r="C56" s="15" t="s">
        <v>122</v>
      </c>
      <c r="D56" s="1">
        <v>11</v>
      </c>
      <c r="E56" s="4" t="s">
        <v>181</v>
      </c>
      <c r="F56">
        <v>1</v>
      </c>
      <c r="G56">
        <v>132</v>
      </c>
      <c r="H56" s="4" t="s">
        <v>185</v>
      </c>
      <c r="I56" s="8">
        <f>38*60+22</f>
        <v>2302</v>
      </c>
      <c r="J56">
        <v>5</v>
      </c>
      <c r="K56">
        <v>11</v>
      </c>
      <c r="L56">
        <v>1</v>
      </c>
      <c r="M56">
        <v>4</v>
      </c>
      <c r="N56">
        <v>3</v>
      </c>
      <c r="O56">
        <v>4</v>
      </c>
      <c r="P56">
        <v>15</v>
      </c>
      <c r="Q56" s="2">
        <v>2</v>
      </c>
      <c r="R56" s="2">
        <v>3</v>
      </c>
      <c r="S56" s="2">
        <v>5</v>
      </c>
      <c r="T56" s="2">
        <v>1</v>
      </c>
      <c r="U56" s="2">
        <v>1</v>
      </c>
      <c r="V56" s="2">
        <v>0</v>
      </c>
      <c r="W56" s="2">
        <v>4</v>
      </c>
      <c r="X56" s="2">
        <v>1</v>
      </c>
      <c r="Y56" s="2">
        <v>0</v>
      </c>
      <c r="Z56" s="2">
        <v>14</v>
      </c>
      <c r="AA56" s="6">
        <v>1</v>
      </c>
    </row>
    <row r="57" spans="1:27" ht="15" thickBot="1">
      <c r="A57">
        <v>3</v>
      </c>
      <c r="B57" s="4" t="s">
        <v>180</v>
      </c>
      <c r="C57" s="15" t="s">
        <v>122</v>
      </c>
      <c r="D57" s="1">
        <v>11</v>
      </c>
      <c r="E57" s="4" t="s">
        <v>181</v>
      </c>
      <c r="F57">
        <v>1</v>
      </c>
      <c r="G57">
        <v>133</v>
      </c>
      <c r="H57" s="4" t="s">
        <v>186</v>
      </c>
      <c r="I57" s="8">
        <f>43*60+56</f>
        <v>2636</v>
      </c>
      <c r="J57">
        <v>9</v>
      </c>
      <c r="K57">
        <v>19</v>
      </c>
      <c r="L57">
        <v>1</v>
      </c>
      <c r="M57">
        <v>2</v>
      </c>
      <c r="N57">
        <v>3</v>
      </c>
      <c r="O57">
        <v>5</v>
      </c>
      <c r="P57">
        <v>12</v>
      </c>
      <c r="Q57" s="2">
        <v>0</v>
      </c>
      <c r="R57" s="2">
        <v>2</v>
      </c>
      <c r="S57" s="2">
        <v>2</v>
      </c>
      <c r="T57" s="2">
        <v>10</v>
      </c>
      <c r="U57" s="2">
        <v>3</v>
      </c>
      <c r="V57" s="2">
        <v>2</v>
      </c>
      <c r="W57" s="2">
        <v>1</v>
      </c>
      <c r="X57" s="2">
        <v>0</v>
      </c>
      <c r="Y57" s="2">
        <v>2</v>
      </c>
      <c r="Z57" s="2">
        <v>22</v>
      </c>
      <c r="AA57" s="6">
        <v>1</v>
      </c>
    </row>
    <row r="58" spans="1:27" ht="15" thickBot="1">
      <c r="A58">
        <v>3</v>
      </c>
      <c r="B58" s="4" t="s">
        <v>180</v>
      </c>
      <c r="C58" s="15" t="s">
        <v>122</v>
      </c>
      <c r="D58" s="1">
        <v>11</v>
      </c>
      <c r="E58" s="4" t="s">
        <v>181</v>
      </c>
      <c r="F58">
        <v>1</v>
      </c>
      <c r="G58">
        <v>134</v>
      </c>
      <c r="H58" s="4" t="s">
        <v>187</v>
      </c>
      <c r="I58" s="8">
        <f>16*60+57</f>
        <v>1017</v>
      </c>
      <c r="J58">
        <v>1</v>
      </c>
      <c r="K58">
        <v>6</v>
      </c>
      <c r="L58">
        <v>0</v>
      </c>
      <c r="M58">
        <v>2</v>
      </c>
      <c r="N58">
        <v>0</v>
      </c>
      <c r="O58">
        <v>0</v>
      </c>
      <c r="P58">
        <v>-15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2</v>
      </c>
      <c r="W58" s="2">
        <v>0</v>
      </c>
      <c r="X58" s="2">
        <v>0</v>
      </c>
      <c r="Y58" s="2">
        <v>0</v>
      </c>
      <c r="Z58" s="2">
        <v>2</v>
      </c>
      <c r="AA58" s="6">
        <v>0</v>
      </c>
    </row>
    <row r="59" spans="1:27" ht="15" thickBot="1">
      <c r="A59">
        <v>3</v>
      </c>
      <c r="B59" s="4" t="s">
        <v>180</v>
      </c>
      <c r="C59" s="15" t="s">
        <v>122</v>
      </c>
      <c r="D59" s="1">
        <v>11</v>
      </c>
      <c r="E59" s="4" t="s">
        <v>181</v>
      </c>
      <c r="F59">
        <v>1</v>
      </c>
      <c r="G59">
        <v>135</v>
      </c>
      <c r="H59" s="4" t="s">
        <v>188</v>
      </c>
      <c r="I59" s="8">
        <f>8*60+58</f>
        <v>538</v>
      </c>
      <c r="J59">
        <v>1</v>
      </c>
      <c r="K59">
        <v>2</v>
      </c>
      <c r="L59">
        <v>0</v>
      </c>
      <c r="M59">
        <v>0</v>
      </c>
      <c r="N59">
        <v>0</v>
      </c>
      <c r="O59">
        <v>0</v>
      </c>
      <c r="P59">
        <v>-15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1</v>
      </c>
      <c r="X59" s="2">
        <v>0</v>
      </c>
      <c r="Y59" s="2">
        <v>1</v>
      </c>
      <c r="Z59" s="2">
        <v>2</v>
      </c>
      <c r="AA59" s="6">
        <v>0</v>
      </c>
    </row>
    <row r="60" spans="1:27" ht="15" thickBot="1">
      <c r="A60">
        <v>3</v>
      </c>
      <c r="B60" s="4" t="s">
        <v>180</v>
      </c>
      <c r="C60" s="15" t="s">
        <v>122</v>
      </c>
      <c r="D60" s="1">
        <v>11</v>
      </c>
      <c r="E60" s="4" t="s">
        <v>181</v>
      </c>
      <c r="F60">
        <v>1</v>
      </c>
      <c r="G60">
        <v>136</v>
      </c>
      <c r="H60" s="4" t="s">
        <v>189</v>
      </c>
      <c r="I60" s="8">
        <f>4*60+13</f>
        <v>253</v>
      </c>
      <c r="J60">
        <v>1</v>
      </c>
      <c r="K60">
        <v>3</v>
      </c>
      <c r="L60">
        <v>0</v>
      </c>
      <c r="M60">
        <v>0</v>
      </c>
      <c r="N60">
        <v>0</v>
      </c>
      <c r="O60">
        <v>0</v>
      </c>
      <c r="P60">
        <v>-9</v>
      </c>
      <c r="Q60" s="2">
        <v>1</v>
      </c>
      <c r="R60" s="2">
        <v>0</v>
      </c>
      <c r="S60" s="2">
        <v>1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  <c r="Y60" s="2">
        <v>1</v>
      </c>
      <c r="Z60" s="2">
        <v>2</v>
      </c>
      <c r="AA60" s="6">
        <v>0</v>
      </c>
    </row>
    <row r="61" spans="1:27" ht="15" thickBot="1">
      <c r="A61">
        <v>3</v>
      </c>
      <c r="B61" s="4" t="s">
        <v>180</v>
      </c>
      <c r="C61" s="15" t="s">
        <v>122</v>
      </c>
      <c r="D61" s="1">
        <v>11</v>
      </c>
      <c r="E61" s="4" t="s">
        <v>181</v>
      </c>
      <c r="F61">
        <v>1</v>
      </c>
      <c r="G61">
        <v>137</v>
      </c>
      <c r="H61" s="4" t="s">
        <v>190</v>
      </c>
      <c r="I61" s="11">
        <f>9*60+14</f>
        <v>554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-10</v>
      </c>
      <c r="Q61" s="2">
        <v>0</v>
      </c>
      <c r="R61" s="2">
        <v>2</v>
      </c>
      <c r="S61" s="2">
        <v>2</v>
      </c>
      <c r="T61" s="2">
        <v>0</v>
      </c>
      <c r="U61" s="2">
        <v>2</v>
      </c>
      <c r="V61" s="2">
        <v>0</v>
      </c>
      <c r="W61" s="2">
        <v>2</v>
      </c>
      <c r="X61" s="2">
        <v>0</v>
      </c>
      <c r="Y61" s="2">
        <v>2</v>
      </c>
      <c r="Z61" s="2">
        <v>0</v>
      </c>
      <c r="AA61" s="6">
        <v>0</v>
      </c>
    </row>
    <row r="62" spans="1:27" ht="15" thickBot="1">
      <c r="A62">
        <v>3</v>
      </c>
      <c r="B62" s="4" t="s">
        <v>180</v>
      </c>
      <c r="C62" s="15" t="s">
        <v>122</v>
      </c>
      <c r="D62" s="1">
        <v>11</v>
      </c>
      <c r="E62" s="4" t="s">
        <v>181</v>
      </c>
      <c r="F62">
        <v>1</v>
      </c>
      <c r="G62">
        <v>138</v>
      </c>
      <c r="H62" s="4" t="s">
        <v>191</v>
      </c>
      <c r="I62" s="11">
        <f>18*60</f>
        <v>1080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-2</v>
      </c>
      <c r="Q62" s="2">
        <v>4</v>
      </c>
      <c r="R62" s="2">
        <v>1</v>
      </c>
      <c r="S62" s="2">
        <v>5</v>
      </c>
      <c r="T62" s="2">
        <v>0</v>
      </c>
      <c r="U62" s="2">
        <v>1</v>
      </c>
      <c r="V62" s="2">
        <v>1</v>
      </c>
      <c r="W62" s="2">
        <v>1</v>
      </c>
      <c r="X62" s="2">
        <v>0</v>
      </c>
      <c r="Y62" s="2">
        <v>0</v>
      </c>
      <c r="Z62" s="2">
        <v>0</v>
      </c>
      <c r="AA62" s="6">
        <v>0</v>
      </c>
    </row>
    <row r="63" spans="1:27">
      <c r="A63">
        <v>3</v>
      </c>
      <c r="B63" s="4" t="s">
        <v>180</v>
      </c>
      <c r="C63" s="15" t="s">
        <v>122</v>
      </c>
      <c r="D63" s="1">
        <v>11</v>
      </c>
      <c r="E63" s="4" t="s">
        <v>181</v>
      </c>
      <c r="F63">
        <v>1</v>
      </c>
      <c r="G63">
        <v>139</v>
      </c>
      <c r="H63" s="4" t="s">
        <v>192</v>
      </c>
      <c r="I63" s="1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6">
        <v>0</v>
      </c>
    </row>
    <row r="64" spans="1:27">
      <c r="A64">
        <v>3</v>
      </c>
      <c r="B64" s="4" t="s">
        <v>180</v>
      </c>
      <c r="C64" s="15" t="s">
        <v>122</v>
      </c>
      <c r="D64" s="1">
        <v>11</v>
      </c>
      <c r="E64" s="4" t="s">
        <v>181</v>
      </c>
      <c r="F64">
        <v>1</v>
      </c>
      <c r="G64">
        <v>140</v>
      </c>
      <c r="H64" s="4" t="s">
        <v>193</v>
      </c>
      <c r="I64" s="1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6">
        <v>0</v>
      </c>
    </row>
    <row r="65" spans="1:27" ht="15" thickBot="1">
      <c r="A65">
        <v>3</v>
      </c>
      <c r="B65" s="4" t="s">
        <v>180</v>
      </c>
      <c r="C65" s="15" t="s">
        <v>122</v>
      </c>
      <c r="D65" s="1">
        <v>12</v>
      </c>
      <c r="E65" s="4" t="s">
        <v>194</v>
      </c>
      <c r="F65">
        <v>-1</v>
      </c>
      <c r="G65">
        <v>141</v>
      </c>
      <c r="H65" s="4" t="s">
        <v>195</v>
      </c>
      <c r="I65" s="11">
        <f>19*60+9</f>
        <v>1149</v>
      </c>
      <c r="J65">
        <v>1</v>
      </c>
      <c r="K65">
        <v>1</v>
      </c>
      <c r="L65">
        <v>0</v>
      </c>
      <c r="M65">
        <v>0</v>
      </c>
      <c r="N65">
        <v>2</v>
      </c>
      <c r="O65">
        <v>2</v>
      </c>
      <c r="P65" s="2">
        <v>-14</v>
      </c>
      <c r="Q65" s="2">
        <v>0</v>
      </c>
      <c r="R65" s="2">
        <v>2</v>
      </c>
      <c r="S65" s="2">
        <v>2</v>
      </c>
      <c r="T65" s="2">
        <v>0</v>
      </c>
      <c r="U65" s="2">
        <v>2</v>
      </c>
      <c r="V65" s="2">
        <v>3</v>
      </c>
      <c r="W65" s="2">
        <v>0</v>
      </c>
      <c r="X65" s="2">
        <v>0</v>
      </c>
      <c r="Y65" s="2">
        <v>0</v>
      </c>
      <c r="Z65" s="2">
        <v>4</v>
      </c>
      <c r="AA65" s="6">
        <v>1</v>
      </c>
    </row>
    <row r="66" spans="1:27" ht="15" thickBot="1">
      <c r="A66">
        <v>3</v>
      </c>
      <c r="B66" s="4" t="s">
        <v>180</v>
      </c>
      <c r="C66" s="15" t="s">
        <v>122</v>
      </c>
      <c r="D66" s="1">
        <v>12</v>
      </c>
      <c r="E66" s="4" t="s">
        <v>194</v>
      </c>
      <c r="F66">
        <v>-1</v>
      </c>
      <c r="G66">
        <v>142</v>
      </c>
      <c r="H66" s="4" t="s">
        <v>196</v>
      </c>
      <c r="I66" s="11">
        <f>37*60+41</f>
        <v>2261</v>
      </c>
      <c r="J66">
        <v>5</v>
      </c>
      <c r="K66">
        <v>13</v>
      </c>
      <c r="L66">
        <v>0</v>
      </c>
      <c r="M66">
        <v>1</v>
      </c>
      <c r="N66">
        <v>12</v>
      </c>
      <c r="O66">
        <v>14</v>
      </c>
      <c r="P66">
        <v>-20</v>
      </c>
      <c r="Q66" s="2">
        <v>2</v>
      </c>
      <c r="R66" s="2">
        <v>6</v>
      </c>
      <c r="S66" s="2">
        <v>8</v>
      </c>
      <c r="T66" s="2">
        <v>4</v>
      </c>
      <c r="U66" s="2">
        <v>3</v>
      </c>
      <c r="V66" s="2">
        <v>2</v>
      </c>
      <c r="W66" s="2">
        <v>1</v>
      </c>
      <c r="X66" s="2">
        <v>4</v>
      </c>
      <c r="Y66" s="2">
        <v>0</v>
      </c>
      <c r="Z66" s="2">
        <v>22</v>
      </c>
      <c r="AA66" s="6">
        <v>1</v>
      </c>
    </row>
    <row r="67" spans="1:27" ht="15" thickBot="1">
      <c r="A67">
        <v>3</v>
      </c>
      <c r="B67" s="4" t="s">
        <v>180</v>
      </c>
      <c r="C67" s="15" t="s">
        <v>122</v>
      </c>
      <c r="D67" s="1">
        <v>12</v>
      </c>
      <c r="E67" s="4" t="s">
        <v>194</v>
      </c>
      <c r="F67">
        <v>-1</v>
      </c>
      <c r="G67">
        <v>143</v>
      </c>
      <c r="H67" s="4" t="s">
        <v>197</v>
      </c>
      <c r="I67" s="11">
        <f>13*60+49</f>
        <v>829</v>
      </c>
      <c r="J67">
        <v>1</v>
      </c>
      <c r="K67">
        <v>1</v>
      </c>
      <c r="L67">
        <v>0</v>
      </c>
      <c r="M67">
        <v>0</v>
      </c>
      <c r="N67">
        <v>2</v>
      </c>
      <c r="O67">
        <v>3</v>
      </c>
      <c r="P67">
        <v>-14</v>
      </c>
      <c r="Q67" s="2">
        <v>0</v>
      </c>
      <c r="R67" s="2">
        <v>0</v>
      </c>
      <c r="S67" s="2">
        <v>0</v>
      </c>
      <c r="T67" s="2">
        <v>0</v>
      </c>
      <c r="U67" s="2">
        <v>4</v>
      </c>
      <c r="V67" s="2">
        <v>0</v>
      </c>
      <c r="W67" s="2">
        <v>0</v>
      </c>
      <c r="X67" s="2">
        <v>0</v>
      </c>
      <c r="Y67" s="2">
        <v>0</v>
      </c>
      <c r="Z67" s="2">
        <v>4</v>
      </c>
      <c r="AA67" s="6">
        <v>1</v>
      </c>
    </row>
    <row r="68" spans="1:27" ht="15" thickBot="1">
      <c r="A68">
        <v>3</v>
      </c>
      <c r="B68" s="4" t="s">
        <v>180</v>
      </c>
      <c r="C68" s="15" t="s">
        <v>122</v>
      </c>
      <c r="D68" s="1">
        <v>12</v>
      </c>
      <c r="E68" s="4" t="s">
        <v>194</v>
      </c>
      <c r="F68">
        <v>-1</v>
      </c>
      <c r="G68">
        <v>144</v>
      </c>
      <c r="H68" s="4" t="s">
        <v>198</v>
      </c>
      <c r="I68" s="11">
        <f>25*60+35</f>
        <v>1535</v>
      </c>
      <c r="J68">
        <v>7</v>
      </c>
      <c r="K68">
        <v>15</v>
      </c>
      <c r="L68">
        <v>0</v>
      </c>
      <c r="M68">
        <v>1</v>
      </c>
      <c r="N68">
        <v>1</v>
      </c>
      <c r="O68">
        <v>2</v>
      </c>
      <c r="P68">
        <v>-16</v>
      </c>
      <c r="Q68" s="2">
        <v>0</v>
      </c>
      <c r="R68" s="2">
        <v>2</v>
      </c>
      <c r="S68" s="2">
        <v>2</v>
      </c>
      <c r="T68" s="2">
        <v>4</v>
      </c>
      <c r="U68" s="2">
        <v>3</v>
      </c>
      <c r="V68" s="2">
        <v>2</v>
      </c>
      <c r="W68" s="2">
        <v>4</v>
      </c>
      <c r="X68" s="2">
        <v>0</v>
      </c>
      <c r="Y68" s="2">
        <v>1</v>
      </c>
      <c r="Z68" s="2">
        <v>15</v>
      </c>
      <c r="AA68" s="6">
        <v>1</v>
      </c>
    </row>
    <row r="69" spans="1:27" ht="15" thickBot="1">
      <c r="A69">
        <v>3</v>
      </c>
      <c r="B69" s="4" t="s">
        <v>180</v>
      </c>
      <c r="C69" s="15" t="s">
        <v>122</v>
      </c>
      <c r="D69" s="1">
        <v>12</v>
      </c>
      <c r="E69" s="4" t="s">
        <v>194</v>
      </c>
      <c r="F69">
        <v>-1</v>
      </c>
      <c r="G69">
        <v>145</v>
      </c>
      <c r="H69" s="4" t="s">
        <v>199</v>
      </c>
      <c r="I69" s="11">
        <f>21*60+53</f>
        <v>1313</v>
      </c>
      <c r="J69">
        <v>4</v>
      </c>
      <c r="K69">
        <v>12</v>
      </c>
      <c r="L69">
        <v>1</v>
      </c>
      <c r="M69">
        <v>4</v>
      </c>
      <c r="N69">
        <v>0</v>
      </c>
      <c r="O69">
        <v>0</v>
      </c>
      <c r="P69">
        <v>-15</v>
      </c>
      <c r="Q69" s="2">
        <v>0</v>
      </c>
      <c r="R69" s="2">
        <v>1</v>
      </c>
      <c r="S69" s="2">
        <v>1</v>
      </c>
      <c r="T69" s="2">
        <v>2</v>
      </c>
      <c r="U69" s="2">
        <v>1</v>
      </c>
      <c r="V69" s="2">
        <v>0</v>
      </c>
      <c r="W69" s="2">
        <v>1</v>
      </c>
      <c r="X69" s="2">
        <v>0</v>
      </c>
      <c r="Y69" s="2">
        <v>1</v>
      </c>
      <c r="Z69" s="2">
        <v>9</v>
      </c>
      <c r="AA69" s="6">
        <v>1</v>
      </c>
    </row>
    <row r="70" spans="1:27" ht="15" thickBot="1">
      <c r="A70">
        <v>3</v>
      </c>
      <c r="B70" s="4" t="s">
        <v>180</v>
      </c>
      <c r="C70" s="15" t="s">
        <v>122</v>
      </c>
      <c r="D70" s="1">
        <v>12</v>
      </c>
      <c r="E70" s="4" t="s">
        <v>194</v>
      </c>
      <c r="F70">
        <v>-1</v>
      </c>
      <c r="G70">
        <v>146</v>
      </c>
      <c r="H70" s="4" t="s">
        <v>200</v>
      </c>
      <c r="I70" s="11">
        <f>28*60+50</f>
        <v>1730</v>
      </c>
      <c r="J70">
        <v>3</v>
      </c>
      <c r="K70">
        <v>4</v>
      </c>
      <c r="L70">
        <v>0</v>
      </c>
      <c r="M70">
        <v>0</v>
      </c>
      <c r="N70">
        <v>0</v>
      </c>
      <c r="O70">
        <v>0</v>
      </c>
      <c r="P70">
        <v>12</v>
      </c>
      <c r="Q70" s="2">
        <v>0</v>
      </c>
      <c r="R70" s="2">
        <v>3</v>
      </c>
      <c r="S70" s="2">
        <v>3</v>
      </c>
      <c r="T70" s="2">
        <v>1</v>
      </c>
      <c r="U70" s="2">
        <v>2</v>
      </c>
      <c r="V70" s="2">
        <v>1</v>
      </c>
      <c r="W70" s="2">
        <v>1</v>
      </c>
      <c r="X70" s="2">
        <v>1</v>
      </c>
      <c r="Y70" s="2">
        <v>0</v>
      </c>
      <c r="Z70" s="2">
        <v>6</v>
      </c>
      <c r="AA70" s="6">
        <v>0</v>
      </c>
    </row>
    <row r="71" spans="1:27" ht="15" thickBot="1">
      <c r="A71">
        <v>3</v>
      </c>
      <c r="B71" s="4" t="s">
        <v>180</v>
      </c>
      <c r="C71" s="15" t="s">
        <v>122</v>
      </c>
      <c r="D71" s="1">
        <v>12</v>
      </c>
      <c r="E71" s="4" t="s">
        <v>194</v>
      </c>
      <c r="F71">
        <v>-1</v>
      </c>
      <c r="G71">
        <v>147</v>
      </c>
      <c r="H71" s="4" t="s">
        <v>201</v>
      </c>
      <c r="I71" s="11">
        <f>8*60+20</f>
        <v>500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-7</v>
      </c>
      <c r="Q71" s="2">
        <v>1</v>
      </c>
      <c r="R71" s="2">
        <v>0</v>
      </c>
      <c r="S71" s="2">
        <v>1</v>
      </c>
      <c r="T71" s="2">
        <v>0</v>
      </c>
      <c r="U71" s="2">
        <v>4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6">
        <v>0</v>
      </c>
    </row>
    <row r="72" spans="1:27" ht="15" thickBot="1">
      <c r="A72">
        <v>3</v>
      </c>
      <c r="B72" s="4" t="s">
        <v>180</v>
      </c>
      <c r="C72" s="15" t="s">
        <v>122</v>
      </c>
      <c r="D72" s="1">
        <v>12</v>
      </c>
      <c r="E72" s="4" t="s">
        <v>194</v>
      </c>
      <c r="F72">
        <v>-1</v>
      </c>
      <c r="G72">
        <v>148</v>
      </c>
      <c r="H72" s="4" t="s">
        <v>202</v>
      </c>
      <c r="I72" s="11">
        <f>23*60+50</f>
        <v>1430</v>
      </c>
      <c r="J72">
        <v>2</v>
      </c>
      <c r="K72">
        <v>5</v>
      </c>
      <c r="L72">
        <v>0</v>
      </c>
      <c r="M72">
        <v>0</v>
      </c>
      <c r="N72">
        <v>2</v>
      </c>
      <c r="O72">
        <v>4</v>
      </c>
      <c r="P72">
        <v>9</v>
      </c>
      <c r="Q72" s="2">
        <v>0</v>
      </c>
      <c r="R72" s="2">
        <v>1</v>
      </c>
      <c r="S72" s="2">
        <v>1</v>
      </c>
      <c r="T72" s="2">
        <v>9</v>
      </c>
      <c r="U72" s="2">
        <v>3</v>
      </c>
      <c r="V72" s="2">
        <v>0</v>
      </c>
      <c r="W72" s="2">
        <v>3</v>
      </c>
      <c r="X72" s="2">
        <v>0</v>
      </c>
      <c r="Y72" s="2">
        <v>1</v>
      </c>
      <c r="Z72" s="2">
        <v>6</v>
      </c>
      <c r="AA72" s="6">
        <v>0</v>
      </c>
    </row>
    <row r="73" spans="1:27" ht="15" thickBot="1">
      <c r="A73">
        <v>3</v>
      </c>
      <c r="B73" s="4" t="s">
        <v>180</v>
      </c>
      <c r="C73" s="15" t="s">
        <v>122</v>
      </c>
      <c r="D73" s="1">
        <v>12</v>
      </c>
      <c r="E73" s="4" t="s">
        <v>194</v>
      </c>
      <c r="F73">
        <v>-1</v>
      </c>
      <c r="G73">
        <v>149</v>
      </c>
      <c r="H73" s="4" t="s">
        <v>203</v>
      </c>
      <c r="I73" s="11">
        <f>28*60+15</f>
        <v>1695</v>
      </c>
      <c r="J73">
        <v>9</v>
      </c>
      <c r="K73">
        <v>13</v>
      </c>
      <c r="L73">
        <v>4</v>
      </c>
      <c r="M73">
        <v>6</v>
      </c>
      <c r="N73">
        <v>1</v>
      </c>
      <c r="O73">
        <v>1</v>
      </c>
      <c r="P73">
        <v>14</v>
      </c>
      <c r="Q73" s="2">
        <v>0</v>
      </c>
      <c r="R73" s="2">
        <v>3</v>
      </c>
      <c r="S73" s="2">
        <v>3</v>
      </c>
      <c r="T73" s="2">
        <v>1</v>
      </c>
      <c r="U73" s="2">
        <v>1</v>
      </c>
      <c r="V73" s="2">
        <v>2</v>
      </c>
      <c r="W73" s="2">
        <v>0</v>
      </c>
      <c r="X73" s="2">
        <v>0</v>
      </c>
      <c r="Y73" s="2">
        <v>0</v>
      </c>
      <c r="Z73" s="2">
        <v>23</v>
      </c>
      <c r="AA73" s="6">
        <v>0</v>
      </c>
    </row>
    <row r="74" spans="1:27" ht="15" thickBot="1">
      <c r="A74">
        <v>3</v>
      </c>
      <c r="B74" s="4" t="s">
        <v>180</v>
      </c>
      <c r="C74" s="15" t="s">
        <v>122</v>
      </c>
      <c r="D74" s="1">
        <v>12</v>
      </c>
      <c r="E74" s="4" t="s">
        <v>194</v>
      </c>
      <c r="F74">
        <v>-1</v>
      </c>
      <c r="G74">
        <v>150</v>
      </c>
      <c r="H74" s="4" t="s">
        <v>204</v>
      </c>
      <c r="I74" s="11">
        <f>28*60+6</f>
        <v>1686</v>
      </c>
      <c r="J74">
        <v>4</v>
      </c>
      <c r="K74">
        <v>4</v>
      </c>
      <c r="L74">
        <v>0</v>
      </c>
      <c r="M74">
        <v>0</v>
      </c>
      <c r="N74">
        <v>0</v>
      </c>
      <c r="O74">
        <v>0</v>
      </c>
      <c r="P74">
        <v>19</v>
      </c>
      <c r="Q74" s="2">
        <v>0</v>
      </c>
      <c r="R74" s="2">
        <v>7</v>
      </c>
      <c r="S74" s="2">
        <v>7</v>
      </c>
      <c r="T74" s="2">
        <v>1</v>
      </c>
      <c r="U74" s="2">
        <v>3</v>
      </c>
      <c r="V74" s="2">
        <v>1</v>
      </c>
      <c r="W74" s="2">
        <v>2</v>
      </c>
      <c r="X74" s="2">
        <v>5</v>
      </c>
      <c r="Y74" s="2">
        <v>0</v>
      </c>
      <c r="Z74" s="2">
        <v>8</v>
      </c>
      <c r="AA74" s="6">
        <v>0</v>
      </c>
    </row>
    <row r="75" spans="1:27" ht="15" thickBot="1">
      <c r="A75">
        <v>3</v>
      </c>
      <c r="B75" s="4" t="s">
        <v>180</v>
      </c>
      <c r="C75" s="15" t="s">
        <v>122</v>
      </c>
      <c r="D75" s="1">
        <v>12</v>
      </c>
      <c r="E75" s="4" t="s">
        <v>194</v>
      </c>
      <c r="F75">
        <v>-1</v>
      </c>
      <c r="G75">
        <v>151</v>
      </c>
      <c r="H75" s="4" t="s">
        <v>205</v>
      </c>
      <c r="I75" s="11">
        <f>4*60+32</f>
        <v>272</v>
      </c>
      <c r="J75">
        <v>0</v>
      </c>
      <c r="K75">
        <v>2</v>
      </c>
      <c r="L75">
        <v>0</v>
      </c>
      <c r="M75">
        <v>2</v>
      </c>
      <c r="N75">
        <v>0</v>
      </c>
      <c r="O75">
        <v>0</v>
      </c>
      <c r="P75">
        <v>7</v>
      </c>
      <c r="Q75" s="2">
        <v>0</v>
      </c>
      <c r="R75" s="2">
        <v>2</v>
      </c>
      <c r="S75" s="2">
        <v>2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6">
        <v>0</v>
      </c>
    </row>
    <row r="76" spans="1:27">
      <c r="A76">
        <v>3</v>
      </c>
      <c r="B76" s="4" t="s">
        <v>180</v>
      </c>
      <c r="C76" s="15" t="s">
        <v>122</v>
      </c>
      <c r="D76" s="1">
        <v>12</v>
      </c>
      <c r="E76" s="4" t="s">
        <v>194</v>
      </c>
      <c r="F76">
        <v>-1</v>
      </c>
      <c r="G76">
        <v>152</v>
      </c>
      <c r="H76" s="4" t="s">
        <v>206</v>
      </c>
      <c r="I76" s="1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6">
        <v>0</v>
      </c>
    </row>
    <row r="77" spans="1:27">
      <c r="A77">
        <v>3</v>
      </c>
      <c r="B77" s="4" t="s">
        <v>180</v>
      </c>
      <c r="C77" s="15" t="s">
        <v>122</v>
      </c>
      <c r="D77" s="1">
        <v>12</v>
      </c>
      <c r="E77" s="4" t="s">
        <v>194</v>
      </c>
      <c r="F77">
        <v>-1</v>
      </c>
      <c r="G77">
        <v>153</v>
      </c>
      <c r="H77" s="4" t="s">
        <v>207</v>
      </c>
      <c r="I77" s="1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6">
        <v>0</v>
      </c>
    </row>
    <row r="78" spans="1:27" ht="15" thickBot="1">
      <c r="A78">
        <v>4</v>
      </c>
      <c r="B78" s="4" t="s">
        <v>208</v>
      </c>
      <c r="C78" s="15" t="s">
        <v>122</v>
      </c>
      <c r="D78" s="1">
        <v>13</v>
      </c>
      <c r="E78" s="4" t="s">
        <v>209</v>
      </c>
      <c r="F78">
        <v>1</v>
      </c>
      <c r="G78">
        <v>154</v>
      </c>
      <c r="H78" s="4" t="s">
        <v>210</v>
      </c>
      <c r="I78" s="11">
        <f>34*60+16</f>
        <v>2056</v>
      </c>
      <c r="J78">
        <v>7</v>
      </c>
      <c r="K78">
        <v>14</v>
      </c>
      <c r="L78">
        <v>3</v>
      </c>
      <c r="M78">
        <v>9</v>
      </c>
      <c r="N78">
        <v>2</v>
      </c>
      <c r="O78">
        <v>2</v>
      </c>
      <c r="P78">
        <v>16</v>
      </c>
      <c r="Q78" s="2">
        <v>1</v>
      </c>
      <c r="R78" s="2">
        <v>5</v>
      </c>
      <c r="S78" s="2">
        <v>6</v>
      </c>
      <c r="T78" s="2">
        <v>3</v>
      </c>
      <c r="U78" s="2">
        <v>3</v>
      </c>
      <c r="V78" s="2">
        <v>2</v>
      </c>
      <c r="W78" s="2">
        <v>1</v>
      </c>
      <c r="X78" s="2">
        <v>0</v>
      </c>
      <c r="Y78" s="2">
        <v>2</v>
      </c>
      <c r="Z78" s="2">
        <v>19</v>
      </c>
      <c r="AA78" s="6">
        <v>1</v>
      </c>
    </row>
    <row r="79" spans="1:27" ht="15" thickBot="1">
      <c r="A79">
        <v>4</v>
      </c>
      <c r="B79" s="4" t="s">
        <v>208</v>
      </c>
      <c r="C79" s="15" t="s">
        <v>122</v>
      </c>
      <c r="D79" s="1">
        <v>13</v>
      </c>
      <c r="E79" s="4" t="s">
        <v>209</v>
      </c>
      <c r="F79">
        <v>1</v>
      </c>
      <c r="G79">
        <v>155</v>
      </c>
      <c r="H79" s="4" t="s">
        <v>211</v>
      </c>
      <c r="I79" s="11">
        <f>35*60+29</f>
        <v>2129</v>
      </c>
      <c r="J79">
        <v>6</v>
      </c>
      <c r="K79">
        <v>10</v>
      </c>
      <c r="L79">
        <v>2</v>
      </c>
      <c r="M79">
        <v>3</v>
      </c>
      <c r="N79">
        <v>2</v>
      </c>
      <c r="O79">
        <v>2</v>
      </c>
      <c r="P79">
        <v>17</v>
      </c>
      <c r="Q79" s="2">
        <v>0</v>
      </c>
      <c r="R79" s="2">
        <v>4</v>
      </c>
      <c r="S79" s="2">
        <v>4</v>
      </c>
      <c r="T79" s="2">
        <v>3</v>
      </c>
      <c r="U79" s="2">
        <v>4</v>
      </c>
      <c r="V79" s="2">
        <v>0</v>
      </c>
      <c r="W79" s="2">
        <v>1</v>
      </c>
      <c r="X79" s="2">
        <v>0</v>
      </c>
      <c r="Y79" s="2">
        <v>0</v>
      </c>
      <c r="Z79" s="2">
        <v>16</v>
      </c>
      <c r="AA79" s="6">
        <v>1</v>
      </c>
    </row>
    <row r="80" spans="1:27" ht="15" thickBot="1">
      <c r="A80">
        <v>4</v>
      </c>
      <c r="B80" s="4" t="s">
        <v>208</v>
      </c>
      <c r="C80" s="15" t="s">
        <v>122</v>
      </c>
      <c r="D80" s="1">
        <v>13</v>
      </c>
      <c r="E80" s="4" t="s">
        <v>209</v>
      </c>
      <c r="F80">
        <v>1</v>
      </c>
      <c r="G80">
        <v>156</v>
      </c>
      <c r="H80" s="4" t="s">
        <v>212</v>
      </c>
      <c r="I80" s="11">
        <f>40*60+8</f>
        <v>2408</v>
      </c>
      <c r="J80">
        <v>4</v>
      </c>
      <c r="K80">
        <v>6</v>
      </c>
      <c r="L80">
        <v>0</v>
      </c>
      <c r="M80">
        <v>0</v>
      </c>
      <c r="N80">
        <v>3</v>
      </c>
      <c r="O80">
        <v>8</v>
      </c>
      <c r="P80">
        <v>14</v>
      </c>
      <c r="Q80" s="2">
        <v>10</v>
      </c>
      <c r="R80" s="2">
        <v>14</v>
      </c>
      <c r="S80" s="2">
        <v>24</v>
      </c>
      <c r="T80" s="2">
        <v>0</v>
      </c>
      <c r="U80" s="2">
        <v>2</v>
      </c>
      <c r="V80" s="2">
        <v>0</v>
      </c>
      <c r="W80" s="2">
        <v>5</v>
      </c>
      <c r="X80" s="2">
        <v>4</v>
      </c>
      <c r="Y80" s="2">
        <v>0</v>
      </c>
      <c r="Z80" s="2">
        <v>11</v>
      </c>
      <c r="AA80" s="6">
        <v>1</v>
      </c>
    </row>
    <row r="81" spans="1:27" ht="15" thickBot="1">
      <c r="A81">
        <v>4</v>
      </c>
      <c r="B81" s="4" t="s">
        <v>208</v>
      </c>
      <c r="C81" s="15" t="s">
        <v>122</v>
      </c>
      <c r="D81" s="1">
        <v>13</v>
      </c>
      <c r="E81" s="4" t="s">
        <v>209</v>
      </c>
      <c r="F81">
        <v>1</v>
      </c>
      <c r="G81">
        <v>157</v>
      </c>
      <c r="H81" s="4" t="s">
        <v>213</v>
      </c>
      <c r="I81" s="11">
        <f>43*60+22</f>
        <v>2602</v>
      </c>
      <c r="J81">
        <v>9</v>
      </c>
      <c r="K81">
        <v>17</v>
      </c>
      <c r="L81">
        <v>2</v>
      </c>
      <c r="M81">
        <v>3</v>
      </c>
      <c r="N81">
        <v>8</v>
      </c>
      <c r="O81">
        <v>8</v>
      </c>
      <c r="P81">
        <v>15</v>
      </c>
      <c r="Q81" s="2">
        <v>1</v>
      </c>
      <c r="R81" s="2">
        <v>2</v>
      </c>
      <c r="S81" s="2">
        <v>3</v>
      </c>
      <c r="T81" s="2">
        <v>7</v>
      </c>
      <c r="U81" s="2">
        <v>1</v>
      </c>
      <c r="V81" s="2">
        <v>1</v>
      </c>
      <c r="W81" s="2">
        <v>6</v>
      </c>
      <c r="X81" s="2">
        <v>0</v>
      </c>
      <c r="Y81" s="2">
        <v>1</v>
      </c>
      <c r="Z81" s="2">
        <v>28</v>
      </c>
      <c r="AA81" s="6">
        <v>1</v>
      </c>
    </row>
    <row r="82" spans="1:27" ht="15" thickBot="1">
      <c r="A82">
        <v>4</v>
      </c>
      <c r="B82" s="4" t="s">
        <v>208</v>
      </c>
      <c r="C82" s="15" t="s">
        <v>122</v>
      </c>
      <c r="D82" s="1">
        <v>13</v>
      </c>
      <c r="E82" s="4" t="s">
        <v>209</v>
      </c>
      <c r="F82">
        <v>1</v>
      </c>
      <c r="G82">
        <v>158</v>
      </c>
      <c r="H82" s="4" t="s">
        <v>214</v>
      </c>
      <c r="I82" s="11">
        <f>38*60+1</f>
        <v>2281</v>
      </c>
      <c r="J82">
        <v>6</v>
      </c>
      <c r="K82">
        <v>16</v>
      </c>
      <c r="L82">
        <v>2</v>
      </c>
      <c r="M82">
        <v>5</v>
      </c>
      <c r="N82">
        <v>8</v>
      </c>
      <c r="O82">
        <v>8</v>
      </c>
      <c r="P82">
        <v>16</v>
      </c>
      <c r="Q82" s="2">
        <v>1</v>
      </c>
      <c r="R82" s="2">
        <v>6</v>
      </c>
      <c r="S82" s="2">
        <v>7</v>
      </c>
      <c r="T82" s="2">
        <v>9</v>
      </c>
      <c r="U82" s="2">
        <v>4</v>
      </c>
      <c r="V82" s="2">
        <v>3</v>
      </c>
      <c r="W82" s="2">
        <v>3</v>
      </c>
      <c r="X82" s="2">
        <v>0</v>
      </c>
      <c r="Y82" s="2">
        <v>1</v>
      </c>
      <c r="Z82" s="2">
        <v>22</v>
      </c>
      <c r="AA82" s="6">
        <v>1</v>
      </c>
    </row>
    <row r="83" spans="1:27" ht="15" thickBot="1">
      <c r="A83">
        <v>4</v>
      </c>
      <c r="B83" s="4" t="s">
        <v>208</v>
      </c>
      <c r="C83" s="15" t="s">
        <v>122</v>
      </c>
      <c r="D83" s="1">
        <v>13</v>
      </c>
      <c r="E83" s="4" t="s">
        <v>209</v>
      </c>
      <c r="F83">
        <v>1</v>
      </c>
      <c r="G83">
        <v>159</v>
      </c>
      <c r="H83" s="4" t="s">
        <v>215</v>
      </c>
      <c r="I83" s="11">
        <f>11*60+31</f>
        <v>691</v>
      </c>
      <c r="J83">
        <v>2</v>
      </c>
      <c r="K83">
        <v>5</v>
      </c>
      <c r="L83">
        <v>2</v>
      </c>
      <c r="M83">
        <v>2</v>
      </c>
      <c r="N83">
        <v>0</v>
      </c>
      <c r="O83">
        <v>0</v>
      </c>
      <c r="P83">
        <v>-4</v>
      </c>
      <c r="Q83" s="2">
        <v>0</v>
      </c>
      <c r="R83" s="2">
        <v>2</v>
      </c>
      <c r="S83" s="2">
        <v>2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6</v>
      </c>
      <c r="AA83" s="6">
        <v>0</v>
      </c>
    </row>
    <row r="84" spans="1:27" ht="15" thickBot="1">
      <c r="A84">
        <v>4</v>
      </c>
      <c r="B84" s="4" t="s">
        <v>208</v>
      </c>
      <c r="C84" s="15" t="s">
        <v>122</v>
      </c>
      <c r="D84" s="1">
        <v>13</v>
      </c>
      <c r="E84" s="4" t="s">
        <v>209</v>
      </c>
      <c r="F84">
        <v>1</v>
      </c>
      <c r="G84">
        <v>160</v>
      </c>
      <c r="H84" s="4" t="s">
        <v>216</v>
      </c>
      <c r="I84" s="11">
        <f>14*60+37</f>
        <v>877</v>
      </c>
      <c r="J84">
        <v>3</v>
      </c>
      <c r="K84">
        <v>9</v>
      </c>
      <c r="L84">
        <v>0</v>
      </c>
      <c r="M84">
        <v>4</v>
      </c>
      <c r="N84">
        <v>0</v>
      </c>
      <c r="O84">
        <v>0</v>
      </c>
      <c r="P84">
        <v>-11</v>
      </c>
      <c r="Q84" s="2">
        <v>0</v>
      </c>
      <c r="R84" s="2">
        <v>0</v>
      </c>
      <c r="S84" s="2">
        <v>0</v>
      </c>
      <c r="T84" s="2">
        <v>1</v>
      </c>
      <c r="U84" s="2">
        <v>3</v>
      </c>
      <c r="V84" s="2">
        <v>0</v>
      </c>
      <c r="W84" s="2">
        <v>1</v>
      </c>
      <c r="X84" s="2">
        <v>0</v>
      </c>
      <c r="Y84" s="2">
        <v>0</v>
      </c>
      <c r="Z84" s="2">
        <v>6</v>
      </c>
      <c r="AA84" s="6">
        <v>0</v>
      </c>
    </row>
    <row r="85" spans="1:27" ht="15" thickBot="1">
      <c r="A85">
        <v>4</v>
      </c>
      <c r="B85" s="4" t="s">
        <v>208</v>
      </c>
      <c r="C85" s="15" t="s">
        <v>122</v>
      </c>
      <c r="D85" s="1">
        <v>13</v>
      </c>
      <c r="E85" s="4" t="s">
        <v>209</v>
      </c>
      <c r="F85">
        <v>1</v>
      </c>
      <c r="G85">
        <v>161</v>
      </c>
      <c r="H85" s="4" t="s">
        <v>217</v>
      </c>
      <c r="I85" s="11">
        <f>13*60+44</f>
        <v>824</v>
      </c>
      <c r="J85">
        <v>1</v>
      </c>
      <c r="K85">
        <v>5</v>
      </c>
      <c r="L85">
        <v>1</v>
      </c>
      <c r="M85">
        <v>4</v>
      </c>
      <c r="N85">
        <v>0</v>
      </c>
      <c r="O85">
        <v>0</v>
      </c>
      <c r="P85">
        <v>-6</v>
      </c>
      <c r="Q85" s="2">
        <v>0</v>
      </c>
      <c r="R85" s="2">
        <v>2</v>
      </c>
      <c r="S85" s="2">
        <v>2</v>
      </c>
      <c r="T85" s="2">
        <v>0</v>
      </c>
      <c r="U85" s="2">
        <v>1</v>
      </c>
      <c r="V85" s="2">
        <v>1</v>
      </c>
      <c r="W85" s="2">
        <v>1</v>
      </c>
      <c r="X85" s="2">
        <v>0</v>
      </c>
      <c r="Y85" s="2">
        <v>0</v>
      </c>
      <c r="Z85" s="2">
        <v>3</v>
      </c>
      <c r="AA85" s="6">
        <v>0</v>
      </c>
    </row>
    <row r="86" spans="1:27" ht="15" thickBot="1">
      <c r="A86">
        <v>4</v>
      </c>
      <c r="B86" s="4" t="s">
        <v>208</v>
      </c>
      <c r="C86" s="15" t="s">
        <v>122</v>
      </c>
      <c r="D86" s="1">
        <v>13</v>
      </c>
      <c r="E86" s="4" t="s">
        <v>209</v>
      </c>
      <c r="F86">
        <v>1</v>
      </c>
      <c r="G86">
        <v>162</v>
      </c>
      <c r="H86" s="4" t="s">
        <v>218</v>
      </c>
      <c r="I86" s="11">
        <f>5*60+18</f>
        <v>318</v>
      </c>
      <c r="J86">
        <v>0</v>
      </c>
      <c r="K86">
        <v>0</v>
      </c>
      <c r="L86">
        <v>0</v>
      </c>
      <c r="M86">
        <v>0</v>
      </c>
      <c r="N86">
        <v>1</v>
      </c>
      <c r="O86">
        <v>2</v>
      </c>
      <c r="P86">
        <v>-2</v>
      </c>
      <c r="Q86" s="2">
        <v>0</v>
      </c>
      <c r="R86" s="2">
        <v>1</v>
      </c>
      <c r="S86" s="2">
        <v>1</v>
      </c>
      <c r="T86" s="2">
        <v>0</v>
      </c>
      <c r="U86" s="2">
        <v>0</v>
      </c>
      <c r="V86" s="2">
        <v>1</v>
      </c>
      <c r="W86" s="2">
        <v>0</v>
      </c>
      <c r="X86" s="2">
        <v>0</v>
      </c>
      <c r="Y86" s="2">
        <v>0</v>
      </c>
      <c r="Z86" s="2">
        <v>1</v>
      </c>
      <c r="AA86" s="6">
        <v>0</v>
      </c>
    </row>
    <row r="87" spans="1:27" ht="15" thickBot="1">
      <c r="A87">
        <v>4</v>
      </c>
      <c r="B87" s="4" t="s">
        <v>208</v>
      </c>
      <c r="C87" s="15" t="s">
        <v>122</v>
      </c>
      <c r="D87" s="1">
        <v>13</v>
      </c>
      <c r="E87" s="4" t="s">
        <v>209</v>
      </c>
      <c r="F87">
        <v>1</v>
      </c>
      <c r="G87">
        <v>163</v>
      </c>
      <c r="H87" s="4" t="s">
        <v>219</v>
      </c>
      <c r="I87" s="11">
        <f>3*60+34</f>
        <v>214</v>
      </c>
      <c r="J87">
        <v>0</v>
      </c>
      <c r="K87">
        <v>0</v>
      </c>
      <c r="L87">
        <v>0</v>
      </c>
      <c r="M87">
        <v>0</v>
      </c>
      <c r="N87">
        <v>2</v>
      </c>
      <c r="O87">
        <v>2</v>
      </c>
      <c r="P87">
        <v>-5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2</v>
      </c>
      <c r="AA87" s="6">
        <v>0</v>
      </c>
    </row>
    <row r="88" spans="1:27">
      <c r="A88">
        <v>4</v>
      </c>
      <c r="B88" s="4" t="s">
        <v>208</v>
      </c>
      <c r="C88" s="15" t="s">
        <v>122</v>
      </c>
      <c r="D88" s="1">
        <v>13</v>
      </c>
      <c r="E88" s="4" t="s">
        <v>209</v>
      </c>
      <c r="F88">
        <v>1</v>
      </c>
      <c r="G88">
        <v>164</v>
      </c>
      <c r="H88" s="4" t="s">
        <v>220</v>
      </c>
      <c r="I88" s="1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6">
        <v>0</v>
      </c>
    </row>
    <row r="89" spans="1:27">
      <c r="A89">
        <v>4</v>
      </c>
      <c r="B89" s="4" t="s">
        <v>208</v>
      </c>
      <c r="C89" s="15" t="s">
        <v>122</v>
      </c>
      <c r="D89" s="1">
        <v>13</v>
      </c>
      <c r="E89" s="4" t="s">
        <v>209</v>
      </c>
      <c r="F89">
        <v>1</v>
      </c>
      <c r="G89">
        <v>165</v>
      </c>
      <c r="H89" s="4" t="s">
        <v>221</v>
      </c>
      <c r="I89" s="1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6">
        <v>0</v>
      </c>
    </row>
    <row r="90" spans="1:27">
      <c r="A90">
        <v>4</v>
      </c>
      <c r="B90" s="4" t="s">
        <v>208</v>
      </c>
      <c r="C90" s="15" t="s">
        <v>122</v>
      </c>
      <c r="D90" s="1">
        <v>13</v>
      </c>
      <c r="E90" s="4" t="s">
        <v>209</v>
      </c>
      <c r="F90">
        <v>1</v>
      </c>
      <c r="G90">
        <v>166</v>
      </c>
      <c r="H90" s="4" t="s">
        <v>222</v>
      </c>
      <c r="I90" s="1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6">
        <v>0</v>
      </c>
    </row>
    <row r="91" spans="1:27" ht="15" thickBot="1">
      <c r="A91">
        <v>4</v>
      </c>
      <c r="B91" s="4" t="s">
        <v>208</v>
      </c>
      <c r="C91" s="15" t="s">
        <v>122</v>
      </c>
      <c r="D91" s="1">
        <v>14</v>
      </c>
      <c r="E91" s="4" t="s">
        <v>223</v>
      </c>
      <c r="F91">
        <v>-1</v>
      </c>
      <c r="G91">
        <v>167</v>
      </c>
      <c r="H91" s="4" t="s">
        <v>224</v>
      </c>
      <c r="I91" s="11">
        <f>20*60+46</f>
        <v>1246</v>
      </c>
      <c r="J91">
        <v>4</v>
      </c>
      <c r="K91">
        <v>8</v>
      </c>
      <c r="L91">
        <v>1</v>
      </c>
      <c r="M91">
        <v>3</v>
      </c>
      <c r="N91">
        <v>0</v>
      </c>
      <c r="O91">
        <v>0</v>
      </c>
      <c r="P91">
        <v>-22</v>
      </c>
      <c r="Q91" s="2">
        <v>0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2</v>
      </c>
      <c r="Y91" s="2">
        <v>0</v>
      </c>
      <c r="Z91" s="2">
        <v>9</v>
      </c>
      <c r="AA91" s="6">
        <v>1</v>
      </c>
    </row>
    <row r="92" spans="1:27" ht="15" thickBot="1">
      <c r="A92">
        <v>4</v>
      </c>
      <c r="B92" s="4" t="s">
        <v>208</v>
      </c>
      <c r="C92" s="15" t="s">
        <v>122</v>
      </c>
      <c r="D92" s="1">
        <v>14</v>
      </c>
      <c r="E92" s="4" t="s">
        <v>223</v>
      </c>
      <c r="F92">
        <v>-1</v>
      </c>
      <c r="G92">
        <v>168</v>
      </c>
      <c r="H92" s="4" t="s">
        <v>225</v>
      </c>
      <c r="I92" s="11">
        <f>29*60+22</f>
        <v>1762</v>
      </c>
      <c r="J92">
        <v>8</v>
      </c>
      <c r="K92">
        <v>21</v>
      </c>
      <c r="L92">
        <v>2</v>
      </c>
      <c r="M92">
        <v>8</v>
      </c>
      <c r="N92">
        <v>2</v>
      </c>
      <c r="O92">
        <v>3</v>
      </c>
      <c r="P92">
        <v>-30</v>
      </c>
      <c r="Q92" s="2">
        <v>5</v>
      </c>
      <c r="R92" s="2">
        <v>8</v>
      </c>
      <c r="S92" s="2">
        <v>13</v>
      </c>
      <c r="T92" s="2">
        <v>4</v>
      </c>
      <c r="U92" s="2">
        <v>1</v>
      </c>
      <c r="V92" s="2">
        <v>1</v>
      </c>
      <c r="W92" s="2">
        <v>4</v>
      </c>
      <c r="X92" s="2">
        <v>0</v>
      </c>
      <c r="Y92" s="2">
        <v>0</v>
      </c>
      <c r="Z92" s="2">
        <v>20</v>
      </c>
      <c r="AA92" s="6">
        <v>1</v>
      </c>
    </row>
    <row r="93" spans="1:27" ht="15" thickBot="1">
      <c r="A93">
        <v>4</v>
      </c>
      <c r="B93" s="4" t="s">
        <v>208</v>
      </c>
      <c r="C93" s="15" t="s">
        <v>122</v>
      </c>
      <c r="D93" s="1">
        <v>14</v>
      </c>
      <c r="E93" s="4" t="s">
        <v>223</v>
      </c>
      <c r="F93">
        <v>-1</v>
      </c>
      <c r="G93">
        <v>169</v>
      </c>
      <c r="H93" s="4" t="s">
        <v>226</v>
      </c>
      <c r="I93" s="11">
        <f>6*60+53</f>
        <v>413</v>
      </c>
      <c r="J93">
        <v>0</v>
      </c>
      <c r="K93">
        <v>3</v>
      </c>
      <c r="L93">
        <v>0</v>
      </c>
      <c r="M93">
        <v>0</v>
      </c>
      <c r="N93">
        <v>0</v>
      </c>
      <c r="O93">
        <v>0</v>
      </c>
      <c r="P93">
        <v>-5</v>
      </c>
      <c r="Q93" s="2">
        <v>0</v>
      </c>
      <c r="R93" s="2">
        <v>1</v>
      </c>
      <c r="S93" s="2">
        <v>1</v>
      </c>
      <c r="T93" s="2">
        <v>0</v>
      </c>
      <c r="U93" s="2">
        <v>1</v>
      </c>
      <c r="V93" s="2">
        <v>0</v>
      </c>
      <c r="W93" s="2">
        <v>0</v>
      </c>
      <c r="X93" s="2">
        <v>0</v>
      </c>
      <c r="Y93" s="2">
        <v>1</v>
      </c>
      <c r="Z93" s="2">
        <v>0</v>
      </c>
      <c r="AA93" s="6">
        <v>1</v>
      </c>
    </row>
    <row r="94" spans="1:27" ht="15" thickBot="1">
      <c r="A94">
        <v>4</v>
      </c>
      <c r="B94" s="4" t="s">
        <v>208</v>
      </c>
      <c r="C94" s="15" t="s">
        <v>122</v>
      </c>
      <c r="D94" s="1">
        <v>14</v>
      </c>
      <c r="E94" s="4" t="s">
        <v>223</v>
      </c>
      <c r="F94">
        <v>-1</v>
      </c>
      <c r="G94">
        <v>170</v>
      </c>
      <c r="H94" s="4" t="s">
        <v>227</v>
      </c>
      <c r="I94" s="11">
        <f>30*60+16</f>
        <v>1816</v>
      </c>
      <c r="J94">
        <v>4</v>
      </c>
      <c r="K94">
        <v>14</v>
      </c>
      <c r="L94">
        <v>2</v>
      </c>
      <c r="M94">
        <v>5</v>
      </c>
      <c r="N94">
        <v>2</v>
      </c>
      <c r="O94">
        <v>2</v>
      </c>
      <c r="P94">
        <v>-21</v>
      </c>
      <c r="Q94" s="2">
        <v>0</v>
      </c>
      <c r="R94" s="2">
        <v>2</v>
      </c>
      <c r="S94" s="2">
        <v>2</v>
      </c>
      <c r="T94" s="2">
        <v>0</v>
      </c>
      <c r="U94" s="2">
        <v>2</v>
      </c>
      <c r="V94" s="2">
        <v>0</v>
      </c>
      <c r="W94" s="2">
        <v>0</v>
      </c>
      <c r="X94" s="2">
        <v>0</v>
      </c>
      <c r="Y94" s="2">
        <v>0</v>
      </c>
      <c r="Z94" s="2">
        <v>12</v>
      </c>
      <c r="AA94" s="6">
        <v>1</v>
      </c>
    </row>
    <row r="95" spans="1:27" ht="15" thickBot="1">
      <c r="A95">
        <v>4</v>
      </c>
      <c r="B95" s="4" t="s">
        <v>208</v>
      </c>
      <c r="C95" s="15" t="s">
        <v>122</v>
      </c>
      <c r="D95" s="1">
        <v>14</v>
      </c>
      <c r="E95" s="4" t="s">
        <v>223</v>
      </c>
      <c r="F95">
        <v>-1</v>
      </c>
      <c r="G95">
        <v>171</v>
      </c>
      <c r="H95" s="4" t="s">
        <v>228</v>
      </c>
      <c r="I95" s="11">
        <f>27*60+39</f>
        <v>1659</v>
      </c>
      <c r="J95">
        <v>1</v>
      </c>
      <c r="K95">
        <v>6</v>
      </c>
      <c r="L95">
        <v>1</v>
      </c>
      <c r="M95">
        <v>2</v>
      </c>
      <c r="N95">
        <v>0</v>
      </c>
      <c r="O95">
        <v>0</v>
      </c>
      <c r="P95">
        <v>-32</v>
      </c>
      <c r="Q95" s="2">
        <v>1</v>
      </c>
      <c r="R95" s="2">
        <v>1</v>
      </c>
      <c r="S95" s="2">
        <v>2</v>
      </c>
      <c r="T95" s="2">
        <v>7</v>
      </c>
      <c r="U95" s="2">
        <v>1</v>
      </c>
      <c r="V95" s="2">
        <v>1</v>
      </c>
      <c r="W95" s="2">
        <v>5</v>
      </c>
      <c r="X95" s="2">
        <v>0</v>
      </c>
      <c r="Y95" s="2">
        <v>0</v>
      </c>
      <c r="Z95" s="2">
        <v>3</v>
      </c>
      <c r="AA95" s="6">
        <v>1</v>
      </c>
    </row>
    <row r="96" spans="1:27" ht="15" thickBot="1">
      <c r="A96">
        <v>4</v>
      </c>
      <c r="B96" s="4" t="s">
        <v>208</v>
      </c>
      <c r="C96" s="15" t="s">
        <v>122</v>
      </c>
      <c r="D96" s="1">
        <v>14</v>
      </c>
      <c r="E96" s="4" t="s">
        <v>223</v>
      </c>
      <c r="F96">
        <v>-1</v>
      </c>
      <c r="G96">
        <v>172</v>
      </c>
      <c r="H96" s="4" t="s">
        <v>229</v>
      </c>
      <c r="I96" s="11">
        <f>19*60+22</f>
        <v>1162</v>
      </c>
      <c r="J96">
        <v>4</v>
      </c>
      <c r="K96">
        <v>4</v>
      </c>
      <c r="L96">
        <v>0</v>
      </c>
      <c r="M96">
        <v>0</v>
      </c>
      <c r="N96">
        <v>6</v>
      </c>
      <c r="O96">
        <v>6</v>
      </c>
      <c r="P96">
        <v>-4</v>
      </c>
      <c r="Q96" s="2">
        <v>3</v>
      </c>
      <c r="R96" s="2">
        <v>1</v>
      </c>
      <c r="S96" s="2">
        <v>4</v>
      </c>
      <c r="T96" s="2">
        <v>3</v>
      </c>
      <c r="U96" s="2">
        <v>4</v>
      </c>
      <c r="V96" s="2">
        <v>3</v>
      </c>
      <c r="W96" s="2">
        <v>1</v>
      </c>
      <c r="X96" s="2">
        <v>1</v>
      </c>
      <c r="Y96" s="2">
        <v>0</v>
      </c>
      <c r="Z96" s="2">
        <v>14</v>
      </c>
      <c r="AA96" s="6">
        <v>0</v>
      </c>
    </row>
    <row r="97" spans="1:27" ht="15" thickBot="1">
      <c r="A97">
        <v>4</v>
      </c>
      <c r="B97" s="4" t="s">
        <v>208</v>
      </c>
      <c r="C97" s="15" t="s">
        <v>122</v>
      </c>
      <c r="D97" s="1">
        <v>14</v>
      </c>
      <c r="E97" s="4" t="s">
        <v>223</v>
      </c>
      <c r="F97">
        <v>-1</v>
      </c>
      <c r="G97">
        <v>173</v>
      </c>
      <c r="H97" s="4" t="s">
        <v>230</v>
      </c>
      <c r="I97" s="11">
        <f>24*60+22</f>
        <v>1462</v>
      </c>
      <c r="J97">
        <v>2</v>
      </c>
      <c r="K97">
        <v>10</v>
      </c>
      <c r="L97">
        <v>0</v>
      </c>
      <c r="M97">
        <v>1</v>
      </c>
      <c r="N97">
        <v>0</v>
      </c>
      <c r="O97">
        <v>0</v>
      </c>
      <c r="P97">
        <v>19</v>
      </c>
      <c r="Q97" s="2">
        <v>0</v>
      </c>
      <c r="R97" s="2">
        <v>3</v>
      </c>
      <c r="S97" s="2">
        <v>3</v>
      </c>
      <c r="T97" s="2">
        <v>8</v>
      </c>
      <c r="U97" s="2">
        <v>5</v>
      </c>
      <c r="V97" s="2">
        <v>0</v>
      </c>
      <c r="W97" s="2">
        <v>2</v>
      </c>
      <c r="X97" s="2">
        <v>0</v>
      </c>
      <c r="Y97" s="2">
        <v>1</v>
      </c>
      <c r="Z97" s="2">
        <v>4</v>
      </c>
      <c r="AA97" s="6">
        <v>0</v>
      </c>
    </row>
    <row r="98" spans="1:27" ht="15" thickBot="1">
      <c r="A98">
        <v>4</v>
      </c>
      <c r="B98" s="4" t="s">
        <v>208</v>
      </c>
      <c r="C98" s="15" t="s">
        <v>122</v>
      </c>
      <c r="D98" s="1">
        <v>14</v>
      </c>
      <c r="E98" s="4" t="s">
        <v>223</v>
      </c>
      <c r="F98">
        <v>-1</v>
      </c>
      <c r="G98">
        <v>174</v>
      </c>
      <c r="H98" s="4" t="s">
        <v>231</v>
      </c>
      <c r="I98" s="11">
        <f>19*60+4</f>
        <v>1144</v>
      </c>
      <c r="J98">
        <v>4</v>
      </c>
      <c r="K98">
        <v>8</v>
      </c>
      <c r="L98">
        <v>0</v>
      </c>
      <c r="M98">
        <v>0</v>
      </c>
      <c r="N98">
        <v>0</v>
      </c>
      <c r="O98">
        <v>0</v>
      </c>
      <c r="P98">
        <v>5</v>
      </c>
      <c r="Q98" s="2">
        <v>3</v>
      </c>
      <c r="R98" s="2">
        <v>3</v>
      </c>
      <c r="S98" s="2">
        <v>6</v>
      </c>
      <c r="T98" s="2">
        <v>2</v>
      </c>
      <c r="U98" s="2">
        <v>1</v>
      </c>
      <c r="V98" s="2">
        <v>0</v>
      </c>
      <c r="W98" s="2">
        <v>2</v>
      </c>
      <c r="X98" s="2">
        <v>0</v>
      </c>
      <c r="Y98" s="2">
        <v>0</v>
      </c>
      <c r="Z98" s="2">
        <v>8</v>
      </c>
      <c r="AA98" s="6">
        <v>0</v>
      </c>
    </row>
    <row r="99" spans="1:27" ht="15" thickBot="1">
      <c r="A99">
        <v>4</v>
      </c>
      <c r="B99" s="4" t="s">
        <v>208</v>
      </c>
      <c r="C99" s="15" t="s">
        <v>122</v>
      </c>
      <c r="D99" s="1">
        <v>14</v>
      </c>
      <c r="E99" s="4" t="s">
        <v>223</v>
      </c>
      <c r="F99">
        <v>-1</v>
      </c>
      <c r="G99">
        <v>175</v>
      </c>
      <c r="H99" s="4" t="s">
        <v>232</v>
      </c>
      <c r="I99" s="11">
        <f>27*60+14</f>
        <v>1634</v>
      </c>
      <c r="J99">
        <v>5</v>
      </c>
      <c r="K99">
        <v>8</v>
      </c>
      <c r="L99">
        <v>1</v>
      </c>
      <c r="M99">
        <v>3</v>
      </c>
      <c r="N99">
        <v>1</v>
      </c>
      <c r="O99">
        <v>1</v>
      </c>
      <c r="P99">
        <v>12</v>
      </c>
      <c r="Q99" s="2">
        <v>0</v>
      </c>
      <c r="R99" s="2">
        <v>5</v>
      </c>
      <c r="S99" s="2">
        <v>5</v>
      </c>
      <c r="T99" s="2">
        <v>1</v>
      </c>
      <c r="U99" s="2">
        <v>2</v>
      </c>
      <c r="V99" s="2">
        <v>2</v>
      </c>
      <c r="W99" s="2">
        <v>1</v>
      </c>
      <c r="X99" s="2">
        <v>1</v>
      </c>
      <c r="Y99" s="2">
        <v>1</v>
      </c>
      <c r="Z99" s="2">
        <v>12</v>
      </c>
      <c r="AA99" s="6">
        <v>0</v>
      </c>
    </row>
    <row r="100" spans="1:27" ht="15" thickBot="1">
      <c r="A100">
        <v>4</v>
      </c>
      <c r="B100" s="4" t="s">
        <v>208</v>
      </c>
      <c r="C100" s="15" t="s">
        <v>122</v>
      </c>
      <c r="D100" s="1">
        <v>14</v>
      </c>
      <c r="E100" s="4" t="s">
        <v>223</v>
      </c>
      <c r="F100">
        <v>-1</v>
      </c>
      <c r="G100">
        <v>176</v>
      </c>
      <c r="H100" s="4" t="s">
        <v>233</v>
      </c>
      <c r="I100" s="11">
        <f>23*60+2</f>
        <v>1382</v>
      </c>
      <c r="J100">
        <v>4</v>
      </c>
      <c r="K100">
        <v>8</v>
      </c>
      <c r="L100">
        <v>3</v>
      </c>
      <c r="M100">
        <v>4</v>
      </c>
      <c r="N100">
        <v>0</v>
      </c>
      <c r="O100">
        <v>0</v>
      </c>
      <c r="P100">
        <v>16</v>
      </c>
      <c r="Q100" s="2">
        <v>0</v>
      </c>
      <c r="R100" s="2">
        <v>2</v>
      </c>
      <c r="S100" s="2">
        <v>2</v>
      </c>
      <c r="T100" s="2">
        <v>3</v>
      </c>
      <c r="U100" s="2">
        <v>3</v>
      </c>
      <c r="V100" s="2">
        <v>1</v>
      </c>
      <c r="W100" s="2">
        <v>1</v>
      </c>
      <c r="X100" s="2">
        <v>0</v>
      </c>
      <c r="Y100" s="2">
        <v>1</v>
      </c>
      <c r="Z100" s="2">
        <v>11</v>
      </c>
      <c r="AA100" s="6">
        <v>0</v>
      </c>
    </row>
    <row r="101" spans="1:27" ht="15" thickBot="1">
      <c r="A101">
        <v>4</v>
      </c>
      <c r="B101" s="4" t="s">
        <v>208</v>
      </c>
      <c r="C101" s="15" t="s">
        <v>122</v>
      </c>
      <c r="D101" s="1">
        <v>14</v>
      </c>
      <c r="E101" s="4" t="s">
        <v>223</v>
      </c>
      <c r="F101">
        <v>-1</v>
      </c>
      <c r="G101">
        <v>177</v>
      </c>
      <c r="H101" s="4" t="s">
        <v>234</v>
      </c>
      <c r="I101" s="11">
        <f>12*60</f>
        <v>720</v>
      </c>
      <c r="J101">
        <v>5</v>
      </c>
      <c r="K101">
        <v>6</v>
      </c>
      <c r="L101">
        <v>0</v>
      </c>
      <c r="M101">
        <v>0</v>
      </c>
      <c r="N101">
        <v>1</v>
      </c>
      <c r="O101">
        <v>2</v>
      </c>
      <c r="P101">
        <v>12</v>
      </c>
      <c r="Q101" s="2">
        <v>0</v>
      </c>
      <c r="R101" s="2">
        <v>3</v>
      </c>
      <c r="S101" s="2">
        <v>3</v>
      </c>
      <c r="T101" s="2">
        <v>1</v>
      </c>
      <c r="U101" s="2">
        <v>2</v>
      </c>
      <c r="V101" s="2">
        <v>0</v>
      </c>
      <c r="W101" s="2">
        <v>0</v>
      </c>
      <c r="X101" s="2">
        <v>0</v>
      </c>
      <c r="Y101" s="2">
        <v>0</v>
      </c>
      <c r="Z101" s="2">
        <v>11</v>
      </c>
      <c r="AA101" s="6">
        <v>0</v>
      </c>
    </row>
    <row r="102" spans="1:27">
      <c r="A102">
        <v>4</v>
      </c>
      <c r="B102" s="4" t="s">
        <v>208</v>
      </c>
      <c r="C102" s="15" t="s">
        <v>122</v>
      </c>
      <c r="D102" s="1">
        <v>14</v>
      </c>
      <c r="E102" s="4" t="s">
        <v>223</v>
      </c>
      <c r="F102">
        <v>-1</v>
      </c>
      <c r="G102">
        <v>178</v>
      </c>
      <c r="H102" s="4" t="s">
        <v>235</v>
      </c>
      <c r="I102" s="1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6">
        <v>0</v>
      </c>
    </row>
    <row r="103" spans="1:27">
      <c r="A103">
        <v>4</v>
      </c>
      <c r="B103" s="4" t="s">
        <v>208</v>
      </c>
      <c r="C103" s="15" t="s">
        <v>122</v>
      </c>
      <c r="D103" s="1">
        <v>14</v>
      </c>
      <c r="E103" s="4" t="s">
        <v>223</v>
      </c>
      <c r="F103">
        <v>-1</v>
      </c>
      <c r="G103">
        <v>179</v>
      </c>
      <c r="H103" s="4" t="s">
        <v>236</v>
      </c>
      <c r="I103" s="1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6">
        <v>0</v>
      </c>
    </row>
    <row r="104" spans="1:27" ht="15" thickBot="1">
      <c r="A104">
        <v>5</v>
      </c>
      <c r="B104" s="4" t="s">
        <v>237</v>
      </c>
      <c r="C104" s="15" t="s">
        <v>122</v>
      </c>
      <c r="D104" s="1">
        <v>15</v>
      </c>
      <c r="E104" s="4" t="s">
        <v>238</v>
      </c>
      <c r="F104">
        <v>-1</v>
      </c>
      <c r="G104">
        <v>180</v>
      </c>
      <c r="H104" s="4" t="s">
        <v>239</v>
      </c>
      <c r="I104" s="11">
        <f>39*60+40</f>
        <v>2380</v>
      </c>
      <c r="J104">
        <v>4</v>
      </c>
      <c r="K104">
        <v>13</v>
      </c>
      <c r="L104">
        <v>1</v>
      </c>
      <c r="M104">
        <v>3</v>
      </c>
      <c r="N104">
        <v>0</v>
      </c>
      <c r="O104">
        <v>0</v>
      </c>
      <c r="P104">
        <v>-12</v>
      </c>
      <c r="Q104" s="2">
        <v>0</v>
      </c>
      <c r="R104" s="2">
        <v>2</v>
      </c>
      <c r="S104" s="2">
        <v>2</v>
      </c>
      <c r="T104" s="2">
        <v>1</v>
      </c>
      <c r="U104" s="2">
        <v>4</v>
      </c>
      <c r="V104" s="2">
        <v>2</v>
      </c>
      <c r="W104" s="2">
        <v>4</v>
      </c>
      <c r="X104" s="2">
        <v>0</v>
      </c>
      <c r="Y104" s="2">
        <v>0</v>
      </c>
      <c r="Z104" s="2">
        <v>9</v>
      </c>
      <c r="AA104" s="6">
        <v>1</v>
      </c>
    </row>
    <row r="105" spans="1:27" ht="15" thickBot="1">
      <c r="A105">
        <v>5</v>
      </c>
      <c r="B105" s="4" t="s">
        <v>237</v>
      </c>
      <c r="C105" s="15" t="s">
        <v>122</v>
      </c>
      <c r="D105" s="1">
        <v>15</v>
      </c>
      <c r="E105" s="4" t="s">
        <v>238</v>
      </c>
      <c r="F105">
        <v>-1</v>
      </c>
      <c r="G105">
        <v>181</v>
      </c>
      <c r="H105" s="4" t="s">
        <v>240</v>
      </c>
      <c r="I105" s="11">
        <f>31*60+28</f>
        <v>1888</v>
      </c>
      <c r="J105">
        <v>7</v>
      </c>
      <c r="K105">
        <v>10</v>
      </c>
      <c r="L105">
        <v>0</v>
      </c>
      <c r="M105">
        <v>0</v>
      </c>
      <c r="N105">
        <v>4</v>
      </c>
      <c r="O105">
        <v>4</v>
      </c>
      <c r="P105">
        <v>-6</v>
      </c>
      <c r="Q105" s="2">
        <v>3</v>
      </c>
      <c r="R105" s="2">
        <v>6</v>
      </c>
      <c r="S105" s="2">
        <v>9</v>
      </c>
      <c r="T105" s="2">
        <v>3</v>
      </c>
      <c r="U105" s="2">
        <v>1</v>
      </c>
      <c r="V105" s="2">
        <v>0</v>
      </c>
      <c r="W105" s="2">
        <v>2</v>
      </c>
      <c r="X105" s="2">
        <v>4</v>
      </c>
      <c r="Y105" s="2">
        <v>0</v>
      </c>
      <c r="Z105" s="2">
        <v>18</v>
      </c>
      <c r="AA105" s="6">
        <v>1</v>
      </c>
    </row>
    <row r="106" spans="1:27" ht="15" thickBot="1">
      <c r="A106">
        <v>5</v>
      </c>
      <c r="B106" s="4" t="s">
        <v>237</v>
      </c>
      <c r="C106" s="15" t="s">
        <v>122</v>
      </c>
      <c r="D106" s="1">
        <v>15</v>
      </c>
      <c r="E106" s="4" t="s">
        <v>238</v>
      </c>
      <c r="F106">
        <v>-1</v>
      </c>
      <c r="G106">
        <v>182</v>
      </c>
      <c r="H106" s="4" t="s">
        <v>241</v>
      </c>
      <c r="I106" s="11">
        <f>25*60+23</f>
        <v>1523</v>
      </c>
      <c r="J106">
        <v>5</v>
      </c>
      <c r="K106">
        <v>7</v>
      </c>
      <c r="L106">
        <v>0</v>
      </c>
      <c r="M106">
        <v>0</v>
      </c>
      <c r="N106">
        <v>1</v>
      </c>
      <c r="O106">
        <v>2</v>
      </c>
      <c r="P106">
        <v>-29</v>
      </c>
      <c r="Q106" s="2">
        <v>1</v>
      </c>
      <c r="R106" s="2">
        <v>2</v>
      </c>
      <c r="S106" s="2">
        <v>3</v>
      </c>
      <c r="T106" s="2">
        <v>1</v>
      </c>
      <c r="U106" s="2">
        <v>2</v>
      </c>
      <c r="V106" s="2">
        <v>1</v>
      </c>
      <c r="W106" s="2">
        <v>2</v>
      </c>
      <c r="X106" s="2">
        <v>0</v>
      </c>
      <c r="Y106" s="2">
        <v>1</v>
      </c>
      <c r="Z106" s="2">
        <v>11</v>
      </c>
      <c r="AA106" s="6">
        <v>1</v>
      </c>
    </row>
    <row r="107" spans="1:27" ht="15" thickBot="1">
      <c r="A107">
        <v>5</v>
      </c>
      <c r="B107" s="4" t="s">
        <v>237</v>
      </c>
      <c r="C107" s="15" t="s">
        <v>122</v>
      </c>
      <c r="D107" s="1">
        <v>15</v>
      </c>
      <c r="E107" s="4" t="s">
        <v>238</v>
      </c>
      <c r="F107">
        <v>-1</v>
      </c>
      <c r="G107">
        <v>183</v>
      </c>
      <c r="H107" s="4" t="s">
        <v>242</v>
      </c>
      <c r="I107" s="11">
        <f>13*60+44</f>
        <v>824</v>
      </c>
      <c r="J107">
        <v>0</v>
      </c>
      <c r="K107">
        <v>5</v>
      </c>
      <c r="L107">
        <v>0</v>
      </c>
      <c r="M107">
        <v>1</v>
      </c>
      <c r="N107">
        <v>1</v>
      </c>
      <c r="O107">
        <v>1</v>
      </c>
      <c r="P107">
        <v>-6</v>
      </c>
      <c r="Q107" s="2">
        <v>0</v>
      </c>
      <c r="R107" s="2">
        <v>2</v>
      </c>
      <c r="S107" s="2">
        <v>2</v>
      </c>
      <c r="T107" s="2">
        <v>3</v>
      </c>
      <c r="U107" s="2">
        <v>0</v>
      </c>
      <c r="V107" s="2">
        <v>0</v>
      </c>
      <c r="W107" s="2">
        <v>0</v>
      </c>
      <c r="X107" s="2">
        <v>0</v>
      </c>
      <c r="Y107" s="2">
        <v>1</v>
      </c>
      <c r="Z107" s="2">
        <v>1</v>
      </c>
      <c r="AA107" s="6">
        <v>1</v>
      </c>
    </row>
    <row r="108" spans="1:27" ht="15" thickBot="1">
      <c r="A108">
        <v>5</v>
      </c>
      <c r="B108" s="4" t="s">
        <v>237</v>
      </c>
      <c r="C108" s="15" t="s">
        <v>122</v>
      </c>
      <c r="D108" s="1">
        <v>15</v>
      </c>
      <c r="E108" s="4" t="s">
        <v>238</v>
      </c>
      <c r="F108">
        <v>-1</v>
      </c>
      <c r="G108">
        <v>184</v>
      </c>
      <c r="H108" s="4" t="s">
        <v>243</v>
      </c>
      <c r="I108" s="11">
        <f>33*60</f>
        <v>1980</v>
      </c>
      <c r="J108">
        <v>6</v>
      </c>
      <c r="K108">
        <v>14</v>
      </c>
      <c r="L108">
        <v>4</v>
      </c>
      <c r="M108">
        <v>9</v>
      </c>
      <c r="N108">
        <v>2</v>
      </c>
      <c r="O108">
        <v>2</v>
      </c>
      <c r="P108">
        <v>-20</v>
      </c>
      <c r="Q108" s="2">
        <v>0</v>
      </c>
      <c r="R108" s="2">
        <v>2</v>
      </c>
      <c r="S108" s="2">
        <v>2</v>
      </c>
      <c r="T108" s="2">
        <v>5</v>
      </c>
      <c r="U108" s="2">
        <v>1</v>
      </c>
      <c r="V108" s="2">
        <v>1</v>
      </c>
      <c r="W108" s="2">
        <v>1</v>
      </c>
      <c r="X108" s="2">
        <v>0</v>
      </c>
      <c r="Y108" s="2">
        <v>0</v>
      </c>
      <c r="Z108" s="2">
        <v>18</v>
      </c>
      <c r="AA108" s="6">
        <v>1</v>
      </c>
    </row>
    <row r="109" spans="1:27" ht="15" thickBot="1">
      <c r="A109">
        <v>5</v>
      </c>
      <c r="B109" s="4" t="s">
        <v>237</v>
      </c>
      <c r="C109" s="15" t="s">
        <v>122</v>
      </c>
      <c r="D109" s="1">
        <v>15</v>
      </c>
      <c r="E109" s="4" t="s">
        <v>238</v>
      </c>
      <c r="F109">
        <v>-1</v>
      </c>
      <c r="G109">
        <v>185</v>
      </c>
      <c r="H109" s="4" t="s">
        <v>244</v>
      </c>
      <c r="I109" s="11">
        <f>19*60+54</f>
        <v>1194</v>
      </c>
      <c r="J109">
        <v>1</v>
      </c>
      <c r="K109">
        <v>6</v>
      </c>
      <c r="L109">
        <v>0</v>
      </c>
      <c r="M109">
        <v>3</v>
      </c>
      <c r="N109">
        <v>0</v>
      </c>
      <c r="O109">
        <v>0</v>
      </c>
      <c r="P109">
        <v>-3</v>
      </c>
      <c r="Q109" s="2">
        <v>1</v>
      </c>
      <c r="R109" s="2">
        <v>5</v>
      </c>
      <c r="S109" s="2">
        <v>6</v>
      </c>
      <c r="T109" s="2">
        <v>1</v>
      </c>
      <c r="U109" s="2">
        <v>2</v>
      </c>
      <c r="V109" s="2">
        <v>0</v>
      </c>
      <c r="W109" s="2">
        <v>1</v>
      </c>
      <c r="X109" s="2">
        <v>0</v>
      </c>
      <c r="Y109" s="2">
        <v>0</v>
      </c>
      <c r="Z109" s="2">
        <v>2</v>
      </c>
      <c r="AA109" s="6">
        <v>0</v>
      </c>
    </row>
    <row r="110" spans="1:27" ht="15" thickBot="1">
      <c r="A110">
        <v>5</v>
      </c>
      <c r="B110" s="4" t="s">
        <v>237</v>
      </c>
      <c r="C110" s="15" t="s">
        <v>122</v>
      </c>
      <c r="D110" s="1">
        <v>15</v>
      </c>
      <c r="E110" s="4" t="s">
        <v>238</v>
      </c>
      <c r="F110">
        <v>-1</v>
      </c>
      <c r="G110">
        <v>186</v>
      </c>
      <c r="H110" s="4" t="s">
        <v>245</v>
      </c>
      <c r="I110" s="11">
        <f>35*60+5</f>
        <v>2105</v>
      </c>
      <c r="J110">
        <v>1</v>
      </c>
      <c r="K110">
        <v>7</v>
      </c>
      <c r="L110">
        <v>0</v>
      </c>
      <c r="M110">
        <v>3</v>
      </c>
      <c r="N110">
        <v>3</v>
      </c>
      <c r="O110">
        <v>4</v>
      </c>
      <c r="P110" s="2">
        <v>0</v>
      </c>
      <c r="Q110" s="2">
        <v>1</v>
      </c>
      <c r="R110" s="2">
        <v>1</v>
      </c>
      <c r="S110" s="2">
        <v>2</v>
      </c>
      <c r="T110" s="2">
        <v>0</v>
      </c>
      <c r="U110" s="2">
        <v>1</v>
      </c>
      <c r="V110" s="2">
        <v>2</v>
      </c>
      <c r="W110" s="2">
        <v>0</v>
      </c>
      <c r="X110" s="2">
        <v>0</v>
      </c>
      <c r="Y110" s="2">
        <v>0</v>
      </c>
      <c r="Z110" s="2">
        <v>5</v>
      </c>
      <c r="AA110" s="6">
        <v>0</v>
      </c>
    </row>
    <row r="111" spans="1:27" ht="15" thickBot="1">
      <c r="A111">
        <v>5</v>
      </c>
      <c r="B111" s="4" t="s">
        <v>237</v>
      </c>
      <c r="C111" s="15" t="s">
        <v>122</v>
      </c>
      <c r="D111" s="1">
        <v>15</v>
      </c>
      <c r="E111" s="4" t="s">
        <v>238</v>
      </c>
      <c r="F111">
        <v>-1</v>
      </c>
      <c r="G111">
        <v>187</v>
      </c>
      <c r="H111" s="4" t="s">
        <v>246</v>
      </c>
      <c r="I111" s="11">
        <f>18*60+52</f>
        <v>1132</v>
      </c>
      <c r="J111">
        <v>4</v>
      </c>
      <c r="K111">
        <v>8</v>
      </c>
      <c r="L111">
        <v>1</v>
      </c>
      <c r="M111">
        <v>3</v>
      </c>
      <c r="N111">
        <v>0</v>
      </c>
      <c r="O111">
        <v>2</v>
      </c>
      <c r="P111">
        <v>-2</v>
      </c>
      <c r="Q111" s="2">
        <v>1</v>
      </c>
      <c r="R111" s="2">
        <v>1</v>
      </c>
      <c r="S111" s="2">
        <v>2</v>
      </c>
      <c r="T111" s="2">
        <v>3</v>
      </c>
      <c r="U111" s="2">
        <v>2</v>
      </c>
      <c r="V111" s="2">
        <v>4</v>
      </c>
      <c r="W111" s="2">
        <v>2</v>
      </c>
      <c r="X111" s="2">
        <v>0</v>
      </c>
      <c r="Y111" s="2">
        <v>0</v>
      </c>
      <c r="Z111" s="2">
        <v>9</v>
      </c>
      <c r="AA111" s="6">
        <v>0</v>
      </c>
    </row>
    <row r="112" spans="1:27" ht="15" thickBot="1">
      <c r="A112">
        <v>5</v>
      </c>
      <c r="B112" s="4" t="s">
        <v>237</v>
      </c>
      <c r="C112" s="15" t="s">
        <v>122</v>
      </c>
      <c r="D112" s="1">
        <v>15</v>
      </c>
      <c r="E112" s="4" t="s">
        <v>238</v>
      </c>
      <c r="F112">
        <v>-1</v>
      </c>
      <c r="G112">
        <v>188</v>
      </c>
      <c r="H112" s="4" t="s">
        <v>247</v>
      </c>
      <c r="I112" s="11">
        <f>18*60+18</f>
        <v>1098</v>
      </c>
      <c r="J112">
        <v>3</v>
      </c>
      <c r="K112">
        <v>6</v>
      </c>
      <c r="L112">
        <v>1</v>
      </c>
      <c r="M112">
        <v>2</v>
      </c>
      <c r="N112">
        <v>0</v>
      </c>
      <c r="O112">
        <v>0</v>
      </c>
      <c r="P112">
        <v>10</v>
      </c>
      <c r="Q112" s="2">
        <v>4</v>
      </c>
      <c r="R112" s="2">
        <v>3</v>
      </c>
      <c r="S112" s="2">
        <v>7</v>
      </c>
      <c r="T112" s="2">
        <v>0</v>
      </c>
      <c r="U112" s="2">
        <v>2</v>
      </c>
      <c r="V112" s="2">
        <v>0</v>
      </c>
      <c r="W112" s="2">
        <v>4</v>
      </c>
      <c r="X112" s="2">
        <v>0</v>
      </c>
      <c r="Y112" s="2">
        <v>1</v>
      </c>
      <c r="Z112" s="2">
        <v>7</v>
      </c>
      <c r="AA112" s="6">
        <v>0</v>
      </c>
    </row>
    <row r="113" spans="1:27" ht="15" thickBot="1">
      <c r="A113">
        <v>5</v>
      </c>
      <c r="B113" s="4" t="s">
        <v>237</v>
      </c>
      <c r="C113" s="15" t="s">
        <v>122</v>
      </c>
      <c r="D113" s="1">
        <v>15</v>
      </c>
      <c r="E113" s="4" t="s">
        <v>238</v>
      </c>
      <c r="F113">
        <v>-1</v>
      </c>
      <c r="G113">
        <v>189</v>
      </c>
      <c r="H113" s="4" t="s">
        <v>248</v>
      </c>
      <c r="I113" s="11">
        <f>4*60+36</f>
        <v>276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-2</v>
      </c>
      <c r="Q113" s="2">
        <v>1</v>
      </c>
      <c r="R113" s="2">
        <v>1</v>
      </c>
      <c r="S113" s="2">
        <v>2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6">
        <v>0</v>
      </c>
    </row>
    <row r="114" spans="1:27">
      <c r="A114">
        <v>5</v>
      </c>
      <c r="B114" s="4" t="s">
        <v>237</v>
      </c>
      <c r="C114" s="15" t="s">
        <v>122</v>
      </c>
      <c r="D114" s="1">
        <v>15</v>
      </c>
      <c r="E114" s="4" t="s">
        <v>238</v>
      </c>
      <c r="F114">
        <v>-1</v>
      </c>
      <c r="G114">
        <v>190</v>
      </c>
      <c r="H114" s="4" t="s">
        <v>249</v>
      </c>
      <c r="I114" s="1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6">
        <v>0</v>
      </c>
    </row>
    <row r="115" spans="1:27">
      <c r="A115">
        <v>5</v>
      </c>
      <c r="B115" s="4" t="s">
        <v>237</v>
      </c>
      <c r="C115" s="15" t="s">
        <v>122</v>
      </c>
      <c r="D115" s="1">
        <v>15</v>
      </c>
      <c r="E115" s="4" t="s">
        <v>238</v>
      </c>
      <c r="F115">
        <v>-1</v>
      </c>
      <c r="G115">
        <v>191</v>
      </c>
      <c r="H115" s="4" t="s">
        <v>250</v>
      </c>
      <c r="I115" s="1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6">
        <v>0</v>
      </c>
    </row>
    <row r="116" spans="1:27" ht="15" thickBot="1">
      <c r="A116">
        <v>5</v>
      </c>
      <c r="B116" s="4" t="s">
        <v>237</v>
      </c>
      <c r="C116" s="15" t="s">
        <v>122</v>
      </c>
      <c r="D116" s="1">
        <v>16</v>
      </c>
      <c r="E116" s="4" t="s">
        <v>251</v>
      </c>
      <c r="F116">
        <v>1</v>
      </c>
      <c r="G116">
        <v>192</v>
      </c>
      <c r="H116" s="4" t="s">
        <v>252</v>
      </c>
      <c r="I116" s="11">
        <f>38*60+49</f>
        <v>2329</v>
      </c>
      <c r="J116">
        <v>7</v>
      </c>
      <c r="K116">
        <v>12</v>
      </c>
      <c r="L116">
        <v>3</v>
      </c>
      <c r="M116">
        <v>6</v>
      </c>
      <c r="N116">
        <v>5</v>
      </c>
      <c r="O116">
        <v>5</v>
      </c>
      <c r="P116">
        <v>11</v>
      </c>
      <c r="Q116" s="5">
        <v>0</v>
      </c>
      <c r="R116" s="2">
        <v>3</v>
      </c>
      <c r="S116" s="2">
        <v>3</v>
      </c>
      <c r="T116" s="2">
        <v>3</v>
      </c>
      <c r="U116" s="2">
        <v>2</v>
      </c>
      <c r="V116" s="2">
        <v>0</v>
      </c>
      <c r="W116" s="2">
        <v>3</v>
      </c>
      <c r="X116" s="2">
        <v>0</v>
      </c>
      <c r="Y116" s="2">
        <v>0</v>
      </c>
      <c r="Z116" s="2">
        <v>22</v>
      </c>
      <c r="AA116" s="6">
        <v>1</v>
      </c>
    </row>
    <row r="117" spans="1:27" ht="15" thickBot="1">
      <c r="A117">
        <v>5</v>
      </c>
      <c r="B117" s="4" t="s">
        <v>237</v>
      </c>
      <c r="C117" s="15" t="s">
        <v>122</v>
      </c>
      <c r="D117" s="1">
        <v>16</v>
      </c>
      <c r="E117" s="4" t="s">
        <v>251</v>
      </c>
      <c r="F117">
        <v>1</v>
      </c>
      <c r="G117">
        <v>193</v>
      </c>
      <c r="H117" s="4" t="s">
        <v>253</v>
      </c>
      <c r="I117" s="11">
        <f>24*60</f>
        <v>1440</v>
      </c>
      <c r="J117">
        <v>7</v>
      </c>
      <c r="K117">
        <v>12</v>
      </c>
      <c r="L117">
        <v>0</v>
      </c>
      <c r="M117">
        <v>0</v>
      </c>
      <c r="N117">
        <v>2</v>
      </c>
      <c r="O117">
        <v>2</v>
      </c>
      <c r="P117">
        <v>4</v>
      </c>
      <c r="Q117" s="2">
        <v>3</v>
      </c>
      <c r="R117" s="2">
        <v>4</v>
      </c>
      <c r="S117" s="2">
        <v>7</v>
      </c>
      <c r="T117" s="2">
        <v>1</v>
      </c>
      <c r="U117" s="2">
        <v>3</v>
      </c>
      <c r="V117" s="2">
        <v>0</v>
      </c>
      <c r="W117" s="2">
        <v>1</v>
      </c>
      <c r="X117" s="2">
        <v>0</v>
      </c>
      <c r="Y117" s="2">
        <v>0</v>
      </c>
      <c r="Z117" s="2">
        <v>16</v>
      </c>
      <c r="AA117" s="6">
        <v>1</v>
      </c>
    </row>
    <row r="118" spans="1:27" ht="15" thickBot="1">
      <c r="A118">
        <v>5</v>
      </c>
      <c r="B118" s="4" t="s">
        <v>237</v>
      </c>
      <c r="C118" s="15" t="s">
        <v>122</v>
      </c>
      <c r="D118" s="1">
        <v>16</v>
      </c>
      <c r="E118" s="4" t="s">
        <v>251</v>
      </c>
      <c r="F118">
        <v>1</v>
      </c>
      <c r="G118">
        <v>194</v>
      </c>
      <c r="H118" s="4" t="s">
        <v>254</v>
      </c>
      <c r="I118" s="11">
        <f>38*60+59</f>
        <v>2339</v>
      </c>
      <c r="J118">
        <v>9</v>
      </c>
      <c r="K118">
        <v>19</v>
      </c>
      <c r="L118">
        <v>0</v>
      </c>
      <c r="M118">
        <v>1</v>
      </c>
      <c r="N118">
        <v>1</v>
      </c>
      <c r="O118">
        <v>1</v>
      </c>
      <c r="P118">
        <v>26</v>
      </c>
      <c r="Q118" s="2">
        <v>4</v>
      </c>
      <c r="R118" s="2">
        <v>7</v>
      </c>
      <c r="S118" s="2">
        <v>11</v>
      </c>
      <c r="T118" s="2">
        <v>5</v>
      </c>
      <c r="U118" s="2">
        <v>2</v>
      </c>
      <c r="V118" s="2">
        <v>2</v>
      </c>
      <c r="W118" s="2">
        <v>3</v>
      </c>
      <c r="X118" s="2">
        <v>2</v>
      </c>
      <c r="Y118" s="2">
        <v>3</v>
      </c>
      <c r="Z118" s="2">
        <v>19</v>
      </c>
      <c r="AA118" s="6">
        <v>1</v>
      </c>
    </row>
    <row r="119" spans="1:27" ht="15" thickBot="1">
      <c r="A119">
        <v>5</v>
      </c>
      <c r="B119" s="4" t="s">
        <v>237</v>
      </c>
      <c r="C119" s="15" t="s">
        <v>122</v>
      </c>
      <c r="D119" s="1">
        <v>16</v>
      </c>
      <c r="E119" s="4" t="s">
        <v>251</v>
      </c>
      <c r="F119">
        <v>1</v>
      </c>
      <c r="G119">
        <v>195</v>
      </c>
      <c r="H119" s="4" t="s">
        <v>255</v>
      </c>
      <c r="I119" s="11">
        <f>42*60+27</f>
        <v>2547</v>
      </c>
      <c r="J119">
        <v>8</v>
      </c>
      <c r="K119">
        <v>13</v>
      </c>
      <c r="L119">
        <v>0</v>
      </c>
      <c r="M119">
        <v>3</v>
      </c>
      <c r="N119">
        <v>2</v>
      </c>
      <c r="O119">
        <v>2</v>
      </c>
      <c r="P119">
        <v>9</v>
      </c>
      <c r="Q119" s="2">
        <v>1</v>
      </c>
      <c r="R119" s="2">
        <v>3</v>
      </c>
      <c r="S119" s="2">
        <v>4</v>
      </c>
      <c r="T119" s="2">
        <v>4</v>
      </c>
      <c r="U119" s="2">
        <v>1</v>
      </c>
      <c r="V119" s="2">
        <v>1</v>
      </c>
      <c r="W119" s="2">
        <v>0</v>
      </c>
      <c r="X119" s="2">
        <v>0</v>
      </c>
      <c r="Y119" s="2">
        <v>1</v>
      </c>
      <c r="Z119" s="2">
        <v>18</v>
      </c>
      <c r="AA119" s="6">
        <v>1</v>
      </c>
    </row>
    <row r="120" spans="1:27" ht="15" thickBot="1">
      <c r="A120">
        <v>5</v>
      </c>
      <c r="B120" s="4" t="s">
        <v>237</v>
      </c>
      <c r="C120" s="15" t="s">
        <v>122</v>
      </c>
      <c r="D120" s="1">
        <v>16</v>
      </c>
      <c r="E120" s="4" t="s">
        <v>251</v>
      </c>
      <c r="F120">
        <v>1</v>
      </c>
      <c r="G120">
        <v>196</v>
      </c>
      <c r="H120" s="4" t="s">
        <v>256</v>
      </c>
      <c r="I120" s="11">
        <f>27*60+21</f>
        <v>1641</v>
      </c>
      <c r="J120">
        <v>0</v>
      </c>
      <c r="K120">
        <v>6</v>
      </c>
      <c r="L120">
        <v>0</v>
      </c>
      <c r="M120">
        <v>3</v>
      </c>
      <c r="N120">
        <v>1</v>
      </c>
      <c r="O120">
        <v>2</v>
      </c>
      <c r="P120">
        <v>11</v>
      </c>
      <c r="Q120" s="2">
        <v>0</v>
      </c>
      <c r="R120" s="2">
        <v>3</v>
      </c>
      <c r="S120" s="2">
        <v>3</v>
      </c>
      <c r="T120" s="2">
        <v>3</v>
      </c>
      <c r="U120" s="2">
        <v>1</v>
      </c>
      <c r="V120" s="2">
        <v>4</v>
      </c>
      <c r="W120" s="2">
        <v>1</v>
      </c>
      <c r="X120" s="2">
        <v>1</v>
      </c>
      <c r="Y120" s="2">
        <v>0</v>
      </c>
      <c r="Z120" s="2">
        <v>1</v>
      </c>
      <c r="AA120" s="6">
        <v>1</v>
      </c>
    </row>
    <row r="121" spans="1:27" ht="15" thickBot="1">
      <c r="A121">
        <v>5</v>
      </c>
      <c r="B121" s="4" t="s">
        <v>237</v>
      </c>
      <c r="C121" s="15" t="s">
        <v>122</v>
      </c>
      <c r="D121" s="1">
        <v>16</v>
      </c>
      <c r="E121" s="4" t="s">
        <v>251</v>
      </c>
      <c r="F121">
        <v>1</v>
      </c>
      <c r="G121">
        <v>197</v>
      </c>
      <c r="H121" s="4" t="s">
        <v>257</v>
      </c>
      <c r="I121" s="11">
        <f>30*60+33</f>
        <v>1833</v>
      </c>
      <c r="J121">
        <v>1</v>
      </c>
      <c r="K121">
        <v>9</v>
      </c>
      <c r="L121">
        <v>0</v>
      </c>
      <c r="M121">
        <v>3</v>
      </c>
      <c r="N121">
        <v>2</v>
      </c>
      <c r="O121">
        <v>2</v>
      </c>
      <c r="P121">
        <v>11</v>
      </c>
      <c r="Q121" s="2">
        <v>0</v>
      </c>
      <c r="R121" s="2">
        <v>1</v>
      </c>
      <c r="S121" s="2">
        <v>1</v>
      </c>
      <c r="T121" s="2">
        <v>11</v>
      </c>
      <c r="U121" s="2">
        <v>2</v>
      </c>
      <c r="V121" s="2">
        <v>0</v>
      </c>
      <c r="W121" s="2">
        <v>1</v>
      </c>
      <c r="X121" s="2">
        <v>0</v>
      </c>
      <c r="Y121" s="2">
        <v>0</v>
      </c>
      <c r="Z121" s="2">
        <v>4</v>
      </c>
      <c r="AA121" s="6">
        <v>0</v>
      </c>
    </row>
    <row r="122" spans="1:27" ht="15" thickBot="1">
      <c r="A122">
        <v>5</v>
      </c>
      <c r="B122" s="4" t="s">
        <v>237</v>
      </c>
      <c r="C122" s="15" t="s">
        <v>122</v>
      </c>
      <c r="D122" s="1">
        <v>16</v>
      </c>
      <c r="E122" s="4" t="s">
        <v>251</v>
      </c>
      <c r="F122">
        <v>1</v>
      </c>
      <c r="G122">
        <v>198</v>
      </c>
      <c r="H122" s="4" t="s">
        <v>258</v>
      </c>
      <c r="I122" s="11">
        <f>28*60+25</f>
        <v>1705</v>
      </c>
      <c r="J122">
        <v>6</v>
      </c>
      <c r="K122">
        <v>9</v>
      </c>
      <c r="L122">
        <v>0</v>
      </c>
      <c r="M122">
        <v>0</v>
      </c>
      <c r="N122">
        <v>2</v>
      </c>
      <c r="O122">
        <v>2</v>
      </c>
      <c r="P122">
        <v>5</v>
      </c>
      <c r="Q122" s="2">
        <v>3</v>
      </c>
      <c r="R122" s="2">
        <v>8</v>
      </c>
      <c r="S122" s="2">
        <v>11</v>
      </c>
      <c r="T122" s="2">
        <v>0</v>
      </c>
      <c r="U122" s="2">
        <v>4</v>
      </c>
      <c r="V122" s="2">
        <v>1</v>
      </c>
      <c r="W122" s="2">
        <v>3</v>
      </c>
      <c r="X122" s="2">
        <v>0</v>
      </c>
      <c r="Y122" s="2">
        <v>0</v>
      </c>
      <c r="Z122" s="2">
        <v>14</v>
      </c>
      <c r="AA122" s="6">
        <v>0</v>
      </c>
    </row>
    <row r="123" spans="1:27" ht="15" thickBot="1">
      <c r="A123">
        <v>5</v>
      </c>
      <c r="B123" s="4" t="s">
        <v>237</v>
      </c>
      <c r="C123" s="15" t="s">
        <v>122</v>
      </c>
      <c r="D123" s="1">
        <v>16</v>
      </c>
      <c r="E123" s="4" t="s">
        <v>251</v>
      </c>
      <c r="F123">
        <v>1</v>
      </c>
      <c r="G123">
        <v>199</v>
      </c>
      <c r="H123" s="4" t="s">
        <v>259</v>
      </c>
      <c r="I123" s="11">
        <f>4*60+36</f>
        <v>276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-7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6">
        <v>0</v>
      </c>
    </row>
    <row r="124" spans="1:27" ht="15" thickBot="1">
      <c r="A124">
        <v>5</v>
      </c>
      <c r="B124" s="4" t="s">
        <v>237</v>
      </c>
      <c r="C124" s="15" t="s">
        <v>122</v>
      </c>
      <c r="D124" s="1">
        <v>16</v>
      </c>
      <c r="E124" s="4" t="s">
        <v>251</v>
      </c>
      <c r="F124">
        <v>1</v>
      </c>
      <c r="G124">
        <v>200</v>
      </c>
      <c r="H124" s="4" t="s">
        <v>260</v>
      </c>
      <c r="I124" s="11">
        <f>4*60+50</f>
        <v>290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2">
        <v>0</v>
      </c>
      <c r="R124" s="2">
        <v>0</v>
      </c>
      <c r="S124" s="2">
        <v>0</v>
      </c>
      <c r="T124" s="2">
        <v>1</v>
      </c>
      <c r="U124" s="2">
        <v>1</v>
      </c>
      <c r="V124" s="2">
        <v>1</v>
      </c>
      <c r="W124" s="2">
        <v>1</v>
      </c>
      <c r="X124" s="2">
        <v>0</v>
      </c>
      <c r="Y124" s="2">
        <v>0</v>
      </c>
      <c r="Z124" s="2">
        <v>0</v>
      </c>
      <c r="AA124" s="6">
        <v>0</v>
      </c>
    </row>
    <row r="125" spans="1:27">
      <c r="A125">
        <v>5</v>
      </c>
      <c r="B125" s="4" t="s">
        <v>237</v>
      </c>
      <c r="C125" s="15" t="s">
        <v>122</v>
      </c>
      <c r="D125" s="1">
        <v>16</v>
      </c>
      <c r="E125" s="4" t="s">
        <v>251</v>
      </c>
      <c r="F125">
        <v>1</v>
      </c>
      <c r="G125">
        <v>201</v>
      </c>
      <c r="H125" s="4" t="s">
        <v>261</v>
      </c>
      <c r="I125" s="1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6">
        <v>0</v>
      </c>
    </row>
    <row r="126" spans="1:27">
      <c r="A126">
        <v>5</v>
      </c>
      <c r="B126" s="4" t="s">
        <v>237</v>
      </c>
      <c r="C126" s="15" t="s">
        <v>122</v>
      </c>
      <c r="D126" s="1">
        <v>16</v>
      </c>
      <c r="E126" s="4" t="s">
        <v>251</v>
      </c>
      <c r="F126">
        <v>1</v>
      </c>
      <c r="G126">
        <v>202</v>
      </c>
      <c r="H126" s="4" t="s">
        <v>262</v>
      </c>
      <c r="I126" s="1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6">
        <v>0</v>
      </c>
    </row>
    <row r="127" spans="1:27">
      <c r="A127">
        <v>5</v>
      </c>
      <c r="B127" s="4" t="s">
        <v>237</v>
      </c>
      <c r="C127" s="15" t="s">
        <v>122</v>
      </c>
      <c r="D127" s="1">
        <v>16</v>
      </c>
      <c r="E127" s="4" t="s">
        <v>251</v>
      </c>
      <c r="F127">
        <v>1</v>
      </c>
      <c r="G127">
        <v>203</v>
      </c>
      <c r="H127" s="4" t="s">
        <v>263</v>
      </c>
      <c r="I127" s="1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6">
        <v>0</v>
      </c>
    </row>
    <row r="128" spans="1:27" ht="15" thickBot="1">
      <c r="A128">
        <v>6</v>
      </c>
      <c r="B128" s="4" t="s">
        <v>264</v>
      </c>
      <c r="C128" s="15" t="s">
        <v>122</v>
      </c>
      <c r="D128" s="1">
        <v>17</v>
      </c>
      <c r="E128" s="4" t="s">
        <v>265</v>
      </c>
      <c r="F128">
        <v>-1</v>
      </c>
      <c r="G128">
        <v>204</v>
      </c>
      <c r="H128" s="4" t="s">
        <v>266</v>
      </c>
      <c r="I128" s="11">
        <f>24*60+3</f>
        <v>1443</v>
      </c>
      <c r="J128">
        <v>1</v>
      </c>
      <c r="K128">
        <v>6</v>
      </c>
      <c r="L128">
        <v>0</v>
      </c>
      <c r="M128">
        <v>4</v>
      </c>
      <c r="N128">
        <v>0</v>
      </c>
      <c r="O128">
        <v>0</v>
      </c>
      <c r="P128">
        <v>-12</v>
      </c>
      <c r="Q128" s="2">
        <v>0</v>
      </c>
      <c r="R128" s="2">
        <v>6</v>
      </c>
      <c r="S128" s="2">
        <v>6</v>
      </c>
      <c r="T128" s="2">
        <v>0</v>
      </c>
      <c r="U128" s="2">
        <v>1</v>
      </c>
      <c r="V128" s="2">
        <v>0</v>
      </c>
      <c r="W128" s="2">
        <v>0</v>
      </c>
      <c r="X128" s="2">
        <v>0</v>
      </c>
      <c r="Y128" s="2">
        <v>0</v>
      </c>
      <c r="Z128" s="2">
        <v>2</v>
      </c>
      <c r="AA128" s="6">
        <v>1</v>
      </c>
    </row>
    <row r="129" spans="1:27" ht="15" thickBot="1">
      <c r="A129">
        <v>6</v>
      </c>
      <c r="B129" s="4" t="s">
        <v>264</v>
      </c>
      <c r="C129" s="15" t="s">
        <v>122</v>
      </c>
      <c r="D129" s="1">
        <v>17</v>
      </c>
      <c r="E129" s="4" t="s">
        <v>265</v>
      </c>
      <c r="F129">
        <v>-1</v>
      </c>
      <c r="G129">
        <v>205</v>
      </c>
      <c r="H129" s="4" t="s">
        <v>267</v>
      </c>
      <c r="I129" s="11">
        <f>23*60+50</f>
        <v>1430</v>
      </c>
      <c r="J129">
        <v>2</v>
      </c>
      <c r="K129">
        <v>3</v>
      </c>
      <c r="L129">
        <v>0</v>
      </c>
      <c r="M129">
        <v>0</v>
      </c>
      <c r="N129">
        <v>0</v>
      </c>
      <c r="O129">
        <v>2</v>
      </c>
      <c r="P129">
        <v>-10</v>
      </c>
      <c r="Q129" s="2">
        <v>1</v>
      </c>
      <c r="R129" s="2">
        <v>5</v>
      </c>
      <c r="S129" s="2">
        <v>6</v>
      </c>
      <c r="T129" s="2">
        <v>1</v>
      </c>
      <c r="U129" s="2">
        <v>4</v>
      </c>
      <c r="V129" s="2">
        <v>0</v>
      </c>
      <c r="W129" s="2">
        <v>1</v>
      </c>
      <c r="X129" s="2">
        <v>0</v>
      </c>
      <c r="Y129" s="2">
        <v>0</v>
      </c>
      <c r="Z129" s="2">
        <v>4</v>
      </c>
      <c r="AA129" s="6">
        <v>1</v>
      </c>
    </row>
    <row r="130" spans="1:27" ht="15" thickBot="1">
      <c r="A130">
        <v>6</v>
      </c>
      <c r="B130" s="4" t="s">
        <v>264</v>
      </c>
      <c r="C130" s="15" t="s">
        <v>122</v>
      </c>
      <c r="D130" s="1">
        <v>17</v>
      </c>
      <c r="E130" s="4" t="s">
        <v>265</v>
      </c>
      <c r="F130">
        <v>-1</v>
      </c>
      <c r="G130">
        <v>206</v>
      </c>
      <c r="H130" s="4" t="s">
        <v>268</v>
      </c>
      <c r="I130" s="11">
        <f>32*60+29</f>
        <v>1949</v>
      </c>
      <c r="J130">
        <v>7</v>
      </c>
      <c r="K130">
        <v>9</v>
      </c>
      <c r="L130">
        <v>0</v>
      </c>
      <c r="M130">
        <v>0</v>
      </c>
      <c r="N130">
        <v>0</v>
      </c>
      <c r="O130">
        <v>0</v>
      </c>
      <c r="P130">
        <v>-13</v>
      </c>
      <c r="Q130" s="2">
        <v>2</v>
      </c>
      <c r="R130" s="2">
        <v>8</v>
      </c>
      <c r="S130" s="2">
        <v>10</v>
      </c>
      <c r="T130" s="2">
        <v>0</v>
      </c>
      <c r="U130" s="2">
        <v>4</v>
      </c>
      <c r="V130" s="2">
        <v>1</v>
      </c>
      <c r="W130" s="2">
        <v>2</v>
      </c>
      <c r="X130" s="2">
        <v>0</v>
      </c>
      <c r="Y130" s="2">
        <v>0</v>
      </c>
      <c r="Z130" s="2">
        <v>14</v>
      </c>
      <c r="AA130" s="6">
        <v>1</v>
      </c>
    </row>
    <row r="131" spans="1:27" ht="15" thickBot="1">
      <c r="A131">
        <v>6</v>
      </c>
      <c r="B131" s="4" t="s">
        <v>264</v>
      </c>
      <c r="C131" s="15" t="s">
        <v>122</v>
      </c>
      <c r="D131" s="1">
        <v>17</v>
      </c>
      <c r="E131" s="4" t="s">
        <v>265</v>
      </c>
      <c r="F131">
        <v>-1</v>
      </c>
      <c r="G131">
        <v>207</v>
      </c>
      <c r="H131" s="4" t="s">
        <v>269</v>
      </c>
      <c r="I131" s="11">
        <f>39*60+17</f>
        <v>2357</v>
      </c>
      <c r="J131">
        <v>8</v>
      </c>
      <c r="K131">
        <v>14</v>
      </c>
      <c r="L131">
        <v>0</v>
      </c>
      <c r="M131">
        <v>2</v>
      </c>
      <c r="N131">
        <v>0</v>
      </c>
      <c r="O131">
        <v>1</v>
      </c>
      <c r="P131">
        <v>-8</v>
      </c>
      <c r="Q131" s="2">
        <v>0</v>
      </c>
      <c r="R131" s="2">
        <v>2</v>
      </c>
      <c r="S131" s="2">
        <v>2</v>
      </c>
      <c r="T131" s="2">
        <v>7</v>
      </c>
      <c r="U131" s="2">
        <v>3</v>
      </c>
      <c r="V131" s="2">
        <v>2</v>
      </c>
      <c r="W131" s="2">
        <v>2</v>
      </c>
      <c r="X131" s="2">
        <v>0</v>
      </c>
      <c r="Y131" s="2">
        <v>0</v>
      </c>
      <c r="Z131" s="2">
        <v>16</v>
      </c>
      <c r="AA131" s="6">
        <v>1</v>
      </c>
    </row>
    <row r="132" spans="1:27" ht="15" thickBot="1">
      <c r="A132">
        <v>6</v>
      </c>
      <c r="B132" s="4" t="s">
        <v>264</v>
      </c>
      <c r="C132" s="15" t="s">
        <v>122</v>
      </c>
      <c r="D132" s="1">
        <v>17</v>
      </c>
      <c r="E132" s="4" t="s">
        <v>265</v>
      </c>
      <c r="F132">
        <v>-1</v>
      </c>
      <c r="G132">
        <v>208</v>
      </c>
      <c r="H132" s="4" t="s">
        <v>270</v>
      </c>
      <c r="I132" s="11">
        <f>25*60+53</f>
        <v>1553</v>
      </c>
      <c r="J132">
        <v>4</v>
      </c>
      <c r="K132">
        <v>11</v>
      </c>
      <c r="L132">
        <v>1</v>
      </c>
      <c r="M132">
        <v>5</v>
      </c>
      <c r="N132">
        <v>2</v>
      </c>
      <c r="O132">
        <v>3</v>
      </c>
      <c r="P132">
        <v>-19</v>
      </c>
      <c r="Q132" s="2">
        <v>1</v>
      </c>
      <c r="R132" s="2">
        <v>0</v>
      </c>
      <c r="S132" s="2">
        <v>1</v>
      </c>
      <c r="T132" s="2">
        <v>4</v>
      </c>
      <c r="U132" s="2">
        <v>2</v>
      </c>
      <c r="V132" s="2">
        <v>0</v>
      </c>
      <c r="W132" s="2">
        <v>5</v>
      </c>
      <c r="X132" s="2">
        <v>0</v>
      </c>
      <c r="Y132" s="2">
        <v>0</v>
      </c>
      <c r="Z132" s="2">
        <v>11</v>
      </c>
      <c r="AA132" s="6">
        <v>1</v>
      </c>
    </row>
    <row r="133" spans="1:27" ht="15" thickBot="1">
      <c r="A133">
        <v>6</v>
      </c>
      <c r="B133" s="4" t="s">
        <v>264</v>
      </c>
      <c r="C133" s="15" t="s">
        <v>122</v>
      </c>
      <c r="D133" s="1">
        <v>17</v>
      </c>
      <c r="E133" s="4" t="s">
        <v>265</v>
      </c>
      <c r="F133">
        <v>-1</v>
      </c>
      <c r="G133">
        <v>209</v>
      </c>
      <c r="H133" s="4" t="s">
        <v>271</v>
      </c>
      <c r="I133" s="11">
        <f>8*60+8</f>
        <v>488</v>
      </c>
      <c r="J133">
        <v>1</v>
      </c>
      <c r="K133">
        <v>4</v>
      </c>
      <c r="L133">
        <v>0</v>
      </c>
      <c r="M133">
        <v>1</v>
      </c>
      <c r="N133">
        <v>0</v>
      </c>
      <c r="O133">
        <v>0</v>
      </c>
      <c r="P133">
        <v>-3</v>
      </c>
      <c r="Q133" s="2">
        <v>1</v>
      </c>
      <c r="R133" s="2">
        <v>0</v>
      </c>
      <c r="S133" s="2">
        <v>1</v>
      </c>
      <c r="T133" s="2">
        <v>0</v>
      </c>
      <c r="U133" s="2">
        <v>3</v>
      </c>
      <c r="V133" s="2">
        <v>0</v>
      </c>
      <c r="W133" s="2">
        <v>0</v>
      </c>
      <c r="X133" s="2">
        <v>0</v>
      </c>
      <c r="Y133" s="2">
        <v>0</v>
      </c>
      <c r="Z133" s="2">
        <v>2</v>
      </c>
      <c r="AA133" s="6">
        <v>0</v>
      </c>
    </row>
    <row r="134" spans="1:27" ht="15" thickBot="1">
      <c r="A134">
        <v>6</v>
      </c>
      <c r="B134" s="4" t="s">
        <v>264</v>
      </c>
      <c r="C134" s="15" t="s">
        <v>122</v>
      </c>
      <c r="D134" s="1">
        <v>17</v>
      </c>
      <c r="E134" s="4" t="s">
        <v>265</v>
      </c>
      <c r="F134">
        <v>-1</v>
      </c>
      <c r="G134">
        <v>210</v>
      </c>
      <c r="H134" s="4" t="s">
        <v>272</v>
      </c>
      <c r="I134" s="11">
        <f>25*60+44</f>
        <v>1544</v>
      </c>
      <c r="J134">
        <v>4</v>
      </c>
      <c r="K134">
        <v>6</v>
      </c>
      <c r="L134">
        <v>4</v>
      </c>
      <c r="M134">
        <v>6</v>
      </c>
      <c r="N134">
        <v>1</v>
      </c>
      <c r="O134">
        <v>1</v>
      </c>
      <c r="P134">
        <v>3</v>
      </c>
      <c r="Q134" s="2">
        <v>0</v>
      </c>
      <c r="R134" s="2">
        <v>2</v>
      </c>
      <c r="S134" s="2">
        <v>2</v>
      </c>
      <c r="T134" s="2">
        <v>0</v>
      </c>
      <c r="U134" s="2">
        <v>3</v>
      </c>
      <c r="V134" s="2">
        <v>2</v>
      </c>
      <c r="W134" s="2">
        <v>0</v>
      </c>
      <c r="X134" s="2">
        <v>0</v>
      </c>
      <c r="Y134" s="2">
        <v>0</v>
      </c>
      <c r="Z134" s="2">
        <v>13</v>
      </c>
      <c r="AA134" s="6">
        <v>0</v>
      </c>
    </row>
    <row r="135" spans="1:27" ht="15" thickBot="1">
      <c r="A135">
        <v>6</v>
      </c>
      <c r="B135" s="4" t="s">
        <v>264</v>
      </c>
      <c r="C135" s="15" t="s">
        <v>122</v>
      </c>
      <c r="D135" s="1">
        <v>17</v>
      </c>
      <c r="E135" s="4" t="s">
        <v>265</v>
      </c>
      <c r="F135">
        <v>-1</v>
      </c>
      <c r="G135">
        <v>211</v>
      </c>
      <c r="H135" s="4" t="s">
        <v>273</v>
      </c>
      <c r="I135" s="11">
        <f>18*60+49</f>
        <v>1129</v>
      </c>
      <c r="J135">
        <v>1</v>
      </c>
      <c r="K135">
        <v>3</v>
      </c>
      <c r="L135">
        <v>0</v>
      </c>
      <c r="M135">
        <v>1</v>
      </c>
      <c r="N135">
        <v>0</v>
      </c>
      <c r="O135">
        <v>0</v>
      </c>
      <c r="P135">
        <v>6</v>
      </c>
      <c r="Q135" s="2">
        <v>0</v>
      </c>
      <c r="R135" s="2">
        <v>0</v>
      </c>
      <c r="S135" s="2">
        <v>0</v>
      </c>
      <c r="T135" s="2">
        <v>3</v>
      </c>
      <c r="U135" s="2">
        <v>2</v>
      </c>
      <c r="V135" s="2">
        <v>1</v>
      </c>
      <c r="W135" s="2">
        <v>0</v>
      </c>
      <c r="X135" s="2">
        <v>0</v>
      </c>
      <c r="Y135" s="2">
        <v>0</v>
      </c>
      <c r="Z135" s="2">
        <v>2</v>
      </c>
      <c r="AA135" s="6">
        <v>0</v>
      </c>
    </row>
    <row r="136" spans="1:27" ht="15" thickBot="1">
      <c r="A136">
        <v>6</v>
      </c>
      <c r="B136" s="4" t="s">
        <v>264</v>
      </c>
      <c r="C136" s="15" t="s">
        <v>122</v>
      </c>
      <c r="D136" s="1">
        <v>17</v>
      </c>
      <c r="E136" s="4" t="s">
        <v>265</v>
      </c>
      <c r="F136">
        <v>-1</v>
      </c>
      <c r="G136">
        <v>212</v>
      </c>
      <c r="H136" s="4" t="s">
        <v>274</v>
      </c>
      <c r="I136" s="11">
        <f>23*60+8</f>
        <v>1388</v>
      </c>
      <c r="J136">
        <v>6</v>
      </c>
      <c r="K136">
        <v>11</v>
      </c>
      <c r="L136">
        <v>3</v>
      </c>
      <c r="M136">
        <v>5</v>
      </c>
      <c r="N136">
        <v>2</v>
      </c>
      <c r="O136">
        <v>3</v>
      </c>
      <c r="P136">
        <v>6</v>
      </c>
      <c r="Q136" s="2">
        <v>0</v>
      </c>
      <c r="R136" s="2">
        <v>0</v>
      </c>
      <c r="S136" s="2">
        <v>0</v>
      </c>
      <c r="T136" s="2">
        <v>1</v>
      </c>
      <c r="U136" s="2">
        <v>3</v>
      </c>
      <c r="V136" s="2">
        <v>0</v>
      </c>
      <c r="W136" s="2">
        <v>4</v>
      </c>
      <c r="X136" s="2">
        <v>0</v>
      </c>
      <c r="Y136" s="2">
        <v>2</v>
      </c>
      <c r="Z136" s="2">
        <v>17</v>
      </c>
      <c r="AA136" s="6">
        <v>0</v>
      </c>
    </row>
    <row r="137" spans="1:27" ht="15" thickBot="1">
      <c r="A137">
        <v>6</v>
      </c>
      <c r="B137" s="4" t="s">
        <v>264</v>
      </c>
      <c r="C137" s="15" t="s">
        <v>122</v>
      </c>
      <c r="D137" s="1">
        <v>17</v>
      </c>
      <c r="E137" s="4" t="s">
        <v>265</v>
      </c>
      <c r="F137">
        <v>-1</v>
      </c>
      <c r="G137">
        <v>213</v>
      </c>
      <c r="H137" s="4" t="s">
        <v>275</v>
      </c>
      <c r="I137" s="11">
        <f>5*60+49</f>
        <v>349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</v>
      </c>
      <c r="Q137" s="2">
        <v>0</v>
      </c>
      <c r="R137" s="2">
        <v>1</v>
      </c>
      <c r="S137" s="2">
        <v>1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6">
        <v>0</v>
      </c>
    </row>
    <row r="138" spans="1:27" ht="15" thickBot="1">
      <c r="A138">
        <v>6</v>
      </c>
      <c r="B138" s="4" t="s">
        <v>264</v>
      </c>
      <c r="C138" s="15" t="s">
        <v>122</v>
      </c>
      <c r="D138" s="1">
        <v>17</v>
      </c>
      <c r="E138" s="4" t="s">
        <v>265</v>
      </c>
      <c r="F138">
        <v>-1</v>
      </c>
      <c r="G138">
        <v>214</v>
      </c>
      <c r="H138" s="4" t="s">
        <v>276</v>
      </c>
      <c r="I138" s="11">
        <f>10*60+33</f>
        <v>633</v>
      </c>
      <c r="J138">
        <v>1</v>
      </c>
      <c r="K138">
        <v>3</v>
      </c>
      <c r="L138">
        <v>0</v>
      </c>
      <c r="M138">
        <v>2</v>
      </c>
      <c r="N138">
        <v>0</v>
      </c>
      <c r="O138">
        <v>0</v>
      </c>
      <c r="P138">
        <v>2</v>
      </c>
      <c r="Q138" s="2">
        <v>0</v>
      </c>
      <c r="R138" s="2">
        <v>1</v>
      </c>
      <c r="S138" s="2">
        <v>1</v>
      </c>
      <c r="T138" s="2">
        <v>1</v>
      </c>
      <c r="U138" s="2">
        <v>0</v>
      </c>
      <c r="V138" s="2">
        <v>1</v>
      </c>
      <c r="W138" s="2">
        <v>0</v>
      </c>
      <c r="X138" s="2">
        <v>1</v>
      </c>
      <c r="Y138" s="2">
        <v>0</v>
      </c>
      <c r="Z138" s="2">
        <v>2</v>
      </c>
      <c r="AA138" s="6">
        <v>0</v>
      </c>
    </row>
    <row r="139" spans="1:27" ht="15" thickBot="1">
      <c r="A139">
        <v>6</v>
      </c>
      <c r="B139" s="4" t="s">
        <v>264</v>
      </c>
      <c r="C139" s="15" t="s">
        <v>122</v>
      </c>
      <c r="D139" s="1">
        <v>17</v>
      </c>
      <c r="E139" s="4" t="s">
        <v>265</v>
      </c>
      <c r="F139">
        <v>-1</v>
      </c>
      <c r="G139">
        <v>215</v>
      </c>
      <c r="H139" s="4" t="s">
        <v>277</v>
      </c>
      <c r="I139" s="11">
        <f>2*60+17</f>
        <v>137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-5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6">
        <v>0</v>
      </c>
    </row>
    <row r="140" spans="1:27">
      <c r="A140">
        <v>6</v>
      </c>
      <c r="B140" s="4" t="s">
        <v>264</v>
      </c>
      <c r="C140" s="15" t="s">
        <v>122</v>
      </c>
      <c r="D140" s="1">
        <v>17</v>
      </c>
      <c r="E140" s="4" t="s">
        <v>265</v>
      </c>
      <c r="F140">
        <v>-1</v>
      </c>
      <c r="G140">
        <v>216</v>
      </c>
      <c r="H140" s="4" t="s">
        <v>278</v>
      </c>
      <c r="I140" s="1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6">
        <v>0</v>
      </c>
    </row>
    <row r="141" spans="1:27" ht="15" thickBot="1">
      <c r="A141">
        <v>6</v>
      </c>
      <c r="B141" s="4" t="s">
        <v>264</v>
      </c>
      <c r="C141" s="15" t="s">
        <v>122</v>
      </c>
      <c r="D141" s="1">
        <v>18</v>
      </c>
      <c r="E141" s="4" t="s">
        <v>279</v>
      </c>
      <c r="F141">
        <v>1</v>
      </c>
      <c r="G141">
        <v>217</v>
      </c>
      <c r="H141" s="4" t="s">
        <v>280</v>
      </c>
      <c r="I141" s="11">
        <f>38*60+53</f>
        <v>2333</v>
      </c>
      <c r="J141">
        <v>11</v>
      </c>
      <c r="K141">
        <v>20</v>
      </c>
      <c r="L141">
        <v>1</v>
      </c>
      <c r="M141">
        <v>5</v>
      </c>
      <c r="N141">
        <v>9</v>
      </c>
      <c r="O141">
        <v>11</v>
      </c>
      <c r="P141">
        <v>22</v>
      </c>
      <c r="Q141" s="2">
        <v>0</v>
      </c>
      <c r="R141" s="2">
        <v>7</v>
      </c>
      <c r="S141" s="2">
        <v>7</v>
      </c>
      <c r="T141" s="2">
        <v>8</v>
      </c>
      <c r="U141" s="2">
        <v>2</v>
      </c>
      <c r="V141" s="2">
        <v>1</v>
      </c>
      <c r="W141" s="2">
        <v>6</v>
      </c>
      <c r="X141" s="2">
        <v>0</v>
      </c>
      <c r="Y141" s="2">
        <v>0</v>
      </c>
      <c r="Z141" s="2">
        <v>32</v>
      </c>
      <c r="AA141" s="6">
        <v>1</v>
      </c>
    </row>
    <row r="142" spans="1:27" ht="15" thickBot="1">
      <c r="A142">
        <v>6</v>
      </c>
      <c r="B142" s="4" t="s">
        <v>264</v>
      </c>
      <c r="C142" s="15" t="s">
        <v>122</v>
      </c>
      <c r="D142" s="1">
        <v>18</v>
      </c>
      <c r="E142" s="4" t="s">
        <v>279</v>
      </c>
      <c r="F142">
        <v>1</v>
      </c>
      <c r="G142">
        <v>218</v>
      </c>
      <c r="H142" s="4" t="s">
        <v>281</v>
      </c>
      <c r="I142" s="11">
        <f>16*60+37</f>
        <v>997</v>
      </c>
      <c r="J142">
        <v>1</v>
      </c>
      <c r="K142">
        <v>3</v>
      </c>
      <c r="L142">
        <v>0</v>
      </c>
      <c r="M142">
        <v>0</v>
      </c>
      <c r="N142">
        <v>0</v>
      </c>
      <c r="O142">
        <v>0</v>
      </c>
      <c r="P142">
        <v>2</v>
      </c>
      <c r="Q142" s="2">
        <v>1</v>
      </c>
      <c r="R142" s="2">
        <v>4</v>
      </c>
      <c r="S142" s="2">
        <v>5</v>
      </c>
      <c r="T142" s="2">
        <v>1</v>
      </c>
      <c r="U142" s="2">
        <v>0</v>
      </c>
      <c r="V142" s="2">
        <v>1</v>
      </c>
      <c r="W142" s="2">
        <v>0</v>
      </c>
      <c r="X142" s="2">
        <v>0</v>
      </c>
      <c r="Y142" s="2">
        <v>0</v>
      </c>
      <c r="Z142" s="2">
        <v>2</v>
      </c>
      <c r="AA142" s="6">
        <v>1</v>
      </c>
    </row>
    <row r="143" spans="1:27" ht="15" thickBot="1">
      <c r="A143">
        <v>6</v>
      </c>
      <c r="B143" s="4" t="s">
        <v>264</v>
      </c>
      <c r="C143" s="15" t="s">
        <v>122</v>
      </c>
      <c r="D143" s="1">
        <v>18</v>
      </c>
      <c r="E143" s="4" t="s">
        <v>279</v>
      </c>
      <c r="F143">
        <v>1</v>
      </c>
      <c r="G143">
        <v>219</v>
      </c>
      <c r="H143" s="4" t="s">
        <v>282</v>
      </c>
      <c r="I143" s="11">
        <f>34*60+17</f>
        <v>2057</v>
      </c>
      <c r="J143">
        <v>8</v>
      </c>
      <c r="K143">
        <v>16</v>
      </c>
      <c r="L143">
        <v>0</v>
      </c>
      <c r="M143">
        <v>4</v>
      </c>
      <c r="N143">
        <v>2</v>
      </c>
      <c r="O143">
        <v>3</v>
      </c>
      <c r="P143">
        <v>27</v>
      </c>
      <c r="Q143" s="2">
        <v>1</v>
      </c>
      <c r="R143" s="2">
        <v>3</v>
      </c>
      <c r="S143" s="2">
        <v>4</v>
      </c>
      <c r="T143" s="2">
        <v>2</v>
      </c>
      <c r="U143" s="2">
        <v>0</v>
      </c>
      <c r="V143" s="2">
        <v>1</v>
      </c>
      <c r="W143" s="2">
        <v>1</v>
      </c>
      <c r="X143" s="2">
        <v>0</v>
      </c>
      <c r="Y143" s="2">
        <v>0</v>
      </c>
      <c r="Z143" s="2">
        <v>18</v>
      </c>
      <c r="AA143" s="6">
        <v>1</v>
      </c>
    </row>
    <row r="144" spans="1:27" ht="15" thickBot="1">
      <c r="A144">
        <v>6</v>
      </c>
      <c r="B144" s="4" t="s">
        <v>264</v>
      </c>
      <c r="C144" s="15" t="s">
        <v>122</v>
      </c>
      <c r="D144" s="1">
        <v>18</v>
      </c>
      <c r="E144" s="4" t="s">
        <v>279</v>
      </c>
      <c r="F144">
        <v>1</v>
      </c>
      <c r="G144">
        <v>220</v>
      </c>
      <c r="H144" s="4" t="s">
        <v>283</v>
      </c>
      <c r="I144" s="11">
        <f>24*60+8</f>
        <v>1448</v>
      </c>
      <c r="J144">
        <v>2</v>
      </c>
      <c r="K144">
        <v>4</v>
      </c>
      <c r="L144">
        <v>1</v>
      </c>
      <c r="M144">
        <v>3</v>
      </c>
      <c r="N144">
        <v>0</v>
      </c>
      <c r="O144">
        <v>0</v>
      </c>
      <c r="P144">
        <v>10</v>
      </c>
      <c r="Q144" s="2">
        <v>0</v>
      </c>
      <c r="R144" s="2">
        <v>3</v>
      </c>
      <c r="S144" s="2">
        <v>3</v>
      </c>
      <c r="T144" s="2">
        <v>0</v>
      </c>
      <c r="U144" s="2">
        <v>4</v>
      </c>
      <c r="V144" s="2">
        <v>0</v>
      </c>
      <c r="W144" s="2">
        <v>1</v>
      </c>
      <c r="X144" s="2">
        <v>0</v>
      </c>
      <c r="Y144" s="2">
        <v>0</v>
      </c>
      <c r="Z144" s="2">
        <v>5</v>
      </c>
      <c r="AA144" s="6">
        <v>1</v>
      </c>
    </row>
    <row r="145" spans="1:27" ht="15" thickBot="1">
      <c r="A145">
        <v>6</v>
      </c>
      <c r="B145" s="4" t="s">
        <v>264</v>
      </c>
      <c r="C145" s="15" t="s">
        <v>122</v>
      </c>
      <c r="D145" s="1">
        <v>18</v>
      </c>
      <c r="E145" s="4" t="s">
        <v>279</v>
      </c>
      <c r="F145">
        <v>1</v>
      </c>
      <c r="G145">
        <v>221</v>
      </c>
      <c r="H145" s="4" t="s">
        <v>284</v>
      </c>
      <c r="I145" s="11">
        <f>36*60+30</f>
        <v>2190</v>
      </c>
      <c r="J145">
        <v>4</v>
      </c>
      <c r="K145">
        <v>8</v>
      </c>
      <c r="L145">
        <v>3</v>
      </c>
      <c r="M145">
        <v>5</v>
      </c>
      <c r="N145">
        <v>1</v>
      </c>
      <c r="O145">
        <v>1</v>
      </c>
      <c r="P145">
        <v>9</v>
      </c>
      <c r="Q145" s="2">
        <v>0</v>
      </c>
      <c r="R145" s="2">
        <v>3</v>
      </c>
      <c r="S145" s="2">
        <v>3</v>
      </c>
      <c r="T145" s="2">
        <v>4</v>
      </c>
      <c r="U145" s="2">
        <v>1</v>
      </c>
      <c r="V145" s="2">
        <v>0</v>
      </c>
      <c r="W145" s="2">
        <v>0</v>
      </c>
      <c r="X145" s="2">
        <v>0</v>
      </c>
      <c r="Y145" s="2">
        <v>0</v>
      </c>
      <c r="Z145" s="2">
        <v>12</v>
      </c>
      <c r="AA145" s="6">
        <v>1</v>
      </c>
    </row>
    <row r="146" spans="1:27" ht="15" thickBot="1">
      <c r="A146">
        <v>6</v>
      </c>
      <c r="B146" s="4" t="s">
        <v>264</v>
      </c>
      <c r="C146" s="15" t="s">
        <v>122</v>
      </c>
      <c r="D146" s="1">
        <v>18</v>
      </c>
      <c r="E146" s="4" t="s">
        <v>279</v>
      </c>
      <c r="F146">
        <v>1</v>
      </c>
      <c r="G146">
        <v>222</v>
      </c>
      <c r="H146" s="4" t="s">
        <v>285</v>
      </c>
      <c r="I146" s="11">
        <f>19*60+30</f>
        <v>1170</v>
      </c>
      <c r="J146">
        <v>1</v>
      </c>
      <c r="K146">
        <v>4</v>
      </c>
      <c r="L146">
        <v>0</v>
      </c>
      <c r="M146">
        <v>2</v>
      </c>
      <c r="N146">
        <v>0</v>
      </c>
      <c r="O146">
        <v>0</v>
      </c>
      <c r="P146">
        <v>-5</v>
      </c>
      <c r="Q146" s="2">
        <v>1</v>
      </c>
      <c r="R146" s="2">
        <v>2</v>
      </c>
      <c r="S146" s="2">
        <v>3</v>
      </c>
      <c r="T146" s="2">
        <v>2</v>
      </c>
      <c r="U146" s="2">
        <v>2</v>
      </c>
      <c r="V146" s="2">
        <v>1</v>
      </c>
      <c r="W146" s="2">
        <v>1</v>
      </c>
      <c r="X146" s="2">
        <v>0</v>
      </c>
      <c r="Y146" s="2">
        <v>0</v>
      </c>
      <c r="Z146" s="2">
        <v>2</v>
      </c>
      <c r="AA146" s="6">
        <v>0</v>
      </c>
    </row>
    <row r="147" spans="1:27" ht="15" thickBot="1">
      <c r="A147">
        <v>6</v>
      </c>
      <c r="B147" s="4" t="s">
        <v>264</v>
      </c>
      <c r="C147" s="15" t="s">
        <v>122</v>
      </c>
      <c r="D147" s="1">
        <v>18</v>
      </c>
      <c r="E147" s="4" t="s">
        <v>279</v>
      </c>
      <c r="F147">
        <v>1</v>
      </c>
      <c r="G147">
        <v>223</v>
      </c>
      <c r="H147" s="4" t="s">
        <v>286</v>
      </c>
      <c r="I147" s="11">
        <f>20*60+11</f>
        <v>1211</v>
      </c>
      <c r="J147">
        <v>0</v>
      </c>
      <c r="K147">
        <v>1</v>
      </c>
      <c r="L147">
        <v>0</v>
      </c>
      <c r="M147">
        <v>1</v>
      </c>
      <c r="N147">
        <v>1</v>
      </c>
      <c r="O147">
        <v>2</v>
      </c>
      <c r="P147">
        <v>-6</v>
      </c>
      <c r="Q147" s="2">
        <v>0</v>
      </c>
      <c r="R147" s="2">
        <v>0</v>
      </c>
      <c r="S147" s="2">
        <v>0</v>
      </c>
      <c r="T147" s="2">
        <v>2</v>
      </c>
      <c r="U147" s="2">
        <v>1</v>
      </c>
      <c r="V147" s="2">
        <v>1</v>
      </c>
      <c r="W147" s="2">
        <v>3</v>
      </c>
      <c r="X147" s="2">
        <v>0</v>
      </c>
      <c r="Y147" s="2">
        <v>0</v>
      </c>
      <c r="Z147" s="2">
        <v>1</v>
      </c>
      <c r="AA147" s="6">
        <v>0</v>
      </c>
    </row>
    <row r="148" spans="1:27" ht="15" thickBot="1">
      <c r="A148">
        <v>6</v>
      </c>
      <c r="B148" s="4" t="s">
        <v>264</v>
      </c>
      <c r="C148" s="15" t="s">
        <v>122</v>
      </c>
      <c r="D148" s="1">
        <v>18</v>
      </c>
      <c r="E148" s="4" t="s">
        <v>279</v>
      </c>
      <c r="F148">
        <v>1</v>
      </c>
      <c r="G148">
        <v>224</v>
      </c>
      <c r="H148" s="4" t="s">
        <v>287</v>
      </c>
      <c r="I148" s="11">
        <f>24*60+42</f>
        <v>1482</v>
      </c>
      <c r="J148">
        <v>2</v>
      </c>
      <c r="K148">
        <v>5</v>
      </c>
      <c r="L148">
        <v>2</v>
      </c>
      <c r="M148">
        <v>4</v>
      </c>
      <c r="N148">
        <v>2</v>
      </c>
      <c r="O148">
        <v>2</v>
      </c>
      <c r="P148">
        <v>-5</v>
      </c>
      <c r="Q148" s="2">
        <v>0</v>
      </c>
      <c r="R148" s="2">
        <v>4</v>
      </c>
      <c r="S148" s="2">
        <v>4</v>
      </c>
      <c r="T148" s="2">
        <v>0</v>
      </c>
      <c r="U148" s="2">
        <v>1</v>
      </c>
      <c r="V148" s="2">
        <v>0</v>
      </c>
      <c r="W148" s="2">
        <v>2</v>
      </c>
      <c r="X148" s="2">
        <v>0</v>
      </c>
      <c r="Y148" s="2">
        <v>1</v>
      </c>
      <c r="Z148" s="2">
        <v>8</v>
      </c>
      <c r="AA148" s="6">
        <v>0</v>
      </c>
    </row>
    <row r="149" spans="1:27" ht="15" thickBot="1">
      <c r="A149">
        <v>6</v>
      </c>
      <c r="B149" s="4" t="s">
        <v>264</v>
      </c>
      <c r="C149" s="15" t="s">
        <v>122</v>
      </c>
      <c r="D149" s="1">
        <v>18</v>
      </c>
      <c r="E149" s="4" t="s">
        <v>279</v>
      </c>
      <c r="F149">
        <v>1</v>
      </c>
      <c r="G149">
        <v>225</v>
      </c>
      <c r="H149" s="4" t="s">
        <v>288</v>
      </c>
      <c r="I149" s="11">
        <f>25*60+12</f>
        <v>1512</v>
      </c>
      <c r="J149">
        <v>5</v>
      </c>
      <c r="K149">
        <v>5</v>
      </c>
      <c r="L149">
        <v>0</v>
      </c>
      <c r="M149">
        <v>0</v>
      </c>
      <c r="N149">
        <v>3</v>
      </c>
      <c r="O149">
        <v>3</v>
      </c>
      <c r="P149">
        <v>-4</v>
      </c>
      <c r="Q149" s="2">
        <v>3</v>
      </c>
      <c r="R149" s="2">
        <v>4</v>
      </c>
      <c r="S149" s="2">
        <v>7</v>
      </c>
      <c r="T149" s="2">
        <v>0</v>
      </c>
      <c r="U149" s="2">
        <v>3</v>
      </c>
      <c r="V149" s="2">
        <v>0</v>
      </c>
      <c r="W149" s="2">
        <v>1</v>
      </c>
      <c r="X149" s="2">
        <v>2</v>
      </c>
      <c r="Y149" s="2">
        <v>0</v>
      </c>
      <c r="Z149" s="2">
        <v>13</v>
      </c>
      <c r="AA149" s="6">
        <v>0</v>
      </c>
    </row>
    <row r="150" spans="1:27">
      <c r="A150">
        <v>6</v>
      </c>
      <c r="B150" s="4" t="s">
        <v>264</v>
      </c>
      <c r="C150" s="15" t="s">
        <v>122</v>
      </c>
      <c r="D150" s="1">
        <v>18</v>
      </c>
      <c r="E150" s="4" t="s">
        <v>279</v>
      </c>
      <c r="F150">
        <v>1</v>
      </c>
      <c r="G150">
        <v>226</v>
      </c>
      <c r="H150" s="4" t="s">
        <v>289</v>
      </c>
      <c r="I150" s="1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6">
        <v>0</v>
      </c>
    </row>
    <row r="151" spans="1:27">
      <c r="A151">
        <v>6</v>
      </c>
      <c r="B151" s="4" t="s">
        <v>264</v>
      </c>
      <c r="C151" s="15" t="s">
        <v>122</v>
      </c>
      <c r="D151" s="1">
        <v>18</v>
      </c>
      <c r="E151" s="4" t="s">
        <v>279</v>
      </c>
      <c r="F151">
        <v>1</v>
      </c>
      <c r="G151">
        <v>227</v>
      </c>
      <c r="H151" s="4" t="s">
        <v>290</v>
      </c>
      <c r="I151" s="1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6">
        <v>0</v>
      </c>
    </row>
    <row r="152" spans="1:27">
      <c r="A152">
        <v>6</v>
      </c>
      <c r="B152" s="4" t="s">
        <v>264</v>
      </c>
      <c r="C152" s="15" t="s">
        <v>122</v>
      </c>
      <c r="D152" s="1">
        <v>18</v>
      </c>
      <c r="E152" s="4" t="s">
        <v>279</v>
      </c>
      <c r="F152">
        <v>1</v>
      </c>
      <c r="G152">
        <v>228</v>
      </c>
      <c r="H152" s="4" t="s">
        <v>291</v>
      </c>
      <c r="I152" s="1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6">
        <v>0</v>
      </c>
    </row>
    <row r="153" spans="1:27">
      <c r="A153">
        <v>6</v>
      </c>
      <c r="B153" s="4" t="s">
        <v>264</v>
      </c>
      <c r="C153" s="15" t="s">
        <v>122</v>
      </c>
      <c r="D153" s="1">
        <v>18</v>
      </c>
      <c r="E153" s="4" t="s">
        <v>279</v>
      </c>
      <c r="F153">
        <v>1</v>
      </c>
      <c r="G153">
        <v>229</v>
      </c>
      <c r="H153" s="4" t="s">
        <v>292</v>
      </c>
      <c r="I153" s="1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6">
        <v>0</v>
      </c>
    </row>
    <row r="154" spans="1:27" ht="15" thickBot="1">
      <c r="A154">
        <v>7</v>
      </c>
      <c r="B154" s="4" t="s">
        <v>293</v>
      </c>
      <c r="C154" s="15" t="s">
        <v>122</v>
      </c>
      <c r="D154" s="1">
        <v>19</v>
      </c>
      <c r="E154" s="4" t="s">
        <v>294</v>
      </c>
      <c r="F154">
        <v>-1</v>
      </c>
      <c r="G154">
        <v>230</v>
      </c>
      <c r="H154" s="4" t="s">
        <v>295</v>
      </c>
      <c r="I154" s="11">
        <f>31*60+46</f>
        <v>1906</v>
      </c>
      <c r="J154">
        <v>6</v>
      </c>
      <c r="K154">
        <v>16</v>
      </c>
      <c r="L154">
        <v>2</v>
      </c>
      <c r="M154">
        <v>7</v>
      </c>
      <c r="N154">
        <v>0</v>
      </c>
      <c r="O154">
        <v>0</v>
      </c>
      <c r="P154">
        <v>-15</v>
      </c>
      <c r="Q154" s="2">
        <v>0</v>
      </c>
      <c r="R154" s="2">
        <v>1</v>
      </c>
      <c r="S154" s="2">
        <v>1</v>
      </c>
      <c r="T154" s="2">
        <v>1</v>
      </c>
      <c r="U154" s="2">
        <v>3</v>
      </c>
      <c r="V154" s="2">
        <v>2</v>
      </c>
      <c r="W154" s="2">
        <v>2</v>
      </c>
      <c r="X154" s="2">
        <v>1</v>
      </c>
      <c r="Y154" s="2">
        <v>0</v>
      </c>
      <c r="Z154" s="2">
        <v>14</v>
      </c>
      <c r="AA154" s="6">
        <v>1</v>
      </c>
    </row>
    <row r="155" spans="1:27" ht="15" thickBot="1">
      <c r="A155">
        <v>7</v>
      </c>
      <c r="B155" s="4" t="s">
        <v>293</v>
      </c>
      <c r="C155" s="15" t="s">
        <v>122</v>
      </c>
      <c r="D155" s="1">
        <v>19</v>
      </c>
      <c r="E155" s="4" t="s">
        <v>294</v>
      </c>
      <c r="F155">
        <v>-1</v>
      </c>
      <c r="G155">
        <v>231</v>
      </c>
      <c r="H155" s="4" t="s">
        <v>296</v>
      </c>
      <c r="I155" s="11">
        <f>26*60+52</f>
        <v>1612</v>
      </c>
      <c r="J155">
        <v>7</v>
      </c>
      <c r="K155">
        <v>13</v>
      </c>
      <c r="L155">
        <v>0</v>
      </c>
      <c r="M155">
        <v>0</v>
      </c>
      <c r="N155">
        <v>2</v>
      </c>
      <c r="O155">
        <v>2</v>
      </c>
      <c r="P155">
        <v>-10</v>
      </c>
      <c r="Q155" s="2">
        <v>4</v>
      </c>
      <c r="R155" s="2">
        <v>4</v>
      </c>
      <c r="S155" s="2">
        <v>8</v>
      </c>
      <c r="T155" s="2">
        <v>1</v>
      </c>
      <c r="U155" s="2">
        <v>2</v>
      </c>
      <c r="V155" s="2">
        <v>0</v>
      </c>
      <c r="W155" s="2">
        <v>1</v>
      </c>
      <c r="X155" s="2">
        <v>0</v>
      </c>
      <c r="Y155" s="2">
        <v>3</v>
      </c>
      <c r="Z155" s="2">
        <v>16</v>
      </c>
      <c r="AA155" s="6">
        <v>1</v>
      </c>
    </row>
    <row r="156" spans="1:27" ht="15" thickBot="1">
      <c r="A156">
        <v>7</v>
      </c>
      <c r="B156" s="4" t="s">
        <v>293</v>
      </c>
      <c r="C156" s="15" t="s">
        <v>122</v>
      </c>
      <c r="D156" s="1">
        <v>19</v>
      </c>
      <c r="E156" s="4" t="s">
        <v>294</v>
      </c>
      <c r="F156">
        <v>-1</v>
      </c>
      <c r="G156">
        <v>232</v>
      </c>
      <c r="H156" s="4" t="s">
        <v>297</v>
      </c>
      <c r="I156" s="11">
        <f>34*60+54</f>
        <v>2094</v>
      </c>
      <c r="J156">
        <v>6</v>
      </c>
      <c r="K156">
        <v>13</v>
      </c>
      <c r="L156">
        <v>0</v>
      </c>
      <c r="M156">
        <v>0</v>
      </c>
      <c r="N156">
        <v>0</v>
      </c>
      <c r="O156">
        <v>0</v>
      </c>
      <c r="P156">
        <v>-3</v>
      </c>
      <c r="Q156" s="2">
        <v>7</v>
      </c>
      <c r="R156" s="2">
        <v>6</v>
      </c>
      <c r="S156" s="2">
        <v>13</v>
      </c>
      <c r="T156" s="2">
        <v>6</v>
      </c>
      <c r="U156" s="2">
        <v>2</v>
      </c>
      <c r="V156" s="2">
        <v>0</v>
      </c>
      <c r="W156" s="2">
        <v>3</v>
      </c>
      <c r="X156" s="2">
        <v>3</v>
      </c>
      <c r="Y156" s="2">
        <v>1</v>
      </c>
      <c r="Z156" s="2">
        <v>12</v>
      </c>
      <c r="AA156" s="6">
        <v>1</v>
      </c>
    </row>
    <row r="157" spans="1:27" ht="15" thickBot="1">
      <c r="A157">
        <v>7</v>
      </c>
      <c r="B157" s="4" t="s">
        <v>293</v>
      </c>
      <c r="C157" s="15" t="s">
        <v>122</v>
      </c>
      <c r="D157" s="1">
        <v>19</v>
      </c>
      <c r="E157" s="4" t="s">
        <v>294</v>
      </c>
      <c r="F157">
        <v>-1</v>
      </c>
      <c r="G157">
        <v>233</v>
      </c>
      <c r="H157" s="4" t="s">
        <v>298</v>
      </c>
      <c r="I157" s="11">
        <f>43*60+40</f>
        <v>2620</v>
      </c>
      <c r="J157">
        <v>5</v>
      </c>
      <c r="K157">
        <v>10</v>
      </c>
      <c r="L157">
        <v>1</v>
      </c>
      <c r="M157">
        <v>4</v>
      </c>
      <c r="N157">
        <v>9</v>
      </c>
      <c r="O157">
        <v>11</v>
      </c>
      <c r="P157">
        <v>-6</v>
      </c>
      <c r="Q157" s="2">
        <v>2</v>
      </c>
      <c r="R157" s="2">
        <v>3</v>
      </c>
      <c r="S157" s="2">
        <v>5</v>
      </c>
      <c r="T157" s="2">
        <v>11</v>
      </c>
      <c r="U157" s="2">
        <v>3</v>
      </c>
      <c r="V157" s="2">
        <v>1</v>
      </c>
      <c r="W157" s="2">
        <v>3</v>
      </c>
      <c r="X157" s="2">
        <v>0</v>
      </c>
      <c r="Y157" s="2">
        <v>0</v>
      </c>
      <c r="Z157" s="2">
        <v>20</v>
      </c>
      <c r="AA157" s="6">
        <v>1</v>
      </c>
    </row>
    <row r="158" spans="1:27" ht="15" thickBot="1">
      <c r="A158">
        <v>7</v>
      </c>
      <c r="B158" s="4" t="s">
        <v>293</v>
      </c>
      <c r="C158" s="15" t="s">
        <v>122</v>
      </c>
      <c r="D158" s="1">
        <v>19</v>
      </c>
      <c r="E158" s="4" t="s">
        <v>294</v>
      </c>
      <c r="F158">
        <v>-1</v>
      </c>
      <c r="G158">
        <v>234</v>
      </c>
      <c r="H158" s="4" t="s">
        <v>299</v>
      </c>
      <c r="I158" s="11">
        <f>38*60+6</f>
        <v>2286</v>
      </c>
      <c r="J158">
        <v>7</v>
      </c>
      <c r="K158">
        <v>21</v>
      </c>
      <c r="L158">
        <v>0</v>
      </c>
      <c r="M158">
        <v>4</v>
      </c>
      <c r="N158">
        <v>11</v>
      </c>
      <c r="O158">
        <v>14</v>
      </c>
      <c r="P158">
        <v>-9</v>
      </c>
      <c r="Q158" s="2">
        <v>3</v>
      </c>
      <c r="R158" s="2">
        <v>6</v>
      </c>
      <c r="S158" s="2">
        <v>9</v>
      </c>
      <c r="T158" s="2">
        <v>7</v>
      </c>
      <c r="U158" s="2">
        <v>3</v>
      </c>
      <c r="V158" s="2">
        <v>0</v>
      </c>
      <c r="W158" s="2">
        <v>0</v>
      </c>
      <c r="X158" s="2">
        <v>0</v>
      </c>
      <c r="Y158" s="2">
        <v>1</v>
      </c>
      <c r="Z158" s="2">
        <v>25</v>
      </c>
      <c r="AA158" s="6">
        <v>1</v>
      </c>
    </row>
    <row r="159" spans="1:27" ht="15" thickBot="1">
      <c r="A159">
        <v>7</v>
      </c>
      <c r="B159" s="4" t="s">
        <v>293</v>
      </c>
      <c r="C159" s="15" t="s">
        <v>122</v>
      </c>
      <c r="D159" s="1">
        <v>19</v>
      </c>
      <c r="E159" s="4" t="s">
        <v>294</v>
      </c>
      <c r="F159">
        <v>-1</v>
      </c>
      <c r="G159">
        <v>235</v>
      </c>
      <c r="H159" s="4" t="s">
        <v>300</v>
      </c>
      <c r="I159" s="11">
        <f>30*60+28</f>
        <v>1828</v>
      </c>
      <c r="J159">
        <v>4</v>
      </c>
      <c r="K159">
        <v>6</v>
      </c>
      <c r="L159">
        <v>2</v>
      </c>
      <c r="M159">
        <v>2</v>
      </c>
      <c r="N159">
        <v>4</v>
      </c>
      <c r="O159">
        <v>5</v>
      </c>
      <c r="P159">
        <v>15</v>
      </c>
      <c r="Q159" s="2">
        <v>0</v>
      </c>
      <c r="R159" s="2">
        <v>5</v>
      </c>
      <c r="S159" s="2">
        <v>5</v>
      </c>
      <c r="T159" s="2">
        <v>2</v>
      </c>
      <c r="U159" s="2">
        <v>0</v>
      </c>
      <c r="V159" s="2">
        <v>1</v>
      </c>
      <c r="W159" s="2">
        <v>1</v>
      </c>
      <c r="X159" s="2">
        <v>1</v>
      </c>
      <c r="Y159" s="2">
        <v>0</v>
      </c>
      <c r="Z159" s="2">
        <v>14</v>
      </c>
      <c r="AA159" s="6">
        <v>0</v>
      </c>
    </row>
    <row r="160" spans="1:27" ht="15" thickBot="1">
      <c r="A160">
        <v>7</v>
      </c>
      <c r="B160" s="4" t="s">
        <v>293</v>
      </c>
      <c r="C160" s="15" t="s">
        <v>122</v>
      </c>
      <c r="D160" s="1">
        <v>19</v>
      </c>
      <c r="E160" s="4" t="s">
        <v>294</v>
      </c>
      <c r="F160">
        <v>-1</v>
      </c>
      <c r="G160">
        <v>236</v>
      </c>
      <c r="H160" s="4" t="s">
        <v>301</v>
      </c>
      <c r="I160" s="11">
        <f>17*60+23</f>
        <v>1043</v>
      </c>
      <c r="J160">
        <v>3</v>
      </c>
      <c r="K160">
        <v>8</v>
      </c>
      <c r="L160">
        <v>0</v>
      </c>
      <c r="M160">
        <v>0</v>
      </c>
      <c r="N160">
        <v>1</v>
      </c>
      <c r="O160">
        <v>2</v>
      </c>
      <c r="P160">
        <v>1</v>
      </c>
      <c r="Q160" s="2">
        <v>1</v>
      </c>
      <c r="R160" s="2">
        <v>4</v>
      </c>
      <c r="S160" s="2">
        <v>5</v>
      </c>
      <c r="T160" s="2">
        <v>0</v>
      </c>
      <c r="U160" s="2">
        <v>4</v>
      </c>
      <c r="V160" s="2">
        <v>1</v>
      </c>
      <c r="W160" s="2">
        <v>2</v>
      </c>
      <c r="X160" s="2">
        <v>0</v>
      </c>
      <c r="Y160" s="2">
        <v>0</v>
      </c>
      <c r="Z160" s="2">
        <v>7</v>
      </c>
      <c r="AA160" s="6">
        <v>0</v>
      </c>
    </row>
    <row r="161" spans="1:28" ht="15" thickBot="1">
      <c r="A161">
        <v>7</v>
      </c>
      <c r="B161" s="4" t="s">
        <v>293</v>
      </c>
      <c r="C161" s="15" t="s">
        <v>122</v>
      </c>
      <c r="D161" s="1">
        <v>19</v>
      </c>
      <c r="E161" s="4" t="s">
        <v>294</v>
      </c>
      <c r="F161">
        <v>-1</v>
      </c>
      <c r="G161">
        <v>237</v>
      </c>
      <c r="H161" s="4" t="s">
        <v>302</v>
      </c>
      <c r="I161" s="11">
        <f>16*60+51</f>
        <v>1011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2</v>
      </c>
      <c r="P161">
        <v>2</v>
      </c>
      <c r="Q161" s="2">
        <v>1</v>
      </c>
      <c r="R161" s="2">
        <v>3</v>
      </c>
      <c r="S161" s="2">
        <v>4</v>
      </c>
      <c r="T161" s="2">
        <v>0</v>
      </c>
      <c r="U161" s="2">
        <v>3</v>
      </c>
      <c r="V161" s="2">
        <v>0</v>
      </c>
      <c r="W161" s="2">
        <v>1</v>
      </c>
      <c r="X161" s="2">
        <v>0</v>
      </c>
      <c r="Y161" s="2">
        <v>0</v>
      </c>
      <c r="Z161" s="2">
        <v>3</v>
      </c>
      <c r="AA161" s="6">
        <v>0</v>
      </c>
    </row>
    <row r="162" spans="1:28">
      <c r="A162">
        <v>7</v>
      </c>
      <c r="B162" s="4" t="s">
        <v>293</v>
      </c>
      <c r="C162" s="15" t="s">
        <v>122</v>
      </c>
      <c r="D162" s="1">
        <v>19</v>
      </c>
      <c r="E162" s="4" t="s">
        <v>294</v>
      </c>
      <c r="F162">
        <v>-1</v>
      </c>
      <c r="G162">
        <v>238</v>
      </c>
      <c r="H162" s="4" t="s">
        <v>303</v>
      </c>
      <c r="I162" s="1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6">
        <v>0</v>
      </c>
    </row>
    <row r="163" spans="1:28">
      <c r="A163">
        <v>7</v>
      </c>
      <c r="B163" s="4" t="s">
        <v>293</v>
      </c>
      <c r="C163" s="15" t="s">
        <v>122</v>
      </c>
      <c r="D163" s="1">
        <v>19</v>
      </c>
      <c r="E163" s="4" t="s">
        <v>294</v>
      </c>
      <c r="F163">
        <v>-1</v>
      </c>
      <c r="G163">
        <v>239</v>
      </c>
      <c r="H163" s="4" t="s">
        <v>304</v>
      </c>
      <c r="I163" s="1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6">
        <v>0</v>
      </c>
    </row>
    <row r="164" spans="1:28">
      <c r="A164">
        <v>7</v>
      </c>
      <c r="B164" s="4" t="s">
        <v>293</v>
      </c>
      <c r="C164" s="15" t="s">
        <v>122</v>
      </c>
      <c r="D164" s="1">
        <v>19</v>
      </c>
      <c r="E164" s="4" t="s">
        <v>294</v>
      </c>
      <c r="F164">
        <v>-1</v>
      </c>
      <c r="G164">
        <v>240</v>
      </c>
      <c r="H164" s="4" t="s">
        <v>305</v>
      </c>
      <c r="I164" s="1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6">
        <v>0</v>
      </c>
    </row>
    <row r="165" spans="1:28">
      <c r="A165">
        <v>7</v>
      </c>
      <c r="B165" s="4" t="s">
        <v>293</v>
      </c>
      <c r="C165" s="15" t="s">
        <v>122</v>
      </c>
      <c r="D165" s="1">
        <v>19</v>
      </c>
      <c r="E165" s="4" t="s">
        <v>294</v>
      </c>
      <c r="F165">
        <v>-1</v>
      </c>
      <c r="G165">
        <v>241</v>
      </c>
      <c r="H165" s="4" t="s">
        <v>306</v>
      </c>
      <c r="I165" s="1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6">
        <v>0</v>
      </c>
    </row>
    <row r="166" spans="1:28">
      <c r="A166">
        <v>7</v>
      </c>
      <c r="B166" s="4" t="s">
        <v>293</v>
      </c>
      <c r="C166" s="15" t="s">
        <v>122</v>
      </c>
      <c r="D166" s="1">
        <v>19</v>
      </c>
      <c r="E166" s="4" t="s">
        <v>294</v>
      </c>
      <c r="F166">
        <v>-1</v>
      </c>
      <c r="G166">
        <v>242</v>
      </c>
      <c r="H166" s="4" t="s">
        <v>307</v>
      </c>
      <c r="I166" s="1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6">
        <v>0</v>
      </c>
      <c r="AB166" s="6"/>
    </row>
    <row r="167" spans="1:28" ht="15" thickBot="1">
      <c r="A167">
        <v>7</v>
      </c>
      <c r="B167" s="4" t="s">
        <v>293</v>
      </c>
      <c r="C167" s="15" t="s">
        <v>122</v>
      </c>
      <c r="D167" s="1">
        <v>20</v>
      </c>
      <c r="E167" s="4" t="s">
        <v>308</v>
      </c>
      <c r="F167">
        <v>1</v>
      </c>
      <c r="G167">
        <v>243</v>
      </c>
      <c r="H167" s="4" t="s">
        <v>309</v>
      </c>
      <c r="I167" s="11">
        <f>29*60+35</f>
        <v>1775</v>
      </c>
      <c r="J167">
        <v>11</v>
      </c>
      <c r="K167">
        <v>19</v>
      </c>
      <c r="L167">
        <v>2</v>
      </c>
      <c r="M167">
        <v>4</v>
      </c>
      <c r="N167">
        <v>2</v>
      </c>
      <c r="O167">
        <v>3</v>
      </c>
      <c r="P167">
        <v>-1</v>
      </c>
      <c r="Q167" s="2">
        <v>0</v>
      </c>
      <c r="R167" s="2">
        <v>1</v>
      </c>
      <c r="S167" s="2">
        <v>1</v>
      </c>
      <c r="T167" s="2">
        <v>3</v>
      </c>
      <c r="U167" s="2">
        <v>4</v>
      </c>
      <c r="V167" s="2">
        <v>1</v>
      </c>
      <c r="W167" s="2">
        <v>3</v>
      </c>
      <c r="X167" s="2">
        <v>1</v>
      </c>
      <c r="Y167" s="2">
        <v>0</v>
      </c>
      <c r="Z167" s="2">
        <v>26</v>
      </c>
      <c r="AA167" s="6">
        <v>1</v>
      </c>
    </row>
    <row r="168" spans="1:28" ht="15" thickBot="1">
      <c r="A168">
        <v>7</v>
      </c>
      <c r="B168" s="4" t="s">
        <v>293</v>
      </c>
      <c r="C168" s="15" t="s">
        <v>122</v>
      </c>
      <c r="D168" s="1">
        <v>20</v>
      </c>
      <c r="E168" s="4" t="s">
        <v>308</v>
      </c>
      <c r="F168">
        <v>1</v>
      </c>
      <c r="G168">
        <v>244</v>
      </c>
      <c r="H168" s="4" t="s">
        <v>310</v>
      </c>
      <c r="I168" s="11">
        <f>39*60+30</f>
        <v>2370</v>
      </c>
      <c r="J168">
        <v>12</v>
      </c>
      <c r="K168">
        <v>21</v>
      </c>
      <c r="L168">
        <v>0</v>
      </c>
      <c r="M168">
        <v>0</v>
      </c>
      <c r="N168">
        <v>4</v>
      </c>
      <c r="O168">
        <v>6</v>
      </c>
      <c r="P168">
        <v>19</v>
      </c>
      <c r="Q168" s="2">
        <v>4</v>
      </c>
      <c r="R168" s="2">
        <v>10</v>
      </c>
      <c r="S168" s="2">
        <v>14</v>
      </c>
      <c r="T168" s="2">
        <v>1</v>
      </c>
      <c r="U168" s="2">
        <v>1</v>
      </c>
      <c r="V168" s="2">
        <v>0</v>
      </c>
      <c r="W168" s="2">
        <v>1</v>
      </c>
      <c r="X168" s="2">
        <v>2</v>
      </c>
      <c r="Y168" s="2">
        <v>0</v>
      </c>
      <c r="Z168" s="2">
        <v>28</v>
      </c>
      <c r="AA168" s="6">
        <v>1</v>
      </c>
    </row>
    <row r="169" spans="1:28" ht="15" thickBot="1">
      <c r="A169">
        <v>7</v>
      </c>
      <c r="B169" s="4" t="s">
        <v>293</v>
      </c>
      <c r="C169" s="15" t="s">
        <v>122</v>
      </c>
      <c r="D169" s="1">
        <v>20</v>
      </c>
      <c r="E169" s="4" t="s">
        <v>308</v>
      </c>
      <c r="F169">
        <v>1</v>
      </c>
      <c r="G169">
        <v>245</v>
      </c>
      <c r="H169" s="4" t="s">
        <v>311</v>
      </c>
      <c r="I169" s="11">
        <f>28*60+12</f>
        <v>1692</v>
      </c>
      <c r="J169">
        <v>5</v>
      </c>
      <c r="K169">
        <v>9</v>
      </c>
      <c r="L169">
        <v>0</v>
      </c>
      <c r="M169">
        <v>0</v>
      </c>
      <c r="N169">
        <v>0</v>
      </c>
      <c r="O169">
        <v>0</v>
      </c>
      <c r="P169">
        <v>23</v>
      </c>
      <c r="Q169" s="2">
        <v>8</v>
      </c>
      <c r="R169" s="2">
        <v>8</v>
      </c>
      <c r="S169" s="2">
        <v>16</v>
      </c>
      <c r="T169" s="2">
        <v>0</v>
      </c>
      <c r="U169" s="2">
        <v>4</v>
      </c>
      <c r="V169" s="2">
        <v>2</v>
      </c>
      <c r="W169" s="2">
        <v>2</v>
      </c>
      <c r="X169" s="2">
        <v>0</v>
      </c>
      <c r="Y169" s="2">
        <v>2</v>
      </c>
      <c r="Z169" s="2">
        <v>10</v>
      </c>
      <c r="AA169" s="6">
        <v>1</v>
      </c>
    </row>
    <row r="170" spans="1:28" ht="15" thickBot="1">
      <c r="A170">
        <v>7</v>
      </c>
      <c r="B170" s="4" t="s">
        <v>293</v>
      </c>
      <c r="C170" s="15" t="s">
        <v>122</v>
      </c>
      <c r="D170" s="1">
        <v>20</v>
      </c>
      <c r="E170" s="4" t="s">
        <v>308</v>
      </c>
      <c r="F170">
        <v>1</v>
      </c>
      <c r="G170">
        <v>246</v>
      </c>
      <c r="H170" s="4" t="s">
        <v>312</v>
      </c>
      <c r="I170" s="11">
        <f>28*60+24</f>
        <v>1704</v>
      </c>
      <c r="J170">
        <v>5</v>
      </c>
      <c r="K170">
        <v>10</v>
      </c>
      <c r="L170">
        <v>2</v>
      </c>
      <c r="M170">
        <v>5</v>
      </c>
      <c r="N170">
        <v>2</v>
      </c>
      <c r="O170">
        <v>2</v>
      </c>
      <c r="P170">
        <v>2</v>
      </c>
      <c r="Q170" s="2">
        <v>3</v>
      </c>
      <c r="R170" s="2">
        <v>2</v>
      </c>
      <c r="S170" s="2">
        <v>5</v>
      </c>
      <c r="T170" s="2">
        <v>2</v>
      </c>
      <c r="U170" s="2">
        <v>3</v>
      </c>
      <c r="V170" s="2">
        <v>0</v>
      </c>
      <c r="W170" s="2">
        <v>2</v>
      </c>
      <c r="X170" s="2">
        <v>1</v>
      </c>
      <c r="Y170" s="2">
        <v>1</v>
      </c>
      <c r="Z170" s="2">
        <v>14</v>
      </c>
      <c r="AA170" s="6">
        <v>1</v>
      </c>
    </row>
    <row r="171" spans="1:28" ht="15" thickBot="1">
      <c r="A171">
        <v>7</v>
      </c>
      <c r="B171" s="4" t="s">
        <v>293</v>
      </c>
      <c r="C171" s="15" t="s">
        <v>122</v>
      </c>
      <c r="D171" s="1">
        <v>20</v>
      </c>
      <c r="E171" s="4" t="s">
        <v>308</v>
      </c>
      <c r="F171">
        <v>1</v>
      </c>
      <c r="G171">
        <v>247</v>
      </c>
      <c r="H171" s="4" t="s">
        <v>313</v>
      </c>
      <c r="I171" s="11">
        <f>38*60+26</f>
        <v>2306</v>
      </c>
      <c r="J171">
        <v>7</v>
      </c>
      <c r="K171">
        <v>17</v>
      </c>
      <c r="L171">
        <v>5</v>
      </c>
      <c r="M171">
        <v>9</v>
      </c>
      <c r="N171">
        <v>1</v>
      </c>
      <c r="O171">
        <v>3</v>
      </c>
      <c r="P171">
        <v>6</v>
      </c>
      <c r="Q171" s="2">
        <v>1</v>
      </c>
      <c r="R171" s="2">
        <v>2</v>
      </c>
      <c r="S171" s="2">
        <v>3</v>
      </c>
      <c r="T171" s="2">
        <v>13</v>
      </c>
      <c r="U171" s="2">
        <v>5</v>
      </c>
      <c r="V171" s="2">
        <v>1</v>
      </c>
      <c r="W171" s="2">
        <v>1</v>
      </c>
      <c r="X171" s="2">
        <v>0</v>
      </c>
      <c r="Y171" s="2">
        <v>1</v>
      </c>
      <c r="Z171" s="2">
        <v>20</v>
      </c>
      <c r="AA171" s="6">
        <v>1</v>
      </c>
    </row>
    <row r="172" spans="1:28" ht="15" thickBot="1">
      <c r="A172">
        <v>7</v>
      </c>
      <c r="B172" s="4" t="s">
        <v>293</v>
      </c>
      <c r="C172" s="15" t="s">
        <v>122</v>
      </c>
      <c r="D172" s="1">
        <v>20</v>
      </c>
      <c r="E172" s="4" t="s">
        <v>308</v>
      </c>
      <c r="F172">
        <v>1</v>
      </c>
      <c r="G172">
        <v>248</v>
      </c>
      <c r="H172" s="4" t="s">
        <v>314</v>
      </c>
      <c r="I172" s="11">
        <f>20*60+15</f>
        <v>1215</v>
      </c>
      <c r="J172">
        <v>2</v>
      </c>
      <c r="K172">
        <v>5</v>
      </c>
      <c r="L172">
        <v>0</v>
      </c>
      <c r="M172">
        <v>0</v>
      </c>
      <c r="N172">
        <v>0</v>
      </c>
      <c r="O172">
        <v>1</v>
      </c>
      <c r="P172">
        <v>3</v>
      </c>
      <c r="Q172" s="2">
        <v>0</v>
      </c>
      <c r="R172" s="2">
        <v>0</v>
      </c>
      <c r="S172" s="2">
        <v>0</v>
      </c>
      <c r="T172" s="2">
        <v>0</v>
      </c>
      <c r="U172" s="2">
        <v>1</v>
      </c>
      <c r="V172" s="2">
        <v>0</v>
      </c>
      <c r="W172" s="2">
        <v>2</v>
      </c>
      <c r="X172" s="2">
        <v>0</v>
      </c>
      <c r="Y172" s="2">
        <v>0</v>
      </c>
      <c r="Z172" s="2">
        <v>4</v>
      </c>
      <c r="AA172" s="6">
        <v>0</v>
      </c>
    </row>
    <row r="173" spans="1:28" ht="15" thickBot="1">
      <c r="A173">
        <v>7</v>
      </c>
      <c r="B173" s="4" t="s">
        <v>293</v>
      </c>
      <c r="C173" s="15" t="s">
        <v>122</v>
      </c>
      <c r="D173" s="1">
        <v>20</v>
      </c>
      <c r="E173" s="4" t="s">
        <v>308</v>
      </c>
      <c r="F173">
        <v>1</v>
      </c>
      <c r="G173">
        <v>249</v>
      </c>
      <c r="H173" s="4" t="s">
        <v>315</v>
      </c>
      <c r="I173" s="11">
        <f>11*60+21</f>
        <v>681</v>
      </c>
      <c r="J173">
        <v>0</v>
      </c>
      <c r="K173">
        <v>4</v>
      </c>
      <c r="L173">
        <v>0</v>
      </c>
      <c r="M173">
        <v>1</v>
      </c>
      <c r="N173">
        <v>0</v>
      </c>
      <c r="O173">
        <v>0</v>
      </c>
      <c r="P173">
        <v>-3</v>
      </c>
      <c r="Q173" s="2">
        <v>3</v>
      </c>
      <c r="R173" s="2">
        <v>4</v>
      </c>
      <c r="S173" s="2">
        <v>7</v>
      </c>
      <c r="T173" s="2">
        <v>1</v>
      </c>
      <c r="U173" s="2">
        <v>3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6">
        <v>0</v>
      </c>
    </row>
    <row r="174" spans="1:28" ht="15" thickBot="1">
      <c r="A174">
        <v>7</v>
      </c>
      <c r="B174" s="4" t="s">
        <v>293</v>
      </c>
      <c r="C174" s="15" t="s">
        <v>122</v>
      </c>
      <c r="D174" s="1">
        <v>20</v>
      </c>
      <c r="E174" s="4" t="s">
        <v>308</v>
      </c>
      <c r="F174">
        <v>1</v>
      </c>
      <c r="G174">
        <v>250</v>
      </c>
      <c r="H174" s="4" t="s">
        <v>316</v>
      </c>
      <c r="I174" s="11">
        <f>13*60+27</f>
        <v>807</v>
      </c>
      <c r="J174">
        <v>1</v>
      </c>
      <c r="K174">
        <v>4</v>
      </c>
      <c r="L174">
        <v>0</v>
      </c>
      <c r="M174">
        <v>1</v>
      </c>
      <c r="N174">
        <v>0</v>
      </c>
      <c r="O174">
        <v>0</v>
      </c>
      <c r="P174">
        <v>-12</v>
      </c>
      <c r="Q174" s="2">
        <v>0</v>
      </c>
      <c r="R174" s="2">
        <v>1</v>
      </c>
      <c r="S174" s="2">
        <v>1</v>
      </c>
      <c r="T174" s="2">
        <v>0</v>
      </c>
      <c r="U174" s="2">
        <v>1</v>
      </c>
      <c r="V174" s="2">
        <v>0</v>
      </c>
      <c r="W174" s="2">
        <v>0</v>
      </c>
      <c r="X174" s="2">
        <v>0</v>
      </c>
      <c r="Y174" s="2">
        <v>1</v>
      </c>
      <c r="Z174" s="2">
        <v>2</v>
      </c>
      <c r="AA174" s="6">
        <v>0</v>
      </c>
    </row>
    <row r="175" spans="1:28" ht="15" thickBot="1">
      <c r="A175">
        <v>7</v>
      </c>
      <c r="B175" s="4" t="s">
        <v>293</v>
      </c>
      <c r="C175" s="15" t="s">
        <v>122</v>
      </c>
      <c r="D175" s="1">
        <v>20</v>
      </c>
      <c r="E175" s="4" t="s">
        <v>308</v>
      </c>
      <c r="F175">
        <v>1</v>
      </c>
      <c r="G175">
        <v>251</v>
      </c>
      <c r="H175" s="4" t="s">
        <v>317</v>
      </c>
      <c r="I175" s="11">
        <f>23*60+17</f>
        <v>1397</v>
      </c>
      <c r="J175">
        <v>3</v>
      </c>
      <c r="K175">
        <v>6</v>
      </c>
      <c r="L175">
        <v>0</v>
      </c>
      <c r="M175">
        <v>1</v>
      </c>
      <c r="N175">
        <v>6</v>
      </c>
      <c r="O175">
        <v>6</v>
      </c>
      <c r="P175">
        <v>-1</v>
      </c>
      <c r="Q175" s="2">
        <v>0</v>
      </c>
      <c r="R175" s="2">
        <v>2</v>
      </c>
      <c r="S175" s="2">
        <v>2</v>
      </c>
      <c r="T175" s="2">
        <v>8</v>
      </c>
      <c r="U175" s="2">
        <v>3</v>
      </c>
      <c r="V175" s="2">
        <v>1</v>
      </c>
      <c r="W175" s="2">
        <v>0</v>
      </c>
      <c r="X175" s="2">
        <v>0</v>
      </c>
      <c r="Y175" s="2">
        <v>0</v>
      </c>
      <c r="Z175" s="2">
        <v>12</v>
      </c>
      <c r="AA175" s="6">
        <v>0</v>
      </c>
    </row>
    <row r="176" spans="1:28" ht="15" thickBot="1">
      <c r="A176">
        <v>7</v>
      </c>
      <c r="B176" s="4" t="s">
        <v>293</v>
      </c>
      <c r="C176" s="15" t="s">
        <v>122</v>
      </c>
      <c r="D176" s="1">
        <v>20</v>
      </c>
      <c r="E176" s="4" t="s">
        <v>308</v>
      </c>
      <c r="F176">
        <v>1</v>
      </c>
      <c r="G176">
        <v>252</v>
      </c>
      <c r="H176" s="4" t="s">
        <v>318</v>
      </c>
      <c r="I176" s="11">
        <f>7*60+32</f>
        <v>452</v>
      </c>
      <c r="J176">
        <v>0</v>
      </c>
      <c r="K176">
        <v>2</v>
      </c>
      <c r="L176">
        <v>0</v>
      </c>
      <c r="M176">
        <v>2</v>
      </c>
      <c r="N176">
        <v>0</v>
      </c>
      <c r="O176">
        <v>0</v>
      </c>
      <c r="P176">
        <v>-11</v>
      </c>
      <c r="Q176" s="2">
        <v>0</v>
      </c>
      <c r="R176" s="2">
        <v>1</v>
      </c>
      <c r="S176" s="2">
        <v>1</v>
      </c>
      <c r="T176" s="2">
        <v>0</v>
      </c>
      <c r="U176" s="2">
        <v>1</v>
      </c>
      <c r="V176" s="2">
        <v>0</v>
      </c>
      <c r="W176" s="2">
        <v>0</v>
      </c>
      <c r="X176" s="2">
        <v>1</v>
      </c>
      <c r="Y176" s="2">
        <v>0</v>
      </c>
      <c r="Z176" s="2">
        <v>0</v>
      </c>
      <c r="AA176" s="6">
        <v>0</v>
      </c>
    </row>
    <row r="177" spans="1:27">
      <c r="A177">
        <v>7</v>
      </c>
      <c r="B177" s="4" t="s">
        <v>293</v>
      </c>
      <c r="C177" s="15" t="s">
        <v>122</v>
      </c>
      <c r="D177" s="1">
        <v>20</v>
      </c>
      <c r="E177" s="4" t="s">
        <v>308</v>
      </c>
      <c r="F177">
        <v>1</v>
      </c>
      <c r="G177">
        <v>253</v>
      </c>
      <c r="H177" s="4" t="s">
        <v>319</v>
      </c>
      <c r="I177" s="1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6">
        <v>0</v>
      </c>
    </row>
    <row r="178" spans="1:27">
      <c r="A178">
        <v>7</v>
      </c>
      <c r="B178" s="4" t="s">
        <v>293</v>
      </c>
      <c r="C178" s="15" t="s">
        <v>122</v>
      </c>
      <c r="D178" s="1">
        <v>20</v>
      </c>
      <c r="E178" s="4" t="s">
        <v>308</v>
      </c>
      <c r="F178">
        <v>1</v>
      </c>
      <c r="G178">
        <v>254</v>
      </c>
      <c r="H178" s="4" t="s">
        <v>320</v>
      </c>
      <c r="I178" s="1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6">
        <v>0</v>
      </c>
    </row>
    <row r="179" spans="1:27">
      <c r="A179">
        <v>7</v>
      </c>
      <c r="B179" s="4" t="s">
        <v>293</v>
      </c>
      <c r="C179" s="15" t="s">
        <v>122</v>
      </c>
      <c r="D179" s="1">
        <v>20</v>
      </c>
      <c r="E179" s="4" t="s">
        <v>308</v>
      </c>
      <c r="F179">
        <v>1</v>
      </c>
      <c r="G179">
        <v>255</v>
      </c>
      <c r="H179" s="4" t="s">
        <v>321</v>
      </c>
      <c r="I179" s="1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6">
        <v>0</v>
      </c>
    </row>
    <row r="180" spans="1:27" ht="15" thickBot="1">
      <c r="A180">
        <v>8</v>
      </c>
      <c r="B180" s="4" t="s">
        <v>324</v>
      </c>
      <c r="C180" s="15" t="s">
        <v>122</v>
      </c>
      <c r="D180" s="1">
        <v>21</v>
      </c>
      <c r="E180" s="4" t="s">
        <v>322</v>
      </c>
      <c r="F180">
        <v>-1</v>
      </c>
      <c r="G180">
        <v>256</v>
      </c>
      <c r="H180" s="4" t="s">
        <v>323</v>
      </c>
      <c r="I180" s="11">
        <f>24*60+53</f>
        <v>1493</v>
      </c>
      <c r="J180">
        <v>2</v>
      </c>
      <c r="K180">
        <v>3</v>
      </c>
      <c r="L180">
        <v>1</v>
      </c>
      <c r="M180">
        <v>1</v>
      </c>
      <c r="N180">
        <v>0</v>
      </c>
      <c r="O180">
        <v>1</v>
      </c>
      <c r="P180">
        <v>-4</v>
      </c>
      <c r="Q180" s="2">
        <v>0</v>
      </c>
      <c r="R180" s="2">
        <v>3</v>
      </c>
      <c r="S180" s="2">
        <v>3</v>
      </c>
      <c r="T180" s="2">
        <v>2</v>
      </c>
      <c r="U180" s="2">
        <v>3</v>
      </c>
      <c r="V180" s="2">
        <v>0</v>
      </c>
      <c r="W180" s="2">
        <v>1</v>
      </c>
      <c r="X180" s="2">
        <v>0</v>
      </c>
      <c r="Y180" s="2">
        <v>0</v>
      </c>
      <c r="Z180" s="2">
        <v>5</v>
      </c>
      <c r="AA180" s="6">
        <v>1</v>
      </c>
    </row>
    <row r="181" spans="1:27" ht="15" thickBot="1">
      <c r="A181">
        <v>8</v>
      </c>
      <c r="B181" s="4" t="s">
        <v>324</v>
      </c>
      <c r="C181" s="15" t="s">
        <v>122</v>
      </c>
      <c r="D181" s="1">
        <v>21</v>
      </c>
      <c r="E181" s="4" t="s">
        <v>322</v>
      </c>
      <c r="F181">
        <v>-1</v>
      </c>
      <c r="G181">
        <v>257</v>
      </c>
      <c r="H181" s="4" t="s">
        <v>325</v>
      </c>
      <c r="I181" s="11">
        <f>35*60+30</f>
        <v>2130</v>
      </c>
      <c r="J181">
        <v>7</v>
      </c>
      <c r="K181">
        <v>10</v>
      </c>
      <c r="L181">
        <v>5</v>
      </c>
      <c r="M181">
        <v>6</v>
      </c>
      <c r="N181">
        <v>4</v>
      </c>
      <c r="O181">
        <v>4</v>
      </c>
      <c r="P181">
        <v>-11</v>
      </c>
      <c r="Q181" s="2">
        <v>0</v>
      </c>
      <c r="R181" s="2">
        <v>3</v>
      </c>
      <c r="S181" s="2">
        <v>3</v>
      </c>
      <c r="T181" s="2">
        <v>4</v>
      </c>
      <c r="U181" s="2">
        <v>5</v>
      </c>
      <c r="V181" s="2">
        <v>4</v>
      </c>
      <c r="W181" s="2">
        <v>3</v>
      </c>
      <c r="X181" s="2">
        <v>3</v>
      </c>
      <c r="Y181" s="2">
        <v>0</v>
      </c>
      <c r="Z181" s="2">
        <v>23</v>
      </c>
      <c r="AA181" s="6">
        <v>1</v>
      </c>
    </row>
    <row r="182" spans="1:27" ht="15" thickBot="1">
      <c r="A182">
        <v>8</v>
      </c>
      <c r="B182" s="4" t="s">
        <v>324</v>
      </c>
      <c r="C182" s="15" t="s">
        <v>122</v>
      </c>
      <c r="D182" s="1">
        <v>21</v>
      </c>
      <c r="E182" s="4" t="s">
        <v>322</v>
      </c>
      <c r="F182">
        <v>-1</v>
      </c>
      <c r="G182">
        <v>258</v>
      </c>
      <c r="H182" s="4" t="s">
        <v>326</v>
      </c>
      <c r="I182" s="11">
        <f>26*60+57</f>
        <v>1617</v>
      </c>
      <c r="J182">
        <v>3</v>
      </c>
      <c r="K182">
        <v>8</v>
      </c>
      <c r="L182">
        <v>0</v>
      </c>
      <c r="M182">
        <v>0</v>
      </c>
      <c r="N182">
        <v>2</v>
      </c>
      <c r="O182">
        <v>3</v>
      </c>
      <c r="P182">
        <v>11</v>
      </c>
      <c r="Q182" s="2">
        <v>2</v>
      </c>
      <c r="R182" s="2">
        <v>3</v>
      </c>
      <c r="S182" s="2">
        <v>5</v>
      </c>
      <c r="T182" s="2">
        <v>2</v>
      </c>
      <c r="U182" s="2">
        <v>3</v>
      </c>
      <c r="V182" s="2">
        <v>1</v>
      </c>
      <c r="W182" s="2">
        <v>1</v>
      </c>
      <c r="X182" s="2">
        <v>0</v>
      </c>
      <c r="Y182" s="2">
        <v>0</v>
      </c>
      <c r="Z182" s="2">
        <v>8</v>
      </c>
      <c r="AA182" s="6">
        <v>1</v>
      </c>
    </row>
    <row r="183" spans="1:27" ht="15" thickBot="1">
      <c r="A183">
        <v>8</v>
      </c>
      <c r="B183" s="4" t="s">
        <v>324</v>
      </c>
      <c r="C183" s="15" t="s">
        <v>122</v>
      </c>
      <c r="D183" s="1">
        <v>21</v>
      </c>
      <c r="E183" s="4" t="s">
        <v>322</v>
      </c>
      <c r="F183">
        <v>-1</v>
      </c>
      <c r="G183">
        <v>259</v>
      </c>
      <c r="H183" s="4" t="s">
        <v>327</v>
      </c>
      <c r="I183" s="11">
        <f>34*60+34</f>
        <v>2074</v>
      </c>
      <c r="J183">
        <v>8</v>
      </c>
      <c r="K183">
        <v>16</v>
      </c>
      <c r="L183">
        <v>3</v>
      </c>
      <c r="M183">
        <v>9</v>
      </c>
      <c r="N183">
        <v>0</v>
      </c>
      <c r="O183">
        <v>0</v>
      </c>
      <c r="P183">
        <v>-3</v>
      </c>
      <c r="Q183" s="2">
        <v>0</v>
      </c>
      <c r="R183" s="2">
        <v>3</v>
      </c>
      <c r="S183" s="2">
        <v>3</v>
      </c>
      <c r="T183" s="2">
        <v>4</v>
      </c>
      <c r="U183" s="2">
        <v>2</v>
      </c>
      <c r="V183" s="2">
        <v>0</v>
      </c>
      <c r="W183" s="2">
        <v>3</v>
      </c>
      <c r="X183" s="2">
        <v>0</v>
      </c>
      <c r="Y183" s="2">
        <v>0</v>
      </c>
      <c r="Z183" s="2">
        <v>19</v>
      </c>
      <c r="AA183" s="6">
        <v>1</v>
      </c>
    </row>
    <row r="184" spans="1:27" ht="15" thickBot="1">
      <c r="A184">
        <v>8</v>
      </c>
      <c r="B184" s="4" t="s">
        <v>324</v>
      </c>
      <c r="C184" s="15" t="s">
        <v>122</v>
      </c>
      <c r="D184" s="1">
        <v>21</v>
      </c>
      <c r="E184" s="4" t="s">
        <v>322</v>
      </c>
      <c r="F184">
        <v>-1</v>
      </c>
      <c r="G184">
        <v>260</v>
      </c>
      <c r="H184" s="4" t="s">
        <v>328</v>
      </c>
      <c r="I184" s="11">
        <f>33*60+48</f>
        <v>2028</v>
      </c>
      <c r="J184">
        <v>7</v>
      </c>
      <c r="K184">
        <v>14</v>
      </c>
      <c r="L184">
        <v>0</v>
      </c>
      <c r="M184">
        <v>2</v>
      </c>
      <c r="N184">
        <v>2</v>
      </c>
      <c r="O184">
        <v>2</v>
      </c>
      <c r="P184">
        <v>1</v>
      </c>
      <c r="Q184" s="2">
        <v>1</v>
      </c>
      <c r="R184" s="2">
        <v>8</v>
      </c>
      <c r="S184" s="2">
        <v>9</v>
      </c>
      <c r="T184" s="2">
        <v>9</v>
      </c>
      <c r="U184" s="2">
        <v>3</v>
      </c>
      <c r="V184" s="2">
        <v>3</v>
      </c>
      <c r="W184" s="2">
        <v>3</v>
      </c>
      <c r="X184" s="2">
        <v>0</v>
      </c>
      <c r="Y184" s="2">
        <v>0</v>
      </c>
      <c r="Z184" s="2">
        <v>16</v>
      </c>
      <c r="AA184" s="6">
        <v>1</v>
      </c>
    </row>
    <row r="185" spans="1:27" ht="15" thickBot="1">
      <c r="A185">
        <v>8</v>
      </c>
      <c r="B185" s="4" t="s">
        <v>324</v>
      </c>
      <c r="C185" s="15" t="s">
        <v>122</v>
      </c>
      <c r="D185" s="1">
        <v>21</v>
      </c>
      <c r="E185" s="4" t="s">
        <v>322</v>
      </c>
      <c r="F185">
        <v>-1</v>
      </c>
      <c r="G185">
        <v>261</v>
      </c>
      <c r="H185" s="4" t="s">
        <v>329</v>
      </c>
      <c r="I185" s="11">
        <f>17*60+58</f>
        <v>1078</v>
      </c>
      <c r="J185">
        <v>3</v>
      </c>
      <c r="K185">
        <v>8</v>
      </c>
      <c r="L185">
        <v>0</v>
      </c>
      <c r="M185">
        <v>3</v>
      </c>
      <c r="N185">
        <v>0</v>
      </c>
      <c r="O185">
        <v>0</v>
      </c>
      <c r="P185">
        <v>-7</v>
      </c>
      <c r="Q185" s="2">
        <v>0</v>
      </c>
      <c r="R185" s="2">
        <v>1</v>
      </c>
      <c r="S185" s="2">
        <v>1</v>
      </c>
      <c r="T185" s="2">
        <v>3</v>
      </c>
      <c r="U185" s="2">
        <v>4</v>
      </c>
      <c r="V185" s="2">
        <v>0</v>
      </c>
      <c r="W185" s="2">
        <v>5</v>
      </c>
      <c r="X185" s="2">
        <v>0</v>
      </c>
      <c r="Y185" s="2">
        <v>0</v>
      </c>
      <c r="Z185" s="2">
        <v>6</v>
      </c>
      <c r="AA185" s="6">
        <v>0</v>
      </c>
    </row>
    <row r="186" spans="1:27" ht="15" thickBot="1">
      <c r="A186">
        <v>8</v>
      </c>
      <c r="B186" s="4" t="s">
        <v>324</v>
      </c>
      <c r="C186" s="15" t="s">
        <v>122</v>
      </c>
      <c r="D186" s="1">
        <v>21</v>
      </c>
      <c r="E186" s="4" t="s">
        <v>322</v>
      </c>
      <c r="F186">
        <v>-1</v>
      </c>
      <c r="G186">
        <v>262</v>
      </c>
      <c r="H186" s="4" t="s">
        <v>330</v>
      </c>
      <c r="I186" s="11">
        <f>20*60+39</f>
        <v>1239</v>
      </c>
      <c r="J186">
        <v>2</v>
      </c>
      <c r="K186">
        <v>3</v>
      </c>
      <c r="L186">
        <v>0</v>
      </c>
      <c r="M186">
        <v>0</v>
      </c>
      <c r="N186">
        <v>1</v>
      </c>
      <c r="O186">
        <v>7</v>
      </c>
      <c r="P186">
        <v>-16</v>
      </c>
      <c r="Q186" s="2">
        <v>1</v>
      </c>
      <c r="R186" s="2">
        <v>8</v>
      </c>
      <c r="S186" s="2">
        <v>9</v>
      </c>
      <c r="T186" s="2">
        <v>0</v>
      </c>
      <c r="U186" s="2">
        <v>1</v>
      </c>
      <c r="V186" s="2">
        <v>0</v>
      </c>
      <c r="W186" s="2">
        <v>2</v>
      </c>
      <c r="X186" s="2">
        <v>3</v>
      </c>
      <c r="Y186" s="2">
        <v>0</v>
      </c>
      <c r="Z186" s="2">
        <v>5</v>
      </c>
      <c r="AA186" s="6">
        <v>0</v>
      </c>
    </row>
    <row r="187" spans="1:27" ht="15" thickBot="1">
      <c r="A187">
        <v>8</v>
      </c>
      <c r="B187" s="4" t="s">
        <v>324</v>
      </c>
      <c r="C187" s="15" t="s">
        <v>122</v>
      </c>
      <c r="D187" s="1">
        <v>21</v>
      </c>
      <c r="E187" s="4" t="s">
        <v>322</v>
      </c>
      <c r="F187">
        <v>-1</v>
      </c>
      <c r="G187">
        <v>263</v>
      </c>
      <c r="H187" s="4" t="s">
        <v>331</v>
      </c>
      <c r="I187" s="11">
        <f>19*60+8</f>
        <v>1148</v>
      </c>
      <c r="J187">
        <v>3</v>
      </c>
      <c r="K187">
        <v>8</v>
      </c>
      <c r="L187">
        <v>1</v>
      </c>
      <c r="M187">
        <v>3</v>
      </c>
      <c r="N187">
        <v>3</v>
      </c>
      <c r="O187">
        <v>3</v>
      </c>
      <c r="P187">
        <v>-5</v>
      </c>
      <c r="Q187" s="2">
        <v>2</v>
      </c>
      <c r="R187" s="2">
        <v>2</v>
      </c>
      <c r="S187" s="2">
        <v>4</v>
      </c>
      <c r="T187" s="2">
        <v>1</v>
      </c>
      <c r="U187" s="2">
        <v>2</v>
      </c>
      <c r="V187" s="2">
        <v>1</v>
      </c>
      <c r="W187" s="2">
        <v>0</v>
      </c>
      <c r="X187" s="2">
        <v>0</v>
      </c>
      <c r="Y187" s="2">
        <v>0</v>
      </c>
      <c r="Z187" s="2">
        <v>10</v>
      </c>
      <c r="AA187" s="6">
        <v>0</v>
      </c>
    </row>
    <row r="188" spans="1:27" ht="15" thickBot="1">
      <c r="A188">
        <v>8</v>
      </c>
      <c r="B188" s="4" t="s">
        <v>324</v>
      </c>
      <c r="C188" s="15" t="s">
        <v>122</v>
      </c>
      <c r="D188" s="1">
        <v>21</v>
      </c>
      <c r="E188" s="4" t="s">
        <v>322</v>
      </c>
      <c r="F188">
        <v>-1</v>
      </c>
      <c r="G188">
        <v>264</v>
      </c>
      <c r="H188" s="4" t="s">
        <v>332</v>
      </c>
      <c r="I188" s="11">
        <f>14*60+12</f>
        <v>852</v>
      </c>
      <c r="J188">
        <v>0</v>
      </c>
      <c r="K188">
        <v>5</v>
      </c>
      <c r="L188">
        <v>0</v>
      </c>
      <c r="M188">
        <v>4</v>
      </c>
      <c r="N188">
        <v>0</v>
      </c>
      <c r="O188">
        <v>0</v>
      </c>
      <c r="P188">
        <v>-9</v>
      </c>
      <c r="Q188" s="2">
        <v>0</v>
      </c>
      <c r="R188" s="2">
        <v>0</v>
      </c>
      <c r="S188" s="2">
        <v>0</v>
      </c>
      <c r="T188" s="2">
        <v>0</v>
      </c>
      <c r="U188" s="2">
        <v>2</v>
      </c>
      <c r="V188" s="2">
        <v>1</v>
      </c>
      <c r="W188" s="2">
        <v>1</v>
      </c>
      <c r="X188" s="2">
        <v>0</v>
      </c>
      <c r="Y188" s="2">
        <v>0</v>
      </c>
      <c r="Z188" s="2">
        <v>0</v>
      </c>
      <c r="AA188" s="6">
        <v>0</v>
      </c>
    </row>
    <row r="189" spans="1:27" ht="15" thickBot="1">
      <c r="A189">
        <v>8</v>
      </c>
      <c r="B189" s="4" t="s">
        <v>324</v>
      </c>
      <c r="C189" s="15" t="s">
        <v>122</v>
      </c>
      <c r="D189" s="1">
        <v>21</v>
      </c>
      <c r="E189" s="4" t="s">
        <v>322</v>
      </c>
      <c r="F189">
        <v>-1</v>
      </c>
      <c r="G189">
        <v>265</v>
      </c>
      <c r="H189" s="4" t="s">
        <v>333</v>
      </c>
      <c r="I189" s="11">
        <f>12*60+22</f>
        <v>742</v>
      </c>
      <c r="J189">
        <v>1</v>
      </c>
      <c r="K189">
        <v>2</v>
      </c>
      <c r="L189">
        <v>1</v>
      </c>
      <c r="M189">
        <v>2</v>
      </c>
      <c r="N189">
        <v>0</v>
      </c>
      <c r="O189">
        <v>0</v>
      </c>
      <c r="P189">
        <v>3</v>
      </c>
      <c r="Q189" s="2">
        <v>0</v>
      </c>
      <c r="R189" s="2">
        <v>3</v>
      </c>
      <c r="S189" s="2">
        <v>3</v>
      </c>
      <c r="T189" s="2">
        <v>0</v>
      </c>
      <c r="U189" s="2">
        <v>2</v>
      </c>
      <c r="V189" s="2">
        <v>1</v>
      </c>
      <c r="W189" s="2">
        <v>1</v>
      </c>
      <c r="X189" s="2">
        <v>0</v>
      </c>
      <c r="Y189" s="2">
        <v>0</v>
      </c>
      <c r="Z189" s="2">
        <v>3</v>
      </c>
      <c r="AA189" s="6">
        <v>0</v>
      </c>
    </row>
    <row r="190" spans="1:27">
      <c r="A190">
        <v>8</v>
      </c>
      <c r="B190" s="4" t="s">
        <v>324</v>
      </c>
      <c r="C190" s="15" t="s">
        <v>122</v>
      </c>
      <c r="D190" s="1">
        <v>21</v>
      </c>
      <c r="E190" s="4" t="s">
        <v>322</v>
      </c>
      <c r="F190">
        <v>-1</v>
      </c>
      <c r="G190">
        <v>266</v>
      </c>
      <c r="H190" s="4" t="s">
        <v>334</v>
      </c>
      <c r="I190" s="1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6">
        <v>0</v>
      </c>
    </row>
    <row r="191" spans="1:27">
      <c r="A191">
        <v>8</v>
      </c>
      <c r="B191" s="4" t="s">
        <v>324</v>
      </c>
      <c r="C191" s="15" t="s">
        <v>122</v>
      </c>
      <c r="D191" s="1">
        <v>21</v>
      </c>
      <c r="E191" s="4" t="s">
        <v>322</v>
      </c>
      <c r="F191">
        <v>-1</v>
      </c>
      <c r="G191">
        <v>267</v>
      </c>
      <c r="H191" s="4" t="s">
        <v>335</v>
      </c>
      <c r="I191" s="1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6">
        <v>0</v>
      </c>
    </row>
    <row r="192" spans="1:27" ht="15" thickBot="1">
      <c r="A192">
        <v>8</v>
      </c>
      <c r="B192" s="4" t="s">
        <v>324</v>
      </c>
      <c r="C192" s="15" t="s">
        <v>122</v>
      </c>
      <c r="D192" s="1">
        <v>22</v>
      </c>
      <c r="E192" s="4" t="s">
        <v>336</v>
      </c>
      <c r="F192">
        <v>1</v>
      </c>
      <c r="G192">
        <v>268</v>
      </c>
      <c r="H192" s="4" t="s">
        <v>337</v>
      </c>
      <c r="I192" s="11">
        <f>28*60+47</f>
        <v>1727</v>
      </c>
      <c r="J192">
        <v>4</v>
      </c>
      <c r="K192">
        <v>9</v>
      </c>
      <c r="L192">
        <v>1</v>
      </c>
      <c r="M192">
        <v>5</v>
      </c>
      <c r="N192">
        <v>0</v>
      </c>
      <c r="O192">
        <v>0</v>
      </c>
      <c r="P192">
        <v>9</v>
      </c>
      <c r="Q192" s="2">
        <v>2</v>
      </c>
      <c r="R192" s="2">
        <v>3</v>
      </c>
      <c r="S192" s="2">
        <v>5</v>
      </c>
      <c r="T192" s="2">
        <v>4</v>
      </c>
      <c r="U192" s="2">
        <v>2</v>
      </c>
      <c r="V192" s="2">
        <v>2</v>
      </c>
      <c r="W192" s="2">
        <v>1</v>
      </c>
      <c r="X192" s="2">
        <v>0</v>
      </c>
      <c r="Y192" s="2">
        <v>0</v>
      </c>
      <c r="Z192" s="2">
        <v>9</v>
      </c>
      <c r="AA192" s="6">
        <v>1</v>
      </c>
    </row>
    <row r="193" spans="1:27" ht="15" thickBot="1">
      <c r="A193">
        <v>8</v>
      </c>
      <c r="B193" s="4" t="s">
        <v>324</v>
      </c>
      <c r="C193" s="15" t="s">
        <v>122</v>
      </c>
      <c r="D193" s="1">
        <v>22</v>
      </c>
      <c r="E193" s="4" t="s">
        <v>336</v>
      </c>
      <c r="F193">
        <v>1</v>
      </c>
      <c r="G193">
        <v>269</v>
      </c>
      <c r="H193" s="4" t="s">
        <v>338</v>
      </c>
      <c r="I193" s="11">
        <f>35*60+56</f>
        <v>2156</v>
      </c>
      <c r="J193">
        <v>9</v>
      </c>
      <c r="K193">
        <v>15</v>
      </c>
      <c r="L193">
        <v>1</v>
      </c>
      <c r="M193">
        <v>2</v>
      </c>
      <c r="N193">
        <v>9</v>
      </c>
      <c r="O193">
        <v>13</v>
      </c>
      <c r="P193">
        <v>9</v>
      </c>
      <c r="Q193" s="2">
        <v>5</v>
      </c>
      <c r="R193" s="2">
        <v>12</v>
      </c>
      <c r="S193" s="2">
        <v>17</v>
      </c>
      <c r="T193" s="2">
        <v>4</v>
      </c>
      <c r="U193" s="2">
        <v>1</v>
      </c>
      <c r="V193" s="2">
        <v>3</v>
      </c>
      <c r="W193" s="2">
        <v>3</v>
      </c>
      <c r="X193" s="2">
        <v>0</v>
      </c>
      <c r="Y193" s="2">
        <v>1</v>
      </c>
      <c r="Z193" s="2">
        <v>28</v>
      </c>
      <c r="AA193" s="6">
        <v>1</v>
      </c>
    </row>
    <row r="194" spans="1:27" ht="15" thickBot="1">
      <c r="A194">
        <v>8</v>
      </c>
      <c r="B194" s="4" t="s">
        <v>324</v>
      </c>
      <c r="C194" s="15" t="s">
        <v>122</v>
      </c>
      <c r="D194" s="1">
        <v>22</v>
      </c>
      <c r="E194" s="4" t="s">
        <v>336</v>
      </c>
      <c r="F194">
        <v>1</v>
      </c>
      <c r="G194">
        <v>270</v>
      </c>
      <c r="H194" s="4" t="s">
        <v>339</v>
      </c>
      <c r="I194" s="11">
        <f>21*60+10</f>
        <v>1270</v>
      </c>
      <c r="J194">
        <v>1</v>
      </c>
      <c r="K194">
        <v>8</v>
      </c>
      <c r="L194">
        <v>0</v>
      </c>
      <c r="M194">
        <v>5</v>
      </c>
      <c r="N194">
        <v>0</v>
      </c>
      <c r="O194">
        <v>0</v>
      </c>
      <c r="P194">
        <v>-10</v>
      </c>
      <c r="Q194" s="2">
        <v>2</v>
      </c>
      <c r="R194" s="2">
        <v>2</v>
      </c>
      <c r="S194" s="2">
        <v>4</v>
      </c>
      <c r="T194" s="2">
        <v>2</v>
      </c>
      <c r="U194" s="2">
        <v>4</v>
      </c>
      <c r="V194" s="2">
        <v>0</v>
      </c>
      <c r="W194" s="2">
        <v>1</v>
      </c>
      <c r="X194" s="2">
        <v>0</v>
      </c>
      <c r="Y194" s="2">
        <v>2</v>
      </c>
      <c r="Z194" s="2">
        <v>2</v>
      </c>
      <c r="AA194" s="6">
        <v>1</v>
      </c>
    </row>
    <row r="195" spans="1:27" ht="15" thickBot="1">
      <c r="A195">
        <v>8</v>
      </c>
      <c r="B195" s="4" t="s">
        <v>324</v>
      </c>
      <c r="C195" s="15" t="s">
        <v>122</v>
      </c>
      <c r="D195" s="1">
        <v>22</v>
      </c>
      <c r="E195" s="4" t="s">
        <v>336</v>
      </c>
      <c r="F195">
        <v>1</v>
      </c>
      <c r="G195">
        <v>271</v>
      </c>
      <c r="H195" s="4" t="s">
        <v>340</v>
      </c>
      <c r="I195" s="11">
        <f>26*60+51</f>
        <v>1611</v>
      </c>
      <c r="J195">
        <v>3</v>
      </c>
      <c r="K195">
        <v>10</v>
      </c>
      <c r="L195">
        <v>1</v>
      </c>
      <c r="M195">
        <v>6</v>
      </c>
      <c r="N195">
        <v>4</v>
      </c>
      <c r="O195">
        <v>5</v>
      </c>
      <c r="P195">
        <v>-11</v>
      </c>
      <c r="Q195" s="2">
        <v>0</v>
      </c>
      <c r="R195" s="2">
        <v>2</v>
      </c>
      <c r="S195" s="2">
        <v>2</v>
      </c>
      <c r="T195" s="2">
        <v>2</v>
      </c>
      <c r="U195" s="2">
        <v>2</v>
      </c>
      <c r="V195" s="2">
        <v>0</v>
      </c>
      <c r="W195" s="2">
        <v>3</v>
      </c>
      <c r="X195" s="2">
        <v>0</v>
      </c>
      <c r="Y195" s="2">
        <v>0</v>
      </c>
      <c r="Z195" s="2">
        <v>11</v>
      </c>
      <c r="AA195" s="6">
        <v>1</v>
      </c>
    </row>
    <row r="196" spans="1:27" ht="15" thickBot="1">
      <c r="A196">
        <v>8</v>
      </c>
      <c r="B196" s="4" t="s">
        <v>324</v>
      </c>
      <c r="C196" s="15" t="s">
        <v>122</v>
      </c>
      <c r="D196" s="1">
        <v>22</v>
      </c>
      <c r="E196" s="4" t="s">
        <v>336</v>
      </c>
      <c r="F196">
        <v>1</v>
      </c>
      <c r="G196">
        <v>272</v>
      </c>
      <c r="H196" s="4" t="s">
        <v>341</v>
      </c>
      <c r="I196" s="11">
        <f>33*60+26</f>
        <v>2006</v>
      </c>
      <c r="J196">
        <v>4</v>
      </c>
      <c r="K196">
        <v>11</v>
      </c>
      <c r="L196">
        <v>1</v>
      </c>
      <c r="M196">
        <v>3</v>
      </c>
      <c r="N196">
        <v>3</v>
      </c>
      <c r="O196">
        <v>3</v>
      </c>
      <c r="P196">
        <v>15</v>
      </c>
      <c r="Q196" s="2">
        <v>1</v>
      </c>
      <c r="R196" s="2">
        <v>2</v>
      </c>
      <c r="S196" s="2">
        <v>3</v>
      </c>
      <c r="T196" s="2">
        <v>5</v>
      </c>
      <c r="U196" s="2">
        <v>0</v>
      </c>
      <c r="V196" s="2">
        <v>1</v>
      </c>
      <c r="W196" s="2">
        <v>4</v>
      </c>
      <c r="X196" s="2">
        <v>0</v>
      </c>
      <c r="Y196" s="2">
        <v>2</v>
      </c>
      <c r="Z196" s="2">
        <v>12</v>
      </c>
      <c r="AA196" s="6">
        <v>1</v>
      </c>
    </row>
    <row r="197" spans="1:27" ht="15" thickBot="1">
      <c r="A197">
        <v>8</v>
      </c>
      <c r="B197" s="4" t="s">
        <v>324</v>
      </c>
      <c r="C197" s="15" t="s">
        <v>122</v>
      </c>
      <c r="D197" s="1">
        <v>22</v>
      </c>
      <c r="E197" s="4" t="s">
        <v>336</v>
      </c>
      <c r="F197">
        <v>1</v>
      </c>
      <c r="G197">
        <v>273</v>
      </c>
      <c r="H197" s="4" t="s">
        <v>342</v>
      </c>
      <c r="I197" s="11">
        <f>24*60+54</f>
        <v>1494</v>
      </c>
      <c r="J197">
        <v>7</v>
      </c>
      <c r="K197">
        <v>12</v>
      </c>
      <c r="L197">
        <v>2</v>
      </c>
      <c r="M197">
        <v>7</v>
      </c>
      <c r="N197">
        <v>6</v>
      </c>
      <c r="O197">
        <v>6</v>
      </c>
      <c r="P197">
        <v>23</v>
      </c>
      <c r="Q197" s="2">
        <v>1</v>
      </c>
      <c r="R197" s="2">
        <v>4</v>
      </c>
      <c r="S197" s="2">
        <v>5</v>
      </c>
      <c r="T197" s="2">
        <v>5</v>
      </c>
      <c r="U197" s="2">
        <v>1</v>
      </c>
      <c r="V197" s="2">
        <v>1</v>
      </c>
      <c r="W197" s="2">
        <v>1</v>
      </c>
      <c r="X197" s="2">
        <v>0</v>
      </c>
      <c r="Y197" s="2">
        <v>0</v>
      </c>
      <c r="Z197" s="2">
        <v>22</v>
      </c>
      <c r="AA197" s="6">
        <v>0</v>
      </c>
    </row>
    <row r="198" spans="1:27" ht="15" thickBot="1">
      <c r="A198">
        <v>8</v>
      </c>
      <c r="B198" s="4" t="s">
        <v>324</v>
      </c>
      <c r="C198" s="15" t="s">
        <v>122</v>
      </c>
      <c r="D198" s="1">
        <v>22</v>
      </c>
      <c r="E198" s="4" t="s">
        <v>336</v>
      </c>
      <c r="F198">
        <v>1</v>
      </c>
      <c r="G198">
        <v>274</v>
      </c>
      <c r="H198" s="4" t="s">
        <v>343</v>
      </c>
      <c r="I198" s="11">
        <f>21*60+53</f>
        <v>1313</v>
      </c>
      <c r="J198">
        <v>2</v>
      </c>
      <c r="K198">
        <v>5</v>
      </c>
      <c r="L198">
        <v>0</v>
      </c>
      <c r="M198">
        <v>0</v>
      </c>
      <c r="N198">
        <v>0</v>
      </c>
      <c r="O198">
        <v>0</v>
      </c>
      <c r="P198">
        <v>19</v>
      </c>
      <c r="Q198" s="2">
        <v>1</v>
      </c>
      <c r="R198" s="2">
        <v>3</v>
      </c>
      <c r="S198" s="2">
        <v>4</v>
      </c>
      <c r="T198" s="2">
        <v>1</v>
      </c>
      <c r="U198" s="2">
        <v>4</v>
      </c>
      <c r="V198" s="2">
        <v>0</v>
      </c>
      <c r="W198" s="2">
        <v>0</v>
      </c>
      <c r="X198" s="2">
        <v>0</v>
      </c>
      <c r="Y198" s="2">
        <v>0</v>
      </c>
      <c r="Z198" s="2">
        <v>4</v>
      </c>
      <c r="AA198" s="6">
        <v>0</v>
      </c>
    </row>
    <row r="199" spans="1:27" ht="15" thickBot="1">
      <c r="A199">
        <v>8</v>
      </c>
      <c r="B199" s="4" t="s">
        <v>324</v>
      </c>
      <c r="C199" s="15" t="s">
        <v>122</v>
      </c>
      <c r="D199" s="1">
        <v>22</v>
      </c>
      <c r="E199" s="4" t="s">
        <v>336</v>
      </c>
      <c r="F199">
        <v>1</v>
      </c>
      <c r="G199">
        <v>275</v>
      </c>
      <c r="H199" s="4" t="s">
        <v>344</v>
      </c>
      <c r="I199" s="11">
        <f>14*60+15</f>
        <v>855</v>
      </c>
      <c r="J199">
        <v>2</v>
      </c>
      <c r="K199">
        <v>6</v>
      </c>
      <c r="L199">
        <v>0</v>
      </c>
      <c r="M199">
        <v>2</v>
      </c>
      <c r="N199">
        <v>2</v>
      </c>
      <c r="O199">
        <v>3</v>
      </c>
      <c r="P199">
        <v>4</v>
      </c>
      <c r="Q199" s="2">
        <v>0</v>
      </c>
      <c r="R199" s="2">
        <v>4</v>
      </c>
      <c r="S199" s="2">
        <v>4</v>
      </c>
      <c r="T199" s="2">
        <v>0</v>
      </c>
      <c r="U199" s="2">
        <v>1</v>
      </c>
      <c r="V199" s="2">
        <v>1</v>
      </c>
      <c r="W199" s="2">
        <v>1</v>
      </c>
      <c r="X199" s="2">
        <v>0</v>
      </c>
      <c r="Y199" s="2">
        <v>1</v>
      </c>
      <c r="Z199" s="2">
        <v>6</v>
      </c>
      <c r="AA199" s="6">
        <v>0</v>
      </c>
    </row>
    <row r="200" spans="1:27" ht="15" thickBot="1">
      <c r="A200">
        <v>8</v>
      </c>
      <c r="B200" s="4" t="s">
        <v>324</v>
      </c>
      <c r="C200" s="15" t="s">
        <v>122</v>
      </c>
      <c r="D200" s="1">
        <v>22</v>
      </c>
      <c r="E200" s="4" t="s">
        <v>336</v>
      </c>
      <c r="F200">
        <v>1</v>
      </c>
      <c r="G200">
        <v>276</v>
      </c>
      <c r="H200" s="4" t="s">
        <v>345</v>
      </c>
      <c r="I200" s="11">
        <f>14*60+34</f>
        <v>874</v>
      </c>
      <c r="J200">
        <v>2</v>
      </c>
      <c r="K200">
        <v>5</v>
      </c>
      <c r="L200">
        <v>0</v>
      </c>
      <c r="M200">
        <v>0</v>
      </c>
      <c r="N200">
        <v>0</v>
      </c>
      <c r="O200">
        <v>0</v>
      </c>
      <c r="P200">
        <v>-7</v>
      </c>
      <c r="Q200" s="2">
        <v>0</v>
      </c>
      <c r="R200" s="2">
        <v>1</v>
      </c>
      <c r="S200" s="2">
        <v>1</v>
      </c>
      <c r="T200" s="2">
        <v>2</v>
      </c>
      <c r="U200" s="2">
        <v>0</v>
      </c>
      <c r="V200" s="2">
        <v>2</v>
      </c>
      <c r="W200" s="2">
        <v>1</v>
      </c>
      <c r="X200" s="2">
        <v>0</v>
      </c>
      <c r="Y200" s="2">
        <v>0</v>
      </c>
      <c r="Z200" s="2">
        <v>4</v>
      </c>
      <c r="AA200" s="6">
        <v>0</v>
      </c>
    </row>
    <row r="201" spans="1:27" ht="15" thickBot="1">
      <c r="A201">
        <v>8</v>
      </c>
      <c r="B201" s="4" t="s">
        <v>324</v>
      </c>
      <c r="C201" s="15" t="s">
        <v>122</v>
      </c>
      <c r="D201" s="1">
        <v>22</v>
      </c>
      <c r="E201" s="4" t="s">
        <v>336</v>
      </c>
      <c r="F201">
        <v>1</v>
      </c>
      <c r="G201">
        <v>277</v>
      </c>
      <c r="H201" s="4" t="s">
        <v>346</v>
      </c>
      <c r="I201" s="11">
        <f>4*60+25</f>
        <v>265</v>
      </c>
      <c r="J201">
        <v>1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-3</v>
      </c>
      <c r="Q201" s="2">
        <v>0</v>
      </c>
      <c r="R201" s="2">
        <v>2</v>
      </c>
      <c r="S201" s="2">
        <v>2</v>
      </c>
      <c r="T201" s="2">
        <v>0</v>
      </c>
      <c r="U201" s="2">
        <v>1</v>
      </c>
      <c r="V201" s="2">
        <v>0</v>
      </c>
      <c r="W201" s="2">
        <v>1</v>
      </c>
      <c r="X201" s="2">
        <v>0</v>
      </c>
      <c r="Y201" s="2">
        <v>0</v>
      </c>
      <c r="Z201" s="2">
        <v>2</v>
      </c>
      <c r="AA201" s="6">
        <v>0</v>
      </c>
    </row>
    <row r="202" spans="1:27" ht="15" thickBot="1">
      <c r="A202">
        <v>8</v>
      </c>
      <c r="B202" s="4" t="s">
        <v>324</v>
      </c>
      <c r="C202" s="15" t="s">
        <v>122</v>
      </c>
      <c r="D202" s="1">
        <v>22</v>
      </c>
      <c r="E202" s="4" t="s">
        <v>336</v>
      </c>
      <c r="F202">
        <v>1</v>
      </c>
      <c r="G202">
        <v>278</v>
      </c>
      <c r="H202" s="4" t="s">
        <v>347</v>
      </c>
      <c r="I202" s="11">
        <f>13*60+48</f>
        <v>828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-8</v>
      </c>
      <c r="Q202" s="2">
        <v>1</v>
      </c>
      <c r="R202" s="2">
        <v>1</v>
      </c>
      <c r="S202" s="2">
        <v>2</v>
      </c>
      <c r="T202" s="2">
        <v>0</v>
      </c>
      <c r="U202" s="2">
        <v>1</v>
      </c>
      <c r="V202" s="2">
        <v>0</v>
      </c>
      <c r="W202" s="2">
        <v>0</v>
      </c>
      <c r="X202" s="2">
        <v>0</v>
      </c>
      <c r="Y202" s="2">
        <v>0</v>
      </c>
      <c r="Z202" s="2">
        <v>3</v>
      </c>
      <c r="AA202" s="6">
        <v>0</v>
      </c>
    </row>
    <row r="203" spans="1:27">
      <c r="A203">
        <v>8</v>
      </c>
      <c r="B203" s="4" t="s">
        <v>324</v>
      </c>
      <c r="C203" s="15" t="s">
        <v>122</v>
      </c>
      <c r="D203" s="1">
        <v>22</v>
      </c>
      <c r="E203" s="4" t="s">
        <v>336</v>
      </c>
      <c r="F203">
        <v>1</v>
      </c>
      <c r="G203">
        <v>279</v>
      </c>
      <c r="H203" s="4" t="s">
        <v>348</v>
      </c>
      <c r="I203" s="1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6">
        <v>0</v>
      </c>
    </row>
    <row r="204" spans="1:27" ht="15" thickBot="1">
      <c r="A204">
        <v>9</v>
      </c>
      <c r="B204" s="4" t="s">
        <v>349</v>
      </c>
      <c r="C204" s="15" t="s">
        <v>122</v>
      </c>
      <c r="D204" s="1">
        <v>23</v>
      </c>
      <c r="E204" s="4" t="s">
        <v>350</v>
      </c>
      <c r="F204">
        <v>-1</v>
      </c>
      <c r="G204">
        <v>280</v>
      </c>
      <c r="H204" s="4" t="s">
        <v>351</v>
      </c>
      <c r="I204" s="11">
        <f>29*60+55</f>
        <v>1795</v>
      </c>
      <c r="J204">
        <v>4</v>
      </c>
      <c r="K204">
        <v>9</v>
      </c>
      <c r="L204">
        <v>3</v>
      </c>
      <c r="M204">
        <v>5</v>
      </c>
      <c r="N204">
        <v>0</v>
      </c>
      <c r="O204">
        <v>0</v>
      </c>
      <c r="P204">
        <v>-22</v>
      </c>
      <c r="Q204" s="2">
        <v>0</v>
      </c>
      <c r="R204" s="2">
        <v>2</v>
      </c>
      <c r="S204" s="2">
        <v>2</v>
      </c>
      <c r="T204" s="2">
        <v>1</v>
      </c>
      <c r="U204" s="2">
        <v>1</v>
      </c>
      <c r="V204" s="2">
        <v>0</v>
      </c>
      <c r="W204" s="2">
        <v>1</v>
      </c>
      <c r="X204" s="2">
        <v>0</v>
      </c>
      <c r="Y204" s="2">
        <v>0</v>
      </c>
      <c r="Z204" s="2">
        <v>11</v>
      </c>
      <c r="AA204" s="6">
        <v>1</v>
      </c>
    </row>
    <row r="205" spans="1:27" ht="15" thickBot="1">
      <c r="A205">
        <v>9</v>
      </c>
      <c r="B205" s="4" t="s">
        <v>349</v>
      </c>
      <c r="C205" s="15" t="s">
        <v>122</v>
      </c>
      <c r="D205" s="1">
        <v>23</v>
      </c>
      <c r="E205" s="4" t="s">
        <v>350</v>
      </c>
      <c r="F205">
        <v>-1</v>
      </c>
      <c r="G205">
        <v>281</v>
      </c>
      <c r="H205" s="4" t="s">
        <v>352</v>
      </c>
      <c r="I205" s="11">
        <f>19*60+48</f>
        <v>1188</v>
      </c>
      <c r="J205">
        <v>2</v>
      </c>
      <c r="K205">
        <v>5</v>
      </c>
      <c r="L205">
        <v>0</v>
      </c>
      <c r="M205">
        <v>0</v>
      </c>
      <c r="N205">
        <v>0</v>
      </c>
      <c r="O205">
        <v>0</v>
      </c>
      <c r="P205">
        <v>-11</v>
      </c>
      <c r="Q205" s="2">
        <v>1</v>
      </c>
      <c r="R205" s="2">
        <v>1</v>
      </c>
      <c r="S205" s="2">
        <v>2</v>
      </c>
      <c r="T205" s="2">
        <v>1</v>
      </c>
      <c r="U205" s="2">
        <v>1</v>
      </c>
      <c r="V205" s="2">
        <v>2</v>
      </c>
      <c r="W205" s="2">
        <v>0</v>
      </c>
      <c r="X205" s="2">
        <v>1</v>
      </c>
      <c r="Y205" s="2">
        <v>1</v>
      </c>
      <c r="Z205" s="2">
        <v>4</v>
      </c>
      <c r="AA205" s="6">
        <v>1</v>
      </c>
    </row>
    <row r="206" spans="1:27" ht="15" thickBot="1">
      <c r="A206">
        <v>9</v>
      </c>
      <c r="B206" s="4" t="s">
        <v>349</v>
      </c>
      <c r="C206" s="15" t="s">
        <v>122</v>
      </c>
      <c r="D206" s="1">
        <v>23</v>
      </c>
      <c r="E206" s="4" t="s">
        <v>350</v>
      </c>
      <c r="F206">
        <v>-1</v>
      </c>
      <c r="G206">
        <v>282</v>
      </c>
      <c r="H206" s="4" t="s">
        <v>353</v>
      </c>
      <c r="I206" s="11">
        <f>26*60+56</f>
        <v>1616</v>
      </c>
      <c r="J206">
        <v>3</v>
      </c>
      <c r="K206">
        <v>7</v>
      </c>
      <c r="L206">
        <v>0</v>
      </c>
      <c r="M206">
        <v>0</v>
      </c>
      <c r="N206">
        <v>0</v>
      </c>
      <c r="O206">
        <v>0</v>
      </c>
      <c r="P206">
        <v>-21</v>
      </c>
      <c r="Q206" s="2">
        <v>2</v>
      </c>
      <c r="R206" s="2">
        <v>9</v>
      </c>
      <c r="S206" s="2">
        <v>11</v>
      </c>
      <c r="T206" s="2">
        <v>1</v>
      </c>
      <c r="U206" s="2">
        <v>3</v>
      </c>
      <c r="V206" s="2">
        <v>0</v>
      </c>
      <c r="W206" s="2">
        <v>1</v>
      </c>
      <c r="X206" s="2">
        <v>1</v>
      </c>
      <c r="Y206" s="2">
        <v>1</v>
      </c>
      <c r="Z206" s="2">
        <v>6</v>
      </c>
      <c r="AA206" s="6">
        <v>1</v>
      </c>
    </row>
    <row r="207" spans="1:27" ht="15" thickBot="1">
      <c r="A207">
        <v>9</v>
      </c>
      <c r="B207" s="4" t="s">
        <v>349</v>
      </c>
      <c r="C207" s="15" t="s">
        <v>122</v>
      </c>
      <c r="D207" s="1">
        <v>23</v>
      </c>
      <c r="E207" s="4" t="s">
        <v>350</v>
      </c>
      <c r="F207">
        <v>-1</v>
      </c>
      <c r="G207">
        <v>283</v>
      </c>
      <c r="H207" s="4" t="s">
        <v>354</v>
      </c>
      <c r="I207" s="11">
        <f>39*60+52</f>
        <v>2392</v>
      </c>
      <c r="J207">
        <v>8</v>
      </c>
      <c r="K207">
        <v>12</v>
      </c>
      <c r="L207">
        <v>2</v>
      </c>
      <c r="M207">
        <v>3</v>
      </c>
      <c r="N207">
        <v>2</v>
      </c>
      <c r="O207">
        <v>3</v>
      </c>
      <c r="P207">
        <v>0</v>
      </c>
      <c r="Q207" s="2">
        <v>0</v>
      </c>
      <c r="R207" s="2">
        <v>2</v>
      </c>
      <c r="S207" s="2">
        <v>2</v>
      </c>
      <c r="T207" s="2">
        <v>5</v>
      </c>
      <c r="U207" s="2">
        <v>3</v>
      </c>
      <c r="V207" s="2">
        <v>0</v>
      </c>
      <c r="W207" s="2">
        <v>4</v>
      </c>
      <c r="X207" s="2">
        <v>1</v>
      </c>
      <c r="Y207" s="2">
        <v>0</v>
      </c>
      <c r="Z207" s="2">
        <v>20</v>
      </c>
      <c r="AA207" s="6">
        <v>1</v>
      </c>
    </row>
    <row r="208" spans="1:27" ht="15" thickBot="1">
      <c r="A208">
        <v>9</v>
      </c>
      <c r="B208" s="4" t="s">
        <v>349</v>
      </c>
      <c r="C208" s="15" t="s">
        <v>122</v>
      </c>
      <c r="D208" s="1">
        <v>23</v>
      </c>
      <c r="E208" s="4" t="s">
        <v>350</v>
      </c>
      <c r="F208">
        <v>-1</v>
      </c>
      <c r="G208">
        <v>284</v>
      </c>
      <c r="H208" s="4" t="s">
        <v>355</v>
      </c>
      <c r="I208" s="11">
        <f>29*60+16</f>
        <v>1756</v>
      </c>
      <c r="J208">
        <v>4</v>
      </c>
      <c r="K208">
        <v>16</v>
      </c>
      <c r="L208">
        <v>0</v>
      </c>
      <c r="M208">
        <v>1</v>
      </c>
      <c r="N208">
        <v>2</v>
      </c>
      <c r="O208">
        <v>3</v>
      </c>
      <c r="P208">
        <v>-24</v>
      </c>
      <c r="Q208" s="2">
        <v>0</v>
      </c>
      <c r="R208" s="2">
        <v>1</v>
      </c>
      <c r="S208" s="2">
        <v>1</v>
      </c>
      <c r="T208" s="2">
        <v>6</v>
      </c>
      <c r="U208" s="2">
        <v>2</v>
      </c>
      <c r="V208" s="2">
        <v>0</v>
      </c>
      <c r="W208" s="2">
        <v>5</v>
      </c>
      <c r="X208" s="2">
        <v>0</v>
      </c>
      <c r="Y208" s="2">
        <v>2</v>
      </c>
      <c r="Z208" s="2">
        <v>10</v>
      </c>
      <c r="AA208" s="6">
        <v>1</v>
      </c>
    </row>
    <row r="209" spans="1:27" ht="15" thickBot="1">
      <c r="A209">
        <v>9</v>
      </c>
      <c r="B209" s="4" t="s">
        <v>349</v>
      </c>
      <c r="C209" s="15" t="s">
        <v>122</v>
      </c>
      <c r="D209" s="1">
        <v>23</v>
      </c>
      <c r="E209" s="4" t="s">
        <v>350</v>
      </c>
      <c r="F209">
        <v>-1</v>
      </c>
      <c r="G209">
        <v>285</v>
      </c>
      <c r="H209" s="4" t="s">
        <v>356</v>
      </c>
      <c r="I209" s="11">
        <f>27*60+13</f>
        <v>1633</v>
      </c>
      <c r="J209">
        <v>5</v>
      </c>
      <c r="K209">
        <v>12</v>
      </c>
      <c r="L209">
        <v>0</v>
      </c>
      <c r="M209">
        <v>2</v>
      </c>
      <c r="N209">
        <v>2</v>
      </c>
      <c r="O209">
        <v>2</v>
      </c>
      <c r="P209">
        <v>0</v>
      </c>
      <c r="Q209" s="2">
        <v>4</v>
      </c>
      <c r="R209" s="2">
        <v>4</v>
      </c>
      <c r="S209" s="2">
        <v>8</v>
      </c>
      <c r="T209" s="2">
        <v>2</v>
      </c>
      <c r="U209" s="2">
        <v>5</v>
      </c>
      <c r="V209" s="2">
        <v>2</v>
      </c>
      <c r="W209" s="2">
        <v>0</v>
      </c>
      <c r="X209" s="2">
        <v>0</v>
      </c>
      <c r="Y209" s="2">
        <v>1</v>
      </c>
      <c r="Z209" s="2">
        <v>12</v>
      </c>
      <c r="AA209" s="6">
        <v>0</v>
      </c>
    </row>
    <row r="210" spans="1:27" ht="15" thickBot="1">
      <c r="A210">
        <v>9</v>
      </c>
      <c r="B210" s="4" t="s">
        <v>349</v>
      </c>
      <c r="C210" s="15" t="s">
        <v>122</v>
      </c>
      <c r="D210" s="1">
        <v>23</v>
      </c>
      <c r="E210" s="4" t="s">
        <v>350</v>
      </c>
      <c r="F210">
        <v>-1</v>
      </c>
      <c r="G210">
        <v>286</v>
      </c>
      <c r="H210" s="4" t="s">
        <v>357</v>
      </c>
      <c r="I210" s="11">
        <f>26*60+40</f>
        <v>1600</v>
      </c>
      <c r="J210">
        <v>5</v>
      </c>
      <c r="K210">
        <v>7</v>
      </c>
      <c r="L210">
        <v>2</v>
      </c>
      <c r="M210">
        <v>3</v>
      </c>
      <c r="N210">
        <v>2</v>
      </c>
      <c r="O210">
        <v>2</v>
      </c>
      <c r="P210">
        <v>10</v>
      </c>
      <c r="Q210" s="2">
        <v>0</v>
      </c>
      <c r="R210" s="2">
        <v>2</v>
      </c>
      <c r="S210" s="2">
        <v>2</v>
      </c>
      <c r="T210" s="2">
        <v>1</v>
      </c>
      <c r="U210" s="2">
        <v>2</v>
      </c>
      <c r="V210" s="2">
        <v>0</v>
      </c>
      <c r="W210" s="2">
        <v>1</v>
      </c>
      <c r="X210" s="2">
        <v>0</v>
      </c>
      <c r="Y210" s="2">
        <v>0</v>
      </c>
      <c r="Z210" s="2">
        <v>14</v>
      </c>
      <c r="AA210" s="6">
        <v>0</v>
      </c>
    </row>
    <row r="211" spans="1:27" ht="15" thickBot="1">
      <c r="A211">
        <v>9</v>
      </c>
      <c r="B211" s="4" t="s">
        <v>349</v>
      </c>
      <c r="C211" s="15" t="s">
        <v>122</v>
      </c>
      <c r="D211" s="1">
        <v>23</v>
      </c>
      <c r="E211" s="4" t="s">
        <v>350</v>
      </c>
      <c r="F211">
        <v>-1</v>
      </c>
      <c r="G211">
        <v>287</v>
      </c>
      <c r="H211" s="4" t="s">
        <v>358</v>
      </c>
      <c r="I211" s="11">
        <f>20*60+38</f>
        <v>1238</v>
      </c>
      <c r="J211">
        <v>4</v>
      </c>
      <c r="K211">
        <v>5</v>
      </c>
      <c r="L211">
        <v>2</v>
      </c>
      <c r="M211">
        <v>3</v>
      </c>
      <c r="N211">
        <v>1</v>
      </c>
      <c r="O211">
        <v>3</v>
      </c>
      <c r="P211">
        <v>15</v>
      </c>
      <c r="Q211" s="2">
        <v>0</v>
      </c>
      <c r="R211" s="2">
        <v>5</v>
      </c>
      <c r="S211" s="2">
        <v>5</v>
      </c>
      <c r="T211" s="2">
        <v>0</v>
      </c>
      <c r="U211" s="2">
        <v>3</v>
      </c>
      <c r="V211" s="2">
        <v>1</v>
      </c>
      <c r="W211" s="2">
        <v>1</v>
      </c>
      <c r="X211" s="2">
        <v>0</v>
      </c>
      <c r="Y211" s="2">
        <v>0</v>
      </c>
      <c r="Z211" s="2">
        <v>11</v>
      </c>
      <c r="AA211" s="6">
        <v>0</v>
      </c>
    </row>
    <row r="212" spans="1:27" ht="15" thickBot="1">
      <c r="A212">
        <v>9</v>
      </c>
      <c r="B212" s="4" t="s">
        <v>349</v>
      </c>
      <c r="C212" s="15" t="s">
        <v>122</v>
      </c>
      <c r="D212" s="1">
        <v>23</v>
      </c>
      <c r="E212" s="4" t="s">
        <v>350</v>
      </c>
      <c r="F212">
        <v>-1</v>
      </c>
      <c r="G212">
        <v>288</v>
      </c>
      <c r="H212" s="4" t="s">
        <v>359</v>
      </c>
      <c r="I212" s="11">
        <f>18*60+44</f>
        <v>1124</v>
      </c>
      <c r="J212">
        <v>2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18</v>
      </c>
      <c r="Q212" s="2">
        <v>1</v>
      </c>
      <c r="R212" s="2">
        <v>2</v>
      </c>
      <c r="S212" s="2">
        <v>3</v>
      </c>
      <c r="T212" s="2">
        <v>9</v>
      </c>
      <c r="U212" s="2">
        <v>1</v>
      </c>
      <c r="V212" s="2">
        <v>1</v>
      </c>
      <c r="W212" s="2">
        <v>1</v>
      </c>
      <c r="X212" s="2">
        <v>0</v>
      </c>
      <c r="Y212" s="2">
        <v>0</v>
      </c>
      <c r="Z212" s="2">
        <v>4</v>
      </c>
      <c r="AA212" s="6">
        <v>0</v>
      </c>
    </row>
    <row r="213" spans="1:27" ht="15" thickBot="1">
      <c r="A213">
        <v>9</v>
      </c>
      <c r="B213" s="4" t="s">
        <v>349</v>
      </c>
      <c r="C213" s="15" t="s">
        <v>122</v>
      </c>
      <c r="D213" s="1">
        <v>23</v>
      </c>
      <c r="E213" s="4" t="s">
        <v>350</v>
      </c>
      <c r="F213">
        <v>-1</v>
      </c>
      <c r="G213">
        <v>289</v>
      </c>
      <c r="H213" s="4" t="s">
        <v>360</v>
      </c>
      <c r="I213" s="11">
        <f>59</f>
        <v>59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5</v>
      </c>
      <c r="Q213" s="2">
        <v>1</v>
      </c>
      <c r="R213" s="2">
        <v>0</v>
      </c>
      <c r="S213" s="2">
        <v>1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2</v>
      </c>
      <c r="AA213" s="6">
        <v>0</v>
      </c>
    </row>
    <row r="214" spans="1:27">
      <c r="A214">
        <v>9</v>
      </c>
      <c r="B214" s="4" t="s">
        <v>349</v>
      </c>
      <c r="C214" s="15" t="s">
        <v>122</v>
      </c>
      <c r="D214" s="1">
        <v>23</v>
      </c>
      <c r="E214" s="4" t="s">
        <v>350</v>
      </c>
      <c r="F214">
        <v>-1</v>
      </c>
      <c r="G214">
        <v>290</v>
      </c>
      <c r="H214" s="4" t="s">
        <v>361</v>
      </c>
      <c r="I214" s="1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6">
        <v>0</v>
      </c>
    </row>
    <row r="215" spans="1:27">
      <c r="A215">
        <v>9</v>
      </c>
      <c r="B215" s="4" t="s">
        <v>349</v>
      </c>
      <c r="C215" s="15" t="s">
        <v>122</v>
      </c>
      <c r="D215" s="1">
        <v>23</v>
      </c>
      <c r="E215" s="4" t="s">
        <v>350</v>
      </c>
      <c r="F215">
        <v>-1</v>
      </c>
      <c r="G215">
        <v>291</v>
      </c>
      <c r="H215" s="4" t="s">
        <v>362</v>
      </c>
      <c r="I215" s="1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6">
        <v>0</v>
      </c>
    </row>
    <row r="216" spans="1:27">
      <c r="A216">
        <v>9</v>
      </c>
      <c r="B216" s="4" t="s">
        <v>349</v>
      </c>
      <c r="C216" s="15" t="s">
        <v>122</v>
      </c>
      <c r="D216" s="1">
        <v>23</v>
      </c>
      <c r="E216" s="4" t="s">
        <v>350</v>
      </c>
      <c r="F216">
        <v>-1</v>
      </c>
      <c r="G216">
        <v>292</v>
      </c>
      <c r="H216" s="4" t="s">
        <v>363</v>
      </c>
      <c r="I216" s="1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6">
        <v>0</v>
      </c>
    </row>
    <row r="217" spans="1:27" ht="15" thickBot="1">
      <c r="A217">
        <v>9</v>
      </c>
      <c r="B217" s="4" t="s">
        <v>349</v>
      </c>
      <c r="C217" s="15" t="s">
        <v>122</v>
      </c>
      <c r="D217" s="1">
        <v>24</v>
      </c>
      <c r="E217" s="4" t="s">
        <v>364</v>
      </c>
      <c r="F217">
        <v>1</v>
      </c>
      <c r="G217">
        <v>293</v>
      </c>
      <c r="H217" s="4" t="s">
        <v>365</v>
      </c>
      <c r="I217" s="11">
        <f>20*60+50</f>
        <v>1250</v>
      </c>
      <c r="J217">
        <v>0</v>
      </c>
      <c r="K217">
        <v>5</v>
      </c>
      <c r="L217">
        <v>0</v>
      </c>
      <c r="M217">
        <v>0</v>
      </c>
      <c r="N217">
        <v>3</v>
      </c>
      <c r="O217">
        <v>4</v>
      </c>
      <c r="P217">
        <v>2</v>
      </c>
      <c r="Q217" s="2">
        <v>3</v>
      </c>
      <c r="R217" s="2">
        <v>3</v>
      </c>
      <c r="S217" s="2">
        <v>6</v>
      </c>
      <c r="T217" s="2">
        <v>0</v>
      </c>
      <c r="U217" s="2">
        <v>2</v>
      </c>
      <c r="V217" s="2">
        <v>1</v>
      </c>
      <c r="W217" s="2">
        <v>1</v>
      </c>
      <c r="X217" s="2">
        <v>0</v>
      </c>
      <c r="Y217" s="2">
        <v>1</v>
      </c>
      <c r="Z217" s="2">
        <v>3</v>
      </c>
      <c r="AA217" s="6">
        <v>1</v>
      </c>
    </row>
    <row r="218" spans="1:27" ht="15" thickBot="1">
      <c r="A218">
        <v>9</v>
      </c>
      <c r="B218" s="4" t="s">
        <v>349</v>
      </c>
      <c r="C218" s="15" t="s">
        <v>122</v>
      </c>
      <c r="D218" s="1">
        <v>24</v>
      </c>
      <c r="E218" s="4" t="s">
        <v>364</v>
      </c>
      <c r="F218">
        <v>1</v>
      </c>
      <c r="G218">
        <v>294</v>
      </c>
      <c r="H218" s="4" t="s">
        <v>366</v>
      </c>
      <c r="I218" s="11">
        <f>27*60+13</f>
        <v>1633</v>
      </c>
      <c r="J218">
        <v>1</v>
      </c>
      <c r="K218">
        <v>2</v>
      </c>
      <c r="L218">
        <v>0</v>
      </c>
      <c r="M218">
        <v>1</v>
      </c>
      <c r="N218">
        <v>0</v>
      </c>
      <c r="O218">
        <v>0</v>
      </c>
      <c r="P218">
        <v>-3</v>
      </c>
      <c r="Q218" s="2">
        <v>3</v>
      </c>
      <c r="R218" s="2">
        <v>2</v>
      </c>
      <c r="S218" s="2">
        <v>5</v>
      </c>
      <c r="T218" s="2">
        <v>1</v>
      </c>
      <c r="U218" s="2">
        <v>1</v>
      </c>
      <c r="V218" s="2">
        <v>0</v>
      </c>
      <c r="W218" s="2">
        <v>0</v>
      </c>
      <c r="X218" s="2">
        <v>1</v>
      </c>
      <c r="Y218" s="2">
        <v>0</v>
      </c>
      <c r="Z218" s="2">
        <v>2</v>
      </c>
      <c r="AA218" s="6">
        <v>1</v>
      </c>
    </row>
    <row r="219" spans="1:27" ht="15" thickBot="1">
      <c r="A219">
        <v>9</v>
      </c>
      <c r="B219" s="4" t="s">
        <v>349</v>
      </c>
      <c r="C219" s="15" t="s">
        <v>122</v>
      </c>
      <c r="D219" s="1">
        <v>24</v>
      </c>
      <c r="E219" s="4" t="s">
        <v>364</v>
      </c>
      <c r="F219">
        <v>1</v>
      </c>
      <c r="G219">
        <v>295</v>
      </c>
      <c r="H219" s="4" t="s">
        <v>367</v>
      </c>
      <c r="I219" s="11">
        <f>40*60+3</f>
        <v>2403</v>
      </c>
      <c r="J219">
        <v>8</v>
      </c>
      <c r="K219">
        <v>19</v>
      </c>
      <c r="L219">
        <v>0</v>
      </c>
      <c r="M219">
        <v>0</v>
      </c>
      <c r="N219">
        <v>3</v>
      </c>
      <c r="O219">
        <v>3</v>
      </c>
      <c r="P219">
        <v>-2</v>
      </c>
      <c r="Q219" s="2">
        <v>3</v>
      </c>
      <c r="R219" s="2">
        <v>8</v>
      </c>
      <c r="S219" s="2">
        <v>11</v>
      </c>
      <c r="T219" s="2">
        <v>0</v>
      </c>
      <c r="U219" s="2">
        <v>3</v>
      </c>
      <c r="V219" s="2">
        <v>0</v>
      </c>
      <c r="W219" s="2">
        <v>0</v>
      </c>
      <c r="X219" s="2">
        <v>2</v>
      </c>
      <c r="Y219" s="2">
        <v>1</v>
      </c>
      <c r="Z219" s="2">
        <v>19</v>
      </c>
      <c r="AA219" s="6">
        <v>1</v>
      </c>
    </row>
    <row r="220" spans="1:27" ht="15" thickBot="1">
      <c r="A220">
        <v>9</v>
      </c>
      <c r="B220" s="4" t="s">
        <v>349</v>
      </c>
      <c r="C220" s="15" t="s">
        <v>122</v>
      </c>
      <c r="D220" s="1">
        <v>24</v>
      </c>
      <c r="E220" s="4" t="s">
        <v>364</v>
      </c>
      <c r="F220">
        <v>1</v>
      </c>
      <c r="G220">
        <v>296</v>
      </c>
      <c r="H220" s="4" t="s">
        <v>368</v>
      </c>
      <c r="I220" s="11">
        <f>27*60+5</f>
        <v>1625</v>
      </c>
      <c r="J220">
        <v>3</v>
      </c>
      <c r="K220">
        <v>7</v>
      </c>
      <c r="L220">
        <v>0</v>
      </c>
      <c r="M220">
        <v>1</v>
      </c>
      <c r="N220">
        <v>3</v>
      </c>
      <c r="O220">
        <v>4</v>
      </c>
      <c r="P220">
        <v>-1</v>
      </c>
      <c r="Q220" s="2">
        <v>0</v>
      </c>
      <c r="R220" s="2">
        <v>3</v>
      </c>
      <c r="S220" s="2">
        <v>3</v>
      </c>
      <c r="T220" s="2">
        <v>2</v>
      </c>
      <c r="U220" s="2">
        <v>2</v>
      </c>
      <c r="V220" s="2">
        <v>1</v>
      </c>
      <c r="W220" s="2">
        <v>1</v>
      </c>
      <c r="X220" s="2">
        <v>0</v>
      </c>
      <c r="Y220" s="2">
        <v>0</v>
      </c>
      <c r="Z220" s="2">
        <v>9</v>
      </c>
      <c r="AA220" s="6">
        <v>1</v>
      </c>
    </row>
    <row r="221" spans="1:27" ht="15" thickBot="1">
      <c r="A221">
        <v>9</v>
      </c>
      <c r="B221" s="4" t="s">
        <v>349</v>
      </c>
      <c r="C221" s="15" t="s">
        <v>122</v>
      </c>
      <c r="D221" s="1">
        <v>24</v>
      </c>
      <c r="E221" s="4" t="s">
        <v>364</v>
      </c>
      <c r="F221">
        <v>1</v>
      </c>
      <c r="G221">
        <v>297</v>
      </c>
      <c r="H221" s="4" t="s">
        <v>369</v>
      </c>
      <c r="I221" s="11">
        <f>38*60+12</f>
        <v>2292</v>
      </c>
      <c r="J221">
        <v>6</v>
      </c>
      <c r="K221">
        <v>22</v>
      </c>
      <c r="L221">
        <v>0</v>
      </c>
      <c r="M221">
        <v>10</v>
      </c>
      <c r="N221">
        <v>9</v>
      </c>
      <c r="O221">
        <v>10</v>
      </c>
      <c r="P221">
        <v>16</v>
      </c>
      <c r="Q221" s="2">
        <v>1</v>
      </c>
      <c r="R221" s="2">
        <v>4</v>
      </c>
      <c r="S221" s="2">
        <v>5</v>
      </c>
      <c r="T221" s="2">
        <v>10</v>
      </c>
      <c r="U221" s="2">
        <v>2</v>
      </c>
      <c r="V221" s="2">
        <v>1</v>
      </c>
      <c r="W221" s="2">
        <v>1</v>
      </c>
      <c r="X221" s="2">
        <v>1</v>
      </c>
      <c r="Y221" s="2">
        <v>1</v>
      </c>
      <c r="Z221" s="2">
        <v>21</v>
      </c>
      <c r="AA221" s="6">
        <v>1</v>
      </c>
    </row>
    <row r="222" spans="1:27" ht="15" thickBot="1">
      <c r="A222">
        <v>9</v>
      </c>
      <c r="B222" s="4" t="s">
        <v>349</v>
      </c>
      <c r="C222" s="15" t="s">
        <v>122</v>
      </c>
      <c r="D222" s="1">
        <v>24</v>
      </c>
      <c r="E222" s="4" t="s">
        <v>364</v>
      </c>
      <c r="F222">
        <v>1</v>
      </c>
      <c r="G222">
        <v>298</v>
      </c>
      <c r="H222" s="4" t="s">
        <v>370</v>
      </c>
      <c r="I222" s="11">
        <f>20*60+20</f>
        <v>1220</v>
      </c>
      <c r="J222">
        <v>4</v>
      </c>
      <c r="K222">
        <v>4</v>
      </c>
      <c r="L222">
        <v>0</v>
      </c>
      <c r="M222">
        <v>0</v>
      </c>
      <c r="N222">
        <v>7</v>
      </c>
      <c r="O222">
        <v>8</v>
      </c>
      <c r="P222">
        <v>9</v>
      </c>
      <c r="Q222" s="2">
        <v>3</v>
      </c>
      <c r="R222" s="2">
        <v>5</v>
      </c>
      <c r="S222" s="2">
        <v>8</v>
      </c>
      <c r="T222" s="2">
        <v>2</v>
      </c>
      <c r="U222" s="2">
        <v>1</v>
      </c>
      <c r="V222" s="2">
        <v>1</v>
      </c>
      <c r="W222" s="2">
        <v>1</v>
      </c>
      <c r="X222" s="2">
        <v>0</v>
      </c>
      <c r="Y222" s="2">
        <v>0</v>
      </c>
      <c r="Z222" s="2">
        <v>15</v>
      </c>
      <c r="AA222" s="6">
        <v>0</v>
      </c>
    </row>
    <row r="223" spans="1:27" ht="15" thickBot="1">
      <c r="A223">
        <v>9</v>
      </c>
      <c r="B223" s="4" t="s">
        <v>349</v>
      </c>
      <c r="C223" s="15" t="s">
        <v>122</v>
      </c>
      <c r="D223" s="1">
        <v>24</v>
      </c>
      <c r="E223" s="4" t="s">
        <v>364</v>
      </c>
      <c r="F223">
        <v>1</v>
      </c>
      <c r="G223">
        <v>299</v>
      </c>
      <c r="H223" s="4" t="s">
        <v>371</v>
      </c>
      <c r="I223" s="11">
        <f>7*60+57</f>
        <v>477</v>
      </c>
      <c r="J223">
        <v>2</v>
      </c>
      <c r="K223">
        <v>2</v>
      </c>
      <c r="L223">
        <v>0</v>
      </c>
      <c r="M223">
        <v>0</v>
      </c>
      <c r="N223">
        <v>0</v>
      </c>
      <c r="O223">
        <v>0</v>
      </c>
      <c r="P223">
        <v>8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1</v>
      </c>
      <c r="W223" s="2">
        <v>0</v>
      </c>
      <c r="X223" s="2">
        <v>1</v>
      </c>
      <c r="Y223" s="2">
        <v>0</v>
      </c>
      <c r="Z223" s="2">
        <v>4</v>
      </c>
      <c r="AA223" s="6">
        <v>0</v>
      </c>
    </row>
    <row r="224" spans="1:27" ht="15" thickBot="1">
      <c r="A224">
        <v>9</v>
      </c>
      <c r="B224" s="4" t="s">
        <v>349</v>
      </c>
      <c r="C224" s="15" t="s">
        <v>122</v>
      </c>
      <c r="D224" s="1">
        <v>24</v>
      </c>
      <c r="E224" s="4" t="s">
        <v>364</v>
      </c>
      <c r="F224">
        <v>1</v>
      </c>
      <c r="G224">
        <v>300</v>
      </c>
      <c r="H224" s="4" t="s">
        <v>372</v>
      </c>
      <c r="I224" s="11">
        <f>20*60+55</f>
        <v>1255</v>
      </c>
      <c r="J224">
        <v>3</v>
      </c>
      <c r="K224">
        <v>6</v>
      </c>
      <c r="L224">
        <v>1</v>
      </c>
      <c r="M224">
        <v>4</v>
      </c>
      <c r="N224">
        <v>2</v>
      </c>
      <c r="O224">
        <v>2</v>
      </c>
      <c r="P224">
        <v>7</v>
      </c>
      <c r="Q224" s="2">
        <v>1</v>
      </c>
      <c r="R224" s="2">
        <v>5</v>
      </c>
      <c r="S224" s="2">
        <v>6</v>
      </c>
      <c r="T224" s="2">
        <v>1</v>
      </c>
      <c r="U224" s="2">
        <v>2</v>
      </c>
      <c r="V224" s="2">
        <v>1</v>
      </c>
      <c r="W224" s="2">
        <v>3</v>
      </c>
      <c r="X224" s="2">
        <v>0</v>
      </c>
      <c r="Y224" s="2">
        <v>0</v>
      </c>
      <c r="Z224" s="2">
        <v>9</v>
      </c>
      <c r="AA224" s="6">
        <v>0</v>
      </c>
    </row>
    <row r="225" spans="1:27" ht="15" thickBot="1">
      <c r="A225">
        <v>9</v>
      </c>
      <c r="B225" s="4" t="s">
        <v>349</v>
      </c>
      <c r="C225" s="15" t="s">
        <v>122</v>
      </c>
      <c r="D225" s="1">
        <v>24</v>
      </c>
      <c r="E225" s="4" t="s">
        <v>364</v>
      </c>
      <c r="F225">
        <v>1</v>
      </c>
      <c r="G225">
        <v>301</v>
      </c>
      <c r="H225" s="4" t="s">
        <v>373</v>
      </c>
      <c r="I225" s="8">
        <f>9*60+48</f>
        <v>588</v>
      </c>
      <c r="J225">
        <v>0</v>
      </c>
      <c r="K225">
        <v>2</v>
      </c>
      <c r="L225">
        <v>0</v>
      </c>
      <c r="M225">
        <v>2</v>
      </c>
      <c r="N225">
        <v>0</v>
      </c>
      <c r="O225">
        <v>0</v>
      </c>
      <c r="P225">
        <v>-10</v>
      </c>
      <c r="Q225" s="2">
        <v>0</v>
      </c>
      <c r="R225" s="2">
        <v>1</v>
      </c>
      <c r="S225" s="2">
        <v>1</v>
      </c>
      <c r="T225" s="2">
        <v>1</v>
      </c>
      <c r="U225" s="2">
        <v>1</v>
      </c>
      <c r="V225" s="2">
        <v>0</v>
      </c>
      <c r="W225" s="2">
        <v>2</v>
      </c>
      <c r="X225" s="2">
        <v>0</v>
      </c>
      <c r="Y225" s="2">
        <v>0</v>
      </c>
      <c r="Z225" s="2">
        <v>0</v>
      </c>
      <c r="AA225" s="6">
        <v>0</v>
      </c>
    </row>
    <row r="226" spans="1:27" ht="15" thickBot="1">
      <c r="A226">
        <v>9</v>
      </c>
      <c r="B226" s="4" t="s">
        <v>349</v>
      </c>
      <c r="C226" s="15" t="s">
        <v>122</v>
      </c>
      <c r="D226" s="1">
        <v>24</v>
      </c>
      <c r="E226" s="4" t="s">
        <v>364</v>
      </c>
      <c r="F226">
        <v>1</v>
      </c>
      <c r="G226">
        <v>302</v>
      </c>
      <c r="H226" s="4" t="s">
        <v>374</v>
      </c>
      <c r="I226" s="8">
        <f>27*60+37</f>
        <v>1657</v>
      </c>
      <c r="J226">
        <v>7</v>
      </c>
      <c r="K226">
        <v>9</v>
      </c>
      <c r="L226">
        <v>2</v>
      </c>
      <c r="M226">
        <v>3</v>
      </c>
      <c r="N226">
        <v>2</v>
      </c>
      <c r="O226">
        <v>3</v>
      </c>
      <c r="P226">
        <v>4</v>
      </c>
      <c r="Q226" s="2">
        <v>1</v>
      </c>
      <c r="R226" s="2">
        <v>2</v>
      </c>
      <c r="S226" s="2">
        <v>3</v>
      </c>
      <c r="T226" s="2">
        <v>0</v>
      </c>
      <c r="U226" s="2">
        <v>1</v>
      </c>
      <c r="V226" s="2">
        <v>0</v>
      </c>
      <c r="W226" s="2">
        <v>1</v>
      </c>
      <c r="X226" s="2">
        <v>0</v>
      </c>
      <c r="Y226" s="2">
        <v>0</v>
      </c>
      <c r="Z226" s="2">
        <v>18</v>
      </c>
      <c r="AA226" s="6">
        <v>0</v>
      </c>
    </row>
    <row r="227" spans="1:27">
      <c r="A227">
        <v>9</v>
      </c>
      <c r="B227" s="4" t="s">
        <v>349</v>
      </c>
      <c r="C227" s="15" t="s">
        <v>122</v>
      </c>
      <c r="D227" s="1">
        <v>24</v>
      </c>
      <c r="E227" s="4" t="s">
        <v>364</v>
      </c>
      <c r="F227">
        <v>1</v>
      </c>
      <c r="G227">
        <v>303</v>
      </c>
      <c r="H227" s="4" t="s">
        <v>375</v>
      </c>
      <c r="I227" s="8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6">
        <v>0</v>
      </c>
    </row>
    <row r="228" spans="1:27">
      <c r="A228">
        <v>9</v>
      </c>
      <c r="B228" s="4" t="s">
        <v>349</v>
      </c>
      <c r="C228" s="15" t="s">
        <v>122</v>
      </c>
      <c r="D228" s="1">
        <v>24</v>
      </c>
      <c r="E228" s="4" t="s">
        <v>364</v>
      </c>
      <c r="F228">
        <v>1</v>
      </c>
      <c r="G228">
        <v>304</v>
      </c>
      <c r="H228" s="4" t="s">
        <v>376</v>
      </c>
      <c r="I228" s="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6">
        <v>0</v>
      </c>
    </row>
    <row r="229" spans="1:27">
      <c r="A229">
        <v>9</v>
      </c>
      <c r="B229" s="4" t="s">
        <v>349</v>
      </c>
      <c r="C229" s="15" t="s">
        <v>122</v>
      </c>
      <c r="D229" s="1">
        <v>24</v>
      </c>
      <c r="E229" s="4" t="s">
        <v>364</v>
      </c>
      <c r="F229">
        <v>1</v>
      </c>
      <c r="G229">
        <v>305</v>
      </c>
      <c r="H229" s="4" t="s">
        <v>377</v>
      </c>
      <c r="I229" s="8">
        <f>0*60+0</f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6">
        <v>0</v>
      </c>
    </row>
    <row r="230" spans="1:27" ht="15" thickBot="1">
      <c r="A230">
        <v>10</v>
      </c>
      <c r="B230" s="4" t="s">
        <v>25</v>
      </c>
      <c r="C230" s="15" t="s">
        <v>18</v>
      </c>
      <c r="D230" s="1">
        <v>1</v>
      </c>
      <c r="E230" s="4" t="s">
        <v>26</v>
      </c>
      <c r="F230">
        <v>1</v>
      </c>
      <c r="G230">
        <v>1</v>
      </c>
      <c r="H230" s="4" t="s">
        <v>27</v>
      </c>
      <c r="I230" s="12">
        <f>35*60+34</f>
        <v>2134</v>
      </c>
      <c r="J230" s="3">
        <v>6</v>
      </c>
      <c r="K230" s="3">
        <v>13</v>
      </c>
      <c r="L230" s="3" t="s">
        <v>28</v>
      </c>
      <c r="M230" s="3" t="s">
        <v>29</v>
      </c>
      <c r="N230" s="3" t="s">
        <v>30</v>
      </c>
      <c r="O230" s="3" t="s">
        <v>30</v>
      </c>
      <c r="P230" s="3" t="s">
        <v>31</v>
      </c>
      <c r="Q230" s="3" t="s">
        <v>32</v>
      </c>
      <c r="R230" s="3" t="s">
        <v>33</v>
      </c>
      <c r="S230" s="3" t="s">
        <v>29</v>
      </c>
      <c r="T230" s="3" t="s">
        <v>34</v>
      </c>
      <c r="U230" s="3" t="s">
        <v>32</v>
      </c>
      <c r="V230" s="3" t="s">
        <v>32</v>
      </c>
      <c r="W230" s="3" t="s">
        <v>35</v>
      </c>
      <c r="X230" s="4" t="s">
        <v>30</v>
      </c>
      <c r="Y230" s="4" t="s">
        <v>30</v>
      </c>
      <c r="Z230" s="4" t="s">
        <v>36</v>
      </c>
      <c r="AA230" s="4" t="s">
        <v>35</v>
      </c>
    </row>
    <row r="231" spans="1:27">
      <c r="A231">
        <v>10</v>
      </c>
      <c r="B231" s="4" t="s">
        <v>25</v>
      </c>
      <c r="C231" s="15" t="s">
        <v>18</v>
      </c>
      <c r="D231" s="1">
        <v>1</v>
      </c>
      <c r="E231" s="4" t="s">
        <v>26</v>
      </c>
      <c r="F231">
        <v>1</v>
      </c>
      <c r="G231">
        <v>2</v>
      </c>
      <c r="H231" s="4" t="s">
        <v>37</v>
      </c>
      <c r="I231" s="11">
        <f>32*60+32</f>
        <v>1952</v>
      </c>
      <c r="J231">
        <v>12</v>
      </c>
      <c r="K231">
        <v>20</v>
      </c>
      <c r="L231">
        <v>0</v>
      </c>
      <c r="M231">
        <v>0</v>
      </c>
      <c r="N231">
        <v>7</v>
      </c>
      <c r="O231">
        <v>8</v>
      </c>
      <c r="P231">
        <v>27</v>
      </c>
      <c r="Q231">
        <v>1</v>
      </c>
      <c r="R231">
        <v>14</v>
      </c>
      <c r="S231">
        <v>15</v>
      </c>
      <c r="T231">
        <v>6</v>
      </c>
      <c r="U231">
        <v>2</v>
      </c>
      <c r="V231">
        <v>1</v>
      </c>
      <c r="W231">
        <v>2</v>
      </c>
      <c r="X231">
        <v>2</v>
      </c>
      <c r="Y231">
        <v>1</v>
      </c>
      <c r="Z231">
        <v>31</v>
      </c>
      <c r="AA231">
        <v>1</v>
      </c>
    </row>
    <row r="232" spans="1:27">
      <c r="A232">
        <v>10</v>
      </c>
      <c r="B232" s="4" t="s">
        <v>25</v>
      </c>
      <c r="C232" s="15" t="s">
        <v>18</v>
      </c>
      <c r="D232" s="1">
        <v>1</v>
      </c>
      <c r="E232" s="4" t="s">
        <v>26</v>
      </c>
      <c r="F232">
        <v>1</v>
      </c>
      <c r="G232">
        <v>3</v>
      </c>
      <c r="H232" s="4" t="s">
        <v>38</v>
      </c>
      <c r="I232" s="11">
        <f>34*60+3</f>
        <v>2043</v>
      </c>
      <c r="J232">
        <v>4</v>
      </c>
      <c r="K232">
        <v>5</v>
      </c>
      <c r="L232">
        <v>0</v>
      </c>
      <c r="M232">
        <v>0</v>
      </c>
      <c r="N232">
        <v>2</v>
      </c>
      <c r="O232">
        <v>2</v>
      </c>
      <c r="P232">
        <v>21</v>
      </c>
      <c r="Q232">
        <v>3</v>
      </c>
      <c r="R232">
        <v>7</v>
      </c>
      <c r="S232">
        <v>10</v>
      </c>
      <c r="T232">
        <v>1</v>
      </c>
      <c r="U232">
        <v>2</v>
      </c>
      <c r="V232">
        <v>0</v>
      </c>
      <c r="W232">
        <v>0</v>
      </c>
      <c r="X232">
        <v>2</v>
      </c>
      <c r="Y232">
        <v>0</v>
      </c>
      <c r="Z232">
        <v>10</v>
      </c>
      <c r="AA232">
        <v>1</v>
      </c>
    </row>
    <row r="233" spans="1:27">
      <c r="A233">
        <v>10</v>
      </c>
      <c r="B233" s="4" t="s">
        <v>25</v>
      </c>
      <c r="C233" s="15" t="s">
        <v>18</v>
      </c>
      <c r="D233" s="1">
        <v>1</v>
      </c>
      <c r="E233" s="4" t="s">
        <v>26</v>
      </c>
      <c r="F233">
        <v>1</v>
      </c>
      <c r="G233">
        <v>4</v>
      </c>
      <c r="H233" s="4" t="s">
        <v>39</v>
      </c>
      <c r="I233" s="11">
        <f>32*60+32</f>
        <v>1952</v>
      </c>
      <c r="J233">
        <v>4</v>
      </c>
      <c r="K233">
        <v>12</v>
      </c>
      <c r="L233">
        <v>2</v>
      </c>
      <c r="M233">
        <v>7</v>
      </c>
      <c r="N233">
        <v>0</v>
      </c>
      <c r="O233">
        <v>0</v>
      </c>
      <c r="P233">
        <v>17</v>
      </c>
      <c r="Q233">
        <v>0</v>
      </c>
      <c r="R233">
        <v>4</v>
      </c>
      <c r="S233">
        <v>4</v>
      </c>
      <c r="T233">
        <v>6</v>
      </c>
      <c r="U233">
        <v>1</v>
      </c>
      <c r="V233">
        <v>0</v>
      </c>
      <c r="W233">
        <v>1</v>
      </c>
      <c r="X233">
        <v>1</v>
      </c>
      <c r="Y233">
        <v>0</v>
      </c>
      <c r="Z233">
        <v>10</v>
      </c>
      <c r="AA233">
        <v>1</v>
      </c>
    </row>
    <row r="234" spans="1:27">
      <c r="A234">
        <v>10</v>
      </c>
      <c r="B234" s="4" t="s">
        <v>25</v>
      </c>
      <c r="C234" s="15" t="s">
        <v>18</v>
      </c>
      <c r="D234" s="1">
        <v>1</v>
      </c>
      <c r="E234" s="4" t="s">
        <v>26</v>
      </c>
      <c r="F234">
        <v>1</v>
      </c>
      <c r="G234">
        <v>5</v>
      </c>
      <c r="H234" s="4" t="s">
        <v>42</v>
      </c>
      <c r="I234" s="11">
        <f>35*60+30</f>
        <v>2130</v>
      </c>
      <c r="J234">
        <v>10</v>
      </c>
      <c r="K234">
        <v>22</v>
      </c>
      <c r="L234">
        <v>5</v>
      </c>
      <c r="M234">
        <v>10</v>
      </c>
      <c r="N234">
        <v>9</v>
      </c>
      <c r="O234">
        <v>9</v>
      </c>
      <c r="P234">
        <v>24</v>
      </c>
      <c r="Q234">
        <v>0</v>
      </c>
      <c r="R234">
        <v>2</v>
      </c>
      <c r="S234">
        <v>2</v>
      </c>
      <c r="T234">
        <v>8</v>
      </c>
      <c r="U234">
        <v>3</v>
      </c>
      <c r="V234">
        <v>3</v>
      </c>
      <c r="W234">
        <v>2</v>
      </c>
      <c r="X234">
        <v>0</v>
      </c>
      <c r="Y234">
        <v>3</v>
      </c>
      <c r="Z234">
        <v>34</v>
      </c>
      <c r="AA234">
        <v>1</v>
      </c>
    </row>
    <row r="235" spans="1:27">
      <c r="A235">
        <v>10</v>
      </c>
      <c r="B235" s="4" t="s">
        <v>25</v>
      </c>
      <c r="C235" s="15" t="s">
        <v>18</v>
      </c>
      <c r="D235" s="1">
        <v>1</v>
      </c>
      <c r="E235" s="4" t="s">
        <v>26</v>
      </c>
      <c r="F235">
        <v>1</v>
      </c>
      <c r="G235">
        <v>6</v>
      </c>
      <c r="H235" s="4" t="s">
        <v>43</v>
      </c>
      <c r="I235" s="13">
        <f>17*60+57</f>
        <v>1077</v>
      </c>
      <c r="J235">
        <v>3</v>
      </c>
      <c r="K235">
        <v>7</v>
      </c>
      <c r="L235">
        <v>0</v>
      </c>
      <c r="M235">
        <v>0</v>
      </c>
      <c r="N235">
        <v>1</v>
      </c>
      <c r="O235">
        <v>2</v>
      </c>
      <c r="P235">
        <v>-13</v>
      </c>
      <c r="Q235">
        <v>3</v>
      </c>
      <c r="R235">
        <v>3</v>
      </c>
      <c r="S235">
        <v>6</v>
      </c>
      <c r="T235">
        <v>0</v>
      </c>
      <c r="U235">
        <v>2</v>
      </c>
      <c r="V235">
        <v>3</v>
      </c>
      <c r="W235">
        <v>1</v>
      </c>
      <c r="X235">
        <v>0</v>
      </c>
      <c r="Y235">
        <v>3</v>
      </c>
      <c r="Z235">
        <v>7</v>
      </c>
      <c r="AA235">
        <v>0</v>
      </c>
    </row>
    <row r="236" spans="1:27">
      <c r="A236">
        <v>10</v>
      </c>
      <c r="B236" s="4" t="s">
        <v>25</v>
      </c>
      <c r="C236" s="15" t="s">
        <v>18</v>
      </c>
      <c r="D236" s="1">
        <v>1</v>
      </c>
      <c r="E236" s="4" t="s">
        <v>26</v>
      </c>
      <c r="F236">
        <v>1</v>
      </c>
      <c r="G236">
        <v>7</v>
      </c>
      <c r="H236" s="4" t="s">
        <v>44</v>
      </c>
      <c r="I236" s="11">
        <f>24*60+50</f>
        <v>1490</v>
      </c>
      <c r="J236">
        <v>3</v>
      </c>
      <c r="K236">
        <v>11</v>
      </c>
      <c r="L236">
        <v>2</v>
      </c>
      <c r="M236">
        <v>6</v>
      </c>
      <c r="N236">
        <v>0</v>
      </c>
      <c r="O236">
        <v>0</v>
      </c>
      <c r="P236">
        <v>2</v>
      </c>
      <c r="Q236">
        <v>0</v>
      </c>
      <c r="R236">
        <v>1</v>
      </c>
      <c r="S236">
        <v>1</v>
      </c>
      <c r="T236">
        <v>3</v>
      </c>
      <c r="U236">
        <v>4</v>
      </c>
      <c r="V236">
        <v>1</v>
      </c>
      <c r="W236">
        <v>0</v>
      </c>
      <c r="X236">
        <v>0</v>
      </c>
      <c r="Y236">
        <v>1</v>
      </c>
      <c r="Z236">
        <v>8</v>
      </c>
      <c r="AA236">
        <v>0</v>
      </c>
    </row>
    <row r="237" spans="1:27">
      <c r="A237">
        <v>10</v>
      </c>
      <c r="B237" s="4" t="s">
        <v>25</v>
      </c>
      <c r="C237" s="15" t="s">
        <v>18</v>
      </c>
      <c r="D237" s="1">
        <v>1</v>
      </c>
      <c r="E237" s="4" t="s">
        <v>26</v>
      </c>
      <c r="F237">
        <v>1</v>
      </c>
      <c r="G237">
        <v>8</v>
      </c>
      <c r="H237" s="4" t="s">
        <v>45</v>
      </c>
      <c r="I237" s="11">
        <f>11*60+16</f>
        <v>676</v>
      </c>
      <c r="J237">
        <v>4</v>
      </c>
      <c r="K237">
        <v>7</v>
      </c>
      <c r="L237">
        <v>0</v>
      </c>
      <c r="M237">
        <v>0</v>
      </c>
      <c r="N237">
        <v>0</v>
      </c>
      <c r="O237">
        <v>0</v>
      </c>
      <c r="P237">
        <v>-13</v>
      </c>
      <c r="Q237">
        <v>2</v>
      </c>
      <c r="R237">
        <v>3</v>
      </c>
      <c r="S237">
        <v>5</v>
      </c>
      <c r="T237">
        <v>1</v>
      </c>
      <c r="U237">
        <v>1</v>
      </c>
      <c r="V237">
        <v>0</v>
      </c>
      <c r="W237">
        <v>2</v>
      </c>
      <c r="X237">
        <v>0</v>
      </c>
      <c r="Y237">
        <v>1</v>
      </c>
      <c r="Z237">
        <v>8</v>
      </c>
      <c r="AA237">
        <v>0</v>
      </c>
    </row>
    <row r="238" spans="1:27">
      <c r="A238">
        <v>10</v>
      </c>
      <c r="B238" s="4" t="s">
        <v>25</v>
      </c>
      <c r="C238" s="15" t="s">
        <v>18</v>
      </c>
      <c r="D238" s="1">
        <v>1</v>
      </c>
      <c r="E238" s="4" t="s">
        <v>26</v>
      </c>
      <c r="F238">
        <v>1</v>
      </c>
      <c r="G238">
        <v>9</v>
      </c>
      <c r="H238" s="4" t="s">
        <v>46</v>
      </c>
      <c r="I238" s="11">
        <f>9*60+19</f>
        <v>559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-5</v>
      </c>
      <c r="Q238">
        <v>0</v>
      </c>
      <c r="R238">
        <v>1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>
      <c r="A239">
        <v>10</v>
      </c>
      <c r="B239" s="4" t="s">
        <v>25</v>
      </c>
      <c r="C239" s="15" t="s">
        <v>18</v>
      </c>
      <c r="D239" s="1">
        <v>1</v>
      </c>
      <c r="E239" s="4" t="s">
        <v>26</v>
      </c>
      <c r="F239">
        <v>1</v>
      </c>
      <c r="G239">
        <v>10</v>
      </c>
      <c r="H239" s="4" t="s">
        <v>47</v>
      </c>
      <c r="I239" s="11">
        <f>2*60+9</f>
        <v>129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-6</v>
      </c>
      <c r="Q239">
        <v>0</v>
      </c>
      <c r="R239">
        <v>1</v>
      </c>
      <c r="S239">
        <v>1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>
      <c r="A240">
        <v>10</v>
      </c>
      <c r="B240" s="4" t="s">
        <v>25</v>
      </c>
      <c r="C240" s="15" t="s">
        <v>18</v>
      </c>
      <c r="D240" s="1">
        <v>1</v>
      </c>
      <c r="E240" s="4" t="s">
        <v>26</v>
      </c>
      <c r="F240">
        <v>1</v>
      </c>
      <c r="G240">
        <v>11</v>
      </c>
      <c r="H240" s="4" t="s">
        <v>48</v>
      </c>
      <c r="I240" s="11">
        <f>2*60+9</f>
        <v>129</v>
      </c>
      <c r="J240">
        <v>0</v>
      </c>
      <c r="K240">
        <v>2</v>
      </c>
      <c r="L240">
        <v>0</v>
      </c>
      <c r="M240">
        <v>1</v>
      </c>
      <c r="N240">
        <v>0</v>
      </c>
      <c r="O240">
        <v>0</v>
      </c>
      <c r="P240">
        <v>-6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</row>
    <row r="241" spans="1:27">
      <c r="A241">
        <v>10</v>
      </c>
      <c r="B241" s="4" t="s">
        <v>25</v>
      </c>
      <c r="C241" s="15" t="s">
        <v>18</v>
      </c>
      <c r="D241" s="1">
        <v>1</v>
      </c>
      <c r="E241" s="4" t="s">
        <v>26</v>
      </c>
      <c r="F241">
        <v>1</v>
      </c>
      <c r="G241">
        <v>12</v>
      </c>
      <c r="H241" s="4" t="s">
        <v>49</v>
      </c>
      <c r="I241" s="11">
        <f>1*60+32</f>
        <v>92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-4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>
      <c r="A242">
        <v>10</v>
      </c>
      <c r="B242" s="4" t="s">
        <v>25</v>
      </c>
      <c r="C242" s="15" t="s">
        <v>18</v>
      </c>
      <c r="D242" s="1">
        <v>1</v>
      </c>
      <c r="E242" s="4" t="s">
        <v>26</v>
      </c>
      <c r="F242">
        <v>1</v>
      </c>
      <c r="G242">
        <v>13</v>
      </c>
      <c r="H242" s="4" t="s">
        <v>50</v>
      </c>
      <c r="I242" s="11">
        <v>37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-2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>
      <c r="A243">
        <v>10</v>
      </c>
      <c r="B243" s="4" t="s">
        <v>25</v>
      </c>
      <c r="C243" s="15" t="s">
        <v>18</v>
      </c>
      <c r="D243" s="1">
        <v>2</v>
      </c>
      <c r="E243" s="4" t="s">
        <v>51</v>
      </c>
      <c r="F243">
        <v>-1</v>
      </c>
      <c r="G243">
        <v>14</v>
      </c>
      <c r="H243" s="4" t="s">
        <v>52</v>
      </c>
      <c r="I243" s="11">
        <f>30*60+21</f>
        <v>1821</v>
      </c>
      <c r="J243">
        <v>6</v>
      </c>
      <c r="K243">
        <v>10</v>
      </c>
      <c r="L243">
        <v>2</v>
      </c>
      <c r="M243">
        <v>4</v>
      </c>
      <c r="N243">
        <v>3</v>
      </c>
      <c r="O243">
        <v>4</v>
      </c>
      <c r="P243">
        <v>-20</v>
      </c>
      <c r="Q243">
        <v>0</v>
      </c>
      <c r="R243">
        <v>4</v>
      </c>
      <c r="S243">
        <v>4</v>
      </c>
      <c r="T243">
        <v>1</v>
      </c>
      <c r="U243">
        <v>2</v>
      </c>
      <c r="V243">
        <v>2</v>
      </c>
      <c r="W243">
        <v>1</v>
      </c>
      <c r="X243">
        <v>0</v>
      </c>
      <c r="Y243">
        <v>0</v>
      </c>
      <c r="Z243">
        <v>17</v>
      </c>
      <c r="AA243">
        <v>1</v>
      </c>
    </row>
    <row r="244" spans="1:27" ht="15" thickBot="1">
      <c r="A244">
        <v>10</v>
      </c>
      <c r="B244" s="4" t="s">
        <v>25</v>
      </c>
      <c r="C244" s="15" t="s">
        <v>18</v>
      </c>
      <c r="D244" s="1">
        <v>2</v>
      </c>
      <c r="E244" s="4" t="s">
        <v>51</v>
      </c>
      <c r="F244">
        <v>-1</v>
      </c>
      <c r="G244">
        <v>15</v>
      </c>
      <c r="H244" s="4" t="s">
        <v>53</v>
      </c>
      <c r="I244" s="11">
        <f>28*60+20</f>
        <v>1700</v>
      </c>
      <c r="J244">
        <v>4</v>
      </c>
      <c r="K244">
        <v>9</v>
      </c>
      <c r="L244">
        <v>0</v>
      </c>
      <c r="M244">
        <v>0</v>
      </c>
      <c r="N244">
        <v>1</v>
      </c>
      <c r="O244">
        <v>1</v>
      </c>
      <c r="P244">
        <v>-18</v>
      </c>
      <c r="Q244" s="2">
        <v>1</v>
      </c>
      <c r="R244" s="2">
        <v>3</v>
      </c>
      <c r="S244" s="2">
        <v>4</v>
      </c>
      <c r="T244" s="2">
        <v>7</v>
      </c>
      <c r="U244" s="2">
        <v>4</v>
      </c>
      <c r="V244" s="2">
        <v>1</v>
      </c>
      <c r="W244" s="2">
        <v>3</v>
      </c>
      <c r="X244" s="2">
        <v>2</v>
      </c>
      <c r="Y244" s="2">
        <v>2</v>
      </c>
      <c r="Z244" s="2">
        <v>9</v>
      </c>
      <c r="AA244" s="5">
        <v>1</v>
      </c>
    </row>
    <row r="245" spans="1:27" ht="15" thickBot="1">
      <c r="A245">
        <v>10</v>
      </c>
      <c r="B245" s="4" t="s">
        <v>25</v>
      </c>
      <c r="C245" s="15" t="s">
        <v>18</v>
      </c>
      <c r="D245" s="1">
        <v>2</v>
      </c>
      <c r="E245" s="4" t="s">
        <v>51</v>
      </c>
      <c r="F245">
        <v>-1</v>
      </c>
      <c r="G245">
        <v>16</v>
      </c>
      <c r="H245" s="4" t="s">
        <v>54</v>
      </c>
      <c r="I245" s="11">
        <f>29*60+4</f>
        <v>1744</v>
      </c>
      <c r="J245">
        <v>6</v>
      </c>
      <c r="K245">
        <v>16</v>
      </c>
      <c r="L245">
        <v>0</v>
      </c>
      <c r="M245">
        <v>0</v>
      </c>
      <c r="N245">
        <v>0</v>
      </c>
      <c r="O245">
        <v>0</v>
      </c>
      <c r="P245">
        <v>-19</v>
      </c>
      <c r="Q245" s="2">
        <v>1</v>
      </c>
      <c r="R245" s="2">
        <v>5</v>
      </c>
      <c r="S245" s="2">
        <v>6</v>
      </c>
      <c r="T245" s="2">
        <v>2</v>
      </c>
      <c r="U245" s="2">
        <v>2</v>
      </c>
      <c r="V245" s="2">
        <v>1</v>
      </c>
      <c r="W245" s="2">
        <v>2</v>
      </c>
      <c r="X245" s="2">
        <v>3</v>
      </c>
      <c r="Y245" s="2">
        <v>0</v>
      </c>
      <c r="Z245" s="2">
        <v>12</v>
      </c>
      <c r="AA245" s="5">
        <v>1</v>
      </c>
    </row>
    <row r="246" spans="1:27" ht="15" thickBot="1">
      <c r="A246">
        <v>10</v>
      </c>
      <c r="B246" s="4" t="s">
        <v>25</v>
      </c>
      <c r="C246" s="15" t="s">
        <v>18</v>
      </c>
      <c r="D246" s="1">
        <v>2</v>
      </c>
      <c r="E246" s="4" t="s">
        <v>51</v>
      </c>
      <c r="F246">
        <v>-1</v>
      </c>
      <c r="G246">
        <v>17</v>
      </c>
      <c r="H246" s="4" t="s">
        <v>55</v>
      </c>
      <c r="I246" s="11">
        <f>26*60+37</f>
        <v>1597</v>
      </c>
      <c r="J246">
        <v>2</v>
      </c>
      <c r="K246">
        <v>7</v>
      </c>
      <c r="L246">
        <v>0</v>
      </c>
      <c r="M246">
        <v>2</v>
      </c>
      <c r="N246">
        <v>0</v>
      </c>
      <c r="O246">
        <v>0</v>
      </c>
      <c r="P246">
        <v>-20</v>
      </c>
      <c r="Q246" s="2">
        <v>0</v>
      </c>
      <c r="R246" s="2">
        <v>2</v>
      </c>
      <c r="S246" s="2">
        <v>2</v>
      </c>
      <c r="T246" s="2">
        <v>2</v>
      </c>
      <c r="U246" s="2">
        <v>0</v>
      </c>
      <c r="V246" s="2">
        <v>0</v>
      </c>
      <c r="W246" s="2">
        <v>1</v>
      </c>
      <c r="X246" s="2">
        <v>0</v>
      </c>
      <c r="Y246" s="2">
        <v>0</v>
      </c>
      <c r="Z246" s="2">
        <v>4</v>
      </c>
      <c r="AA246" s="5">
        <v>1</v>
      </c>
    </row>
    <row r="247" spans="1:27" ht="15" thickBot="1">
      <c r="A247">
        <v>10</v>
      </c>
      <c r="B247" s="4" t="s">
        <v>25</v>
      </c>
      <c r="C247" s="15" t="s">
        <v>18</v>
      </c>
      <c r="D247" s="1">
        <v>2</v>
      </c>
      <c r="E247" s="4" t="s">
        <v>51</v>
      </c>
      <c r="F247">
        <v>-1</v>
      </c>
      <c r="G247">
        <v>18</v>
      </c>
      <c r="H247" s="4" t="s">
        <v>56</v>
      </c>
      <c r="I247" s="11">
        <f>19*60+15</f>
        <v>1155</v>
      </c>
      <c r="J247">
        <v>2</v>
      </c>
      <c r="K247">
        <v>4</v>
      </c>
      <c r="L247">
        <v>2</v>
      </c>
      <c r="M247">
        <v>3</v>
      </c>
      <c r="N247">
        <v>2</v>
      </c>
      <c r="O247">
        <v>2</v>
      </c>
      <c r="P247">
        <v>-14</v>
      </c>
      <c r="Q247" s="2">
        <v>0</v>
      </c>
      <c r="R247" s="2">
        <v>6</v>
      </c>
      <c r="S247" s="2">
        <v>6</v>
      </c>
      <c r="T247" s="2">
        <v>5</v>
      </c>
      <c r="U247" s="2">
        <v>3</v>
      </c>
      <c r="V247" s="2">
        <v>1</v>
      </c>
      <c r="W247" s="2">
        <v>1</v>
      </c>
      <c r="X247" s="2">
        <v>0</v>
      </c>
      <c r="Y247" s="2">
        <v>0</v>
      </c>
      <c r="Z247" s="2">
        <v>8</v>
      </c>
      <c r="AA247" s="6">
        <v>1</v>
      </c>
    </row>
    <row r="248" spans="1:27" ht="15" thickBot="1">
      <c r="A248">
        <v>10</v>
      </c>
      <c r="B248" s="4" t="s">
        <v>25</v>
      </c>
      <c r="C248" s="15" t="s">
        <v>18</v>
      </c>
      <c r="D248" s="1">
        <v>2</v>
      </c>
      <c r="E248" s="4" t="s">
        <v>51</v>
      </c>
      <c r="F248">
        <v>-1</v>
      </c>
      <c r="G248">
        <v>19</v>
      </c>
      <c r="H248" s="4" t="s">
        <v>57</v>
      </c>
      <c r="I248" s="11">
        <f>21*60+48</f>
        <v>1308</v>
      </c>
      <c r="J248">
        <v>2</v>
      </c>
      <c r="K248">
        <v>5</v>
      </c>
      <c r="L248">
        <v>0</v>
      </c>
      <c r="M248">
        <v>0</v>
      </c>
      <c r="N248">
        <v>6</v>
      </c>
      <c r="O248">
        <v>6</v>
      </c>
      <c r="P248">
        <v>8</v>
      </c>
      <c r="Q248" s="2">
        <v>0</v>
      </c>
      <c r="R248" s="2">
        <v>4</v>
      </c>
      <c r="S248" s="2">
        <v>4</v>
      </c>
      <c r="T248" s="2">
        <v>10</v>
      </c>
      <c r="U248" s="2">
        <v>1</v>
      </c>
      <c r="V248" s="2">
        <v>0</v>
      </c>
      <c r="W248" s="2">
        <v>1</v>
      </c>
      <c r="X248" s="2">
        <v>1</v>
      </c>
      <c r="Y248" s="2">
        <v>1</v>
      </c>
      <c r="Z248" s="2">
        <v>10</v>
      </c>
      <c r="AA248" s="6">
        <v>0</v>
      </c>
    </row>
    <row r="249" spans="1:27" ht="15" thickBot="1">
      <c r="A249">
        <v>10</v>
      </c>
      <c r="B249" s="4" t="s">
        <v>25</v>
      </c>
      <c r="C249" s="15" t="s">
        <v>18</v>
      </c>
      <c r="D249" s="1">
        <v>2</v>
      </c>
      <c r="E249" s="4" t="s">
        <v>51</v>
      </c>
      <c r="F249">
        <v>-1</v>
      </c>
      <c r="G249">
        <v>20</v>
      </c>
      <c r="H249" s="4" t="s">
        <v>58</v>
      </c>
      <c r="I249" s="11">
        <f>13*60+8</f>
        <v>788</v>
      </c>
      <c r="J249">
        <v>0</v>
      </c>
      <c r="K249">
        <v>4</v>
      </c>
      <c r="L249">
        <v>0</v>
      </c>
      <c r="M249">
        <v>0</v>
      </c>
      <c r="N249">
        <v>0</v>
      </c>
      <c r="O249">
        <v>0</v>
      </c>
      <c r="P249">
        <v>7</v>
      </c>
      <c r="Q249" s="2">
        <v>0</v>
      </c>
      <c r="R249" s="2">
        <v>0</v>
      </c>
      <c r="S249" s="2">
        <v>0</v>
      </c>
      <c r="T249" s="2">
        <v>0</v>
      </c>
      <c r="U249" s="2">
        <v>1</v>
      </c>
      <c r="V249" s="2">
        <v>0</v>
      </c>
      <c r="W249" s="2">
        <v>0</v>
      </c>
      <c r="X249" s="2">
        <v>0</v>
      </c>
      <c r="Y249" s="2">
        <v>1</v>
      </c>
      <c r="Z249" s="2">
        <v>0</v>
      </c>
      <c r="AA249" s="6">
        <v>0</v>
      </c>
    </row>
    <row r="250" spans="1:27" ht="15" thickBot="1">
      <c r="A250">
        <v>10</v>
      </c>
      <c r="B250" s="4" t="s">
        <v>25</v>
      </c>
      <c r="C250" s="15" t="s">
        <v>18</v>
      </c>
      <c r="D250" s="1">
        <v>2</v>
      </c>
      <c r="E250" s="4" t="s">
        <v>51</v>
      </c>
      <c r="F250">
        <v>-1</v>
      </c>
      <c r="G250">
        <v>21</v>
      </c>
      <c r="H250" s="4" t="s">
        <v>59</v>
      </c>
      <c r="I250" s="11">
        <f>18*60+28</f>
        <v>1108</v>
      </c>
      <c r="J250">
        <v>1</v>
      </c>
      <c r="K250">
        <v>3</v>
      </c>
      <c r="L250">
        <v>0</v>
      </c>
      <c r="M250">
        <v>0</v>
      </c>
      <c r="N250">
        <v>1</v>
      </c>
      <c r="O250">
        <v>2</v>
      </c>
      <c r="P250">
        <v>5</v>
      </c>
      <c r="Q250" s="2">
        <v>1</v>
      </c>
      <c r="R250" s="2">
        <v>5</v>
      </c>
      <c r="S250" s="2">
        <v>6</v>
      </c>
      <c r="T250" s="2">
        <v>1</v>
      </c>
      <c r="U250" s="2">
        <v>0</v>
      </c>
      <c r="V250" s="2">
        <v>0</v>
      </c>
      <c r="W250" s="2">
        <v>0</v>
      </c>
      <c r="X250" s="2">
        <v>2</v>
      </c>
      <c r="Y250" s="2">
        <v>0</v>
      </c>
      <c r="Z250" s="2">
        <v>3</v>
      </c>
      <c r="AA250" s="6">
        <v>0</v>
      </c>
    </row>
    <row r="251" spans="1:27" ht="15" thickBot="1">
      <c r="A251">
        <v>10</v>
      </c>
      <c r="B251" s="4" t="s">
        <v>25</v>
      </c>
      <c r="C251" s="15" t="s">
        <v>18</v>
      </c>
      <c r="D251" s="1">
        <v>2</v>
      </c>
      <c r="E251" s="4" t="s">
        <v>51</v>
      </c>
      <c r="F251">
        <v>-1</v>
      </c>
      <c r="G251">
        <v>22</v>
      </c>
      <c r="H251" s="4" t="s">
        <v>60</v>
      </c>
      <c r="I251" s="11">
        <f>20*60+8</f>
        <v>1208</v>
      </c>
      <c r="J251">
        <v>3</v>
      </c>
      <c r="K251">
        <v>8</v>
      </c>
      <c r="L251">
        <v>1</v>
      </c>
      <c r="M251">
        <v>3</v>
      </c>
      <c r="N251">
        <v>2</v>
      </c>
      <c r="O251">
        <v>2</v>
      </c>
      <c r="P251">
        <v>8</v>
      </c>
      <c r="Q251" s="2">
        <v>4</v>
      </c>
      <c r="R251" s="2">
        <v>5</v>
      </c>
      <c r="S251" s="2">
        <v>9</v>
      </c>
      <c r="T251" s="2">
        <v>2</v>
      </c>
      <c r="U251" s="2">
        <v>3</v>
      </c>
      <c r="V251" s="2">
        <v>0</v>
      </c>
      <c r="W251" s="2">
        <v>1</v>
      </c>
      <c r="X251" s="2">
        <v>2</v>
      </c>
      <c r="Y251" s="2">
        <v>0</v>
      </c>
      <c r="Z251" s="2">
        <v>9</v>
      </c>
      <c r="AA251" s="6">
        <v>0</v>
      </c>
    </row>
    <row r="252" spans="1:27" ht="15" thickBot="1">
      <c r="A252">
        <v>10</v>
      </c>
      <c r="B252" s="4" t="s">
        <v>25</v>
      </c>
      <c r="C252" s="15" t="s">
        <v>18</v>
      </c>
      <c r="D252" s="1">
        <v>2</v>
      </c>
      <c r="E252" s="4" t="s">
        <v>51</v>
      </c>
      <c r="F252">
        <v>-1</v>
      </c>
      <c r="G252">
        <v>23</v>
      </c>
      <c r="H252" s="4" t="s">
        <v>61</v>
      </c>
      <c r="I252" s="11">
        <f>32*60+51</f>
        <v>1971</v>
      </c>
      <c r="J252">
        <v>15</v>
      </c>
      <c r="K252">
        <v>26</v>
      </c>
      <c r="L252">
        <v>6</v>
      </c>
      <c r="M252">
        <v>13</v>
      </c>
      <c r="N252">
        <v>4</v>
      </c>
      <c r="O252">
        <v>5</v>
      </c>
      <c r="P252">
        <v>3</v>
      </c>
      <c r="Q252" s="2">
        <v>2</v>
      </c>
      <c r="R252" s="2">
        <v>2</v>
      </c>
      <c r="S252" s="2">
        <v>4</v>
      </c>
      <c r="T252" s="2">
        <v>1</v>
      </c>
      <c r="U252" s="2">
        <v>0</v>
      </c>
      <c r="V252" s="2">
        <v>2</v>
      </c>
      <c r="W252" s="2">
        <v>1</v>
      </c>
      <c r="X252" s="2">
        <v>0</v>
      </c>
      <c r="Y252" s="2">
        <v>1</v>
      </c>
      <c r="Z252" s="2">
        <v>40</v>
      </c>
      <c r="AA252" s="6">
        <v>0</v>
      </c>
    </row>
    <row r="253" spans="1:27">
      <c r="A253">
        <v>10</v>
      </c>
      <c r="B253" s="4" t="s">
        <v>25</v>
      </c>
      <c r="C253" s="15" t="s">
        <v>18</v>
      </c>
      <c r="D253" s="1">
        <v>2</v>
      </c>
      <c r="E253" s="4" t="s">
        <v>51</v>
      </c>
      <c r="F253">
        <v>-1</v>
      </c>
      <c r="G253">
        <v>24</v>
      </c>
      <c r="H253" s="4" t="s">
        <v>62</v>
      </c>
      <c r="I253" s="1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Z253" s="5">
        <v>0</v>
      </c>
      <c r="AA253" s="6">
        <v>0</v>
      </c>
    </row>
    <row r="254" spans="1:27">
      <c r="A254">
        <v>10</v>
      </c>
      <c r="B254" s="4" t="s">
        <v>25</v>
      </c>
      <c r="C254" s="15" t="s">
        <v>18</v>
      </c>
      <c r="D254" s="1">
        <v>2</v>
      </c>
      <c r="E254" s="4" t="s">
        <v>51</v>
      </c>
      <c r="F254">
        <v>-1</v>
      </c>
      <c r="G254">
        <v>25</v>
      </c>
      <c r="H254" s="4" t="s">
        <v>63</v>
      </c>
      <c r="I254" s="1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6">
        <v>0</v>
      </c>
      <c r="Z254" s="5">
        <v>0</v>
      </c>
      <c r="AA254" s="6">
        <v>0</v>
      </c>
    </row>
    <row r="255" spans="1:27">
      <c r="A255">
        <v>10</v>
      </c>
      <c r="B255" s="4" t="s">
        <v>25</v>
      </c>
      <c r="C255" s="15" t="s">
        <v>18</v>
      </c>
      <c r="D255" s="1">
        <v>2</v>
      </c>
      <c r="E255" s="4" t="s">
        <v>51</v>
      </c>
      <c r="F255">
        <v>-1</v>
      </c>
      <c r="G255">
        <v>26</v>
      </c>
      <c r="H255" s="4" t="s">
        <v>64</v>
      </c>
      <c r="I255" s="1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6">
        <v>0</v>
      </c>
      <c r="Z255" s="5">
        <v>0</v>
      </c>
      <c r="AA255" s="6">
        <v>0</v>
      </c>
    </row>
    <row r="256" spans="1:27" ht="15" thickBot="1">
      <c r="A256">
        <v>11</v>
      </c>
      <c r="B256" s="4" t="s">
        <v>65</v>
      </c>
      <c r="C256" s="15" t="s">
        <v>18</v>
      </c>
      <c r="D256" s="1">
        <v>3</v>
      </c>
      <c r="E256" s="4" t="s">
        <v>66</v>
      </c>
      <c r="F256">
        <v>1</v>
      </c>
      <c r="G256">
        <v>27</v>
      </c>
      <c r="H256" s="4" t="s">
        <v>67</v>
      </c>
      <c r="I256" s="11">
        <f>40*60+37</f>
        <v>2437</v>
      </c>
      <c r="J256">
        <v>7</v>
      </c>
      <c r="K256">
        <v>9</v>
      </c>
      <c r="L256">
        <v>2</v>
      </c>
      <c r="M256">
        <v>3</v>
      </c>
      <c r="N256">
        <v>0</v>
      </c>
      <c r="O256">
        <v>1</v>
      </c>
      <c r="P256">
        <v>5</v>
      </c>
      <c r="Q256" s="2">
        <v>2</v>
      </c>
      <c r="R256" s="2">
        <v>6</v>
      </c>
      <c r="S256" s="2">
        <v>8</v>
      </c>
      <c r="T256" s="2">
        <v>7</v>
      </c>
      <c r="U256" s="2">
        <v>0</v>
      </c>
      <c r="V256" s="2">
        <v>1</v>
      </c>
      <c r="W256" s="2">
        <v>0</v>
      </c>
      <c r="X256" s="2">
        <v>0</v>
      </c>
      <c r="Y256" s="2">
        <v>0</v>
      </c>
      <c r="Z256" s="2">
        <v>16</v>
      </c>
      <c r="AA256" s="6">
        <v>1</v>
      </c>
    </row>
    <row r="257" spans="1:27" ht="15" thickBot="1">
      <c r="A257">
        <v>11</v>
      </c>
      <c r="B257" s="4" t="s">
        <v>65</v>
      </c>
      <c r="C257" s="15" t="s">
        <v>18</v>
      </c>
      <c r="D257" s="1">
        <v>3</v>
      </c>
      <c r="E257" s="4" t="s">
        <v>66</v>
      </c>
      <c r="F257">
        <v>1</v>
      </c>
      <c r="G257">
        <v>28</v>
      </c>
      <c r="H257" s="4" t="s">
        <v>68</v>
      </c>
      <c r="I257" s="11">
        <f>42*60+5</f>
        <v>2525</v>
      </c>
      <c r="J257">
        <v>4</v>
      </c>
      <c r="K257">
        <v>9</v>
      </c>
      <c r="L257">
        <v>1</v>
      </c>
      <c r="M257">
        <v>1</v>
      </c>
      <c r="N257">
        <v>0</v>
      </c>
      <c r="O257">
        <v>0</v>
      </c>
      <c r="P257">
        <v>12</v>
      </c>
      <c r="Q257" s="2">
        <v>1</v>
      </c>
      <c r="R257" s="2">
        <v>6</v>
      </c>
      <c r="S257" s="2">
        <v>7</v>
      </c>
      <c r="T257" s="2">
        <v>6</v>
      </c>
      <c r="U257" s="2">
        <v>3</v>
      </c>
      <c r="V257" s="2">
        <v>2</v>
      </c>
      <c r="W257" s="2">
        <v>2</v>
      </c>
      <c r="X257" s="2">
        <v>1</v>
      </c>
      <c r="Y257" s="2">
        <v>1</v>
      </c>
      <c r="Z257" s="2">
        <v>9</v>
      </c>
      <c r="AA257" s="6">
        <v>1</v>
      </c>
    </row>
    <row r="258" spans="1:27" ht="15" thickBot="1">
      <c r="A258">
        <v>11</v>
      </c>
      <c r="B258" s="4" t="s">
        <v>65</v>
      </c>
      <c r="C258" s="15" t="s">
        <v>18</v>
      </c>
      <c r="D258" s="1">
        <v>3</v>
      </c>
      <c r="E258" s="4" t="s">
        <v>66</v>
      </c>
      <c r="F258">
        <v>1</v>
      </c>
      <c r="G258">
        <v>29</v>
      </c>
      <c r="H258" s="4" t="s">
        <v>69</v>
      </c>
      <c r="I258" s="11">
        <f>33*60+14</f>
        <v>1994</v>
      </c>
      <c r="J258">
        <v>9</v>
      </c>
      <c r="K258">
        <v>12</v>
      </c>
      <c r="L258">
        <v>0</v>
      </c>
      <c r="M258">
        <v>0</v>
      </c>
      <c r="N258">
        <v>2</v>
      </c>
      <c r="O258">
        <v>4</v>
      </c>
      <c r="P258">
        <v>-2</v>
      </c>
      <c r="Q258" s="2">
        <v>4</v>
      </c>
      <c r="R258" s="2">
        <v>4</v>
      </c>
      <c r="S258" s="2">
        <v>8</v>
      </c>
      <c r="T258" s="2">
        <v>0</v>
      </c>
      <c r="U258" s="2">
        <v>1</v>
      </c>
      <c r="V258" s="2">
        <v>0</v>
      </c>
      <c r="W258" s="2">
        <v>1</v>
      </c>
      <c r="X258" s="2">
        <v>1</v>
      </c>
      <c r="Y258" s="2">
        <v>1</v>
      </c>
      <c r="Z258" s="2">
        <v>20</v>
      </c>
      <c r="AA258" s="6">
        <v>1</v>
      </c>
    </row>
    <row r="259" spans="1:27" ht="15" thickBot="1">
      <c r="A259">
        <v>11</v>
      </c>
      <c r="B259" s="4" t="s">
        <v>65</v>
      </c>
      <c r="C259" s="15" t="s">
        <v>18</v>
      </c>
      <c r="D259" s="1">
        <v>3</v>
      </c>
      <c r="E259" s="4" t="s">
        <v>66</v>
      </c>
      <c r="F259">
        <v>1</v>
      </c>
      <c r="G259">
        <v>30</v>
      </c>
      <c r="H259" s="4" t="s">
        <v>70</v>
      </c>
      <c r="I259" s="11">
        <f>47*60+10</f>
        <v>2830</v>
      </c>
      <c r="J259">
        <v>11</v>
      </c>
      <c r="K259">
        <v>24</v>
      </c>
      <c r="L259">
        <v>4</v>
      </c>
      <c r="M259">
        <v>9</v>
      </c>
      <c r="N259">
        <v>1</v>
      </c>
      <c r="O259">
        <v>1</v>
      </c>
      <c r="P259">
        <v>6</v>
      </c>
      <c r="Q259" s="2">
        <v>0</v>
      </c>
      <c r="R259" s="2">
        <v>5</v>
      </c>
      <c r="S259" s="2">
        <v>5</v>
      </c>
      <c r="T259" s="2">
        <v>5</v>
      </c>
      <c r="U259" s="2">
        <v>3</v>
      </c>
      <c r="V259" s="2">
        <v>1</v>
      </c>
      <c r="W259" s="2">
        <v>2</v>
      </c>
      <c r="X259" s="2">
        <v>0</v>
      </c>
      <c r="Y259" s="2">
        <v>2</v>
      </c>
      <c r="Z259" s="2">
        <v>27</v>
      </c>
      <c r="AA259" s="6">
        <v>1</v>
      </c>
    </row>
    <row r="260" spans="1:27" ht="15" thickBot="1">
      <c r="A260">
        <v>11</v>
      </c>
      <c r="B260" s="4" t="s">
        <v>65</v>
      </c>
      <c r="C260" s="15" t="s">
        <v>18</v>
      </c>
      <c r="D260" s="1">
        <v>3</v>
      </c>
      <c r="E260" s="4" t="s">
        <v>66</v>
      </c>
      <c r="F260">
        <v>1</v>
      </c>
      <c r="G260">
        <v>31</v>
      </c>
      <c r="H260" s="4" t="s">
        <v>71</v>
      </c>
      <c r="I260" s="11">
        <f>43*60+7</f>
        <v>2587</v>
      </c>
      <c r="J260">
        <v>10</v>
      </c>
      <c r="K260">
        <v>17</v>
      </c>
      <c r="L260">
        <v>3</v>
      </c>
      <c r="M260">
        <v>8</v>
      </c>
      <c r="N260">
        <v>0</v>
      </c>
      <c r="O260">
        <v>0</v>
      </c>
      <c r="P260">
        <v>8</v>
      </c>
      <c r="Q260" s="2">
        <v>0</v>
      </c>
      <c r="R260" s="2">
        <v>5</v>
      </c>
      <c r="S260" s="2">
        <v>5</v>
      </c>
      <c r="T260" s="2">
        <v>5</v>
      </c>
      <c r="U260" s="2">
        <v>3</v>
      </c>
      <c r="V260" s="2">
        <v>1</v>
      </c>
      <c r="W260" s="2">
        <v>2</v>
      </c>
      <c r="X260" s="2">
        <v>0</v>
      </c>
      <c r="Y260" s="2">
        <v>2</v>
      </c>
      <c r="Z260" s="2">
        <v>27</v>
      </c>
      <c r="AA260" s="6">
        <v>1</v>
      </c>
    </row>
    <row r="261" spans="1:27" ht="15" thickBot="1">
      <c r="A261">
        <v>11</v>
      </c>
      <c r="B261" s="4" t="s">
        <v>65</v>
      </c>
      <c r="C261" s="15" t="s">
        <v>18</v>
      </c>
      <c r="D261" s="1">
        <v>3</v>
      </c>
      <c r="E261" s="4" t="s">
        <v>66</v>
      </c>
      <c r="F261">
        <v>1</v>
      </c>
      <c r="G261">
        <v>32</v>
      </c>
      <c r="H261" s="4" t="s">
        <v>72</v>
      </c>
      <c r="I261" s="11">
        <f>17*60+6</f>
        <v>1026</v>
      </c>
      <c r="J261">
        <v>4</v>
      </c>
      <c r="K261">
        <v>7</v>
      </c>
      <c r="L261">
        <v>0</v>
      </c>
      <c r="M261">
        <v>0</v>
      </c>
      <c r="N261">
        <v>0</v>
      </c>
      <c r="O261">
        <v>0</v>
      </c>
      <c r="P261">
        <v>6</v>
      </c>
      <c r="Q261" s="2">
        <v>2</v>
      </c>
      <c r="R261" s="2">
        <v>7</v>
      </c>
      <c r="S261" s="2">
        <v>9</v>
      </c>
      <c r="T261" s="2">
        <v>1</v>
      </c>
      <c r="U261" s="2">
        <v>3</v>
      </c>
      <c r="V261" s="2">
        <v>0</v>
      </c>
      <c r="W261" s="2">
        <v>4</v>
      </c>
      <c r="X261" s="2">
        <v>0</v>
      </c>
      <c r="Y261" s="2">
        <v>1</v>
      </c>
      <c r="Z261" s="2">
        <v>8</v>
      </c>
      <c r="AA261" s="6">
        <v>0</v>
      </c>
    </row>
    <row r="262" spans="1:27" ht="15" thickBot="1">
      <c r="A262">
        <v>11</v>
      </c>
      <c r="B262" s="4" t="s">
        <v>65</v>
      </c>
      <c r="C262" s="15" t="s">
        <v>18</v>
      </c>
      <c r="D262" s="1">
        <v>3</v>
      </c>
      <c r="E262" s="4" t="s">
        <v>66</v>
      </c>
      <c r="F262">
        <v>1</v>
      </c>
      <c r="G262">
        <v>33</v>
      </c>
      <c r="H262" s="4" t="s">
        <v>73</v>
      </c>
      <c r="I262" s="11">
        <f>13*60+5</f>
        <v>785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-5</v>
      </c>
      <c r="Q262" s="2">
        <v>0</v>
      </c>
      <c r="R262" s="2">
        <v>0</v>
      </c>
      <c r="S262" s="2">
        <v>0</v>
      </c>
      <c r="T262" s="2">
        <v>1</v>
      </c>
      <c r="U262" s="2">
        <v>1</v>
      </c>
      <c r="V262" s="2">
        <v>0</v>
      </c>
      <c r="W262" s="2">
        <v>1</v>
      </c>
      <c r="X262" s="2">
        <v>1</v>
      </c>
      <c r="Y262" s="2">
        <v>0</v>
      </c>
      <c r="Z262" s="2">
        <v>0</v>
      </c>
      <c r="AA262" s="6">
        <v>0</v>
      </c>
    </row>
    <row r="263" spans="1:27" ht="15" thickBot="1">
      <c r="A263">
        <v>11</v>
      </c>
      <c r="B263" s="4" t="s">
        <v>65</v>
      </c>
      <c r="C263" s="15" t="s">
        <v>18</v>
      </c>
      <c r="D263" s="1">
        <v>3</v>
      </c>
      <c r="E263" s="4" t="s">
        <v>66</v>
      </c>
      <c r="F263">
        <v>1</v>
      </c>
      <c r="G263">
        <v>34</v>
      </c>
      <c r="H263" s="4" t="s">
        <v>74</v>
      </c>
      <c r="I263" s="11">
        <f>13*60+3</f>
        <v>783</v>
      </c>
      <c r="J263">
        <v>0</v>
      </c>
      <c r="K263">
        <v>3</v>
      </c>
      <c r="L263">
        <v>0</v>
      </c>
      <c r="M263">
        <v>3</v>
      </c>
      <c r="N263">
        <v>0</v>
      </c>
      <c r="O263">
        <v>0</v>
      </c>
      <c r="P263">
        <v>-9</v>
      </c>
      <c r="Q263" s="2">
        <v>0</v>
      </c>
      <c r="R263" s="2">
        <v>0</v>
      </c>
      <c r="S263" s="2">
        <v>0</v>
      </c>
      <c r="T263" s="2">
        <v>3</v>
      </c>
      <c r="U263" s="2">
        <v>1</v>
      </c>
      <c r="V263" s="2">
        <v>0</v>
      </c>
      <c r="W263" s="2">
        <v>1</v>
      </c>
      <c r="X263" s="2">
        <v>0</v>
      </c>
      <c r="Y263" s="2">
        <v>0</v>
      </c>
      <c r="Z263" s="2">
        <v>0</v>
      </c>
      <c r="AA263" s="6">
        <v>0</v>
      </c>
    </row>
    <row r="264" spans="1:27" ht="15" thickBot="1">
      <c r="A264">
        <v>11</v>
      </c>
      <c r="B264" s="4" t="s">
        <v>65</v>
      </c>
      <c r="C264" s="15" t="s">
        <v>18</v>
      </c>
      <c r="D264" s="1">
        <v>3</v>
      </c>
      <c r="E264" s="4" t="s">
        <v>66</v>
      </c>
      <c r="F264">
        <v>1</v>
      </c>
      <c r="G264">
        <v>35</v>
      </c>
      <c r="H264" s="4" t="s">
        <v>75</v>
      </c>
      <c r="I264" s="11">
        <f>15*60+33</f>
        <v>933</v>
      </c>
      <c r="J264">
        <v>7</v>
      </c>
      <c r="K264">
        <v>10</v>
      </c>
      <c r="L264">
        <v>5</v>
      </c>
      <c r="M264">
        <v>7</v>
      </c>
      <c r="N264">
        <v>0</v>
      </c>
      <c r="O264">
        <v>0</v>
      </c>
      <c r="P264">
        <v>-11</v>
      </c>
      <c r="Q264" s="2">
        <v>0</v>
      </c>
      <c r="R264" s="2">
        <v>4</v>
      </c>
      <c r="S264" s="2">
        <v>4</v>
      </c>
      <c r="T264" s="2">
        <v>0</v>
      </c>
      <c r="U264" s="2">
        <v>2</v>
      </c>
      <c r="V264" s="2">
        <v>0</v>
      </c>
      <c r="W264" s="2">
        <v>0</v>
      </c>
      <c r="X264" s="2">
        <v>0</v>
      </c>
      <c r="Y264" s="2">
        <v>0</v>
      </c>
      <c r="Z264" s="2">
        <v>19</v>
      </c>
      <c r="AA264" s="6">
        <v>0</v>
      </c>
    </row>
    <row r="265" spans="1:27">
      <c r="A265">
        <v>11</v>
      </c>
      <c r="B265" s="4" t="s">
        <v>65</v>
      </c>
      <c r="C265" s="15" t="s">
        <v>18</v>
      </c>
      <c r="D265" s="1">
        <v>3</v>
      </c>
      <c r="E265" s="4" t="s">
        <v>66</v>
      </c>
      <c r="F265">
        <v>1</v>
      </c>
      <c r="G265">
        <v>36</v>
      </c>
      <c r="H265" s="4" t="s">
        <v>76</v>
      </c>
      <c r="I265" s="1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6">
        <v>0</v>
      </c>
    </row>
    <row r="266" spans="1:27">
      <c r="A266">
        <v>11</v>
      </c>
      <c r="B266" s="4" t="s">
        <v>65</v>
      </c>
      <c r="C266" s="15" t="s">
        <v>18</v>
      </c>
      <c r="D266" s="1">
        <v>3</v>
      </c>
      <c r="E266" s="4" t="s">
        <v>66</v>
      </c>
      <c r="F266">
        <v>1</v>
      </c>
      <c r="G266">
        <v>37</v>
      </c>
      <c r="H266" s="4" t="s">
        <v>77</v>
      </c>
      <c r="I266" s="1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6">
        <v>0</v>
      </c>
    </row>
    <row r="267" spans="1:27">
      <c r="A267">
        <v>11</v>
      </c>
      <c r="B267" s="4" t="s">
        <v>65</v>
      </c>
      <c r="C267" s="15" t="s">
        <v>18</v>
      </c>
      <c r="D267" s="1">
        <v>3</v>
      </c>
      <c r="E267" s="4" t="s">
        <v>66</v>
      </c>
      <c r="F267">
        <v>1</v>
      </c>
      <c r="G267">
        <v>38</v>
      </c>
      <c r="H267" s="4" t="s">
        <v>78</v>
      </c>
      <c r="I267" s="1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6">
        <v>0</v>
      </c>
    </row>
    <row r="268" spans="1:27" ht="15" thickBot="1">
      <c r="A268">
        <v>11</v>
      </c>
      <c r="B268" s="4" t="s">
        <v>65</v>
      </c>
      <c r="C268" s="15" t="s">
        <v>18</v>
      </c>
      <c r="D268" s="1">
        <v>4</v>
      </c>
      <c r="E268" s="4" t="s">
        <v>79</v>
      </c>
      <c r="F268">
        <v>-1</v>
      </c>
      <c r="G268">
        <v>39</v>
      </c>
      <c r="H268" s="4" t="s">
        <v>80</v>
      </c>
      <c r="I268" s="11">
        <f>35*60+54</f>
        <v>2154</v>
      </c>
      <c r="J268">
        <v>4</v>
      </c>
      <c r="K268">
        <v>8</v>
      </c>
      <c r="L268">
        <v>0</v>
      </c>
      <c r="M268">
        <v>0</v>
      </c>
      <c r="N268">
        <v>0</v>
      </c>
      <c r="O268">
        <v>0</v>
      </c>
      <c r="P268">
        <v>-8</v>
      </c>
      <c r="Q268" s="2">
        <v>4</v>
      </c>
      <c r="R268" s="2">
        <v>6</v>
      </c>
      <c r="S268" s="2">
        <v>10</v>
      </c>
      <c r="T268" s="2">
        <v>2</v>
      </c>
      <c r="U268" s="2">
        <v>1</v>
      </c>
      <c r="V268" s="2">
        <v>0</v>
      </c>
      <c r="W268" s="2">
        <v>1</v>
      </c>
      <c r="X268" s="2">
        <v>1</v>
      </c>
      <c r="Y268" s="2">
        <v>0</v>
      </c>
      <c r="Z268" s="2">
        <v>8</v>
      </c>
      <c r="AA268" s="6">
        <v>1</v>
      </c>
    </row>
    <row r="269" spans="1:27" ht="15" thickBot="1">
      <c r="A269">
        <v>11</v>
      </c>
      <c r="B269" s="4" t="s">
        <v>65</v>
      </c>
      <c r="C269" s="15" t="s">
        <v>18</v>
      </c>
      <c r="D269" s="1">
        <v>4</v>
      </c>
      <c r="E269" s="4" t="s">
        <v>79</v>
      </c>
      <c r="F269">
        <v>-1</v>
      </c>
      <c r="G269">
        <v>40</v>
      </c>
      <c r="H269" s="4" t="s">
        <v>81</v>
      </c>
      <c r="I269" s="11">
        <f>39*60+40</f>
        <v>2380</v>
      </c>
      <c r="J269">
        <v>13</v>
      </c>
      <c r="K269">
        <v>21</v>
      </c>
      <c r="L269">
        <v>6</v>
      </c>
      <c r="M269">
        <v>8</v>
      </c>
      <c r="N269">
        <v>1</v>
      </c>
      <c r="O269">
        <v>3</v>
      </c>
      <c r="P269">
        <v>-1</v>
      </c>
      <c r="Q269" s="2">
        <v>1</v>
      </c>
      <c r="R269" s="2">
        <v>10</v>
      </c>
      <c r="S269" s="2">
        <v>11</v>
      </c>
      <c r="T269" s="2">
        <v>3</v>
      </c>
      <c r="U269" s="2">
        <v>0</v>
      </c>
      <c r="V269" s="2">
        <v>2</v>
      </c>
      <c r="W269" s="2">
        <v>0</v>
      </c>
      <c r="X269" s="2">
        <v>1</v>
      </c>
      <c r="Y269" s="2">
        <v>1</v>
      </c>
      <c r="Z269" s="2">
        <v>33</v>
      </c>
      <c r="AA269" s="6">
        <v>1</v>
      </c>
    </row>
    <row r="270" spans="1:27" ht="15" thickBot="1">
      <c r="A270">
        <v>11</v>
      </c>
      <c r="B270" s="4" t="s">
        <v>65</v>
      </c>
      <c r="C270" s="15" t="s">
        <v>18</v>
      </c>
      <c r="D270" s="1">
        <v>4</v>
      </c>
      <c r="E270" s="4" t="s">
        <v>79</v>
      </c>
      <c r="F270">
        <v>-1</v>
      </c>
      <c r="G270">
        <v>41</v>
      </c>
      <c r="H270" s="4" t="s">
        <v>82</v>
      </c>
      <c r="I270" s="11">
        <f>7*60+4</f>
        <v>424</v>
      </c>
      <c r="J270">
        <v>1</v>
      </c>
      <c r="K270">
        <v>2</v>
      </c>
      <c r="L270">
        <v>0</v>
      </c>
      <c r="M270">
        <v>0</v>
      </c>
      <c r="N270">
        <v>0</v>
      </c>
      <c r="O270">
        <v>0</v>
      </c>
      <c r="P270">
        <v>-15</v>
      </c>
      <c r="Q270" s="2">
        <v>2</v>
      </c>
      <c r="R270" s="2">
        <v>1</v>
      </c>
      <c r="S270" s="2">
        <v>3</v>
      </c>
      <c r="T270" s="2">
        <v>0</v>
      </c>
      <c r="U270" s="2">
        <v>1</v>
      </c>
      <c r="V270" s="2">
        <v>0</v>
      </c>
      <c r="W270" s="2">
        <v>0</v>
      </c>
      <c r="X270" s="2">
        <v>0</v>
      </c>
      <c r="Y270" s="2">
        <v>0</v>
      </c>
      <c r="Z270" s="2">
        <v>2</v>
      </c>
      <c r="AA270" s="6">
        <v>1</v>
      </c>
    </row>
    <row r="271" spans="1:27" ht="15" thickBot="1">
      <c r="A271">
        <v>11</v>
      </c>
      <c r="B271" s="4" t="s">
        <v>65</v>
      </c>
      <c r="C271" s="15" t="s">
        <v>18</v>
      </c>
      <c r="D271" s="1">
        <v>4</v>
      </c>
      <c r="E271" s="4" t="s">
        <v>79</v>
      </c>
      <c r="F271">
        <v>-1</v>
      </c>
      <c r="G271">
        <v>42</v>
      </c>
      <c r="H271" s="4" t="s">
        <v>83</v>
      </c>
      <c r="I271" s="11">
        <f>42*60+41</f>
        <v>2561</v>
      </c>
      <c r="J271">
        <v>11</v>
      </c>
      <c r="K271">
        <v>23</v>
      </c>
      <c r="L271">
        <v>2</v>
      </c>
      <c r="M271">
        <v>5</v>
      </c>
      <c r="N271">
        <v>3</v>
      </c>
      <c r="O271">
        <v>4</v>
      </c>
      <c r="P271">
        <v>-9</v>
      </c>
      <c r="Q271" s="2">
        <v>1</v>
      </c>
      <c r="R271" s="2">
        <v>1</v>
      </c>
      <c r="S271" s="2">
        <v>2</v>
      </c>
      <c r="T271" s="2">
        <v>6</v>
      </c>
      <c r="U271" s="2">
        <v>0</v>
      </c>
      <c r="V271" s="2">
        <v>2</v>
      </c>
      <c r="W271" s="2">
        <v>2</v>
      </c>
      <c r="X271" s="2">
        <v>1</v>
      </c>
      <c r="Y271" s="2">
        <v>1</v>
      </c>
      <c r="Z271" s="2">
        <v>27</v>
      </c>
      <c r="AA271" s="6">
        <v>1</v>
      </c>
    </row>
    <row r="272" spans="1:27" ht="15" thickBot="1">
      <c r="A272">
        <v>11</v>
      </c>
      <c r="B272" s="4" t="s">
        <v>65</v>
      </c>
      <c r="C272" s="15" t="s">
        <v>18</v>
      </c>
      <c r="D272" s="1">
        <v>4</v>
      </c>
      <c r="E272" s="4" t="s">
        <v>79</v>
      </c>
      <c r="F272">
        <v>-1</v>
      </c>
      <c r="G272">
        <v>43</v>
      </c>
      <c r="H272" s="4" t="s">
        <v>84</v>
      </c>
      <c r="I272" s="11">
        <f>36*60+38</f>
        <v>2198</v>
      </c>
      <c r="J272">
        <v>3</v>
      </c>
      <c r="K272">
        <v>9</v>
      </c>
      <c r="L272">
        <v>1</v>
      </c>
      <c r="M272">
        <v>4</v>
      </c>
      <c r="N272">
        <v>1</v>
      </c>
      <c r="O272">
        <v>1</v>
      </c>
      <c r="P272">
        <v>-8</v>
      </c>
      <c r="Q272" s="2">
        <v>0</v>
      </c>
      <c r="R272" s="2">
        <v>2</v>
      </c>
      <c r="S272" s="2">
        <v>2</v>
      </c>
      <c r="T272" s="2">
        <v>6</v>
      </c>
      <c r="U272" s="2">
        <v>2</v>
      </c>
      <c r="V272" s="2">
        <v>0</v>
      </c>
      <c r="W272" s="2">
        <v>3</v>
      </c>
      <c r="X272" s="2">
        <v>0</v>
      </c>
      <c r="Y272" s="2">
        <v>0</v>
      </c>
      <c r="Z272" s="2">
        <v>8</v>
      </c>
      <c r="AA272" s="6">
        <v>1</v>
      </c>
    </row>
    <row r="273" spans="1:27" ht="15" thickBot="1">
      <c r="A273">
        <v>11</v>
      </c>
      <c r="B273" s="4" t="s">
        <v>65</v>
      </c>
      <c r="C273" s="15" t="s">
        <v>18</v>
      </c>
      <c r="D273" s="1">
        <v>4</v>
      </c>
      <c r="E273" s="4" t="s">
        <v>79</v>
      </c>
      <c r="F273">
        <v>-1</v>
      </c>
      <c r="G273">
        <v>44</v>
      </c>
      <c r="H273" s="4" t="s">
        <v>85</v>
      </c>
      <c r="I273" s="11">
        <f>30*60+58</f>
        <v>1858</v>
      </c>
      <c r="J273">
        <v>4</v>
      </c>
      <c r="K273">
        <v>13</v>
      </c>
      <c r="L273">
        <v>3</v>
      </c>
      <c r="M273">
        <v>7</v>
      </c>
      <c r="N273">
        <v>1</v>
      </c>
      <c r="O273">
        <v>2</v>
      </c>
      <c r="P273">
        <v>9</v>
      </c>
      <c r="Q273" s="2">
        <v>2</v>
      </c>
      <c r="R273" s="2">
        <v>2</v>
      </c>
      <c r="S273" s="2">
        <v>4</v>
      </c>
      <c r="T273" s="2">
        <v>4</v>
      </c>
      <c r="U273" s="2">
        <v>2</v>
      </c>
      <c r="V273" s="2">
        <v>2</v>
      </c>
      <c r="W273" s="2">
        <v>0</v>
      </c>
      <c r="X273" s="2">
        <v>1</v>
      </c>
      <c r="Y273" s="2">
        <v>0</v>
      </c>
      <c r="Z273" s="2">
        <v>12</v>
      </c>
      <c r="AA273" s="6">
        <v>0</v>
      </c>
    </row>
    <row r="274" spans="1:27" ht="15" thickBot="1">
      <c r="A274">
        <v>11</v>
      </c>
      <c r="B274" s="4" t="s">
        <v>65</v>
      </c>
      <c r="C274" s="15" t="s">
        <v>18</v>
      </c>
      <c r="D274" s="1">
        <v>4</v>
      </c>
      <c r="E274" s="4" t="s">
        <v>79</v>
      </c>
      <c r="F274">
        <v>-1</v>
      </c>
      <c r="G274">
        <v>45</v>
      </c>
      <c r="H274" s="4" t="s">
        <v>86</v>
      </c>
      <c r="I274" s="11">
        <f>25*60+23</f>
        <v>1523</v>
      </c>
      <c r="J274">
        <v>5</v>
      </c>
      <c r="K274">
        <v>6</v>
      </c>
      <c r="L274">
        <v>0</v>
      </c>
      <c r="M274">
        <v>0</v>
      </c>
      <c r="N274">
        <v>4</v>
      </c>
      <c r="O274">
        <v>4</v>
      </c>
      <c r="P274">
        <v>-3</v>
      </c>
      <c r="Q274" s="2">
        <v>4</v>
      </c>
      <c r="R274" s="2">
        <v>1</v>
      </c>
      <c r="S274" s="2">
        <v>5</v>
      </c>
      <c r="T274" s="2">
        <v>0</v>
      </c>
      <c r="U274" s="2">
        <v>0</v>
      </c>
      <c r="V274" s="2">
        <v>0</v>
      </c>
      <c r="W274" s="2">
        <v>1</v>
      </c>
      <c r="X274" s="2">
        <v>1</v>
      </c>
      <c r="Y274" s="2">
        <v>0</v>
      </c>
      <c r="Z274" s="2">
        <v>14</v>
      </c>
      <c r="AA274" s="6">
        <v>0</v>
      </c>
    </row>
    <row r="275" spans="1:27" ht="15" thickBot="1">
      <c r="A275">
        <v>11</v>
      </c>
      <c r="B275" s="4" t="s">
        <v>65</v>
      </c>
      <c r="C275" s="15" t="s">
        <v>18</v>
      </c>
      <c r="D275" s="1">
        <v>4</v>
      </c>
      <c r="E275" s="4" t="s">
        <v>79</v>
      </c>
      <c r="F275">
        <v>-1</v>
      </c>
      <c r="G275">
        <v>46</v>
      </c>
      <c r="H275" s="4" t="s">
        <v>87</v>
      </c>
      <c r="I275" s="11">
        <f>16*60+22</f>
        <v>982</v>
      </c>
      <c r="J275">
        <v>3</v>
      </c>
      <c r="K275">
        <v>7</v>
      </c>
      <c r="L275">
        <v>2</v>
      </c>
      <c r="M275">
        <v>4</v>
      </c>
      <c r="N275">
        <v>2</v>
      </c>
      <c r="O275">
        <v>2</v>
      </c>
      <c r="P275">
        <v>6</v>
      </c>
      <c r="Q275" s="2">
        <v>0</v>
      </c>
      <c r="R275" s="2">
        <v>1</v>
      </c>
      <c r="S275" s="2">
        <v>1</v>
      </c>
      <c r="T275" s="2">
        <v>4</v>
      </c>
      <c r="U275" s="2">
        <v>3</v>
      </c>
      <c r="V275" s="2">
        <v>0</v>
      </c>
      <c r="W275" s="2">
        <v>0</v>
      </c>
      <c r="X275" s="2">
        <v>0</v>
      </c>
      <c r="Y275" s="2">
        <v>1</v>
      </c>
      <c r="Z275" s="2">
        <v>10</v>
      </c>
      <c r="AA275" s="6">
        <v>0</v>
      </c>
    </row>
    <row r="276" spans="1:27" ht="15" thickBot="1">
      <c r="A276">
        <v>11</v>
      </c>
      <c r="B276" s="4" t="s">
        <v>65</v>
      </c>
      <c r="C276" s="15" t="s">
        <v>18</v>
      </c>
      <c r="D276" s="1">
        <v>4</v>
      </c>
      <c r="E276" s="4" t="s">
        <v>79</v>
      </c>
      <c r="F276">
        <v>-1</v>
      </c>
      <c r="G276">
        <v>47</v>
      </c>
      <c r="H276" s="4" t="s">
        <v>88</v>
      </c>
      <c r="I276" s="11">
        <f>19*60+1</f>
        <v>1141</v>
      </c>
      <c r="J276">
        <v>0</v>
      </c>
      <c r="K276">
        <v>3</v>
      </c>
      <c r="L276">
        <v>0</v>
      </c>
      <c r="M276">
        <v>2</v>
      </c>
      <c r="N276">
        <v>0</v>
      </c>
      <c r="O276">
        <v>0</v>
      </c>
      <c r="P276">
        <v>15</v>
      </c>
      <c r="Q276" s="2">
        <v>0</v>
      </c>
      <c r="R276" s="2">
        <v>2</v>
      </c>
      <c r="S276" s="2">
        <v>2</v>
      </c>
      <c r="T276" s="2">
        <v>2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6">
        <v>0</v>
      </c>
    </row>
    <row r="277" spans="1:27" ht="15" thickBot="1">
      <c r="A277">
        <v>11</v>
      </c>
      <c r="B277" s="4" t="s">
        <v>65</v>
      </c>
      <c r="C277" s="15" t="s">
        <v>18</v>
      </c>
      <c r="D277" s="1">
        <v>4</v>
      </c>
      <c r="E277" s="4" t="s">
        <v>79</v>
      </c>
      <c r="F277">
        <v>-1</v>
      </c>
      <c r="G277">
        <v>48</v>
      </c>
      <c r="H277" s="4" t="s">
        <v>89</v>
      </c>
      <c r="I277" s="11">
        <f>11*60+19</f>
        <v>679</v>
      </c>
      <c r="J277">
        <v>3</v>
      </c>
      <c r="K277">
        <v>4</v>
      </c>
      <c r="L277">
        <v>0</v>
      </c>
      <c r="M277">
        <v>0</v>
      </c>
      <c r="N277">
        <v>0</v>
      </c>
      <c r="O277">
        <v>0</v>
      </c>
      <c r="P277">
        <v>4</v>
      </c>
      <c r="Q277" s="2">
        <v>1</v>
      </c>
      <c r="R277" s="2">
        <v>2</v>
      </c>
      <c r="S277" s="2">
        <v>3</v>
      </c>
      <c r="T277" s="2">
        <v>0</v>
      </c>
      <c r="U277" s="2">
        <v>3</v>
      </c>
      <c r="V277" s="2">
        <v>1</v>
      </c>
      <c r="W277" s="2">
        <v>1</v>
      </c>
      <c r="X277" s="2">
        <v>0</v>
      </c>
      <c r="Y277" s="2">
        <v>0</v>
      </c>
      <c r="Z277" s="2">
        <v>6</v>
      </c>
      <c r="AA277" s="6">
        <v>0</v>
      </c>
    </row>
    <row r="278" spans="1:27">
      <c r="A278">
        <v>11</v>
      </c>
      <c r="B278" s="4" t="s">
        <v>65</v>
      </c>
      <c r="C278" s="15" t="s">
        <v>18</v>
      </c>
      <c r="D278" s="1">
        <v>4</v>
      </c>
      <c r="E278" s="4" t="s">
        <v>79</v>
      </c>
      <c r="F278">
        <v>-1</v>
      </c>
      <c r="G278">
        <v>49</v>
      </c>
      <c r="H278" s="4" t="s">
        <v>90</v>
      </c>
      <c r="I278" s="1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6">
        <v>0</v>
      </c>
    </row>
    <row r="279" spans="1:27">
      <c r="A279">
        <v>11</v>
      </c>
      <c r="B279" s="4" t="s">
        <v>65</v>
      </c>
      <c r="C279" s="15" t="s">
        <v>18</v>
      </c>
      <c r="D279" s="1">
        <v>4</v>
      </c>
      <c r="E279" s="4" t="s">
        <v>79</v>
      </c>
      <c r="F279">
        <v>-1</v>
      </c>
      <c r="G279">
        <v>50</v>
      </c>
      <c r="H279" s="4" t="s">
        <v>91</v>
      </c>
      <c r="I279" s="1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6">
        <v>0</v>
      </c>
    </row>
    <row r="280" spans="1:27">
      <c r="A280">
        <v>11</v>
      </c>
      <c r="B280" s="4" t="s">
        <v>65</v>
      </c>
      <c r="C280" s="15" t="s">
        <v>18</v>
      </c>
      <c r="D280" s="1">
        <v>4</v>
      </c>
      <c r="E280" s="4" t="s">
        <v>79</v>
      </c>
      <c r="F280">
        <v>-1</v>
      </c>
      <c r="G280">
        <v>51</v>
      </c>
      <c r="H280" s="4" t="s">
        <v>92</v>
      </c>
      <c r="I280" s="1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6">
        <v>0</v>
      </c>
    </row>
    <row r="281" spans="1:27" ht="15" thickBot="1">
      <c r="A281">
        <v>12</v>
      </c>
      <c r="B281" s="4" t="s">
        <v>93</v>
      </c>
      <c r="C281" s="15" t="s">
        <v>18</v>
      </c>
      <c r="D281" s="1">
        <v>5</v>
      </c>
      <c r="E281" s="4" t="s">
        <v>94</v>
      </c>
      <c r="F281">
        <v>-1</v>
      </c>
      <c r="G281">
        <v>52</v>
      </c>
      <c r="H281" s="4" t="s">
        <v>95</v>
      </c>
      <c r="I281" s="11">
        <f>41*60+17</f>
        <v>2477</v>
      </c>
      <c r="J281">
        <v>7</v>
      </c>
      <c r="K281">
        <v>15</v>
      </c>
      <c r="L281">
        <v>2</v>
      </c>
      <c r="M281">
        <v>7</v>
      </c>
      <c r="N281">
        <v>0</v>
      </c>
      <c r="O281">
        <v>2</v>
      </c>
      <c r="P281">
        <v>-9</v>
      </c>
      <c r="Q281" s="2">
        <v>0</v>
      </c>
      <c r="R281" s="2">
        <v>8</v>
      </c>
      <c r="S281" s="2">
        <v>8</v>
      </c>
      <c r="T281" s="2">
        <v>4</v>
      </c>
      <c r="U281" s="2">
        <v>2</v>
      </c>
      <c r="V281" s="2">
        <v>1</v>
      </c>
      <c r="W281" s="2">
        <v>2</v>
      </c>
      <c r="X281" s="2">
        <v>0</v>
      </c>
      <c r="Y281" s="2">
        <v>2</v>
      </c>
      <c r="Z281" s="2">
        <v>16</v>
      </c>
      <c r="AA281" s="6">
        <v>1</v>
      </c>
    </row>
    <row r="282" spans="1:27" ht="15" thickBot="1">
      <c r="A282">
        <v>12</v>
      </c>
      <c r="B282" s="4" t="s">
        <v>93</v>
      </c>
      <c r="C282" s="15" t="s">
        <v>18</v>
      </c>
      <c r="D282" s="1">
        <v>5</v>
      </c>
      <c r="E282" s="4" t="s">
        <v>94</v>
      </c>
      <c r="F282">
        <v>-1</v>
      </c>
      <c r="G282">
        <v>53</v>
      </c>
      <c r="H282" s="4" t="s">
        <v>96</v>
      </c>
      <c r="I282" s="11">
        <f>8*60+26</f>
        <v>506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-6</v>
      </c>
      <c r="Q282" s="2">
        <v>1</v>
      </c>
      <c r="R282" s="2">
        <v>1</v>
      </c>
      <c r="S282" s="2">
        <v>2</v>
      </c>
      <c r="T282" s="2">
        <v>0</v>
      </c>
      <c r="U282" s="2">
        <v>4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6">
        <v>1</v>
      </c>
    </row>
    <row r="283" spans="1:27" ht="15" thickBot="1">
      <c r="A283">
        <v>12</v>
      </c>
      <c r="B283" s="4" t="s">
        <v>93</v>
      </c>
      <c r="C283" s="15" t="s">
        <v>18</v>
      </c>
      <c r="D283" s="1">
        <v>5</v>
      </c>
      <c r="E283" s="4" t="s">
        <v>94</v>
      </c>
      <c r="F283">
        <v>-1</v>
      </c>
      <c r="G283">
        <v>54</v>
      </c>
      <c r="H283" s="4" t="s">
        <v>97</v>
      </c>
      <c r="I283" s="11">
        <f>35*60+42</f>
        <v>2142</v>
      </c>
      <c r="J283">
        <v>5</v>
      </c>
      <c r="K283">
        <v>8</v>
      </c>
      <c r="L283">
        <v>0</v>
      </c>
      <c r="M283">
        <v>0</v>
      </c>
      <c r="N283">
        <v>2</v>
      </c>
      <c r="O283">
        <v>6</v>
      </c>
      <c r="P283">
        <v>-8</v>
      </c>
      <c r="Q283" s="2">
        <v>6</v>
      </c>
      <c r="R283" s="2">
        <v>17</v>
      </c>
      <c r="S283" s="2">
        <v>23</v>
      </c>
      <c r="T283" s="2">
        <v>0</v>
      </c>
      <c r="U283" s="2">
        <v>1</v>
      </c>
      <c r="V283" s="2">
        <v>1</v>
      </c>
      <c r="W283" s="2">
        <v>3</v>
      </c>
      <c r="X283" s="2">
        <v>2</v>
      </c>
      <c r="Y283" s="2">
        <v>1</v>
      </c>
      <c r="Z283" s="2">
        <v>12</v>
      </c>
      <c r="AA283" s="6">
        <v>1</v>
      </c>
    </row>
    <row r="284" spans="1:27" ht="15" thickBot="1">
      <c r="A284">
        <v>12</v>
      </c>
      <c r="B284" s="4" t="s">
        <v>93</v>
      </c>
      <c r="C284" s="15" t="s">
        <v>18</v>
      </c>
      <c r="D284" s="1">
        <v>5</v>
      </c>
      <c r="E284" s="4" t="s">
        <v>94</v>
      </c>
      <c r="F284">
        <v>-1</v>
      </c>
      <c r="G284">
        <v>55</v>
      </c>
      <c r="H284" s="4" t="s">
        <v>98</v>
      </c>
      <c r="I284" s="11">
        <f>36*60+6</f>
        <v>2166</v>
      </c>
      <c r="J284">
        <v>4</v>
      </c>
      <c r="K284">
        <v>10</v>
      </c>
      <c r="L284">
        <v>2</v>
      </c>
      <c r="M284">
        <v>6</v>
      </c>
      <c r="N284">
        <v>16</v>
      </c>
      <c r="O284">
        <v>16</v>
      </c>
      <c r="P284">
        <v>-17</v>
      </c>
      <c r="Q284" s="2">
        <v>6</v>
      </c>
      <c r="R284" s="2">
        <v>17</v>
      </c>
      <c r="S284" s="2">
        <v>23</v>
      </c>
      <c r="T284" s="2">
        <v>0</v>
      </c>
      <c r="U284" s="2">
        <v>1</v>
      </c>
      <c r="V284" s="2">
        <v>1</v>
      </c>
      <c r="W284" s="2">
        <v>3</v>
      </c>
      <c r="X284" s="2">
        <v>2</v>
      </c>
      <c r="Y284" s="2">
        <v>1</v>
      </c>
      <c r="Z284" s="2">
        <v>12</v>
      </c>
      <c r="AA284" s="6">
        <v>1</v>
      </c>
    </row>
    <row r="285" spans="1:27" ht="15" thickBot="1">
      <c r="A285">
        <v>12</v>
      </c>
      <c r="B285" s="4" t="s">
        <v>93</v>
      </c>
      <c r="C285" s="15" t="s">
        <v>18</v>
      </c>
      <c r="D285" s="1">
        <v>5</v>
      </c>
      <c r="E285" s="4" t="s">
        <v>94</v>
      </c>
      <c r="F285">
        <v>-1</v>
      </c>
      <c r="G285">
        <v>56</v>
      </c>
      <c r="H285" s="4" t="s">
        <v>99</v>
      </c>
      <c r="I285" s="11">
        <f>32*60+55</f>
        <v>1975</v>
      </c>
      <c r="J285">
        <v>6</v>
      </c>
      <c r="K285">
        <v>14</v>
      </c>
      <c r="L285">
        <v>2</v>
      </c>
      <c r="M285">
        <v>4</v>
      </c>
      <c r="N285">
        <v>2</v>
      </c>
      <c r="O285">
        <v>2</v>
      </c>
      <c r="P285">
        <v>-14</v>
      </c>
      <c r="Q285" s="2">
        <v>1</v>
      </c>
      <c r="R285" s="2">
        <v>3</v>
      </c>
      <c r="S285" s="2">
        <v>4</v>
      </c>
      <c r="T285" s="2">
        <v>2</v>
      </c>
      <c r="U285" s="2">
        <v>0</v>
      </c>
      <c r="V285" s="2">
        <v>1</v>
      </c>
      <c r="W285" s="2">
        <v>2</v>
      </c>
      <c r="X285" s="2">
        <v>0</v>
      </c>
      <c r="Y285" s="2">
        <v>1</v>
      </c>
      <c r="Z285" s="2">
        <v>16</v>
      </c>
      <c r="AA285" s="6">
        <v>1</v>
      </c>
    </row>
    <row r="286" spans="1:27" ht="15" thickBot="1">
      <c r="A286">
        <v>12</v>
      </c>
      <c r="B286" s="4" t="s">
        <v>93</v>
      </c>
      <c r="C286" s="15" t="s">
        <v>18</v>
      </c>
      <c r="D286" s="1">
        <v>5</v>
      </c>
      <c r="E286" s="4" t="s">
        <v>94</v>
      </c>
      <c r="F286">
        <v>-1</v>
      </c>
      <c r="G286">
        <v>57</v>
      </c>
      <c r="H286" s="4" t="s">
        <v>100</v>
      </c>
      <c r="I286" s="11">
        <f>22*60+15</f>
        <v>1335</v>
      </c>
      <c r="J286">
        <v>3</v>
      </c>
      <c r="K286">
        <v>10</v>
      </c>
      <c r="L286">
        <v>1</v>
      </c>
      <c r="M286">
        <v>5</v>
      </c>
      <c r="N286">
        <v>0</v>
      </c>
      <c r="O286">
        <v>0</v>
      </c>
      <c r="P286">
        <v>-5</v>
      </c>
      <c r="Q286" s="2">
        <v>1</v>
      </c>
      <c r="R286" s="2">
        <v>1</v>
      </c>
      <c r="S286" s="2">
        <v>2</v>
      </c>
      <c r="T286" s="2">
        <v>0</v>
      </c>
      <c r="U286" s="2">
        <v>2</v>
      </c>
      <c r="V286" s="2">
        <v>0</v>
      </c>
      <c r="W286" s="2">
        <v>0</v>
      </c>
      <c r="X286" s="2">
        <v>0</v>
      </c>
      <c r="Y286" s="2">
        <v>0</v>
      </c>
      <c r="Z286" s="2">
        <v>7</v>
      </c>
      <c r="AA286" s="6">
        <v>0</v>
      </c>
    </row>
    <row r="287" spans="1:27" ht="15" thickBot="1">
      <c r="A287">
        <v>12</v>
      </c>
      <c r="B287" s="4" t="s">
        <v>93</v>
      </c>
      <c r="C287" s="15" t="s">
        <v>18</v>
      </c>
      <c r="D287" s="1">
        <v>5</v>
      </c>
      <c r="E287" s="4" t="s">
        <v>94</v>
      </c>
      <c r="F287">
        <v>-1</v>
      </c>
      <c r="G287">
        <v>58</v>
      </c>
      <c r="H287" s="4" t="s">
        <v>101</v>
      </c>
      <c r="I287" s="11">
        <f>25*60+32</f>
        <v>1532</v>
      </c>
      <c r="J287">
        <v>4</v>
      </c>
      <c r="K287">
        <v>9</v>
      </c>
      <c r="L287">
        <v>2</v>
      </c>
      <c r="M287">
        <v>5</v>
      </c>
      <c r="N287">
        <v>0</v>
      </c>
      <c r="O287">
        <v>0</v>
      </c>
      <c r="P287">
        <v>9</v>
      </c>
      <c r="Q287" s="2">
        <v>0</v>
      </c>
      <c r="R287" s="2">
        <v>2</v>
      </c>
      <c r="S287" s="2">
        <v>2</v>
      </c>
      <c r="T287" s="2">
        <v>3</v>
      </c>
      <c r="U287" s="2">
        <v>2</v>
      </c>
      <c r="V287" s="2">
        <v>0</v>
      </c>
      <c r="W287" s="2">
        <v>0</v>
      </c>
      <c r="X287" s="2">
        <v>1</v>
      </c>
      <c r="Y287" s="2">
        <v>1</v>
      </c>
      <c r="Z287" s="2">
        <v>10</v>
      </c>
      <c r="AA287" s="6">
        <v>0</v>
      </c>
    </row>
    <row r="288" spans="1:27" ht="15" thickBot="1">
      <c r="A288">
        <v>12</v>
      </c>
      <c r="B288" s="4" t="s">
        <v>93</v>
      </c>
      <c r="C288" s="15" t="s">
        <v>18</v>
      </c>
      <c r="D288" s="1">
        <v>5</v>
      </c>
      <c r="E288" s="4" t="s">
        <v>94</v>
      </c>
      <c r="F288">
        <v>-1</v>
      </c>
      <c r="G288">
        <v>59</v>
      </c>
      <c r="H288" s="4" t="s">
        <v>102</v>
      </c>
      <c r="I288" s="11">
        <f>23*60+10</f>
        <v>1390</v>
      </c>
      <c r="J288">
        <v>1</v>
      </c>
      <c r="K288">
        <v>8</v>
      </c>
      <c r="L288">
        <v>0</v>
      </c>
      <c r="M288">
        <v>4</v>
      </c>
      <c r="N288">
        <v>0</v>
      </c>
      <c r="O288">
        <v>0</v>
      </c>
      <c r="P288">
        <v>-1</v>
      </c>
      <c r="Q288" s="2">
        <v>0</v>
      </c>
      <c r="R288" s="2">
        <v>1</v>
      </c>
      <c r="S288" s="2">
        <v>1</v>
      </c>
      <c r="T288" s="2">
        <v>1</v>
      </c>
      <c r="U288" s="2">
        <v>1</v>
      </c>
      <c r="V288" s="2">
        <v>0</v>
      </c>
      <c r="W288" s="2">
        <v>2</v>
      </c>
      <c r="X288" s="2">
        <v>0</v>
      </c>
      <c r="Y288" s="2">
        <v>0</v>
      </c>
      <c r="Z288" s="2">
        <v>2</v>
      </c>
      <c r="AA288" s="6">
        <v>0</v>
      </c>
    </row>
    <row r="289" spans="1:27" ht="15" thickBot="1">
      <c r="A289">
        <v>12</v>
      </c>
      <c r="B289" s="4" t="s">
        <v>93</v>
      </c>
      <c r="C289" s="15" t="s">
        <v>18</v>
      </c>
      <c r="D289" s="1">
        <v>5</v>
      </c>
      <c r="E289" s="4" t="s">
        <v>94</v>
      </c>
      <c r="F289">
        <v>-1</v>
      </c>
      <c r="G289">
        <v>60</v>
      </c>
      <c r="H289" s="4" t="s">
        <v>103</v>
      </c>
      <c r="I289" s="11">
        <f>14*60+37</f>
        <v>877</v>
      </c>
      <c r="J289">
        <v>2</v>
      </c>
      <c r="K289">
        <v>8</v>
      </c>
      <c r="L289">
        <v>1</v>
      </c>
      <c r="M289">
        <v>4</v>
      </c>
      <c r="N289">
        <v>2</v>
      </c>
      <c r="O289">
        <v>2</v>
      </c>
      <c r="P289">
        <v>6</v>
      </c>
      <c r="Q289" s="2">
        <v>0</v>
      </c>
      <c r="R289" s="2">
        <v>1</v>
      </c>
      <c r="S289" s="2">
        <v>1</v>
      </c>
      <c r="T289" s="2">
        <v>3</v>
      </c>
      <c r="U289" s="2">
        <v>2</v>
      </c>
      <c r="V289" s="2">
        <v>1</v>
      </c>
      <c r="W289" s="2">
        <v>2</v>
      </c>
      <c r="X289" s="2">
        <v>0</v>
      </c>
      <c r="Y289" s="2">
        <v>0</v>
      </c>
      <c r="Z289" s="2">
        <v>7</v>
      </c>
      <c r="AA289" s="6">
        <v>0</v>
      </c>
    </row>
    <row r="290" spans="1:27">
      <c r="A290">
        <v>12</v>
      </c>
      <c r="B290" s="4" t="s">
        <v>93</v>
      </c>
      <c r="C290" s="15" t="s">
        <v>18</v>
      </c>
      <c r="D290" s="1">
        <v>5</v>
      </c>
      <c r="E290" s="4" t="s">
        <v>94</v>
      </c>
      <c r="F290">
        <v>-1</v>
      </c>
      <c r="G290">
        <v>61</v>
      </c>
      <c r="H290" s="4" t="s">
        <v>104</v>
      </c>
      <c r="I290" s="8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6">
        <v>0</v>
      </c>
    </row>
    <row r="291" spans="1:27">
      <c r="A291">
        <v>12</v>
      </c>
      <c r="B291" s="4" t="s">
        <v>93</v>
      </c>
      <c r="C291" s="15" t="s">
        <v>18</v>
      </c>
      <c r="D291" s="1">
        <v>5</v>
      </c>
      <c r="E291" s="4" t="s">
        <v>94</v>
      </c>
      <c r="F291">
        <v>-1</v>
      </c>
      <c r="G291">
        <v>62</v>
      </c>
      <c r="H291" s="4" t="s">
        <v>105</v>
      </c>
      <c r="I291" s="8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6">
        <v>0</v>
      </c>
    </row>
    <row r="292" spans="1:27">
      <c r="A292">
        <v>12</v>
      </c>
      <c r="B292" s="4" t="s">
        <v>93</v>
      </c>
      <c r="C292" s="15" t="s">
        <v>18</v>
      </c>
      <c r="D292" s="1">
        <v>5</v>
      </c>
      <c r="E292" s="4" t="s">
        <v>94</v>
      </c>
      <c r="F292">
        <v>-1</v>
      </c>
      <c r="G292">
        <v>63</v>
      </c>
      <c r="H292" s="4" t="s">
        <v>106</v>
      </c>
      <c r="I292" s="8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6">
        <v>0</v>
      </c>
    </row>
    <row r="293" spans="1:27">
      <c r="A293">
        <v>12</v>
      </c>
      <c r="B293" s="4" t="s">
        <v>93</v>
      </c>
      <c r="C293" s="15" t="s">
        <v>18</v>
      </c>
      <c r="D293" s="1">
        <v>5</v>
      </c>
      <c r="E293" s="4" t="s">
        <v>94</v>
      </c>
      <c r="F293">
        <v>-1</v>
      </c>
      <c r="G293">
        <v>64</v>
      </c>
      <c r="H293" s="4" t="s">
        <v>107</v>
      </c>
      <c r="I293" s="8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6">
        <v>0</v>
      </c>
    </row>
    <row r="294" spans="1:27" ht="15" thickBot="1">
      <c r="A294">
        <v>12</v>
      </c>
      <c r="B294" s="4" t="s">
        <v>93</v>
      </c>
      <c r="C294" s="15" t="s">
        <v>18</v>
      </c>
      <c r="D294" s="1">
        <v>6</v>
      </c>
      <c r="E294" s="4" t="s">
        <v>108</v>
      </c>
      <c r="F294">
        <v>1</v>
      </c>
      <c r="G294">
        <v>65</v>
      </c>
      <c r="H294" s="4" t="s">
        <v>109</v>
      </c>
      <c r="I294" s="8">
        <f>33*60+54</f>
        <v>2034</v>
      </c>
      <c r="J294">
        <v>13</v>
      </c>
      <c r="K294">
        <v>21</v>
      </c>
      <c r="L294">
        <v>4</v>
      </c>
      <c r="M294">
        <v>8</v>
      </c>
      <c r="N294">
        <v>2</v>
      </c>
      <c r="O294">
        <v>2</v>
      </c>
      <c r="P294">
        <v>17</v>
      </c>
      <c r="Q294" s="2">
        <v>0</v>
      </c>
      <c r="R294" s="2">
        <v>4</v>
      </c>
      <c r="S294" s="2">
        <v>4</v>
      </c>
      <c r="T294" s="2">
        <v>3</v>
      </c>
      <c r="U294" s="2">
        <v>2</v>
      </c>
      <c r="V294" s="2">
        <v>1</v>
      </c>
      <c r="W294" s="2">
        <v>1</v>
      </c>
      <c r="X294" s="2">
        <v>0</v>
      </c>
      <c r="Y294" s="2">
        <v>0</v>
      </c>
      <c r="Z294" s="2">
        <v>32</v>
      </c>
      <c r="AA294" s="6">
        <v>1</v>
      </c>
    </row>
    <row r="295" spans="1:27" ht="15" thickBot="1">
      <c r="A295">
        <v>12</v>
      </c>
      <c r="B295" s="4" t="s">
        <v>93</v>
      </c>
      <c r="C295" s="15" t="s">
        <v>18</v>
      </c>
      <c r="D295" s="1">
        <v>6</v>
      </c>
      <c r="E295" s="4" t="s">
        <v>108</v>
      </c>
      <c r="F295">
        <v>1</v>
      </c>
      <c r="G295">
        <v>66</v>
      </c>
      <c r="H295" s="4" t="s">
        <v>110</v>
      </c>
      <c r="I295" s="8">
        <f>23*60+26</f>
        <v>1406</v>
      </c>
      <c r="J295">
        <v>2</v>
      </c>
      <c r="K295">
        <v>4</v>
      </c>
      <c r="L295">
        <v>0</v>
      </c>
      <c r="M295">
        <v>2</v>
      </c>
      <c r="N295">
        <v>0</v>
      </c>
      <c r="O295">
        <v>0</v>
      </c>
      <c r="P295">
        <v>11</v>
      </c>
      <c r="Q295" s="2">
        <v>0</v>
      </c>
      <c r="R295" s="2">
        <v>6</v>
      </c>
      <c r="S295" s="2">
        <v>6</v>
      </c>
      <c r="T295" s="2">
        <v>1</v>
      </c>
      <c r="U295" s="2">
        <v>1</v>
      </c>
      <c r="V295" s="2">
        <v>1</v>
      </c>
      <c r="W295" s="2">
        <v>2</v>
      </c>
      <c r="X295" s="2">
        <v>0</v>
      </c>
      <c r="Y295" s="2">
        <v>0</v>
      </c>
      <c r="Z295" s="2">
        <v>4</v>
      </c>
      <c r="AA295" s="6">
        <v>1</v>
      </c>
    </row>
    <row r="296" spans="1:27" ht="15" thickBot="1">
      <c r="A296">
        <v>12</v>
      </c>
      <c r="B296" s="4" t="s">
        <v>93</v>
      </c>
      <c r="C296" s="15" t="s">
        <v>18</v>
      </c>
      <c r="D296" s="1">
        <v>6</v>
      </c>
      <c r="E296" s="4" t="s">
        <v>108</v>
      </c>
      <c r="F296">
        <v>1</v>
      </c>
      <c r="G296">
        <v>67</v>
      </c>
      <c r="H296" s="4" t="s">
        <v>111</v>
      </c>
      <c r="I296" s="8">
        <f>27*60+38</f>
        <v>1658</v>
      </c>
      <c r="J296">
        <v>5</v>
      </c>
      <c r="K296">
        <v>6</v>
      </c>
      <c r="L296">
        <v>0</v>
      </c>
      <c r="M296">
        <v>0</v>
      </c>
      <c r="N296">
        <v>1</v>
      </c>
      <c r="O296">
        <v>3</v>
      </c>
      <c r="P296">
        <v>8</v>
      </c>
      <c r="Q296" s="2">
        <v>3</v>
      </c>
      <c r="R296" s="2">
        <v>3</v>
      </c>
      <c r="S296" s="2">
        <v>6</v>
      </c>
      <c r="T296" s="2">
        <v>4</v>
      </c>
      <c r="U296" s="2">
        <v>2</v>
      </c>
      <c r="V296" s="2">
        <v>1</v>
      </c>
      <c r="W296" s="2">
        <v>2</v>
      </c>
      <c r="X296" s="2">
        <v>2</v>
      </c>
      <c r="Y296" s="2">
        <v>1</v>
      </c>
      <c r="Z296" s="2">
        <v>11</v>
      </c>
      <c r="AA296" s="6">
        <v>1</v>
      </c>
    </row>
    <row r="297" spans="1:27" ht="15" thickBot="1">
      <c r="A297">
        <v>12</v>
      </c>
      <c r="B297" s="4" t="s">
        <v>93</v>
      </c>
      <c r="C297" s="15" t="s">
        <v>18</v>
      </c>
      <c r="D297" s="1">
        <v>6</v>
      </c>
      <c r="E297" s="4" t="s">
        <v>108</v>
      </c>
      <c r="F297">
        <v>1</v>
      </c>
      <c r="G297">
        <v>68</v>
      </c>
      <c r="H297" s="4" t="s">
        <v>112</v>
      </c>
      <c r="I297" s="8">
        <f>29*60+11</f>
        <v>1751</v>
      </c>
      <c r="J297">
        <v>6</v>
      </c>
      <c r="K297">
        <v>12</v>
      </c>
      <c r="L297">
        <v>0</v>
      </c>
      <c r="M297">
        <v>0</v>
      </c>
      <c r="N297">
        <v>5</v>
      </c>
      <c r="O297">
        <v>6</v>
      </c>
      <c r="P297">
        <v>4</v>
      </c>
      <c r="Q297" s="2">
        <v>0</v>
      </c>
      <c r="R297" s="2">
        <v>6</v>
      </c>
      <c r="S297" s="2">
        <v>6</v>
      </c>
      <c r="T297" s="2">
        <v>2</v>
      </c>
      <c r="U297" s="2">
        <v>2</v>
      </c>
      <c r="V297" s="2">
        <v>2</v>
      </c>
      <c r="W297" s="2">
        <v>1</v>
      </c>
      <c r="X297" s="2">
        <v>1</v>
      </c>
      <c r="Y297" s="2">
        <v>1</v>
      </c>
      <c r="Z297" s="2">
        <v>17</v>
      </c>
      <c r="AA297" s="6">
        <v>1</v>
      </c>
    </row>
    <row r="298" spans="1:27" ht="15" thickBot="1">
      <c r="A298">
        <v>12</v>
      </c>
      <c r="B298" s="4" t="s">
        <v>93</v>
      </c>
      <c r="C298" s="15" t="s">
        <v>18</v>
      </c>
      <c r="D298" s="1">
        <v>6</v>
      </c>
      <c r="E298" s="4" t="s">
        <v>108</v>
      </c>
      <c r="F298">
        <v>1</v>
      </c>
      <c r="G298">
        <v>69</v>
      </c>
      <c r="H298" s="4" t="s">
        <v>113</v>
      </c>
      <c r="I298" s="8">
        <f>35*60+29</f>
        <v>2129</v>
      </c>
      <c r="J298">
        <v>6</v>
      </c>
      <c r="K298">
        <v>14</v>
      </c>
      <c r="L298">
        <v>0</v>
      </c>
      <c r="M298">
        <v>5</v>
      </c>
      <c r="N298">
        <v>0</v>
      </c>
      <c r="O298">
        <v>0</v>
      </c>
      <c r="P298">
        <v>7</v>
      </c>
      <c r="Q298" s="2">
        <v>0</v>
      </c>
      <c r="R298" s="2">
        <v>3</v>
      </c>
      <c r="S298" s="2">
        <v>3</v>
      </c>
      <c r="T298" s="2">
        <v>6</v>
      </c>
      <c r="U298" s="2">
        <v>4</v>
      </c>
      <c r="V298" s="2">
        <v>2</v>
      </c>
      <c r="W298" s="2">
        <v>1</v>
      </c>
      <c r="X298" s="2">
        <v>0</v>
      </c>
      <c r="Y298" s="2">
        <v>0</v>
      </c>
      <c r="Z298" s="2">
        <v>12</v>
      </c>
      <c r="AA298" s="6">
        <v>1</v>
      </c>
    </row>
    <row r="299" spans="1:27" ht="15" thickBot="1">
      <c r="A299">
        <v>12</v>
      </c>
      <c r="B299" s="4" t="s">
        <v>93</v>
      </c>
      <c r="C299" s="15" t="s">
        <v>18</v>
      </c>
      <c r="D299" s="1">
        <v>6</v>
      </c>
      <c r="E299" s="4" t="s">
        <v>108</v>
      </c>
      <c r="F299">
        <v>1</v>
      </c>
      <c r="G299">
        <v>70</v>
      </c>
      <c r="H299" s="4" t="s">
        <v>114</v>
      </c>
      <c r="I299" s="8">
        <f>27*60+23</f>
        <v>1643</v>
      </c>
      <c r="J299">
        <v>1</v>
      </c>
      <c r="K299">
        <v>3</v>
      </c>
      <c r="L299">
        <v>0</v>
      </c>
      <c r="M299">
        <v>2</v>
      </c>
      <c r="N299">
        <v>2</v>
      </c>
      <c r="O299">
        <v>4</v>
      </c>
      <c r="P299">
        <v>4</v>
      </c>
      <c r="Q299" s="2">
        <v>0</v>
      </c>
      <c r="R299" s="2">
        <v>2</v>
      </c>
      <c r="S299" s="2">
        <v>2</v>
      </c>
      <c r="T299" s="2">
        <v>2</v>
      </c>
      <c r="U299" s="2">
        <v>5</v>
      </c>
      <c r="V299" s="2">
        <v>1</v>
      </c>
      <c r="W299" s="2">
        <v>1</v>
      </c>
      <c r="X299" s="2">
        <v>0</v>
      </c>
      <c r="Y299" s="2">
        <v>0</v>
      </c>
      <c r="Z299" s="2">
        <v>4</v>
      </c>
      <c r="AA299" s="6">
        <v>0</v>
      </c>
    </row>
    <row r="300" spans="1:27" ht="15" thickBot="1">
      <c r="A300">
        <v>12</v>
      </c>
      <c r="B300" s="4" t="s">
        <v>93</v>
      </c>
      <c r="C300" s="15" t="s">
        <v>18</v>
      </c>
      <c r="D300" s="1">
        <v>6</v>
      </c>
      <c r="E300" s="4" t="s">
        <v>108</v>
      </c>
      <c r="F300">
        <v>1</v>
      </c>
      <c r="G300">
        <v>71</v>
      </c>
      <c r="H300" s="4" t="s">
        <v>115</v>
      </c>
      <c r="I300" s="8">
        <f>19*60+54</f>
        <v>1194</v>
      </c>
      <c r="J300">
        <v>6</v>
      </c>
      <c r="K300">
        <v>12</v>
      </c>
      <c r="L300">
        <v>0</v>
      </c>
      <c r="M300">
        <v>1</v>
      </c>
      <c r="N300">
        <v>1</v>
      </c>
      <c r="O300">
        <v>2</v>
      </c>
      <c r="P300">
        <v>1</v>
      </c>
      <c r="Q300" s="2">
        <v>2</v>
      </c>
      <c r="R300" s="2">
        <v>2</v>
      </c>
      <c r="S300" s="2">
        <v>4</v>
      </c>
      <c r="T300" s="2">
        <v>2</v>
      </c>
      <c r="U300" s="2">
        <v>4</v>
      </c>
      <c r="V300" s="2">
        <v>0</v>
      </c>
      <c r="W300" s="2">
        <v>4</v>
      </c>
      <c r="X300" s="2">
        <v>2</v>
      </c>
      <c r="Y300" s="2">
        <v>0</v>
      </c>
      <c r="Z300" s="2">
        <v>13</v>
      </c>
      <c r="AA300" s="6">
        <v>0</v>
      </c>
    </row>
    <row r="301" spans="1:27" ht="15" thickBot="1">
      <c r="A301">
        <v>12</v>
      </c>
      <c r="B301" s="4" t="s">
        <v>93</v>
      </c>
      <c r="C301" s="15" t="s">
        <v>18</v>
      </c>
      <c r="D301" s="1">
        <v>6</v>
      </c>
      <c r="E301" s="4" t="s">
        <v>108</v>
      </c>
      <c r="F301">
        <v>1</v>
      </c>
      <c r="G301">
        <v>72</v>
      </c>
      <c r="H301" s="4" t="s">
        <v>116</v>
      </c>
      <c r="I301" s="8">
        <f>24*60+34</f>
        <v>1474</v>
      </c>
      <c r="J301">
        <v>4</v>
      </c>
      <c r="K301">
        <v>7</v>
      </c>
      <c r="L301">
        <v>2</v>
      </c>
      <c r="M301">
        <v>5</v>
      </c>
      <c r="N301">
        <v>0</v>
      </c>
      <c r="O301">
        <v>0</v>
      </c>
      <c r="P301">
        <v>-2</v>
      </c>
      <c r="Q301" s="2">
        <v>1</v>
      </c>
      <c r="R301" s="2">
        <v>6</v>
      </c>
      <c r="S301" s="2">
        <v>7</v>
      </c>
      <c r="T301" s="2">
        <v>1</v>
      </c>
      <c r="U301" s="2">
        <v>2</v>
      </c>
      <c r="V301" s="2">
        <v>1</v>
      </c>
      <c r="W301" s="2">
        <v>1</v>
      </c>
      <c r="X301" s="2">
        <v>0</v>
      </c>
      <c r="Y301" s="2">
        <v>1</v>
      </c>
      <c r="Z301" s="2">
        <v>10</v>
      </c>
      <c r="AA301" s="6">
        <v>0</v>
      </c>
    </row>
    <row r="302" spans="1:27" ht="15" thickBot="1">
      <c r="A302">
        <v>12</v>
      </c>
      <c r="B302" s="4" t="s">
        <v>93</v>
      </c>
      <c r="C302" s="15" t="s">
        <v>18</v>
      </c>
      <c r="D302" s="1">
        <v>6</v>
      </c>
      <c r="E302" s="4" t="s">
        <v>108</v>
      </c>
      <c r="F302">
        <v>1</v>
      </c>
      <c r="G302">
        <v>73</v>
      </c>
      <c r="H302" s="4" t="s">
        <v>117</v>
      </c>
      <c r="I302" s="8">
        <f>17*60+19</f>
        <v>1039</v>
      </c>
      <c r="J302">
        <v>1</v>
      </c>
      <c r="K302">
        <v>3</v>
      </c>
      <c r="L302">
        <v>0</v>
      </c>
      <c r="M302">
        <v>2</v>
      </c>
      <c r="N302">
        <v>0</v>
      </c>
      <c r="O302">
        <v>0</v>
      </c>
      <c r="P302">
        <v>-3</v>
      </c>
      <c r="Q302" s="2">
        <v>0</v>
      </c>
      <c r="R302" s="2">
        <v>4</v>
      </c>
      <c r="S302" s="2">
        <v>4</v>
      </c>
      <c r="T302" s="2">
        <v>2</v>
      </c>
      <c r="U302" s="2">
        <v>4</v>
      </c>
      <c r="V302" s="2">
        <v>0</v>
      </c>
      <c r="W302" s="2">
        <v>0</v>
      </c>
      <c r="X302" s="2">
        <v>0</v>
      </c>
      <c r="Y302" s="2">
        <v>0</v>
      </c>
      <c r="Z302" s="2">
        <v>2</v>
      </c>
      <c r="AA302" s="6">
        <v>0</v>
      </c>
    </row>
    <row r="303" spans="1:27" ht="15" thickBot="1">
      <c r="A303">
        <v>12</v>
      </c>
      <c r="B303" s="4" t="s">
        <v>93</v>
      </c>
      <c r="C303" s="15" t="s">
        <v>18</v>
      </c>
      <c r="D303" s="1">
        <v>6</v>
      </c>
      <c r="E303" s="4" t="s">
        <v>108</v>
      </c>
      <c r="F303">
        <v>1</v>
      </c>
      <c r="G303">
        <v>74</v>
      </c>
      <c r="H303" s="4" t="s">
        <v>118</v>
      </c>
      <c r="I303" s="8">
        <f>44</f>
        <v>44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-2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6">
        <v>0</v>
      </c>
    </row>
    <row r="304" spans="1:27" ht="15" thickBot="1">
      <c r="A304">
        <v>12</v>
      </c>
      <c r="B304" s="4" t="s">
        <v>93</v>
      </c>
      <c r="C304" s="15" t="s">
        <v>18</v>
      </c>
      <c r="D304" s="1">
        <v>6</v>
      </c>
      <c r="E304" s="4" t="s">
        <v>108</v>
      </c>
      <c r="F304">
        <v>1</v>
      </c>
      <c r="G304">
        <v>75</v>
      </c>
      <c r="H304" s="4" t="s">
        <v>119</v>
      </c>
      <c r="I304" s="8">
        <f>28</f>
        <v>28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6">
        <v>0</v>
      </c>
    </row>
    <row r="305" spans="1:27">
      <c r="A305">
        <v>12</v>
      </c>
      <c r="B305" s="4" t="s">
        <v>93</v>
      </c>
      <c r="C305" s="15" t="s">
        <v>18</v>
      </c>
      <c r="D305" s="1">
        <v>6</v>
      </c>
      <c r="E305" s="4" t="s">
        <v>108</v>
      </c>
      <c r="F305">
        <v>1</v>
      </c>
      <c r="G305">
        <v>76</v>
      </c>
      <c r="H305" s="4" t="s">
        <v>120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6">
        <v>0</v>
      </c>
    </row>
    <row r="306" spans="1:27">
      <c r="A306">
        <v>12</v>
      </c>
      <c r="B306" s="4" t="s">
        <v>93</v>
      </c>
      <c r="C306" s="15" t="s">
        <v>18</v>
      </c>
      <c r="D306" s="1">
        <v>6</v>
      </c>
      <c r="E306" s="4" t="s">
        <v>108</v>
      </c>
      <c r="F306">
        <v>1</v>
      </c>
      <c r="G306">
        <v>77</v>
      </c>
      <c r="H306" s="4" t="s">
        <v>121</v>
      </c>
      <c r="I306" s="8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6">
        <v>0</v>
      </c>
    </row>
    <row r="307" spans="1:27" ht="15" thickBot="1">
      <c r="A307">
        <v>13</v>
      </c>
      <c r="B307" s="14" t="s">
        <v>378</v>
      </c>
      <c r="C307" s="15" t="s">
        <v>379</v>
      </c>
      <c r="D307" s="1">
        <v>20</v>
      </c>
      <c r="E307" s="4" t="s">
        <v>308</v>
      </c>
      <c r="F307">
        <v>-1</v>
      </c>
      <c r="G307">
        <v>243</v>
      </c>
      <c r="H307" s="4" t="s">
        <v>309</v>
      </c>
      <c r="I307" s="8">
        <f>37*60+20</f>
        <v>2240</v>
      </c>
      <c r="J307">
        <v>9</v>
      </c>
      <c r="K307">
        <v>20</v>
      </c>
      <c r="L307">
        <v>3</v>
      </c>
      <c r="M307">
        <v>4</v>
      </c>
      <c r="N307">
        <v>3</v>
      </c>
      <c r="O307">
        <v>7</v>
      </c>
      <c r="P307">
        <v>-11</v>
      </c>
      <c r="Q307" s="2">
        <v>0</v>
      </c>
      <c r="R307" s="2">
        <v>5</v>
      </c>
      <c r="S307" s="2">
        <v>5</v>
      </c>
      <c r="T307" s="2">
        <v>1</v>
      </c>
      <c r="U307" s="2">
        <v>4</v>
      </c>
      <c r="V307" s="2">
        <v>2</v>
      </c>
      <c r="W307" s="2">
        <v>1</v>
      </c>
      <c r="X307" s="2">
        <v>1</v>
      </c>
      <c r="Y307" s="2">
        <v>1</v>
      </c>
      <c r="Z307" s="2">
        <v>24</v>
      </c>
      <c r="AA307" s="6">
        <v>1</v>
      </c>
    </row>
    <row r="308" spans="1:27" ht="15" thickBot="1">
      <c r="A308">
        <v>13</v>
      </c>
      <c r="B308" s="14" t="s">
        <v>378</v>
      </c>
      <c r="C308" s="15" t="s">
        <v>379</v>
      </c>
      <c r="D308" s="1">
        <v>20</v>
      </c>
      <c r="E308" s="4" t="s">
        <v>308</v>
      </c>
      <c r="F308">
        <v>-1</v>
      </c>
      <c r="G308">
        <v>244</v>
      </c>
      <c r="H308" s="4" t="s">
        <v>310</v>
      </c>
      <c r="I308">
        <f>31*60+7</f>
        <v>1867</v>
      </c>
      <c r="J308">
        <v>6</v>
      </c>
      <c r="K308">
        <v>21</v>
      </c>
      <c r="L308">
        <v>0</v>
      </c>
      <c r="M308">
        <v>0</v>
      </c>
      <c r="N308">
        <v>5</v>
      </c>
      <c r="O308">
        <v>6</v>
      </c>
      <c r="P308">
        <v>6</v>
      </c>
      <c r="Q308" s="2">
        <v>7</v>
      </c>
      <c r="R308" s="2">
        <v>9</v>
      </c>
      <c r="S308" s="2">
        <v>16</v>
      </c>
      <c r="T308" s="2">
        <v>2</v>
      </c>
      <c r="U308" s="2">
        <v>4</v>
      </c>
      <c r="V308" s="2">
        <v>3</v>
      </c>
      <c r="W308" s="2">
        <v>0</v>
      </c>
      <c r="X308" s="2">
        <v>1</v>
      </c>
      <c r="Y308" s="2">
        <v>2</v>
      </c>
      <c r="Z308" s="2">
        <v>17</v>
      </c>
      <c r="AA308" s="6">
        <v>1</v>
      </c>
    </row>
    <row r="309" spans="1:27" ht="15" thickBot="1">
      <c r="A309">
        <v>13</v>
      </c>
      <c r="B309" s="14" t="s">
        <v>378</v>
      </c>
      <c r="C309" s="15" t="s">
        <v>379</v>
      </c>
      <c r="D309" s="1">
        <v>20</v>
      </c>
      <c r="E309" s="4" t="s">
        <v>308</v>
      </c>
      <c r="F309">
        <v>-1</v>
      </c>
      <c r="G309">
        <v>245</v>
      </c>
      <c r="H309" s="4" t="s">
        <v>311</v>
      </c>
      <c r="I309">
        <f>31*60+20</f>
        <v>1880</v>
      </c>
      <c r="J309">
        <v>5</v>
      </c>
      <c r="K309">
        <v>9</v>
      </c>
      <c r="L309">
        <v>0</v>
      </c>
      <c r="M309">
        <v>0</v>
      </c>
      <c r="N309">
        <v>3</v>
      </c>
      <c r="O309">
        <v>6</v>
      </c>
      <c r="P309">
        <v>-5</v>
      </c>
      <c r="Q309" s="2">
        <v>6</v>
      </c>
      <c r="R309" s="2">
        <v>8</v>
      </c>
      <c r="S309" s="2">
        <v>14</v>
      </c>
      <c r="T309" s="2">
        <v>0</v>
      </c>
      <c r="U309" s="2">
        <v>2</v>
      </c>
      <c r="V309" s="2">
        <v>0</v>
      </c>
      <c r="W309" s="2">
        <v>1</v>
      </c>
      <c r="X309" s="2">
        <v>1</v>
      </c>
      <c r="Y309" s="2">
        <v>1</v>
      </c>
      <c r="Z309" s="2">
        <v>13</v>
      </c>
      <c r="AA309" s="6">
        <v>1</v>
      </c>
    </row>
    <row r="310" spans="1:27" ht="15" thickBot="1">
      <c r="A310">
        <v>13</v>
      </c>
      <c r="B310" s="14" t="s">
        <v>378</v>
      </c>
      <c r="C310" s="15" t="s">
        <v>379</v>
      </c>
      <c r="D310" s="1">
        <v>20</v>
      </c>
      <c r="E310" s="4" t="s">
        <v>308</v>
      </c>
      <c r="F310">
        <v>-1</v>
      </c>
      <c r="G310">
        <v>246</v>
      </c>
      <c r="H310" s="4" t="s">
        <v>312</v>
      </c>
      <c r="I310">
        <f>39*60+28</f>
        <v>2368</v>
      </c>
      <c r="J310">
        <v>3</v>
      </c>
      <c r="K310">
        <v>11</v>
      </c>
      <c r="L310">
        <v>1</v>
      </c>
      <c r="M310">
        <v>4</v>
      </c>
      <c r="N310">
        <v>3</v>
      </c>
      <c r="O310">
        <v>3</v>
      </c>
      <c r="P310">
        <v>3</v>
      </c>
      <c r="Q310" s="2">
        <v>3</v>
      </c>
      <c r="R310" s="2">
        <v>2</v>
      </c>
      <c r="S310" s="2">
        <v>5</v>
      </c>
      <c r="T310" s="2">
        <v>3</v>
      </c>
      <c r="U310" s="2">
        <v>1</v>
      </c>
      <c r="V310" s="2">
        <v>0</v>
      </c>
      <c r="W310" s="2">
        <v>1</v>
      </c>
      <c r="X310" s="2">
        <v>0</v>
      </c>
      <c r="Y310" s="2">
        <v>1</v>
      </c>
      <c r="Z310" s="2">
        <v>10</v>
      </c>
      <c r="AA310" s="6">
        <v>1</v>
      </c>
    </row>
    <row r="311" spans="1:27" ht="15" thickBot="1">
      <c r="A311">
        <v>13</v>
      </c>
      <c r="B311" s="14" t="s">
        <v>378</v>
      </c>
      <c r="C311" s="15" t="s">
        <v>379</v>
      </c>
      <c r="D311" s="1">
        <v>20</v>
      </c>
      <c r="E311" s="4" t="s">
        <v>308</v>
      </c>
      <c r="F311">
        <v>-1</v>
      </c>
      <c r="G311">
        <v>247</v>
      </c>
      <c r="H311" s="4" t="s">
        <v>313</v>
      </c>
      <c r="I311">
        <f>35*60+7</f>
        <v>2107</v>
      </c>
      <c r="J311">
        <v>4</v>
      </c>
      <c r="K311">
        <v>11</v>
      </c>
      <c r="L311">
        <v>2</v>
      </c>
      <c r="M311">
        <v>5</v>
      </c>
      <c r="N311">
        <v>2</v>
      </c>
      <c r="O311">
        <v>3</v>
      </c>
      <c r="P311">
        <v>2</v>
      </c>
      <c r="Q311" s="2">
        <v>0</v>
      </c>
      <c r="R311" s="2">
        <v>2</v>
      </c>
      <c r="S311" s="2">
        <v>2</v>
      </c>
      <c r="T311" s="2">
        <v>9</v>
      </c>
      <c r="U311" s="2">
        <v>2</v>
      </c>
      <c r="V311" s="2">
        <v>1</v>
      </c>
      <c r="W311" s="2">
        <v>1</v>
      </c>
      <c r="X311" s="2">
        <v>0</v>
      </c>
      <c r="Y311" s="2">
        <v>0</v>
      </c>
      <c r="Z311" s="2">
        <v>12</v>
      </c>
      <c r="AA311" s="6">
        <v>1</v>
      </c>
    </row>
    <row r="312" spans="1:27" ht="15" thickBot="1">
      <c r="A312">
        <v>13</v>
      </c>
      <c r="B312" s="14" t="s">
        <v>378</v>
      </c>
      <c r="C312" s="15" t="s">
        <v>379</v>
      </c>
      <c r="D312" s="1">
        <v>20</v>
      </c>
      <c r="E312" s="4" t="s">
        <v>308</v>
      </c>
      <c r="F312">
        <v>-1</v>
      </c>
      <c r="G312">
        <v>248</v>
      </c>
      <c r="H312" s="4" t="s">
        <v>314</v>
      </c>
      <c r="I312">
        <f>32*60+16</f>
        <v>1936</v>
      </c>
      <c r="J312">
        <v>6</v>
      </c>
      <c r="K312">
        <v>12</v>
      </c>
      <c r="L312">
        <v>1</v>
      </c>
      <c r="M312">
        <v>1</v>
      </c>
      <c r="N312">
        <v>3</v>
      </c>
      <c r="O312">
        <v>3</v>
      </c>
      <c r="P312">
        <v>-16</v>
      </c>
      <c r="Q312" s="2">
        <v>0</v>
      </c>
      <c r="R312" s="2">
        <v>1</v>
      </c>
      <c r="S312" s="2">
        <v>1</v>
      </c>
      <c r="T312" s="2">
        <v>0</v>
      </c>
      <c r="U312" s="2">
        <v>0</v>
      </c>
      <c r="V312" s="2">
        <v>0</v>
      </c>
      <c r="W312" s="2">
        <v>0</v>
      </c>
      <c r="X312" s="2">
        <v>1</v>
      </c>
      <c r="Y312" s="2">
        <v>0</v>
      </c>
      <c r="Z312" s="2">
        <v>16</v>
      </c>
      <c r="AA312" s="6">
        <v>0</v>
      </c>
    </row>
    <row r="313" spans="1:27" ht="15" thickBot="1">
      <c r="A313">
        <v>13</v>
      </c>
      <c r="B313" s="14" t="s">
        <v>378</v>
      </c>
      <c r="C313" s="15" t="s">
        <v>379</v>
      </c>
      <c r="D313" s="1">
        <v>20</v>
      </c>
      <c r="E313" s="4" t="s">
        <v>308</v>
      </c>
      <c r="F313">
        <v>-1</v>
      </c>
      <c r="G313">
        <v>252</v>
      </c>
      <c r="H313" s="4" t="s">
        <v>318</v>
      </c>
      <c r="I313">
        <f>5*60+40</f>
        <v>340</v>
      </c>
      <c r="J313">
        <v>0</v>
      </c>
      <c r="K313">
        <v>2</v>
      </c>
      <c r="L313">
        <v>0</v>
      </c>
      <c r="M313">
        <v>1</v>
      </c>
      <c r="N313">
        <v>0</v>
      </c>
      <c r="O313">
        <v>0</v>
      </c>
      <c r="P313">
        <v>-6</v>
      </c>
      <c r="Q313" s="2">
        <v>0</v>
      </c>
      <c r="R313" s="2">
        <v>0</v>
      </c>
      <c r="S313" s="2">
        <v>0</v>
      </c>
      <c r="T313" s="2">
        <v>0</v>
      </c>
      <c r="U313" s="2">
        <v>2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6">
        <v>0</v>
      </c>
    </row>
    <row r="314" spans="1:27" ht="15" thickBot="1">
      <c r="A314">
        <v>13</v>
      </c>
      <c r="B314" s="14" t="s">
        <v>378</v>
      </c>
      <c r="C314" s="15" t="s">
        <v>379</v>
      </c>
      <c r="D314" s="1">
        <v>20</v>
      </c>
      <c r="E314" s="4" t="s">
        <v>308</v>
      </c>
      <c r="F314">
        <v>-1</v>
      </c>
      <c r="G314">
        <v>249</v>
      </c>
      <c r="H314" s="4" t="s">
        <v>315</v>
      </c>
      <c r="I314">
        <f>8*60+49</f>
        <v>529</v>
      </c>
      <c r="J314">
        <v>0</v>
      </c>
      <c r="K314">
        <v>1</v>
      </c>
      <c r="L314">
        <v>0</v>
      </c>
      <c r="M314">
        <v>1</v>
      </c>
      <c r="N314">
        <v>0</v>
      </c>
      <c r="O314">
        <v>0</v>
      </c>
      <c r="P314">
        <v>6</v>
      </c>
      <c r="Q314" s="2">
        <v>1</v>
      </c>
      <c r="R314" s="2">
        <v>1</v>
      </c>
      <c r="S314" s="2">
        <v>2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6">
        <v>0</v>
      </c>
    </row>
    <row r="315" spans="1:27" ht="15" thickBot="1">
      <c r="A315">
        <v>13</v>
      </c>
      <c r="B315" s="14" t="s">
        <v>378</v>
      </c>
      <c r="C315" s="15" t="s">
        <v>379</v>
      </c>
      <c r="D315" s="1">
        <v>20</v>
      </c>
      <c r="E315" s="4" t="s">
        <v>308</v>
      </c>
      <c r="F315">
        <v>-1</v>
      </c>
      <c r="G315">
        <v>251</v>
      </c>
      <c r="H315" s="4" t="s">
        <v>317</v>
      </c>
      <c r="I315">
        <f>12*60+53</f>
        <v>773</v>
      </c>
      <c r="J315">
        <v>1</v>
      </c>
      <c r="K315">
        <v>5</v>
      </c>
      <c r="L315">
        <v>0</v>
      </c>
      <c r="M315">
        <v>0</v>
      </c>
      <c r="N315">
        <v>0</v>
      </c>
      <c r="O315">
        <v>0</v>
      </c>
      <c r="P315">
        <v>-9</v>
      </c>
      <c r="Q315" s="2">
        <v>0</v>
      </c>
      <c r="R315" s="2">
        <v>1</v>
      </c>
      <c r="S315" s="2">
        <v>1</v>
      </c>
      <c r="T315" s="2">
        <v>0</v>
      </c>
      <c r="U315" s="2">
        <v>2</v>
      </c>
      <c r="V315" s="2">
        <v>1</v>
      </c>
      <c r="W315" s="2">
        <v>1</v>
      </c>
      <c r="X315" s="2">
        <v>0</v>
      </c>
      <c r="Y315" s="2">
        <v>1</v>
      </c>
      <c r="Z315" s="2">
        <v>2</v>
      </c>
      <c r="AA315" s="6">
        <v>0</v>
      </c>
    </row>
    <row r="316" spans="1:27" ht="15" thickBot="1">
      <c r="A316">
        <v>13</v>
      </c>
      <c r="B316" s="14" t="s">
        <v>378</v>
      </c>
      <c r="C316" s="15" t="s">
        <v>379</v>
      </c>
      <c r="D316" s="1">
        <v>20</v>
      </c>
      <c r="E316" s="4" t="s">
        <v>308</v>
      </c>
      <c r="F316">
        <v>-1</v>
      </c>
      <c r="G316">
        <v>250</v>
      </c>
      <c r="H316" s="4" t="s">
        <v>316</v>
      </c>
      <c r="I316">
        <f>6*60</f>
        <v>360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-5</v>
      </c>
      <c r="Q316" s="2">
        <v>0</v>
      </c>
      <c r="R316" s="2">
        <v>1</v>
      </c>
      <c r="S316" s="2">
        <v>1</v>
      </c>
      <c r="T316" s="2">
        <v>1</v>
      </c>
      <c r="U316" s="2">
        <v>1</v>
      </c>
      <c r="V316" s="2">
        <v>0</v>
      </c>
      <c r="W316" s="2">
        <v>0</v>
      </c>
      <c r="X316" s="2">
        <v>0</v>
      </c>
      <c r="Y316" s="2">
        <v>1</v>
      </c>
      <c r="Z316" s="2">
        <v>0</v>
      </c>
      <c r="AA316" s="6">
        <v>0</v>
      </c>
    </row>
    <row r="317" spans="1:27">
      <c r="A317">
        <v>13</v>
      </c>
      <c r="B317" s="14" t="s">
        <v>378</v>
      </c>
      <c r="C317" s="15" t="s">
        <v>379</v>
      </c>
      <c r="D317" s="1">
        <v>20</v>
      </c>
      <c r="E317" s="4" t="s">
        <v>308</v>
      </c>
      <c r="F317">
        <v>-1</v>
      </c>
      <c r="G317">
        <v>253</v>
      </c>
      <c r="H317" s="4" t="s">
        <v>319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6">
        <v>0</v>
      </c>
    </row>
    <row r="318" spans="1:27">
      <c r="A318">
        <v>13</v>
      </c>
      <c r="B318" s="14" t="s">
        <v>378</v>
      </c>
      <c r="C318" s="15" t="s">
        <v>379</v>
      </c>
      <c r="D318" s="1">
        <v>20</v>
      </c>
      <c r="E318" s="4" t="s">
        <v>308</v>
      </c>
      <c r="F318">
        <v>-1</v>
      </c>
      <c r="G318">
        <v>254</v>
      </c>
      <c r="H318" s="4" t="s">
        <v>320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6">
        <v>0</v>
      </c>
    </row>
    <row r="319" spans="1:27">
      <c r="A319">
        <v>13</v>
      </c>
      <c r="B319" s="14" t="s">
        <v>378</v>
      </c>
      <c r="C319" s="15" t="s">
        <v>379</v>
      </c>
      <c r="D319" s="1">
        <v>20</v>
      </c>
      <c r="E319" s="4" t="s">
        <v>308</v>
      </c>
      <c r="F319">
        <v>-1</v>
      </c>
      <c r="G319">
        <v>255</v>
      </c>
      <c r="H319" s="4" t="s">
        <v>321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6">
        <v>0</v>
      </c>
    </row>
    <row r="320" spans="1:27" ht="15" thickBot="1">
      <c r="A320">
        <v>13</v>
      </c>
      <c r="B320" s="14" t="s">
        <v>378</v>
      </c>
      <c r="C320" s="15" t="s">
        <v>379</v>
      </c>
      <c r="D320" s="1">
        <v>25</v>
      </c>
      <c r="E320" s="4" t="s">
        <v>380</v>
      </c>
      <c r="F320">
        <v>1</v>
      </c>
      <c r="G320">
        <v>306</v>
      </c>
      <c r="H320" s="4" t="s">
        <v>381</v>
      </c>
      <c r="I320">
        <f>37*60+43</f>
        <v>2263</v>
      </c>
      <c r="J320">
        <v>9</v>
      </c>
      <c r="K320">
        <v>19</v>
      </c>
      <c r="L320">
        <v>4</v>
      </c>
      <c r="M320">
        <v>10</v>
      </c>
      <c r="N320">
        <v>5</v>
      </c>
      <c r="O320">
        <v>6</v>
      </c>
      <c r="P320">
        <v>9</v>
      </c>
      <c r="Q320" s="2">
        <v>1</v>
      </c>
      <c r="R320" s="2">
        <v>12</v>
      </c>
      <c r="S320" s="2">
        <v>13</v>
      </c>
      <c r="T320" s="2">
        <v>7</v>
      </c>
      <c r="U320" s="2">
        <v>2</v>
      </c>
      <c r="V320" s="2">
        <v>2</v>
      </c>
      <c r="W320" s="2">
        <v>2</v>
      </c>
      <c r="X320" s="2">
        <v>0</v>
      </c>
      <c r="Y320" s="2">
        <v>1</v>
      </c>
      <c r="Z320" s="2">
        <v>27</v>
      </c>
      <c r="AA320" s="6">
        <v>1</v>
      </c>
    </row>
    <row r="321" spans="1:27" ht="15" thickBot="1">
      <c r="A321">
        <v>13</v>
      </c>
      <c r="B321" s="14" t="s">
        <v>378</v>
      </c>
      <c r="C321" s="15" t="s">
        <v>379</v>
      </c>
      <c r="D321" s="1">
        <v>25</v>
      </c>
      <c r="E321" s="4" t="s">
        <v>380</v>
      </c>
      <c r="F321">
        <v>1</v>
      </c>
      <c r="G321">
        <v>307</v>
      </c>
      <c r="H321" s="4" t="s">
        <v>382</v>
      </c>
      <c r="I321">
        <f>33*60+10</f>
        <v>1990</v>
      </c>
      <c r="J321">
        <v>7</v>
      </c>
      <c r="K321">
        <v>10</v>
      </c>
      <c r="L321">
        <v>0</v>
      </c>
      <c r="M321">
        <v>0</v>
      </c>
      <c r="N321">
        <v>1</v>
      </c>
      <c r="O321">
        <v>1</v>
      </c>
      <c r="P321">
        <v>1</v>
      </c>
      <c r="Q321" s="2">
        <v>2</v>
      </c>
      <c r="R321" s="2">
        <v>6</v>
      </c>
      <c r="S321" s="2">
        <v>8</v>
      </c>
      <c r="T321" s="2">
        <v>3</v>
      </c>
      <c r="U321" s="2">
        <v>3</v>
      </c>
      <c r="V321" s="2">
        <v>0</v>
      </c>
      <c r="W321" s="2">
        <v>0</v>
      </c>
      <c r="X321" s="2">
        <v>2</v>
      </c>
      <c r="Y321" s="2">
        <v>0</v>
      </c>
      <c r="Z321" s="2">
        <v>15</v>
      </c>
      <c r="AA321" s="6">
        <v>1</v>
      </c>
    </row>
    <row r="322" spans="1:27" ht="15" thickBot="1">
      <c r="A322">
        <v>13</v>
      </c>
      <c r="B322" s="14" t="s">
        <v>378</v>
      </c>
      <c r="C322" s="15" t="s">
        <v>379</v>
      </c>
      <c r="D322" s="1">
        <v>25</v>
      </c>
      <c r="E322" s="4" t="s">
        <v>380</v>
      </c>
      <c r="F322">
        <v>1</v>
      </c>
      <c r="G322">
        <v>308</v>
      </c>
      <c r="H322" s="4" t="s">
        <v>383</v>
      </c>
      <c r="I322">
        <f>29*60+2</f>
        <v>1742</v>
      </c>
      <c r="J322">
        <v>4</v>
      </c>
      <c r="K322">
        <v>10</v>
      </c>
      <c r="L322">
        <v>0</v>
      </c>
      <c r="M322">
        <v>0</v>
      </c>
      <c r="N322">
        <v>3</v>
      </c>
      <c r="O322">
        <v>4</v>
      </c>
      <c r="P322">
        <v>-4</v>
      </c>
      <c r="Q322" s="2">
        <v>1</v>
      </c>
      <c r="R322" s="2">
        <v>2</v>
      </c>
      <c r="S322" s="2">
        <v>3</v>
      </c>
      <c r="T322" s="2">
        <v>3</v>
      </c>
      <c r="U322" s="2">
        <v>5</v>
      </c>
      <c r="V322" s="2">
        <v>0</v>
      </c>
      <c r="W322" s="2">
        <v>2</v>
      </c>
      <c r="X322" s="2">
        <v>2</v>
      </c>
      <c r="Y322" s="2">
        <v>0</v>
      </c>
      <c r="Z322" s="2">
        <v>11</v>
      </c>
      <c r="AA322" s="6">
        <v>1</v>
      </c>
    </row>
    <row r="323" spans="1:27" ht="15" thickBot="1">
      <c r="A323">
        <v>13</v>
      </c>
      <c r="B323" s="14" t="s">
        <v>378</v>
      </c>
      <c r="C323" s="15" t="s">
        <v>379</v>
      </c>
      <c r="D323" s="1">
        <v>25</v>
      </c>
      <c r="E323" s="4" t="s">
        <v>380</v>
      </c>
      <c r="F323">
        <v>1</v>
      </c>
      <c r="G323">
        <v>309</v>
      </c>
      <c r="H323" s="4" t="s">
        <v>384</v>
      </c>
      <c r="I323">
        <f>34*60</f>
        <v>2040</v>
      </c>
      <c r="J323">
        <v>5</v>
      </c>
      <c r="K323">
        <v>10</v>
      </c>
      <c r="L323">
        <v>1</v>
      </c>
      <c r="M323">
        <v>3</v>
      </c>
      <c r="N323">
        <v>0</v>
      </c>
      <c r="O323">
        <v>0</v>
      </c>
      <c r="P323">
        <v>10</v>
      </c>
      <c r="Q323" s="2">
        <v>0</v>
      </c>
      <c r="R323" s="2">
        <v>5</v>
      </c>
      <c r="S323" s="2">
        <v>5</v>
      </c>
      <c r="T323" s="2">
        <v>4</v>
      </c>
      <c r="U323" s="2">
        <v>2</v>
      </c>
      <c r="V323" s="2">
        <v>0</v>
      </c>
      <c r="W323" s="2">
        <v>3</v>
      </c>
      <c r="X323" s="2">
        <v>0</v>
      </c>
      <c r="Y323" s="2">
        <v>1</v>
      </c>
      <c r="Z323" s="2">
        <v>11</v>
      </c>
      <c r="AA323" s="6">
        <v>1</v>
      </c>
    </row>
    <row r="324" spans="1:27" ht="15" thickBot="1">
      <c r="A324">
        <v>13</v>
      </c>
      <c r="B324" s="14" t="s">
        <v>378</v>
      </c>
      <c r="C324" s="15" t="s">
        <v>379</v>
      </c>
      <c r="D324" s="1">
        <v>25</v>
      </c>
      <c r="E324" s="4" t="s">
        <v>380</v>
      </c>
      <c r="F324">
        <v>1</v>
      </c>
      <c r="G324">
        <v>310</v>
      </c>
      <c r="H324" s="4" t="s">
        <v>385</v>
      </c>
      <c r="I324">
        <f>38*60+43</f>
        <v>2323</v>
      </c>
      <c r="J324">
        <v>4</v>
      </c>
      <c r="K324">
        <v>9</v>
      </c>
      <c r="L324">
        <v>0</v>
      </c>
      <c r="M324">
        <v>3</v>
      </c>
      <c r="N324">
        <v>4</v>
      </c>
      <c r="O324">
        <v>5</v>
      </c>
      <c r="P324">
        <v>15</v>
      </c>
      <c r="Q324" s="2">
        <v>0</v>
      </c>
      <c r="R324" s="2">
        <v>1</v>
      </c>
      <c r="S324" s="2">
        <v>1</v>
      </c>
      <c r="T324" s="2">
        <v>2</v>
      </c>
      <c r="U324" s="2">
        <v>3</v>
      </c>
      <c r="V324" s="2">
        <v>1</v>
      </c>
      <c r="W324" s="2">
        <v>0</v>
      </c>
      <c r="X324" s="2">
        <v>0</v>
      </c>
      <c r="Y324" s="2">
        <v>1</v>
      </c>
      <c r="Z324" s="2">
        <v>12</v>
      </c>
      <c r="AA324" s="6">
        <v>1</v>
      </c>
    </row>
    <row r="325" spans="1:27" ht="15" thickBot="1">
      <c r="A325">
        <v>13</v>
      </c>
      <c r="B325" s="14" t="s">
        <v>378</v>
      </c>
      <c r="C325" s="15" t="s">
        <v>379</v>
      </c>
      <c r="D325" s="1">
        <v>25</v>
      </c>
      <c r="E325" s="4" t="s">
        <v>380</v>
      </c>
      <c r="F325">
        <v>1</v>
      </c>
      <c r="G325">
        <v>311</v>
      </c>
      <c r="H325" s="4" t="s">
        <v>386</v>
      </c>
      <c r="I325">
        <f>14*60+50</f>
        <v>890</v>
      </c>
      <c r="J325">
        <v>3</v>
      </c>
      <c r="K325">
        <v>7</v>
      </c>
      <c r="L325">
        <v>0</v>
      </c>
      <c r="M325">
        <v>0</v>
      </c>
      <c r="N325">
        <v>3</v>
      </c>
      <c r="O325">
        <v>4</v>
      </c>
      <c r="P325">
        <v>6</v>
      </c>
      <c r="Q325" s="2">
        <v>4</v>
      </c>
      <c r="R325" s="2">
        <v>3</v>
      </c>
      <c r="S325" s="2">
        <v>7</v>
      </c>
      <c r="T325" s="2">
        <v>2</v>
      </c>
      <c r="U325" s="2">
        <v>4</v>
      </c>
      <c r="V325" s="2">
        <v>0</v>
      </c>
      <c r="W325" s="2">
        <v>2</v>
      </c>
      <c r="X325" s="2">
        <v>0</v>
      </c>
      <c r="Y325" s="2">
        <v>1</v>
      </c>
      <c r="Z325" s="2">
        <v>9</v>
      </c>
      <c r="AA325" s="6">
        <v>0</v>
      </c>
    </row>
    <row r="326" spans="1:27" ht="15" thickBot="1">
      <c r="A326">
        <v>13</v>
      </c>
      <c r="B326" s="14" t="s">
        <v>378</v>
      </c>
      <c r="C326" s="15" t="s">
        <v>379</v>
      </c>
      <c r="D326" s="1">
        <v>25</v>
      </c>
      <c r="E326" s="4" t="s">
        <v>380</v>
      </c>
      <c r="F326">
        <v>1</v>
      </c>
      <c r="G326">
        <v>312</v>
      </c>
      <c r="H326" s="4" t="s">
        <v>387</v>
      </c>
      <c r="I326">
        <f>17*60+24</f>
        <v>1044</v>
      </c>
      <c r="J326">
        <v>2</v>
      </c>
      <c r="K326">
        <v>5</v>
      </c>
      <c r="L326">
        <v>0</v>
      </c>
      <c r="M326">
        <v>0</v>
      </c>
      <c r="N326">
        <v>0</v>
      </c>
      <c r="O326">
        <v>0</v>
      </c>
      <c r="P326">
        <v>1</v>
      </c>
      <c r="Q326" s="2">
        <v>0</v>
      </c>
      <c r="R326" s="2">
        <v>3</v>
      </c>
      <c r="S326" s="2">
        <v>3</v>
      </c>
      <c r="T326" s="2">
        <v>1</v>
      </c>
      <c r="U326" s="2">
        <v>1</v>
      </c>
      <c r="V326" s="2">
        <v>0</v>
      </c>
      <c r="W326" s="2">
        <v>0</v>
      </c>
      <c r="X326" s="2">
        <v>0</v>
      </c>
      <c r="Y326" s="2">
        <v>0</v>
      </c>
      <c r="Z326" s="2">
        <v>4</v>
      </c>
      <c r="AA326" s="6">
        <v>0</v>
      </c>
    </row>
    <row r="327" spans="1:27" ht="15" thickBot="1">
      <c r="A327">
        <v>13</v>
      </c>
      <c r="B327" s="14" t="s">
        <v>378</v>
      </c>
      <c r="C327" s="15" t="s">
        <v>379</v>
      </c>
      <c r="D327" s="1">
        <v>25</v>
      </c>
      <c r="E327" s="4" t="s">
        <v>380</v>
      </c>
      <c r="F327">
        <v>1</v>
      </c>
      <c r="G327">
        <v>313</v>
      </c>
      <c r="H327" s="4" t="s">
        <v>388</v>
      </c>
      <c r="I327">
        <f>18*60+58</f>
        <v>1138</v>
      </c>
      <c r="J327">
        <v>4</v>
      </c>
      <c r="K327">
        <v>5</v>
      </c>
      <c r="L327">
        <v>0</v>
      </c>
      <c r="M327">
        <v>0</v>
      </c>
      <c r="N327">
        <v>2</v>
      </c>
      <c r="O327">
        <v>4</v>
      </c>
      <c r="P327">
        <v>11</v>
      </c>
      <c r="Q327" s="2">
        <v>2</v>
      </c>
      <c r="R327" s="2">
        <v>3</v>
      </c>
      <c r="S327" s="2">
        <v>5</v>
      </c>
      <c r="T327" s="2">
        <v>1</v>
      </c>
      <c r="U327" s="2">
        <v>0</v>
      </c>
      <c r="V327" s="2">
        <v>1</v>
      </c>
      <c r="W327" s="2">
        <v>0</v>
      </c>
      <c r="X327" s="2">
        <v>3</v>
      </c>
      <c r="Y327" s="2">
        <v>0</v>
      </c>
      <c r="Z327" s="2">
        <v>10</v>
      </c>
      <c r="AA327" s="6">
        <v>0</v>
      </c>
    </row>
    <row r="328" spans="1:27" ht="15" thickBot="1">
      <c r="A328">
        <v>13</v>
      </c>
      <c r="B328" s="14" t="s">
        <v>378</v>
      </c>
      <c r="C328" s="15" t="s">
        <v>379</v>
      </c>
      <c r="D328" s="1">
        <v>25</v>
      </c>
      <c r="E328" s="4" t="s">
        <v>380</v>
      </c>
      <c r="F328">
        <v>1</v>
      </c>
      <c r="G328">
        <v>314</v>
      </c>
      <c r="H328" s="4" t="s">
        <v>389</v>
      </c>
      <c r="I328">
        <f>6*60+53</f>
        <v>413</v>
      </c>
      <c r="J328">
        <v>1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-6</v>
      </c>
      <c r="Q328" s="2">
        <v>0</v>
      </c>
      <c r="R328" s="2">
        <v>1</v>
      </c>
      <c r="S328" s="2">
        <v>1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2</v>
      </c>
      <c r="AA328" s="6">
        <v>0</v>
      </c>
    </row>
    <row r="329" spans="1:27" ht="15" thickBot="1">
      <c r="A329">
        <v>13</v>
      </c>
      <c r="B329" s="14" t="s">
        <v>378</v>
      </c>
      <c r="C329" s="15" t="s">
        <v>379</v>
      </c>
      <c r="D329" s="1">
        <v>25</v>
      </c>
      <c r="E329" s="4" t="s">
        <v>380</v>
      </c>
      <c r="F329">
        <v>1</v>
      </c>
      <c r="G329">
        <v>315</v>
      </c>
      <c r="H329" s="4" t="s">
        <v>390</v>
      </c>
      <c r="I329">
        <f>9*60+17</f>
        <v>557</v>
      </c>
      <c r="J329">
        <v>0</v>
      </c>
      <c r="K329">
        <v>2</v>
      </c>
      <c r="L329">
        <v>0</v>
      </c>
      <c r="M329">
        <v>2</v>
      </c>
      <c r="N329">
        <v>0</v>
      </c>
      <c r="O329">
        <v>0</v>
      </c>
      <c r="P329">
        <v>-8</v>
      </c>
      <c r="Q329" s="2">
        <v>0</v>
      </c>
      <c r="R329" s="2">
        <v>1</v>
      </c>
      <c r="S329" s="2">
        <v>1</v>
      </c>
      <c r="T329" s="2">
        <v>1</v>
      </c>
      <c r="U329" s="2">
        <v>1</v>
      </c>
      <c r="V329" s="2">
        <v>0</v>
      </c>
      <c r="W329" s="2">
        <v>1</v>
      </c>
      <c r="X329" s="2">
        <v>0</v>
      </c>
      <c r="Y329" s="2">
        <v>0</v>
      </c>
      <c r="Z329" s="2">
        <v>0</v>
      </c>
      <c r="AA329" s="6">
        <v>0</v>
      </c>
    </row>
    <row r="330" spans="1:27">
      <c r="A330">
        <v>13</v>
      </c>
      <c r="B330" s="14" t="s">
        <v>378</v>
      </c>
      <c r="C330" s="15" t="s">
        <v>379</v>
      </c>
      <c r="D330" s="1">
        <v>25</v>
      </c>
      <c r="E330" s="4" t="s">
        <v>380</v>
      </c>
      <c r="F330">
        <v>1</v>
      </c>
      <c r="G330">
        <v>316</v>
      </c>
      <c r="H330" s="4" t="s">
        <v>391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6">
        <v>0</v>
      </c>
    </row>
    <row r="331" spans="1:27">
      <c r="A331">
        <v>13</v>
      </c>
      <c r="B331" s="14" t="s">
        <v>378</v>
      </c>
      <c r="C331" s="15" t="s">
        <v>379</v>
      </c>
      <c r="D331" s="1">
        <v>25</v>
      </c>
      <c r="E331" s="4" t="s">
        <v>380</v>
      </c>
      <c r="F331">
        <v>1</v>
      </c>
      <c r="G331">
        <v>317</v>
      </c>
      <c r="H331" s="4" t="s">
        <v>392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6">
        <v>0</v>
      </c>
    </row>
    <row r="332" spans="1:27">
      <c r="A332">
        <v>13</v>
      </c>
      <c r="B332" s="14" t="s">
        <v>378</v>
      </c>
      <c r="C332" s="15" t="s">
        <v>379</v>
      </c>
      <c r="D332" s="1">
        <v>25</v>
      </c>
      <c r="E332" s="4" t="s">
        <v>380</v>
      </c>
      <c r="F332">
        <v>1</v>
      </c>
      <c r="G332">
        <v>318</v>
      </c>
      <c r="H332" s="4" t="s">
        <v>393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6">
        <v>0</v>
      </c>
    </row>
    <row r="333" spans="1:27" ht="15" thickBot="1">
      <c r="A333">
        <v>14</v>
      </c>
      <c r="B333" s="4" t="s">
        <v>394</v>
      </c>
      <c r="C333" s="15" t="s">
        <v>379</v>
      </c>
      <c r="D333" s="1">
        <v>6</v>
      </c>
      <c r="E333" s="4" t="s">
        <v>108</v>
      </c>
      <c r="F333">
        <v>-1</v>
      </c>
      <c r="G333">
        <v>65</v>
      </c>
      <c r="H333" s="4" t="s">
        <v>109</v>
      </c>
      <c r="I333">
        <f>22*60+21</f>
        <v>1341</v>
      </c>
      <c r="J333">
        <v>5</v>
      </c>
      <c r="K333">
        <v>13</v>
      </c>
      <c r="L333">
        <v>2</v>
      </c>
      <c r="M333">
        <v>6</v>
      </c>
      <c r="N333">
        <v>4</v>
      </c>
      <c r="O333">
        <v>5</v>
      </c>
      <c r="P333">
        <v>-3</v>
      </c>
      <c r="Q333" s="2">
        <v>0</v>
      </c>
      <c r="R333" s="2">
        <v>1</v>
      </c>
      <c r="S333" s="2">
        <v>1</v>
      </c>
      <c r="T333" s="2">
        <v>1</v>
      </c>
      <c r="U333" s="2">
        <v>1</v>
      </c>
      <c r="V333" s="2">
        <v>2</v>
      </c>
      <c r="W333" s="2">
        <v>2</v>
      </c>
      <c r="X333" s="2">
        <v>0</v>
      </c>
      <c r="Y333" s="2">
        <v>1</v>
      </c>
      <c r="Z333" s="2">
        <v>16</v>
      </c>
      <c r="AA333" s="6">
        <v>1</v>
      </c>
    </row>
    <row r="334" spans="1:27" ht="15" thickBot="1">
      <c r="A334">
        <v>14</v>
      </c>
      <c r="B334" s="4" t="s">
        <v>394</v>
      </c>
      <c r="C334" s="15" t="s">
        <v>379</v>
      </c>
      <c r="D334" s="1">
        <v>6</v>
      </c>
      <c r="E334" s="4" t="s">
        <v>108</v>
      </c>
      <c r="F334">
        <v>-1</v>
      </c>
      <c r="G334">
        <v>66</v>
      </c>
      <c r="H334" s="4" t="s">
        <v>110</v>
      </c>
      <c r="I334">
        <f>26*60+44</f>
        <v>1604</v>
      </c>
      <c r="J334">
        <v>2</v>
      </c>
      <c r="K334">
        <v>7</v>
      </c>
      <c r="L334">
        <v>0</v>
      </c>
      <c r="M334">
        <v>1</v>
      </c>
      <c r="N334">
        <v>4</v>
      </c>
      <c r="O334">
        <v>4</v>
      </c>
      <c r="P334">
        <v>-7</v>
      </c>
      <c r="Q334" s="2">
        <v>0</v>
      </c>
      <c r="R334" s="2">
        <v>4</v>
      </c>
      <c r="S334" s="2">
        <v>4</v>
      </c>
      <c r="T334" s="2">
        <v>1</v>
      </c>
      <c r="U334" s="2">
        <v>3</v>
      </c>
      <c r="V334" s="2">
        <v>1</v>
      </c>
      <c r="W334" s="2">
        <v>1</v>
      </c>
      <c r="X334" s="2">
        <v>0</v>
      </c>
      <c r="Y334" s="2">
        <v>2</v>
      </c>
      <c r="Z334" s="2">
        <v>8</v>
      </c>
      <c r="AA334" s="6">
        <v>1</v>
      </c>
    </row>
    <row r="335" spans="1:27" ht="15" thickBot="1">
      <c r="A335">
        <v>14</v>
      </c>
      <c r="B335" s="4" t="s">
        <v>394</v>
      </c>
      <c r="C335" s="15" t="s">
        <v>379</v>
      </c>
      <c r="D335" s="1">
        <v>6</v>
      </c>
      <c r="E335" s="4" t="s">
        <v>108</v>
      </c>
      <c r="F335">
        <v>-1</v>
      </c>
      <c r="G335">
        <v>67</v>
      </c>
      <c r="H335" s="4" t="s">
        <v>111</v>
      </c>
      <c r="I335">
        <f>22*60+47</f>
        <v>1367</v>
      </c>
      <c r="J335">
        <v>1</v>
      </c>
      <c r="K335">
        <v>1</v>
      </c>
      <c r="L335">
        <v>0</v>
      </c>
      <c r="M335">
        <v>0</v>
      </c>
      <c r="N335">
        <v>3</v>
      </c>
      <c r="O335">
        <v>3</v>
      </c>
      <c r="P335">
        <v>-6</v>
      </c>
      <c r="Q335" s="2">
        <v>2</v>
      </c>
      <c r="R335" s="2">
        <v>2</v>
      </c>
      <c r="S335" s="2">
        <v>4</v>
      </c>
      <c r="T335" s="2">
        <v>2</v>
      </c>
      <c r="U335" s="2">
        <v>4</v>
      </c>
      <c r="V335" s="2">
        <v>1</v>
      </c>
      <c r="W335" s="2">
        <v>1</v>
      </c>
      <c r="X335" s="2">
        <v>0</v>
      </c>
      <c r="Y335" s="2">
        <v>0</v>
      </c>
      <c r="Z335" s="2">
        <v>5</v>
      </c>
      <c r="AA335" s="6">
        <v>1</v>
      </c>
    </row>
    <row r="336" spans="1:27" ht="15" thickBot="1">
      <c r="A336">
        <v>14</v>
      </c>
      <c r="B336" s="4" t="s">
        <v>394</v>
      </c>
      <c r="C336" s="15" t="s">
        <v>379</v>
      </c>
      <c r="D336" s="1">
        <v>6</v>
      </c>
      <c r="E336" s="4" t="s">
        <v>108</v>
      </c>
      <c r="F336">
        <v>-1</v>
      </c>
      <c r="G336">
        <v>68</v>
      </c>
      <c r="H336" s="4" t="s">
        <v>112</v>
      </c>
      <c r="I336">
        <f>24*60+59</f>
        <v>1499</v>
      </c>
      <c r="J336">
        <v>1</v>
      </c>
      <c r="K336">
        <v>4</v>
      </c>
      <c r="L336">
        <v>0</v>
      </c>
      <c r="M336">
        <v>0</v>
      </c>
      <c r="N336">
        <v>2</v>
      </c>
      <c r="O336">
        <v>4</v>
      </c>
      <c r="P336">
        <v>0</v>
      </c>
      <c r="Q336" s="2">
        <v>1</v>
      </c>
      <c r="R336" s="2">
        <v>2</v>
      </c>
      <c r="S336" s="2">
        <v>3</v>
      </c>
      <c r="T336" s="2">
        <v>3</v>
      </c>
      <c r="U336" s="2">
        <v>1</v>
      </c>
      <c r="V336" s="2">
        <v>2</v>
      </c>
      <c r="W336" s="2">
        <v>1</v>
      </c>
      <c r="X336" s="2">
        <v>0</v>
      </c>
      <c r="Y336" s="2">
        <v>0</v>
      </c>
      <c r="Z336" s="2">
        <v>4</v>
      </c>
      <c r="AA336" s="6">
        <v>1</v>
      </c>
    </row>
    <row r="337" spans="1:27" ht="15" thickBot="1">
      <c r="A337">
        <v>14</v>
      </c>
      <c r="B337" s="4" t="s">
        <v>394</v>
      </c>
      <c r="C337" s="15" t="s">
        <v>379</v>
      </c>
      <c r="D337" s="1">
        <v>6</v>
      </c>
      <c r="E337" s="4" t="s">
        <v>108</v>
      </c>
      <c r="F337">
        <v>-1</v>
      </c>
      <c r="G337">
        <v>69</v>
      </c>
      <c r="H337" s="4" t="s">
        <v>113</v>
      </c>
      <c r="I337">
        <f>27*60+34</f>
        <v>1654</v>
      </c>
      <c r="J337">
        <v>5</v>
      </c>
      <c r="K337">
        <v>11</v>
      </c>
      <c r="L337">
        <v>2</v>
      </c>
      <c r="M337">
        <v>4</v>
      </c>
      <c r="N337">
        <v>0</v>
      </c>
      <c r="O337">
        <v>0</v>
      </c>
      <c r="P337">
        <v>-9</v>
      </c>
      <c r="Q337" s="2">
        <v>0</v>
      </c>
      <c r="R337" s="2">
        <v>1</v>
      </c>
      <c r="S337" s="2">
        <v>1</v>
      </c>
      <c r="T337" s="2">
        <v>0</v>
      </c>
      <c r="U337" s="2">
        <v>1</v>
      </c>
      <c r="V337" s="2">
        <v>1</v>
      </c>
      <c r="W337" s="2">
        <v>2</v>
      </c>
      <c r="X337" s="2">
        <v>0</v>
      </c>
      <c r="Y337" s="2">
        <v>1</v>
      </c>
      <c r="Z337" s="2">
        <v>12</v>
      </c>
      <c r="AA337" s="6">
        <v>1</v>
      </c>
    </row>
    <row r="338" spans="1:27" ht="15" thickBot="1">
      <c r="A338">
        <v>14</v>
      </c>
      <c r="B338" s="4" t="s">
        <v>394</v>
      </c>
      <c r="C338" s="15" t="s">
        <v>379</v>
      </c>
      <c r="D338" s="1">
        <v>6</v>
      </c>
      <c r="E338" s="4" t="s">
        <v>108</v>
      </c>
      <c r="F338">
        <v>-1</v>
      </c>
      <c r="G338">
        <v>77</v>
      </c>
      <c r="H338" s="4" t="s">
        <v>121</v>
      </c>
      <c r="I338">
        <f>20*60+37</f>
        <v>1237</v>
      </c>
      <c r="J338">
        <v>3</v>
      </c>
      <c r="K338">
        <v>8</v>
      </c>
      <c r="L338">
        <v>2</v>
      </c>
      <c r="M338">
        <v>5</v>
      </c>
      <c r="N338">
        <v>0</v>
      </c>
      <c r="O338">
        <v>0</v>
      </c>
      <c r="P338">
        <v>-32</v>
      </c>
      <c r="Q338" s="2">
        <v>1</v>
      </c>
      <c r="R338" s="2">
        <v>2</v>
      </c>
      <c r="S338" s="2">
        <v>3</v>
      </c>
      <c r="T338" s="2">
        <v>0</v>
      </c>
      <c r="U338" s="2">
        <v>2</v>
      </c>
      <c r="V338" s="2">
        <v>0</v>
      </c>
      <c r="W338" s="2">
        <v>1</v>
      </c>
      <c r="X338" s="2">
        <v>0</v>
      </c>
      <c r="Y338" s="2">
        <v>1</v>
      </c>
      <c r="Z338" s="2">
        <v>8</v>
      </c>
      <c r="AA338" s="6">
        <v>0</v>
      </c>
    </row>
    <row r="339" spans="1:27" ht="15" thickBot="1">
      <c r="A339">
        <v>14</v>
      </c>
      <c r="B339" s="4" t="s">
        <v>394</v>
      </c>
      <c r="C339" s="15" t="s">
        <v>379</v>
      </c>
      <c r="D339" s="1">
        <v>6</v>
      </c>
      <c r="E339" s="4" t="s">
        <v>108</v>
      </c>
      <c r="F339">
        <v>-1</v>
      </c>
      <c r="G339">
        <v>71</v>
      </c>
      <c r="H339" s="4" t="s">
        <v>115</v>
      </c>
      <c r="I339">
        <f>17*60+47</f>
        <v>1067</v>
      </c>
      <c r="J339">
        <v>1</v>
      </c>
      <c r="K339">
        <v>3</v>
      </c>
      <c r="L339">
        <v>1</v>
      </c>
      <c r="M339">
        <v>1</v>
      </c>
      <c r="N339">
        <v>0</v>
      </c>
      <c r="O339">
        <v>2</v>
      </c>
      <c r="P339">
        <v>-20</v>
      </c>
      <c r="Q339" s="2">
        <v>1</v>
      </c>
      <c r="R339" s="2">
        <v>1</v>
      </c>
      <c r="S339" s="2">
        <v>2</v>
      </c>
      <c r="T339" s="2">
        <v>1</v>
      </c>
      <c r="U339" s="2">
        <v>1</v>
      </c>
      <c r="V339" s="2">
        <v>0</v>
      </c>
      <c r="W339" s="2">
        <v>2</v>
      </c>
      <c r="X339" s="2">
        <v>0</v>
      </c>
      <c r="Y339" s="2">
        <v>0</v>
      </c>
      <c r="Z339" s="2">
        <v>3</v>
      </c>
      <c r="AA339" s="6">
        <v>0</v>
      </c>
    </row>
    <row r="340" spans="1:27" ht="15" thickBot="1">
      <c r="A340">
        <v>14</v>
      </c>
      <c r="B340" s="4" t="s">
        <v>394</v>
      </c>
      <c r="C340" s="15" t="s">
        <v>379</v>
      </c>
      <c r="D340" s="1">
        <v>6</v>
      </c>
      <c r="E340" s="4" t="s">
        <v>108</v>
      </c>
      <c r="F340">
        <v>-1</v>
      </c>
      <c r="G340">
        <v>70</v>
      </c>
      <c r="H340" s="4" t="s">
        <v>114</v>
      </c>
      <c r="I340">
        <f>25*60+39</f>
        <v>1539</v>
      </c>
      <c r="J340">
        <v>2</v>
      </c>
      <c r="K340">
        <v>5</v>
      </c>
      <c r="L340">
        <v>1</v>
      </c>
      <c r="M340">
        <v>4</v>
      </c>
      <c r="N340">
        <v>6</v>
      </c>
      <c r="O340">
        <v>8</v>
      </c>
      <c r="P340">
        <v>-25</v>
      </c>
      <c r="Q340" s="2">
        <v>1</v>
      </c>
      <c r="R340" s="2">
        <v>2</v>
      </c>
      <c r="S340" s="2">
        <v>3</v>
      </c>
      <c r="T340" s="2">
        <v>0</v>
      </c>
      <c r="U340" s="2">
        <v>2</v>
      </c>
      <c r="V340" s="2">
        <v>1</v>
      </c>
      <c r="W340" s="2">
        <v>3</v>
      </c>
      <c r="X340" s="2">
        <v>0</v>
      </c>
      <c r="Y340" s="2">
        <v>0</v>
      </c>
      <c r="Z340" s="2">
        <v>11</v>
      </c>
      <c r="AA340" s="6">
        <v>0</v>
      </c>
    </row>
    <row r="341" spans="1:27" ht="15" thickBot="1">
      <c r="A341">
        <v>14</v>
      </c>
      <c r="B341" s="4" t="s">
        <v>394</v>
      </c>
      <c r="C341" s="15" t="s">
        <v>379</v>
      </c>
      <c r="D341" s="1">
        <v>6</v>
      </c>
      <c r="E341" s="4" t="s">
        <v>108</v>
      </c>
      <c r="F341">
        <v>-1</v>
      </c>
      <c r="G341">
        <v>72</v>
      </c>
      <c r="H341" s="4" t="s">
        <v>116</v>
      </c>
      <c r="I341">
        <f>21*60+22</f>
        <v>1282</v>
      </c>
      <c r="J341">
        <v>3</v>
      </c>
      <c r="K341">
        <v>8</v>
      </c>
      <c r="L341">
        <v>0</v>
      </c>
      <c r="M341">
        <v>4</v>
      </c>
      <c r="N341">
        <v>0</v>
      </c>
      <c r="O341">
        <v>0</v>
      </c>
      <c r="P341">
        <v>-21</v>
      </c>
      <c r="Q341" s="2">
        <v>1</v>
      </c>
      <c r="R341" s="2">
        <v>0</v>
      </c>
      <c r="S341" s="2">
        <v>1</v>
      </c>
      <c r="T341" s="2">
        <v>1</v>
      </c>
      <c r="U341" s="2">
        <v>0</v>
      </c>
      <c r="V341" s="2">
        <v>0</v>
      </c>
      <c r="W341" s="2">
        <v>1</v>
      </c>
      <c r="X341" s="2">
        <v>0</v>
      </c>
      <c r="Y341" s="2">
        <v>0</v>
      </c>
      <c r="Z341" s="2">
        <v>6</v>
      </c>
      <c r="AA341" s="6">
        <v>0</v>
      </c>
    </row>
    <row r="342" spans="1:27" ht="15" thickBot="1">
      <c r="A342">
        <v>14</v>
      </c>
      <c r="B342" s="4" t="s">
        <v>394</v>
      </c>
      <c r="C342" s="15" t="s">
        <v>379</v>
      </c>
      <c r="D342" s="1">
        <v>6</v>
      </c>
      <c r="E342" s="4" t="s">
        <v>108</v>
      </c>
      <c r="F342">
        <v>-1</v>
      </c>
      <c r="G342">
        <v>73</v>
      </c>
      <c r="H342" s="4" t="s">
        <v>117</v>
      </c>
      <c r="I342">
        <f>15*60+30</f>
        <v>930</v>
      </c>
      <c r="J342">
        <v>2</v>
      </c>
      <c r="K342">
        <v>3</v>
      </c>
      <c r="L342">
        <v>0</v>
      </c>
      <c r="M342">
        <v>1</v>
      </c>
      <c r="N342">
        <v>2</v>
      </c>
      <c r="O342">
        <v>2</v>
      </c>
      <c r="P342">
        <v>-13</v>
      </c>
      <c r="Q342" s="2">
        <v>0</v>
      </c>
      <c r="R342" s="2">
        <v>0</v>
      </c>
      <c r="S342" s="2">
        <v>0</v>
      </c>
      <c r="T342" s="2">
        <v>0</v>
      </c>
      <c r="U342" s="2">
        <v>1</v>
      </c>
      <c r="V342" s="2">
        <v>1</v>
      </c>
      <c r="W342" s="2">
        <v>1</v>
      </c>
      <c r="X342" s="2">
        <v>0</v>
      </c>
      <c r="Y342" s="2">
        <v>0</v>
      </c>
      <c r="Z342" s="2">
        <v>6</v>
      </c>
      <c r="AA342" s="6">
        <v>0</v>
      </c>
    </row>
    <row r="343" spans="1:27" ht="15" thickBot="1">
      <c r="A343">
        <v>14</v>
      </c>
      <c r="B343" s="4" t="s">
        <v>394</v>
      </c>
      <c r="C343" s="15" t="s">
        <v>379</v>
      </c>
      <c r="D343" s="1">
        <v>6</v>
      </c>
      <c r="E343" s="4" t="s">
        <v>108</v>
      </c>
      <c r="F343">
        <v>-1</v>
      </c>
      <c r="G343">
        <v>75</v>
      </c>
      <c r="H343" s="4" t="s">
        <v>119</v>
      </c>
      <c r="I343">
        <f>7*60+20</f>
        <v>440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-2</v>
      </c>
      <c r="Q343" s="2">
        <v>0</v>
      </c>
      <c r="R343" s="2">
        <v>1</v>
      </c>
      <c r="S343" s="2">
        <v>1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6">
        <v>0</v>
      </c>
    </row>
    <row r="344" spans="1:27" ht="15" thickBot="1">
      <c r="A344">
        <v>14</v>
      </c>
      <c r="B344" s="4" t="s">
        <v>394</v>
      </c>
      <c r="C344" s="15" t="s">
        <v>379</v>
      </c>
      <c r="D344" s="1">
        <v>6</v>
      </c>
      <c r="E344" s="4" t="s">
        <v>108</v>
      </c>
      <c r="F344">
        <v>-1</v>
      </c>
      <c r="G344">
        <v>74</v>
      </c>
      <c r="H344" s="4" t="s">
        <v>118</v>
      </c>
      <c r="I344">
        <f>7*60+20</f>
        <v>440</v>
      </c>
      <c r="J344">
        <v>1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-2</v>
      </c>
      <c r="Q344" s="2">
        <v>0</v>
      </c>
      <c r="R344" s="2">
        <v>0</v>
      </c>
      <c r="S344" s="2">
        <v>0</v>
      </c>
      <c r="T344" s="2">
        <v>2</v>
      </c>
      <c r="U344" s="2">
        <v>0</v>
      </c>
      <c r="V344" s="2">
        <v>0</v>
      </c>
      <c r="W344" s="2">
        <v>1</v>
      </c>
      <c r="X344" s="2">
        <v>0</v>
      </c>
      <c r="Y344" s="2">
        <v>0</v>
      </c>
      <c r="Z344" s="2">
        <v>2</v>
      </c>
      <c r="AA344" s="6">
        <v>0</v>
      </c>
    </row>
    <row r="345" spans="1:27">
      <c r="A345">
        <v>14</v>
      </c>
      <c r="B345" s="4" t="s">
        <v>394</v>
      </c>
      <c r="C345" s="15" t="s">
        <v>379</v>
      </c>
      <c r="D345" s="1">
        <v>6</v>
      </c>
      <c r="E345" s="4" t="s">
        <v>108</v>
      </c>
      <c r="F345">
        <v>-1</v>
      </c>
      <c r="G345">
        <v>76</v>
      </c>
      <c r="H345" s="4" t="s">
        <v>120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6">
        <v>0</v>
      </c>
    </row>
    <row r="346" spans="1:27" ht="15" thickBot="1">
      <c r="A346">
        <v>14</v>
      </c>
      <c r="B346" s="4" t="s">
        <v>394</v>
      </c>
      <c r="C346" s="15" t="s">
        <v>379</v>
      </c>
      <c r="D346" s="1">
        <v>7</v>
      </c>
      <c r="E346" s="4" t="s">
        <v>124</v>
      </c>
      <c r="F346">
        <v>1</v>
      </c>
      <c r="G346">
        <v>79</v>
      </c>
      <c r="H346" s="4" t="s">
        <v>126</v>
      </c>
      <c r="I346">
        <f>37*60+21</f>
        <v>2241</v>
      </c>
      <c r="J346">
        <v>8</v>
      </c>
      <c r="K346">
        <v>16</v>
      </c>
      <c r="L346">
        <v>0</v>
      </c>
      <c r="M346">
        <v>1</v>
      </c>
      <c r="N346">
        <v>7</v>
      </c>
      <c r="O346">
        <v>8</v>
      </c>
      <c r="P346">
        <v>21</v>
      </c>
      <c r="Q346" s="2">
        <v>1</v>
      </c>
      <c r="R346" s="2">
        <v>9</v>
      </c>
      <c r="S346" s="2">
        <v>10</v>
      </c>
      <c r="T346" s="2">
        <v>3</v>
      </c>
      <c r="U346" s="2">
        <v>3</v>
      </c>
      <c r="V346" s="2">
        <v>2</v>
      </c>
      <c r="W346" s="2">
        <v>3</v>
      </c>
      <c r="X346" s="2">
        <v>1</v>
      </c>
      <c r="Y346" s="2">
        <v>0</v>
      </c>
      <c r="Z346" s="2">
        <v>23</v>
      </c>
      <c r="AA346" s="6">
        <v>1</v>
      </c>
    </row>
    <row r="347" spans="1:27" ht="15" thickBot="1">
      <c r="A347">
        <v>14</v>
      </c>
      <c r="B347" s="4" t="s">
        <v>394</v>
      </c>
      <c r="C347" s="15" t="s">
        <v>379</v>
      </c>
      <c r="D347" s="1">
        <v>7</v>
      </c>
      <c r="E347" s="4" t="s">
        <v>124</v>
      </c>
      <c r="F347">
        <v>1</v>
      </c>
      <c r="G347">
        <v>89</v>
      </c>
      <c r="H347" s="4" t="s">
        <v>136</v>
      </c>
      <c r="I347">
        <f>20*60+54</f>
        <v>1254</v>
      </c>
      <c r="J347">
        <v>4</v>
      </c>
      <c r="K347">
        <v>6</v>
      </c>
      <c r="L347">
        <v>0</v>
      </c>
      <c r="M347">
        <v>0</v>
      </c>
      <c r="N347">
        <v>5</v>
      </c>
      <c r="O347">
        <v>6</v>
      </c>
      <c r="P347">
        <v>-2</v>
      </c>
      <c r="Q347" s="2">
        <v>1</v>
      </c>
      <c r="R347" s="2">
        <v>5</v>
      </c>
      <c r="S347" s="2">
        <v>6</v>
      </c>
      <c r="T347" s="2">
        <v>2</v>
      </c>
      <c r="U347" s="2">
        <v>4</v>
      </c>
      <c r="V347" s="2">
        <v>0</v>
      </c>
      <c r="W347" s="2">
        <v>2</v>
      </c>
      <c r="X347" s="2">
        <v>2</v>
      </c>
      <c r="Y347" s="2">
        <v>0</v>
      </c>
      <c r="Z347" s="2">
        <v>13</v>
      </c>
      <c r="AA347" s="6">
        <v>1</v>
      </c>
    </row>
    <row r="348" spans="1:27" ht="15" thickBot="1">
      <c r="A348">
        <v>14</v>
      </c>
      <c r="B348" s="4" t="s">
        <v>394</v>
      </c>
      <c r="C348" s="15" t="s">
        <v>379</v>
      </c>
      <c r="D348" s="1">
        <v>7</v>
      </c>
      <c r="E348" s="4" t="s">
        <v>124</v>
      </c>
      <c r="F348">
        <v>1</v>
      </c>
      <c r="G348">
        <v>80</v>
      </c>
      <c r="H348" s="4" t="s">
        <v>127</v>
      </c>
      <c r="I348">
        <f>29*60+40</f>
        <v>1780</v>
      </c>
      <c r="J348">
        <v>2</v>
      </c>
      <c r="K348">
        <v>2</v>
      </c>
      <c r="L348">
        <v>0</v>
      </c>
      <c r="M348">
        <v>0</v>
      </c>
      <c r="N348">
        <v>0</v>
      </c>
      <c r="O348">
        <v>2</v>
      </c>
      <c r="P348">
        <v>13</v>
      </c>
      <c r="Q348" s="2">
        <v>1</v>
      </c>
      <c r="R348" s="2">
        <v>4</v>
      </c>
      <c r="S348" s="2">
        <v>5</v>
      </c>
      <c r="T348" s="2">
        <v>1</v>
      </c>
      <c r="U348" s="2">
        <v>4</v>
      </c>
      <c r="V348" s="2">
        <v>1</v>
      </c>
      <c r="W348" s="2">
        <v>2</v>
      </c>
      <c r="X348" s="2">
        <v>2</v>
      </c>
      <c r="Y348" s="2">
        <v>0</v>
      </c>
      <c r="Z348" s="2">
        <v>4</v>
      </c>
      <c r="AA348" s="6">
        <v>1</v>
      </c>
    </row>
    <row r="349" spans="1:27" ht="15" thickBot="1">
      <c r="A349">
        <v>14</v>
      </c>
      <c r="B349" s="4" t="s">
        <v>394</v>
      </c>
      <c r="C349" s="15" t="s">
        <v>379</v>
      </c>
      <c r="D349" s="1">
        <v>7</v>
      </c>
      <c r="E349" s="4" t="s">
        <v>124</v>
      </c>
      <c r="F349">
        <v>1</v>
      </c>
      <c r="G349">
        <v>82</v>
      </c>
      <c r="H349" s="4" t="s">
        <v>129</v>
      </c>
      <c r="I349">
        <f>20*60+23</f>
        <v>1223</v>
      </c>
      <c r="J349">
        <v>2</v>
      </c>
      <c r="K349">
        <v>5</v>
      </c>
      <c r="L349">
        <v>1</v>
      </c>
      <c r="M349">
        <v>4</v>
      </c>
      <c r="N349">
        <v>0</v>
      </c>
      <c r="O349">
        <v>0</v>
      </c>
      <c r="P349">
        <v>4</v>
      </c>
      <c r="Q349" s="2">
        <v>2</v>
      </c>
      <c r="R349" s="2">
        <v>1</v>
      </c>
      <c r="S349" s="2">
        <v>3</v>
      </c>
      <c r="T349" s="2">
        <v>3</v>
      </c>
      <c r="U349" s="2">
        <v>0</v>
      </c>
      <c r="V349" s="2">
        <v>0</v>
      </c>
      <c r="W349" s="2">
        <v>1</v>
      </c>
      <c r="X349" s="2">
        <v>0</v>
      </c>
      <c r="Y349" s="2">
        <v>0</v>
      </c>
      <c r="Z349" s="2">
        <v>5</v>
      </c>
      <c r="AA349" s="6">
        <v>1</v>
      </c>
    </row>
    <row r="350" spans="1:27" ht="15" thickBot="1">
      <c r="A350">
        <v>14</v>
      </c>
      <c r="B350" s="4" t="s">
        <v>394</v>
      </c>
      <c r="C350" s="15" t="s">
        <v>379</v>
      </c>
      <c r="D350" s="1">
        <v>7</v>
      </c>
      <c r="E350" s="4" t="s">
        <v>124</v>
      </c>
      <c r="F350">
        <v>1</v>
      </c>
      <c r="G350">
        <v>78</v>
      </c>
      <c r="H350" s="4" t="s">
        <v>125</v>
      </c>
      <c r="I350">
        <f>35*60+21</f>
        <v>2121</v>
      </c>
      <c r="J350">
        <v>9</v>
      </c>
      <c r="K350">
        <v>16</v>
      </c>
      <c r="L350">
        <v>6</v>
      </c>
      <c r="M350">
        <v>12</v>
      </c>
      <c r="N350">
        <v>0</v>
      </c>
      <c r="O350">
        <v>0</v>
      </c>
      <c r="P350">
        <v>17</v>
      </c>
      <c r="Q350" s="2">
        <v>0</v>
      </c>
      <c r="R350" s="2">
        <v>8</v>
      </c>
      <c r="S350" s="2">
        <v>8</v>
      </c>
      <c r="T350" s="2">
        <v>6</v>
      </c>
      <c r="U350" s="2">
        <v>3</v>
      </c>
      <c r="V350" s="2">
        <v>1</v>
      </c>
      <c r="W350" s="2">
        <v>1</v>
      </c>
      <c r="X350" s="2">
        <v>0</v>
      </c>
      <c r="Y350" s="2">
        <v>0</v>
      </c>
      <c r="Z350" s="2">
        <v>24</v>
      </c>
      <c r="AA350" s="6">
        <v>1</v>
      </c>
    </row>
    <row r="351" spans="1:27" ht="15" thickBot="1">
      <c r="A351">
        <v>14</v>
      </c>
      <c r="B351" s="4" t="s">
        <v>394</v>
      </c>
      <c r="C351" s="15" t="s">
        <v>379</v>
      </c>
      <c r="D351" s="1">
        <v>7</v>
      </c>
      <c r="E351" s="4" t="s">
        <v>124</v>
      </c>
      <c r="F351">
        <v>1</v>
      </c>
      <c r="G351">
        <v>81</v>
      </c>
      <c r="H351" s="4" t="s">
        <v>128</v>
      </c>
      <c r="I351">
        <f>24*60+6</f>
        <v>1446</v>
      </c>
      <c r="J351">
        <v>4</v>
      </c>
      <c r="K351">
        <v>6</v>
      </c>
      <c r="L351">
        <v>0</v>
      </c>
      <c r="M351">
        <v>2</v>
      </c>
      <c r="N351">
        <v>2</v>
      </c>
      <c r="O351">
        <v>3</v>
      </c>
      <c r="P351">
        <v>29</v>
      </c>
      <c r="Q351" s="2">
        <v>1</v>
      </c>
      <c r="R351" s="2">
        <v>2</v>
      </c>
      <c r="S351" s="2">
        <v>3</v>
      </c>
      <c r="T351" s="2">
        <v>2</v>
      </c>
      <c r="U351" s="2">
        <v>5</v>
      </c>
      <c r="V351" s="2">
        <v>5</v>
      </c>
      <c r="W351" s="2">
        <v>2</v>
      </c>
      <c r="X351" s="2">
        <v>0</v>
      </c>
      <c r="Y351" s="2">
        <v>0</v>
      </c>
      <c r="Z351" s="2">
        <v>10</v>
      </c>
      <c r="AA351" s="6">
        <v>0</v>
      </c>
    </row>
    <row r="352" spans="1:27" ht="15" thickBot="1">
      <c r="A352">
        <v>14</v>
      </c>
      <c r="B352" s="4" t="s">
        <v>394</v>
      </c>
      <c r="C352" s="15" t="s">
        <v>379</v>
      </c>
      <c r="D352" s="1">
        <v>7</v>
      </c>
      <c r="E352" s="4" t="s">
        <v>124</v>
      </c>
      <c r="F352">
        <v>1</v>
      </c>
      <c r="G352">
        <v>83</v>
      </c>
      <c r="H352" s="4" t="s">
        <v>130</v>
      </c>
      <c r="I352">
        <f>27*60+33</f>
        <v>1653</v>
      </c>
      <c r="J352">
        <v>7</v>
      </c>
      <c r="K352">
        <v>10</v>
      </c>
      <c r="L352">
        <v>3</v>
      </c>
      <c r="M352">
        <v>5</v>
      </c>
      <c r="N352">
        <v>0</v>
      </c>
      <c r="O352">
        <v>0</v>
      </c>
      <c r="P352">
        <v>33</v>
      </c>
      <c r="Q352" s="2">
        <v>1</v>
      </c>
      <c r="R352" s="2">
        <v>0</v>
      </c>
      <c r="S352" s="2">
        <v>1</v>
      </c>
      <c r="T352" s="2">
        <v>0</v>
      </c>
      <c r="U352" s="2">
        <v>1</v>
      </c>
      <c r="V352" s="2">
        <v>0</v>
      </c>
      <c r="W352" s="2">
        <v>0</v>
      </c>
      <c r="X352" s="2">
        <v>0</v>
      </c>
      <c r="Y352" s="2">
        <v>0</v>
      </c>
      <c r="Z352" s="2">
        <v>17</v>
      </c>
      <c r="AA352" s="6">
        <v>0</v>
      </c>
    </row>
    <row r="353" spans="1:27" ht="15" thickBot="1">
      <c r="A353">
        <v>14</v>
      </c>
      <c r="B353" s="4" t="s">
        <v>394</v>
      </c>
      <c r="C353" s="15" t="s">
        <v>379</v>
      </c>
      <c r="D353" s="1">
        <v>7</v>
      </c>
      <c r="E353" s="4" t="s">
        <v>124</v>
      </c>
      <c r="F353">
        <v>1</v>
      </c>
      <c r="G353">
        <v>84</v>
      </c>
      <c r="H353" s="4" t="s">
        <v>131</v>
      </c>
      <c r="I353">
        <f>20*60+30</f>
        <v>1230</v>
      </c>
      <c r="J353">
        <v>2</v>
      </c>
      <c r="K353">
        <v>2</v>
      </c>
      <c r="L353">
        <v>1</v>
      </c>
      <c r="M353">
        <v>1</v>
      </c>
      <c r="N353">
        <v>1</v>
      </c>
      <c r="O353">
        <v>1</v>
      </c>
      <c r="P353">
        <v>17</v>
      </c>
      <c r="Q353" s="2">
        <v>1</v>
      </c>
      <c r="R353" s="2">
        <v>1</v>
      </c>
      <c r="S353" s="2">
        <v>2</v>
      </c>
      <c r="T353" s="2">
        <v>3</v>
      </c>
      <c r="U353" s="2">
        <v>2</v>
      </c>
      <c r="V353" s="2">
        <v>0</v>
      </c>
      <c r="W353" s="2">
        <v>2</v>
      </c>
      <c r="X353" s="2">
        <v>0</v>
      </c>
      <c r="Y353" s="2">
        <v>0</v>
      </c>
      <c r="Z353" s="2">
        <v>6</v>
      </c>
      <c r="AA353" s="6">
        <v>0</v>
      </c>
    </row>
    <row r="354" spans="1:27" ht="15" thickBot="1">
      <c r="A354">
        <v>14</v>
      </c>
      <c r="B354" s="4" t="s">
        <v>394</v>
      </c>
      <c r="C354" s="15" t="s">
        <v>379</v>
      </c>
      <c r="D354" s="1">
        <v>7</v>
      </c>
      <c r="E354" s="4" t="s">
        <v>124</v>
      </c>
      <c r="F354">
        <v>1</v>
      </c>
      <c r="G354">
        <v>86</v>
      </c>
      <c r="H354" s="4" t="s">
        <v>133</v>
      </c>
      <c r="I354">
        <f>6*60+3</f>
        <v>363</v>
      </c>
      <c r="J354">
        <v>3</v>
      </c>
      <c r="K354">
        <v>5</v>
      </c>
      <c r="L354">
        <v>0</v>
      </c>
      <c r="M354">
        <v>0</v>
      </c>
      <c r="N354">
        <v>0</v>
      </c>
      <c r="O354">
        <v>0</v>
      </c>
      <c r="P354">
        <v>2</v>
      </c>
      <c r="Q354" s="2">
        <v>1</v>
      </c>
      <c r="R354" s="2">
        <v>1</v>
      </c>
      <c r="S354" s="2">
        <v>2</v>
      </c>
      <c r="T354" s="2">
        <v>0</v>
      </c>
      <c r="U354" s="2">
        <v>1</v>
      </c>
      <c r="V354" s="2">
        <v>0</v>
      </c>
      <c r="W354" s="2">
        <v>0</v>
      </c>
      <c r="X354" s="2">
        <v>0</v>
      </c>
      <c r="Y354" s="2">
        <v>0</v>
      </c>
      <c r="Z354" s="2">
        <v>6</v>
      </c>
      <c r="AA354" s="6">
        <v>0</v>
      </c>
    </row>
    <row r="355" spans="1:27" ht="15" thickBot="1">
      <c r="A355">
        <v>14</v>
      </c>
      <c r="B355" s="4" t="s">
        <v>394</v>
      </c>
      <c r="C355" s="15" t="s">
        <v>379</v>
      </c>
      <c r="D355" s="1">
        <v>7</v>
      </c>
      <c r="E355" s="4" t="s">
        <v>124</v>
      </c>
      <c r="F355">
        <v>1</v>
      </c>
      <c r="G355">
        <v>85</v>
      </c>
      <c r="H355" s="4" t="s">
        <v>132</v>
      </c>
      <c r="I355">
        <f>6*60+3</f>
        <v>363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2</v>
      </c>
      <c r="Q355" s="2">
        <v>0</v>
      </c>
      <c r="R355" s="2">
        <v>0</v>
      </c>
      <c r="S355" s="2">
        <v>0</v>
      </c>
      <c r="T355" s="2">
        <v>0</v>
      </c>
      <c r="U355" s="2">
        <v>1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6">
        <v>0</v>
      </c>
    </row>
    <row r="356" spans="1:27" ht="15" thickBot="1">
      <c r="A356">
        <v>14</v>
      </c>
      <c r="B356" s="4" t="s">
        <v>394</v>
      </c>
      <c r="C356" s="15" t="s">
        <v>379</v>
      </c>
      <c r="D356" s="1">
        <v>7</v>
      </c>
      <c r="E356" s="4" t="s">
        <v>124</v>
      </c>
      <c r="F356">
        <v>1</v>
      </c>
      <c r="G356">
        <v>87</v>
      </c>
      <c r="H356" s="4" t="s">
        <v>134</v>
      </c>
      <c r="I356">
        <f>6*60+3</f>
        <v>363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2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2</v>
      </c>
      <c r="W356" s="2">
        <v>0</v>
      </c>
      <c r="X356" s="2">
        <v>0</v>
      </c>
      <c r="Y356" s="2">
        <v>0</v>
      </c>
      <c r="Z356" s="2">
        <v>0</v>
      </c>
      <c r="AA356" s="6">
        <v>0</v>
      </c>
    </row>
    <row r="357" spans="1:27" ht="15" thickBot="1">
      <c r="A357">
        <v>14</v>
      </c>
      <c r="B357" s="4" t="s">
        <v>394</v>
      </c>
      <c r="C357" s="15" t="s">
        <v>379</v>
      </c>
      <c r="D357" s="1">
        <v>7</v>
      </c>
      <c r="E357" s="4" t="s">
        <v>124</v>
      </c>
      <c r="F357">
        <v>1</v>
      </c>
      <c r="G357">
        <v>88</v>
      </c>
      <c r="H357" s="4" t="s">
        <v>135</v>
      </c>
      <c r="I357">
        <f>6*60+3</f>
        <v>363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2</v>
      </c>
      <c r="Q357" s="2">
        <v>0</v>
      </c>
      <c r="R357" s="2">
        <v>1</v>
      </c>
      <c r="S357" s="2">
        <v>1</v>
      </c>
      <c r="T357" s="2">
        <v>1</v>
      </c>
      <c r="U357" s="2">
        <v>1</v>
      </c>
      <c r="V357" s="2">
        <v>0</v>
      </c>
      <c r="W357" s="2">
        <v>2</v>
      </c>
      <c r="X357" s="2">
        <v>0</v>
      </c>
      <c r="Y357" s="2">
        <v>0</v>
      </c>
      <c r="Z357" s="2">
        <v>2</v>
      </c>
      <c r="AA357" s="6">
        <v>0</v>
      </c>
    </row>
    <row r="358" spans="1:27" ht="15" thickBot="1">
      <c r="A358">
        <v>15</v>
      </c>
      <c r="B358" s="4" t="s">
        <v>395</v>
      </c>
      <c r="C358" s="15" t="s">
        <v>379</v>
      </c>
      <c r="D358" s="1">
        <v>26</v>
      </c>
      <c r="E358" s="4" t="s">
        <v>396</v>
      </c>
      <c r="F358">
        <v>1</v>
      </c>
      <c r="G358">
        <v>319</v>
      </c>
      <c r="H358" s="4" t="s">
        <v>397</v>
      </c>
      <c r="I358">
        <f>21*60+2</f>
        <v>1262</v>
      </c>
      <c r="J358">
        <v>4</v>
      </c>
      <c r="K358">
        <v>7</v>
      </c>
      <c r="L358">
        <v>0</v>
      </c>
      <c r="M358">
        <v>1</v>
      </c>
      <c r="N358">
        <v>0</v>
      </c>
      <c r="O358">
        <v>0</v>
      </c>
      <c r="P358">
        <v>28</v>
      </c>
      <c r="Q358" s="2">
        <v>0</v>
      </c>
      <c r="R358" s="2">
        <v>2</v>
      </c>
      <c r="S358" s="2">
        <v>2</v>
      </c>
      <c r="T358" s="2">
        <v>2</v>
      </c>
      <c r="U358" s="2">
        <v>0</v>
      </c>
      <c r="V358" s="2">
        <v>0</v>
      </c>
      <c r="W358" s="2">
        <v>0</v>
      </c>
      <c r="X358" s="2">
        <v>0</v>
      </c>
      <c r="Y358" s="2">
        <v>1</v>
      </c>
      <c r="Z358" s="2">
        <v>8</v>
      </c>
      <c r="AA358" s="6">
        <v>1</v>
      </c>
    </row>
    <row r="359" spans="1:27" ht="15" thickBot="1">
      <c r="A359">
        <v>15</v>
      </c>
      <c r="B359" s="4" t="s">
        <v>395</v>
      </c>
      <c r="C359" s="15" t="s">
        <v>379</v>
      </c>
      <c r="D359" s="1">
        <v>26</v>
      </c>
      <c r="E359" s="4" t="s">
        <v>396</v>
      </c>
      <c r="F359">
        <v>1</v>
      </c>
      <c r="G359">
        <v>320</v>
      </c>
      <c r="H359" s="4" t="s">
        <v>398</v>
      </c>
      <c r="I359">
        <f>32*60+28</f>
        <v>1948</v>
      </c>
      <c r="J359">
        <v>6</v>
      </c>
      <c r="K359">
        <v>10</v>
      </c>
      <c r="L359">
        <v>0</v>
      </c>
      <c r="M359">
        <v>0</v>
      </c>
      <c r="N359">
        <v>8</v>
      </c>
      <c r="O359">
        <v>8</v>
      </c>
      <c r="P359">
        <v>18</v>
      </c>
      <c r="Q359" s="2">
        <v>5</v>
      </c>
      <c r="R359" s="2">
        <v>6</v>
      </c>
      <c r="S359" s="2">
        <v>11</v>
      </c>
      <c r="T359" s="2">
        <v>0</v>
      </c>
      <c r="U359" s="2">
        <v>4</v>
      </c>
      <c r="V359" s="2">
        <v>2</v>
      </c>
      <c r="W359" s="2">
        <v>0</v>
      </c>
      <c r="X359" s="2">
        <v>1</v>
      </c>
      <c r="Y359" s="2">
        <v>2</v>
      </c>
      <c r="Z359" s="2">
        <v>20</v>
      </c>
      <c r="AA359" s="6">
        <v>1</v>
      </c>
    </row>
    <row r="360" spans="1:27" ht="15" thickBot="1">
      <c r="A360">
        <v>15</v>
      </c>
      <c r="B360" s="4" t="s">
        <v>395</v>
      </c>
      <c r="C360" s="15" t="s">
        <v>379</v>
      </c>
      <c r="D360" s="1">
        <v>26</v>
      </c>
      <c r="E360" s="4" t="s">
        <v>396</v>
      </c>
      <c r="F360">
        <v>1</v>
      </c>
      <c r="G360">
        <v>321</v>
      </c>
      <c r="H360" s="4" t="s">
        <v>399</v>
      </c>
      <c r="I360">
        <f>33*60+30</f>
        <v>2010</v>
      </c>
      <c r="J360">
        <v>7</v>
      </c>
      <c r="K360">
        <v>16</v>
      </c>
      <c r="L360">
        <v>4</v>
      </c>
      <c r="M360">
        <v>7</v>
      </c>
      <c r="N360">
        <v>2</v>
      </c>
      <c r="O360">
        <v>2</v>
      </c>
      <c r="P360">
        <v>17</v>
      </c>
      <c r="Q360" s="9">
        <v>0</v>
      </c>
      <c r="R360" s="9">
        <v>8</v>
      </c>
      <c r="S360" s="9">
        <v>8</v>
      </c>
      <c r="T360" s="9">
        <v>5</v>
      </c>
      <c r="U360" s="9">
        <v>1</v>
      </c>
      <c r="V360" s="9">
        <v>0</v>
      </c>
      <c r="W360" s="9">
        <v>1</v>
      </c>
      <c r="X360" s="9">
        <v>0</v>
      </c>
      <c r="Y360" s="9">
        <v>1</v>
      </c>
      <c r="Z360" s="9">
        <v>20</v>
      </c>
      <c r="AA360" s="6">
        <v>1</v>
      </c>
    </row>
    <row r="361" spans="1:27" ht="15" thickBot="1">
      <c r="A361">
        <v>15</v>
      </c>
      <c r="B361" s="4" t="s">
        <v>395</v>
      </c>
      <c r="C361" s="15" t="s">
        <v>379</v>
      </c>
      <c r="D361" s="1">
        <v>26</v>
      </c>
      <c r="E361" s="4" t="s">
        <v>396</v>
      </c>
      <c r="F361">
        <v>1</v>
      </c>
      <c r="G361">
        <v>322</v>
      </c>
      <c r="H361" s="4" t="s">
        <v>400</v>
      </c>
      <c r="I361">
        <f>33*60+31</f>
        <v>2011</v>
      </c>
      <c r="J361">
        <v>10</v>
      </c>
      <c r="K361">
        <v>15</v>
      </c>
      <c r="L361">
        <v>3</v>
      </c>
      <c r="M361">
        <v>3</v>
      </c>
      <c r="N361">
        <v>3</v>
      </c>
      <c r="O361">
        <v>4</v>
      </c>
      <c r="P361">
        <v>10</v>
      </c>
      <c r="Q361" s="2">
        <v>0</v>
      </c>
      <c r="R361" s="2">
        <v>0</v>
      </c>
      <c r="S361" s="2">
        <v>0</v>
      </c>
      <c r="T361" s="2">
        <v>3</v>
      </c>
      <c r="U361" s="2">
        <v>3</v>
      </c>
      <c r="V361" s="2">
        <v>1</v>
      </c>
      <c r="W361" s="2">
        <v>3</v>
      </c>
      <c r="X361" s="2">
        <v>0</v>
      </c>
      <c r="Y361" s="2">
        <v>0</v>
      </c>
      <c r="Z361" s="2">
        <v>26</v>
      </c>
      <c r="AA361" s="6">
        <v>1</v>
      </c>
    </row>
    <row r="362" spans="1:27" ht="15" thickBot="1">
      <c r="A362">
        <v>15</v>
      </c>
      <c r="B362" s="4" t="s">
        <v>395</v>
      </c>
      <c r="C362" s="15" t="s">
        <v>379</v>
      </c>
      <c r="D362" s="1">
        <v>26</v>
      </c>
      <c r="E362" s="4" t="s">
        <v>396</v>
      </c>
      <c r="F362">
        <v>1</v>
      </c>
      <c r="G362">
        <v>323</v>
      </c>
      <c r="H362" s="4" t="s">
        <v>401</v>
      </c>
      <c r="I362">
        <f>28*60+27</f>
        <v>1707</v>
      </c>
      <c r="J362">
        <v>7</v>
      </c>
      <c r="K362">
        <v>8</v>
      </c>
      <c r="L362">
        <v>0</v>
      </c>
      <c r="M362">
        <v>1</v>
      </c>
      <c r="N362">
        <v>3</v>
      </c>
      <c r="O362">
        <v>4</v>
      </c>
      <c r="P362">
        <v>20</v>
      </c>
      <c r="Q362" s="2">
        <v>0</v>
      </c>
      <c r="R362" s="2">
        <v>6</v>
      </c>
      <c r="S362" s="2">
        <v>6</v>
      </c>
      <c r="T362" s="2">
        <v>8</v>
      </c>
      <c r="U362" s="2">
        <v>1</v>
      </c>
      <c r="V362" s="2">
        <v>1</v>
      </c>
      <c r="W362" s="2">
        <v>4</v>
      </c>
      <c r="X362" s="2">
        <v>0</v>
      </c>
      <c r="Y362" s="2">
        <v>0</v>
      </c>
      <c r="Z362" s="2">
        <v>17</v>
      </c>
      <c r="AA362" s="6">
        <v>1</v>
      </c>
    </row>
    <row r="363" spans="1:27" ht="15" thickBot="1">
      <c r="A363">
        <v>15</v>
      </c>
      <c r="B363" s="4" t="s">
        <v>395</v>
      </c>
      <c r="C363" s="15" t="s">
        <v>379</v>
      </c>
      <c r="D363" s="1">
        <v>26</v>
      </c>
      <c r="E363" s="4" t="s">
        <v>396</v>
      </c>
      <c r="F363">
        <v>1</v>
      </c>
      <c r="G363">
        <v>324</v>
      </c>
      <c r="H363" s="4" t="s">
        <v>402</v>
      </c>
      <c r="I363">
        <f>30*60+14</f>
        <v>1814</v>
      </c>
      <c r="J363">
        <v>5</v>
      </c>
      <c r="K363">
        <v>9</v>
      </c>
      <c r="L363">
        <v>1</v>
      </c>
      <c r="M363">
        <v>3</v>
      </c>
      <c r="N363">
        <v>2</v>
      </c>
      <c r="O363">
        <v>2</v>
      </c>
      <c r="P363">
        <v>-2</v>
      </c>
      <c r="Q363" s="2">
        <v>0</v>
      </c>
      <c r="R363" s="2">
        <v>4</v>
      </c>
      <c r="S363" s="2">
        <v>4</v>
      </c>
      <c r="T363" s="2">
        <v>4</v>
      </c>
      <c r="U363" s="2">
        <v>2</v>
      </c>
      <c r="V363" s="2">
        <v>1</v>
      </c>
      <c r="W363" s="2">
        <v>3</v>
      </c>
      <c r="X363" s="2">
        <v>0</v>
      </c>
      <c r="Y363" s="2">
        <v>0</v>
      </c>
      <c r="Z363" s="2">
        <v>13</v>
      </c>
      <c r="AA363" s="6">
        <v>0</v>
      </c>
    </row>
    <row r="364" spans="1:27" ht="15" thickBot="1">
      <c r="A364">
        <v>15</v>
      </c>
      <c r="B364" s="4" t="s">
        <v>395</v>
      </c>
      <c r="C364" s="15" t="s">
        <v>379</v>
      </c>
      <c r="D364" s="1">
        <v>26</v>
      </c>
      <c r="E364" s="4" t="s">
        <v>396</v>
      </c>
      <c r="F364">
        <v>1</v>
      </c>
      <c r="G364">
        <v>325</v>
      </c>
      <c r="H364" s="4" t="s">
        <v>403</v>
      </c>
      <c r="I364">
        <f>22*60+5</f>
        <v>1325</v>
      </c>
      <c r="J364">
        <v>1</v>
      </c>
      <c r="K364">
        <v>5</v>
      </c>
      <c r="L364">
        <v>1</v>
      </c>
      <c r="M364">
        <v>3</v>
      </c>
      <c r="N364">
        <v>0</v>
      </c>
      <c r="O364">
        <v>0</v>
      </c>
      <c r="P364">
        <v>8</v>
      </c>
      <c r="Q364" s="2">
        <v>0</v>
      </c>
      <c r="R364" s="2">
        <v>2</v>
      </c>
      <c r="S364" s="2">
        <v>2</v>
      </c>
      <c r="T364" s="2">
        <v>5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3</v>
      </c>
      <c r="AA364" s="6">
        <v>0</v>
      </c>
    </row>
    <row r="365" spans="1:27" ht="15" thickBot="1">
      <c r="A365">
        <v>15</v>
      </c>
      <c r="B365" s="4" t="s">
        <v>395</v>
      </c>
      <c r="C365" s="15" t="s">
        <v>379</v>
      </c>
      <c r="D365" s="1">
        <v>26</v>
      </c>
      <c r="E365" s="4" t="s">
        <v>396</v>
      </c>
      <c r="F365">
        <v>1</v>
      </c>
      <c r="G365">
        <v>326</v>
      </c>
      <c r="H365" s="4" t="s">
        <v>404</v>
      </c>
      <c r="I365">
        <f>18*60+39</f>
        <v>1119</v>
      </c>
      <c r="J365">
        <v>2</v>
      </c>
      <c r="K365">
        <v>3</v>
      </c>
      <c r="L365">
        <v>0</v>
      </c>
      <c r="M365">
        <v>0</v>
      </c>
      <c r="N365">
        <v>0</v>
      </c>
      <c r="O365">
        <v>0</v>
      </c>
      <c r="P365">
        <v>9</v>
      </c>
      <c r="Q365" s="2">
        <v>1</v>
      </c>
      <c r="R365" s="2">
        <v>2</v>
      </c>
      <c r="S365" s="2">
        <v>3</v>
      </c>
      <c r="T365" s="2">
        <v>0</v>
      </c>
      <c r="U365" s="2">
        <v>1</v>
      </c>
      <c r="V365" s="2">
        <v>0</v>
      </c>
      <c r="W365" s="2">
        <v>1</v>
      </c>
      <c r="X365" s="2">
        <v>2</v>
      </c>
      <c r="Y365" s="2">
        <v>0</v>
      </c>
      <c r="Z365" s="2">
        <v>4</v>
      </c>
      <c r="AA365" s="6">
        <v>0</v>
      </c>
    </row>
    <row r="366" spans="1:27" ht="15" thickBot="1">
      <c r="A366">
        <v>15</v>
      </c>
      <c r="B366" s="4" t="s">
        <v>395</v>
      </c>
      <c r="C366" s="15" t="s">
        <v>379</v>
      </c>
      <c r="D366" s="1">
        <v>26</v>
      </c>
      <c r="E366" s="4" t="s">
        <v>396</v>
      </c>
      <c r="F366">
        <v>1</v>
      </c>
      <c r="G366">
        <v>327</v>
      </c>
      <c r="H366" s="4" t="s">
        <v>405</v>
      </c>
      <c r="I366">
        <f>15*60+39</f>
        <v>939</v>
      </c>
      <c r="J366">
        <v>1</v>
      </c>
      <c r="K366">
        <v>3</v>
      </c>
      <c r="L366">
        <v>0</v>
      </c>
      <c r="M366">
        <v>0</v>
      </c>
      <c r="N366">
        <v>1</v>
      </c>
      <c r="O366">
        <v>2</v>
      </c>
      <c r="P366">
        <v>-7</v>
      </c>
      <c r="Q366" s="2">
        <v>0</v>
      </c>
      <c r="R366" s="2">
        <v>1</v>
      </c>
      <c r="S366" s="2">
        <v>1</v>
      </c>
      <c r="T366" s="2">
        <v>0</v>
      </c>
      <c r="U366" s="2">
        <v>2</v>
      </c>
      <c r="V366" s="2">
        <v>1</v>
      </c>
      <c r="W366" s="2">
        <v>0</v>
      </c>
      <c r="X366" s="2">
        <v>1</v>
      </c>
      <c r="Y366" s="2">
        <v>0</v>
      </c>
      <c r="Z366" s="2">
        <v>3</v>
      </c>
      <c r="AA366" s="6">
        <v>0</v>
      </c>
    </row>
    <row r="367" spans="1:27" ht="15" thickBot="1">
      <c r="A367">
        <v>15</v>
      </c>
      <c r="B367" s="4" t="s">
        <v>395</v>
      </c>
      <c r="C367" s="15" t="s">
        <v>379</v>
      </c>
      <c r="D367" s="1">
        <v>26</v>
      </c>
      <c r="E367" s="4" t="s">
        <v>396</v>
      </c>
      <c r="F367">
        <v>1</v>
      </c>
      <c r="G367">
        <v>328</v>
      </c>
      <c r="H367" s="4" t="s">
        <v>406</v>
      </c>
      <c r="I367">
        <f>2*60+36</f>
        <v>156</v>
      </c>
      <c r="J367">
        <v>2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2</v>
      </c>
      <c r="Q367" s="2">
        <v>0</v>
      </c>
      <c r="R367" s="2">
        <v>0</v>
      </c>
      <c r="S367" s="2">
        <v>0</v>
      </c>
      <c r="T367" s="2">
        <v>1</v>
      </c>
      <c r="U367" s="2">
        <v>1</v>
      </c>
      <c r="V367" s="2">
        <v>0</v>
      </c>
      <c r="W367" s="2">
        <v>0</v>
      </c>
      <c r="X367" s="2">
        <v>0</v>
      </c>
      <c r="Y367" s="2">
        <v>0</v>
      </c>
      <c r="Z367" s="2">
        <v>4</v>
      </c>
      <c r="AA367" s="6">
        <v>0</v>
      </c>
    </row>
    <row r="368" spans="1:27" ht="15" thickBot="1">
      <c r="A368">
        <v>15</v>
      </c>
      <c r="B368" s="4" t="s">
        <v>395</v>
      </c>
      <c r="C368" s="15" t="s">
        <v>379</v>
      </c>
      <c r="D368" s="1">
        <v>26</v>
      </c>
      <c r="E368" s="4" t="s">
        <v>396</v>
      </c>
      <c r="F368">
        <v>1</v>
      </c>
      <c r="G368">
        <v>329</v>
      </c>
      <c r="H368" s="4" t="s">
        <v>407</v>
      </c>
      <c r="I368">
        <f>1*60+49</f>
        <v>109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2</v>
      </c>
      <c r="P368">
        <v>2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1</v>
      </c>
      <c r="W368" s="2">
        <v>0</v>
      </c>
      <c r="X368" s="2">
        <v>0</v>
      </c>
      <c r="Y368" s="2">
        <v>0</v>
      </c>
      <c r="Z368" s="2">
        <v>1</v>
      </c>
      <c r="AA368" s="6">
        <v>0</v>
      </c>
    </row>
    <row r="369" spans="1:27">
      <c r="A369">
        <v>15</v>
      </c>
      <c r="B369" s="4" t="s">
        <v>395</v>
      </c>
      <c r="C369" s="15" t="s">
        <v>379</v>
      </c>
      <c r="D369" s="1">
        <v>26</v>
      </c>
      <c r="E369" s="4" t="s">
        <v>396</v>
      </c>
      <c r="F369">
        <v>1</v>
      </c>
      <c r="G369">
        <v>330</v>
      </c>
      <c r="H369" s="4" t="s">
        <v>408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6">
        <v>0</v>
      </c>
    </row>
    <row r="370" spans="1:27" ht="15" thickBot="1">
      <c r="A370">
        <v>15</v>
      </c>
      <c r="B370" s="4" t="s">
        <v>395</v>
      </c>
      <c r="C370" s="15" t="s">
        <v>379</v>
      </c>
      <c r="D370" s="1">
        <v>27</v>
      </c>
      <c r="E370" s="4" t="s">
        <v>409</v>
      </c>
      <c r="F370">
        <v>-1</v>
      </c>
      <c r="G370">
        <v>331</v>
      </c>
      <c r="H370" s="4" t="s">
        <v>410</v>
      </c>
      <c r="I370">
        <f>21*60+11</f>
        <v>1271</v>
      </c>
      <c r="J370">
        <v>4</v>
      </c>
      <c r="K370">
        <v>7</v>
      </c>
      <c r="L370">
        <v>2</v>
      </c>
      <c r="M370">
        <v>4</v>
      </c>
      <c r="N370">
        <v>0</v>
      </c>
      <c r="O370">
        <v>0</v>
      </c>
      <c r="P370">
        <v>-12</v>
      </c>
      <c r="Q370" s="2">
        <v>0</v>
      </c>
      <c r="R370" s="2">
        <v>2</v>
      </c>
      <c r="S370" s="2">
        <v>2</v>
      </c>
      <c r="T370" s="2">
        <v>0</v>
      </c>
      <c r="U370" s="2">
        <v>2</v>
      </c>
      <c r="V370" s="2">
        <v>1</v>
      </c>
      <c r="W370" s="2">
        <v>3</v>
      </c>
      <c r="X370" s="2">
        <v>0</v>
      </c>
      <c r="Y370" s="2">
        <v>0</v>
      </c>
      <c r="Z370" s="2">
        <v>10</v>
      </c>
      <c r="AA370" s="6">
        <v>1</v>
      </c>
    </row>
    <row r="371" spans="1:27" ht="15" thickBot="1">
      <c r="A371">
        <v>15</v>
      </c>
      <c r="B371" s="4" t="s">
        <v>395</v>
      </c>
      <c r="C371" s="15" t="s">
        <v>379</v>
      </c>
      <c r="D371" s="1">
        <v>27</v>
      </c>
      <c r="E371" s="4" t="s">
        <v>409</v>
      </c>
      <c r="F371">
        <v>-1</v>
      </c>
      <c r="G371">
        <v>332</v>
      </c>
      <c r="H371" s="4" t="s">
        <v>411</v>
      </c>
      <c r="I371">
        <f>18*60+3</f>
        <v>1083</v>
      </c>
      <c r="J371">
        <v>3</v>
      </c>
      <c r="K371">
        <v>5</v>
      </c>
      <c r="L371">
        <v>0</v>
      </c>
      <c r="M371">
        <v>0</v>
      </c>
      <c r="N371">
        <v>2</v>
      </c>
      <c r="O371">
        <v>2</v>
      </c>
      <c r="P371">
        <v>-7</v>
      </c>
      <c r="Q371" s="2">
        <v>1</v>
      </c>
      <c r="R371" s="2">
        <v>4</v>
      </c>
      <c r="S371" s="2">
        <v>5</v>
      </c>
      <c r="T371" s="2">
        <v>2</v>
      </c>
      <c r="U371" s="2">
        <v>4</v>
      </c>
      <c r="V371" s="2">
        <v>0</v>
      </c>
      <c r="W371" s="2">
        <v>2</v>
      </c>
      <c r="X371" s="2">
        <v>3</v>
      </c>
      <c r="Y371" s="2">
        <v>0</v>
      </c>
      <c r="Z371" s="2">
        <v>8</v>
      </c>
      <c r="AA371" s="6">
        <v>1</v>
      </c>
    </row>
    <row r="372" spans="1:27" ht="15" thickBot="1">
      <c r="A372">
        <v>15</v>
      </c>
      <c r="B372" s="4" t="s">
        <v>395</v>
      </c>
      <c r="C372" s="15" t="s">
        <v>379</v>
      </c>
      <c r="D372" s="1">
        <v>27</v>
      </c>
      <c r="E372" s="4" t="s">
        <v>409</v>
      </c>
      <c r="F372">
        <v>-1</v>
      </c>
      <c r="G372">
        <v>333</v>
      </c>
      <c r="H372" s="4" t="s">
        <v>412</v>
      </c>
      <c r="I372">
        <f>27*60+17</f>
        <v>1637</v>
      </c>
      <c r="J372">
        <v>3</v>
      </c>
      <c r="K372">
        <v>11</v>
      </c>
      <c r="L372">
        <v>0</v>
      </c>
      <c r="M372">
        <v>0</v>
      </c>
      <c r="N372">
        <v>1</v>
      </c>
      <c r="O372">
        <v>2</v>
      </c>
      <c r="P372">
        <v>-15</v>
      </c>
      <c r="Q372" s="2">
        <v>4</v>
      </c>
      <c r="R372" s="2">
        <v>3</v>
      </c>
      <c r="S372" s="2">
        <v>7</v>
      </c>
      <c r="T372" s="2">
        <v>2</v>
      </c>
      <c r="U372" s="2">
        <v>1</v>
      </c>
      <c r="V372" s="2">
        <v>3</v>
      </c>
      <c r="W372" s="2">
        <v>3</v>
      </c>
      <c r="X372" s="2">
        <v>0</v>
      </c>
      <c r="Y372" s="2">
        <v>0</v>
      </c>
      <c r="Z372" s="2">
        <v>7</v>
      </c>
      <c r="AA372" s="6">
        <v>1</v>
      </c>
    </row>
    <row r="373" spans="1:27" ht="15" thickBot="1">
      <c r="A373">
        <v>15</v>
      </c>
      <c r="B373" s="4" t="s">
        <v>395</v>
      </c>
      <c r="C373" s="15" t="s">
        <v>379</v>
      </c>
      <c r="D373" s="1">
        <v>27</v>
      </c>
      <c r="E373" s="4" t="s">
        <v>409</v>
      </c>
      <c r="F373">
        <v>-1</v>
      </c>
      <c r="G373">
        <v>334</v>
      </c>
      <c r="H373" s="4" t="s">
        <v>413</v>
      </c>
      <c r="I373">
        <f>28*60+45</f>
        <v>1725</v>
      </c>
      <c r="J373">
        <v>3</v>
      </c>
      <c r="K373">
        <v>10</v>
      </c>
      <c r="L373">
        <v>1</v>
      </c>
      <c r="M373">
        <v>5</v>
      </c>
      <c r="N373">
        <v>0</v>
      </c>
      <c r="O373">
        <v>0</v>
      </c>
      <c r="P373">
        <v>-18</v>
      </c>
      <c r="Q373" s="2">
        <v>0</v>
      </c>
      <c r="R373" s="2">
        <v>4</v>
      </c>
      <c r="S373" s="2">
        <v>4</v>
      </c>
      <c r="T373" s="2">
        <v>5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7</v>
      </c>
      <c r="AA373" s="6">
        <v>1</v>
      </c>
    </row>
    <row r="374" spans="1:27" ht="15" thickBot="1">
      <c r="A374">
        <v>15</v>
      </c>
      <c r="B374" s="4" t="s">
        <v>395</v>
      </c>
      <c r="C374" s="15" t="s">
        <v>379</v>
      </c>
      <c r="D374" s="1">
        <v>27</v>
      </c>
      <c r="E374" s="4" t="s">
        <v>409</v>
      </c>
      <c r="F374">
        <v>-1</v>
      </c>
      <c r="G374">
        <v>335</v>
      </c>
      <c r="H374" s="4" t="s">
        <v>414</v>
      </c>
      <c r="I374">
        <f>22*60+55</f>
        <v>1375</v>
      </c>
      <c r="J374">
        <v>3</v>
      </c>
      <c r="K374">
        <v>8</v>
      </c>
      <c r="L374">
        <v>1</v>
      </c>
      <c r="M374">
        <v>4</v>
      </c>
      <c r="N374">
        <v>2</v>
      </c>
      <c r="O374">
        <v>3</v>
      </c>
      <c r="P374">
        <v>-17</v>
      </c>
      <c r="Q374" s="2">
        <v>0</v>
      </c>
      <c r="R374" s="2">
        <v>2</v>
      </c>
      <c r="S374" s="2">
        <v>2</v>
      </c>
      <c r="T374" s="2">
        <v>4</v>
      </c>
      <c r="U374" s="2">
        <v>1</v>
      </c>
      <c r="V374" s="2">
        <v>0</v>
      </c>
      <c r="W374" s="2">
        <v>1</v>
      </c>
      <c r="X374" s="2">
        <v>0</v>
      </c>
      <c r="Y374" s="2">
        <v>1</v>
      </c>
      <c r="Z374" s="2">
        <v>9</v>
      </c>
      <c r="AA374" s="6">
        <v>1</v>
      </c>
    </row>
    <row r="375" spans="1:27" ht="15" thickBot="1">
      <c r="A375">
        <v>15</v>
      </c>
      <c r="B375" s="4" t="s">
        <v>395</v>
      </c>
      <c r="C375" s="15" t="s">
        <v>379</v>
      </c>
      <c r="D375" s="1">
        <v>27</v>
      </c>
      <c r="E375" s="4" t="s">
        <v>409</v>
      </c>
      <c r="F375">
        <v>-1</v>
      </c>
      <c r="G375">
        <v>336</v>
      </c>
      <c r="H375" s="4" t="s">
        <v>415</v>
      </c>
      <c r="I375">
        <f>12*60+30</f>
        <v>750</v>
      </c>
      <c r="J375">
        <v>2</v>
      </c>
      <c r="K375">
        <v>6</v>
      </c>
      <c r="L375">
        <v>0</v>
      </c>
      <c r="M375">
        <v>1</v>
      </c>
      <c r="N375">
        <v>0</v>
      </c>
      <c r="O375">
        <v>0</v>
      </c>
      <c r="P375">
        <v>-20</v>
      </c>
      <c r="Q375" s="2">
        <v>0</v>
      </c>
      <c r="R375" s="2">
        <v>1</v>
      </c>
      <c r="S375" s="2">
        <v>1</v>
      </c>
      <c r="T375" s="2">
        <v>1</v>
      </c>
      <c r="U375" s="2">
        <v>3</v>
      </c>
      <c r="V375" s="2">
        <v>0</v>
      </c>
      <c r="W375" s="2">
        <v>0</v>
      </c>
      <c r="X375" s="2">
        <v>0</v>
      </c>
      <c r="Y375" s="2">
        <v>0</v>
      </c>
      <c r="Z375" s="2">
        <v>4</v>
      </c>
      <c r="AA375" s="6">
        <v>0</v>
      </c>
    </row>
    <row r="376" spans="1:27" ht="15" thickBot="1">
      <c r="A376">
        <v>15</v>
      </c>
      <c r="B376" s="4" t="s">
        <v>395</v>
      </c>
      <c r="C376" s="15" t="s">
        <v>379</v>
      </c>
      <c r="D376" s="1">
        <v>27</v>
      </c>
      <c r="E376" s="4" t="s">
        <v>409</v>
      </c>
      <c r="F376">
        <v>-1</v>
      </c>
      <c r="G376">
        <v>337</v>
      </c>
      <c r="H376" s="4" t="s">
        <v>416</v>
      </c>
      <c r="I376">
        <f>27*60+24</f>
        <v>1644</v>
      </c>
      <c r="J376">
        <v>4</v>
      </c>
      <c r="K376">
        <v>10</v>
      </c>
      <c r="L376">
        <v>2</v>
      </c>
      <c r="M376">
        <v>4</v>
      </c>
      <c r="N376">
        <v>6</v>
      </c>
      <c r="O376">
        <v>6</v>
      </c>
      <c r="P376">
        <v>-9</v>
      </c>
      <c r="Q376" s="2">
        <v>0</v>
      </c>
      <c r="R376" s="2">
        <v>0</v>
      </c>
      <c r="S376" s="2">
        <v>0</v>
      </c>
      <c r="T376" s="2">
        <v>4</v>
      </c>
      <c r="U376" s="2">
        <v>4</v>
      </c>
      <c r="V376" s="2">
        <v>2</v>
      </c>
      <c r="W376" s="2">
        <v>2</v>
      </c>
      <c r="X376" s="2">
        <v>0</v>
      </c>
      <c r="Y376" s="2">
        <v>2</v>
      </c>
      <c r="Z376" s="2">
        <v>16</v>
      </c>
      <c r="AA376" s="6">
        <v>0</v>
      </c>
    </row>
    <row r="377" spans="1:27" ht="15" thickBot="1">
      <c r="A377">
        <v>15</v>
      </c>
      <c r="B377" s="4" t="s">
        <v>395</v>
      </c>
      <c r="C377" s="15" t="s">
        <v>379</v>
      </c>
      <c r="D377" s="1">
        <v>27</v>
      </c>
      <c r="E377" s="4" t="s">
        <v>409</v>
      </c>
      <c r="F377">
        <v>-1</v>
      </c>
      <c r="G377">
        <v>338</v>
      </c>
      <c r="H377" s="4" t="s">
        <v>417</v>
      </c>
      <c r="I377">
        <f>19*60+15</f>
        <v>1155</v>
      </c>
      <c r="J377">
        <v>4</v>
      </c>
      <c r="K377">
        <v>7</v>
      </c>
      <c r="L377">
        <v>2</v>
      </c>
      <c r="M377">
        <v>4</v>
      </c>
      <c r="N377">
        <v>0</v>
      </c>
      <c r="O377">
        <v>0</v>
      </c>
      <c r="P377">
        <v>-3</v>
      </c>
      <c r="Q377" s="2">
        <v>0</v>
      </c>
      <c r="R377" s="2">
        <v>0</v>
      </c>
      <c r="S377" s="2">
        <v>0</v>
      </c>
      <c r="T377" s="2">
        <v>0</v>
      </c>
      <c r="U377" s="2">
        <v>3</v>
      </c>
      <c r="V377" s="2">
        <v>0</v>
      </c>
      <c r="W377" s="2">
        <v>0</v>
      </c>
      <c r="X377" s="2">
        <v>0</v>
      </c>
      <c r="Y377" s="2">
        <v>0</v>
      </c>
      <c r="Z377" s="2">
        <v>10</v>
      </c>
      <c r="AA377" s="6">
        <v>0</v>
      </c>
    </row>
    <row r="378" spans="1:27" ht="15" thickBot="1">
      <c r="A378">
        <v>15</v>
      </c>
      <c r="B378" s="4" t="s">
        <v>395</v>
      </c>
      <c r="C378" s="15" t="s">
        <v>379</v>
      </c>
      <c r="D378" s="1">
        <v>27</v>
      </c>
      <c r="E378" s="4" t="s">
        <v>409</v>
      </c>
      <c r="F378">
        <v>-1</v>
      </c>
      <c r="G378">
        <v>339</v>
      </c>
      <c r="H378" s="4" t="s">
        <v>418</v>
      </c>
      <c r="I378">
        <f>20*60+59</f>
        <v>1259</v>
      </c>
      <c r="J378">
        <v>5</v>
      </c>
      <c r="K378">
        <v>8</v>
      </c>
      <c r="L378">
        <v>0</v>
      </c>
      <c r="M378">
        <v>1</v>
      </c>
      <c r="N378">
        <v>1</v>
      </c>
      <c r="O378">
        <v>2</v>
      </c>
      <c r="P378">
        <v>7</v>
      </c>
      <c r="Q378" s="2">
        <v>2</v>
      </c>
      <c r="R378" s="2">
        <v>5</v>
      </c>
      <c r="S378" s="2">
        <v>7</v>
      </c>
      <c r="T378" s="2">
        <v>1</v>
      </c>
      <c r="U378" s="2">
        <v>1</v>
      </c>
      <c r="V378" s="2">
        <v>0</v>
      </c>
      <c r="W378" s="2">
        <v>1</v>
      </c>
      <c r="X378" s="2">
        <v>0</v>
      </c>
      <c r="Y378" s="2">
        <v>1</v>
      </c>
      <c r="Z378" s="2">
        <v>11</v>
      </c>
      <c r="AA378" s="6">
        <v>0</v>
      </c>
    </row>
    <row r="379" spans="1:27" ht="15" thickBot="1">
      <c r="A379">
        <v>15</v>
      </c>
      <c r="B379" s="4" t="s">
        <v>395</v>
      </c>
      <c r="C379" s="15" t="s">
        <v>379</v>
      </c>
      <c r="D379" s="1">
        <v>27</v>
      </c>
      <c r="E379" s="4" t="s">
        <v>409</v>
      </c>
      <c r="F379">
        <v>-1</v>
      </c>
      <c r="G379">
        <v>340</v>
      </c>
      <c r="H379" s="4" t="s">
        <v>419</v>
      </c>
      <c r="I379">
        <f>24*60+30</f>
        <v>1470</v>
      </c>
      <c r="J379">
        <v>3</v>
      </c>
      <c r="K379">
        <v>5</v>
      </c>
      <c r="L379">
        <v>3</v>
      </c>
      <c r="M379">
        <v>5</v>
      </c>
      <c r="N379">
        <v>5</v>
      </c>
      <c r="O379">
        <v>5</v>
      </c>
      <c r="P379">
        <v>-4</v>
      </c>
      <c r="Q379" s="2">
        <v>0</v>
      </c>
      <c r="R379" s="2">
        <v>1</v>
      </c>
      <c r="S379" s="2">
        <v>1</v>
      </c>
      <c r="T379" s="2">
        <v>1</v>
      </c>
      <c r="U379" s="2">
        <v>1</v>
      </c>
      <c r="V379" s="2">
        <v>0</v>
      </c>
      <c r="W379" s="2">
        <v>4</v>
      </c>
      <c r="X379" s="2">
        <v>0</v>
      </c>
      <c r="Y379" s="2">
        <v>0</v>
      </c>
      <c r="Z379" s="2">
        <v>14</v>
      </c>
      <c r="AA379" s="6">
        <v>0</v>
      </c>
    </row>
    <row r="380" spans="1:27" ht="15" thickBot="1">
      <c r="A380">
        <v>15</v>
      </c>
      <c r="B380" s="4" t="s">
        <v>395</v>
      </c>
      <c r="C380" s="15" t="s">
        <v>379</v>
      </c>
      <c r="D380" s="1">
        <v>27</v>
      </c>
      <c r="E380" s="4" t="s">
        <v>409</v>
      </c>
      <c r="F380">
        <v>-1</v>
      </c>
      <c r="G380">
        <v>341</v>
      </c>
      <c r="H380" s="4" t="s">
        <v>420</v>
      </c>
      <c r="I380">
        <f>17*60+11</f>
        <v>1031</v>
      </c>
      <c r="J380">
        <v>1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-7</v>
      </c>
      <c r="Q380" s="2">
        <v>2</v>
      </c>
      <c r="R380" s="2">
        <v>3</v>
      </c>
      <c r="S380" s="2">
        <v>5</v>
      </c>
      <c r="T380" s="2">
        <v>1</v>
      </c>
      <c r="U380" s="2">
        <v>1</v>
      </c>
      <c r="V380" s="2">
        <v>0</v>
      </c>
      <c r="W380" s="2">
        <v>1</v>
      </c>
      <c r="X380" s="2">
        <v>0</v>
      </c>
      <c r="Y380" s="2">
        <v>0</v>
      </c>
      <c r="Z380" s="2">
        <v>2</v>
      </c>
      <c r="AA380" s="6">
        <v>0</v>
      </c>
    </row>
    <row r="381" spans="1:27">
      <c r="A381">
        <v>15</v>
      </c>
      <c r="B381" s="4" t="s">
        <v>395</v>
      </c>
      <c r="C381" s="15" t="s">
        <v>379</v>
      </c>
      <c r="D381" s="1">
        <v>27</v>
      </c>
      <c r="E381" s="4" t="s">
        <v>409</v>
      </c>
      <c r="F381">
        <v>-1</v>
      </c>
      <c r="G381">
        <v>342</v>
      </c>
      <c r="H381" s="4" t="s">
        <v>421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6">
        <v>0</v>
      </c>
    </row>
    <row r="382" spans="1:27">
      <c r="A382">
        <v>15</v>
      </c>
      <c r="B382" s="4" t="s">
        <v>395</v>
      </c>
      <c r="C382" s="15" t="s">
        <v>379</v>
      </c>
      <c r="D382" s="1">
        <v>27</v>
      </c>
      <c r="E382" s="4" t="s">
        <v>409</v>
      </c>
      <c r="F382">
        <v>-1</v>
      </c>
      <c r="G382">
        <v>343</v>
      </c>
      <c r="H382" s="4" t="s">
        <v>422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6">
        <v>0</v>
      </c>
    </row>
    <row r="383" spans="1:27" ht="15" thickBot="1">
      <c r="A383">
        <v>16</v>
      </c>
      <c r="B383" s="4" t="s">
        <v>423</v>
      </c>
      <c r="C383" s="15" t="s">
        <v>379</v>
      </c>
      <c r="D383" s="1">
        <v>24</v>
      </c>
      <c r="E383" s="4" t="s">
        <v>364</v>
      </c>
      <c r="F383">
        <v>1</v>
      </c>
      <c r="G383">
        <v>293</v>
      </c>
      <c r="H383" s="4" t="s">
        <v>365</v>
      </c>
      <c r="I383">
        <f>19*60+43</f>
        <v>1183</v>
      </c>
      <c r="J383">
        <v>1</v>
      </c>
      <c r="K383">
        <v>2</v>
      </c>
      <c r="L383">
        <v>0</v>
      </c>
      <c r="M383">
        <v>0</v>
      </c>
      <c r="N383">
        <v>5</v>
      </c>
      <c r="O383">
        <v>6</v>
      </c>
      <c r="P383">
        <v>10</v>
      </c>
      <c r="Q383" s="2">
        <v>1</v>
      </c>
      <c r="R383" s="2">
        <v>5</v>
      </c>
      <c r="S383" s="2">
        <v>6</v>
      </c>
      <c r="T383" s="2">
        <v>2</v>
      </c>
      <c r="U383" s="2">
        <v>0</v>
      </c>
      <c r="V383" s="2">
        <v>0</v>
      </c>
      <c r="W383" s="2">
        <v>0</v>
      </c>
      <c r="X383" s="2">
        <v>0</v>
      </c>
      <c r="Y383" s="2">
        <v>1</v>
      </c>
      <c r="Z383" s="2">
        <v>7</v>
      </c>
      <c r="AA383" s="6">
        <v>1</v>
      </c>
    </row>
    <row r="384" spans="1:27" ht="15" thickBot="1">
      <c r="A384">
        <v>16</v>
      </c>
      <c r="B384" s="4" t="s">
        <v>423</v>
      </c>
      <c r="C384" s="15" t="s">
        <v>379</v>
      </c>
      <c r="D384" s="1">
        <v>24</v>
      </c>
      <c r="E384" s="4" t="s">
        <v>364</v>
      </c>
      <c r="F384">
        <v>1</v>
      </c>
      <c r="G384">
        <v>298</v>
      </c>
      <c r="H384" s="4" t="s">
        <v>370</v>
      </c>
      <c r="I384">
        <f>26*60+57</f>
        <v>1617</v>
      </c>
      <c r="J384">
        <v>3</v>
      </c>
      <c r="K384">
        <v>5</v>
      </c>
      <c r="L384">
        <v>0</v>
      </c>
      <c r="M384">
        <v>0</v>
      </c>
      <c r="N384">
        <v>3</v>
      </c>
      <c r="O384">
        <v>6</v>
      </c>
      <c r="P384">
        <v>13</v>
      </c>
      <c r="Q384" s="2">
        <v>1</v>
      </c>
      <c r="R384" s="2">
        <v>7</v>
      </c>
      <c r="S384" s="2">
        <v>8</v>
      </c>
      <c r="T384" s="2">
        <v>3</v>
      </c>
      <c r="U384" s="2">
        <v>2</v>
      </c>
      <c r="V384" s="2">
        <v>0</v>
      </c>
      <c r="W384" s="2">
        <v>3</v>
      </c>
      <c r="X384" s="2">
        <v>1</v>
      </c>
      <c r="Y384" s="2">
        <v>1</v>
      </c>
      <c r="Z384" s="2">
        <v>9</v>
      </c>
      <c r="AA384" s="6">
        <v>1</v>
      </c>
    </row>
    <row r="385" spans="1:27" ht="15" thickBot="1">
      <c r="A385">
        <v>16</v>
      </c>
      <c r="B385" s="4" t="s">
        <v>423</v>
      </c>
      <c r="C385" s="15" t="s">
        <v>379</v>
      </c>
      <c r="D385" s="1">
        <v>24</v>
      </c>
      <c r="E385" s="4" t="s">
        <v>364</v>
      </c>
      <c r="F385">
        <v>1</v>
      </c>
      <c r="G385">
        <v>295</v>
      </c>
      <c r="H385" s="4" t="s">
        <v>367</v>
      </c>
      <c r="I385">
        <f>30*60+35</f>
        <v>1835</v>
      </c>
      <c r="J385">
        <v>9</v>
      </c>
      <c r="K385">
        <v>17</v>
      </c>
      <c r="L385">
        <v>0</v>
      </c>
      <c r="M385">
        <v>0</v>
      </c>
      <c r="N385">
        <v>7</v>
      </c>
      <c r="O385">
        <v>10</v>
      </c>
      <c r="P385">
        <v>12</v>
      </c>
      <c r="Q385" s="2">
        <v>1</v>
      </c>
      <c r="R385" s="2">
        <v>9</v>
      </c>
      <c r="S385" s="2">
        <v>10</v>
      </c>
      <c r="T385" s="2">
        <v>0</v>
      </c>
      <c r="U385" s="2">
        <v>0</v>
      </c>
      <c r="V385" s="2">
        <v>0</v>
      </c>
      <c r="W385" s="2">
        <v>1</v>
      </c>
      <c r="X385" s="2">
        <v>0</v>
      </c>
      <c r="Y385" s="2">
        <v>0</v>
      </c>
      <c r="Z385" s="2">
        <v>25</v>
      </c>
      <c r="AA385" s="6">
        <v>1</v>
      </c>
    </row>
    <row r="386" spans="1:27" ht="15" thickBot="1">
      <c r="A386">
        <v>16</v>
      </c>
      <c r="B386" s="4" t="s">
        <v>423</v>
      </c>
      <c r="C386" s="15" t="s">
        <v>379</v>
      </c>
      <c r="D386" s="1">
        <v>24</v>
      </c>
      <c r="E386" s="4" t="s">
        <v>364</v>
      </c>
      <c r="F386">
        <v>1</v>
      </c>
      <c r="G386">
        <v>296</v>
      </c>
      <c r="H386" s="4" t="s">
        <v>368</v>
      </c>
      <c r="I386">
        <f>26*60+29</f>
        <v>1589</v>
      </c>
      <c r="J386">
        <v>5</v>
      </c>
      <c r="K386">
        <v>8</v>
      </c>
      <c r="L386">
        <v>1</v>
      </c>
      <c r="M386">
        <v>1</v>
      </c>
      <c r="N386">
        <v>3</v>
      </c>
      <c r="O386">
        <v>4</v>
      </c>
      <c r="P386">
        <v>10</v>
      </c>
      <c r="Q386" s="2">
        <v>0</v>
      </c>
      <c r="R386" s="2">
        <v>2</v>
      </c>
      <c r="S386" s="2">
        <v>2</v>
      </c>
      <c r="T386" s="2">
        <v>4</v>
      </c>
      <c r="U386" s="2">
        <v>1</v>
      </c>
      <c r="V386" s="2">
        <v>1</v>
      </c>
      <c r="W386" s="2">
        <v>0</v>
      </c>
      <c r="X386" s="2">
        <v>0</v>
      </c>
      <c r="Y386" s="2">
        <v>0</v>
      </c>
      <c r="Z386" s="2">
        <v>14</v>
      </c>
      <c r="AA386" s="6">
        <v>1</v>
      </c>
    </row>
    <row r="387" spans="1:27" ht="15" thickBot="1">
      <c r="A387">
        <v>16</v>
      </c>
      <c r="B387" s="4" t="s">
        <v>423</v>
      </c>
      <c r="C387" s="15" t="s">
        <v>379</v>
      </c>
      <c r="D387" s="1">
        <v>24</v>
      </c>
      <c r="E387" s="4" t="s">
        <v>364</v>
      </c>
      <c r="F387">
        <v>1</v>
      </c>
      <c r="G387">
        <v>297</v>
      </c>
      <c r="H387" s="4" t="s">
        <v>369</v>
      </c>
      <c r="I387">
        <f>20*60+16</f>
        <v>1216</v>
      </c>
      <c r="J387">
        <v>3</v>
      </c>
      <c r="K387">
        <v>6</v>
      </c>
      <c r="L387">
        <v>0</v>
      </c>
      <c r="M387">
        <v>1</v>
      </c>
      <c r="N387">
        <v>2</v>
      </c>
      <c r="O387">
        <v>2</v>
      </c>
      <c r="P387">
        <v>15</v>
      </c>
      <c r="Q387" s="2">
        <v>0</v>
      </c>
      <c r="R387" s="2">
        <v>0</v>
      </c>
      <c r="S387" s="2">
        <v>0</v>
      </c>
      <c r="T387" s="2">
        <v>5</v>
      </c>
      <c r="U387" s="2">
        <v>4</v>
      </c>
      <c r="V387" s="2">
        <v>0</v>
      </c>
      <c r="W387" s="2">
        <v>0</v>
      </c>
      <c r="X387" s="2">
        <v>0</v>
      </c>
      <c r="Y387" s="2">
        <v>0</v>
      </c>
      <c r="Z387" s="2">
        <v>8</v>
      </c>
      <c r="AA387" s="6">
        <v>1</v>
      </c>
    </row>
    <row r="388" spans="1:27" ht="15" thickBot="1">
      <c r="A388">
        <v>16</v>
      </c>
      <c r="B388" s="4" t="s">
        <v>423</v>
      </c>
      <c r="C388" s="15" t="s">
        <v>379</v>
      </c>
      <c r="D388" s="1">
        <v>24</v>
      </c>
      <c r="E388" s="4" t="s">
        <v>364</v>
      </c>
      <c r="F388">
        <v>1</v>
      </c>
      <c r="G388">
        <v>300</v>
      </c>
      <c r="H388" s="4" t="s">
        <v>372</v>
      </c>
      <c r="I388">
        <f>18*60+50</f>
        <v>1130</v>
      </c>
      <c r="J388">
        <v>6</v>
      </c>
      <c r="K388">
        <v>10</v>
      </c>
      <c r="L388">
        <v>1</v>
      </c>
      <c r="M388">
        <v>2</v>
      </c>
      <c r="N388">
        <v>2</v>
      </c>
      <c r="O388">
        <v>2</v>
      </c>
      <c r="P388">
        <v>25</v>
      </c>
      <c r="Q388" s="2">
        <v>0</v>
      </c>
      <c r="R388" s="2">
        <v>0</v>
      </c>
      <c r="S388" s="2">
        <v>0</v>
      </c>
      <c r="T388" s="2">
        <v>3</v>
      </c>
      <c r="U388" s="2">
        <v>1</v>
      </c>
      <c r="V388" s="2">
        <v>0</v>
      </c>
      <c r="W388" s="2">
        <v>0</v>
      </c>
      <c r="X388" s="2">
        <v>0</v>
      </c>
      <c r="Y388" s="2">
        <v>0</v>
      </c>
      <c r="Z388" s="2">
        <v>15</v>
      </c>
      <c r="AA388" s="6">
        <v>0</v>
      </c>
    </row>
    <row r="389" spans="1:27" ht="15" thickBot="1">
      <c r="A389">
        <v>16</v>
      </c>
      <c r="B389" s="4" t="s">
        <v>423</v>
      </c>
      <c r="C389" s="15" t="s">
        <v>379</v>
      </c>
      <c r="D389" s="1">
        <v>24</v>
      </c>
      <c r="E389" s="4" t="s">
        <v>364</v>
      </c>
      <c r="F389">
        <v>1</v>
      </c>
      <c r="G389">
        <v>301</v>
      </c>
      <c r="H389" s="4" t="s">
        <v>373</v>
      </c>
      <c r="I389">
        <f>20*60+2</f>
        <v>1202</v>
      </c>
      <c r="J389">
        <v>3</v>
      </c>
      <c r="K389">
        <v>8</v>
      </c>
      <c r="L389">
        <v>2</v>
      </c>
      <c r="M389">
        <v>3</v>
      </c>
      <c r="N389">
        <v>0</v>
      </c>
      <c r="O389">
        <v>0</v>
      </c>
      <c r="P389">
        <v>11</v>
      </c>
      <c r="Q389" s="2">
        <v>0</v>
      </c>
      <c r="R389" s="2">
        <v>2</v>
      </c>
      <c r="S389" s="2">
        <v>2</v>
      </c>
      <c r="T389" s="2">
        <v>1</v>
      </c>
      <c r="U389" s="2">
        <v>1</v>
      </c>
      <c r="V389" s="2">
        <v>0</v>
      </c>
      <c r="W389" s="2">
        <v>1</v>
      </c>
      <c r="X389" s="2">
        <v>0</v>
      </c>
      <c r="Y389" s="2">
        <v>0</v>
      </c>
      <c r="Z389" s="2">
        <v>8</v>
      </c>
      <c r="AA389" s="6">
        <v>0</v>
      </c>
    </row>
    <row r="390" spans="1:27" ht="15" thickBot="1">
      <c r="A390">
        <v>16</v>
      </c>
      <c r="B390" s="4" t="s">
        <v>423</v>
      </c>
      <c r="C390" s="15" t="s">
        <v>379</v>
      </c>
      <c r="D390" s="1">
        <v>24</v>
      </c>
      <c r="E390" s="4" t="s">
        <v>364</v>
      </c>
      <c r="F390">
        <v>1</v>
      </c>
      <c r="G390">
        <v>304</v>
      </c>
      <c r="H390" s="4" t="s">
        <v>376</v>
      </c>
      <c r="I390">
        <f>21*60+3</f>
        <v>1263</v>
      </c>
      <c r="J390">
        <v>5</v>
      </c>
      <c r="K390">
        <v>8</v>
      </c>
      <c r="L390">
        <v>4</v>
      </c>
      <c r="M390">
        <v>7</v>
      </c>
      <c r="N390">
        <v>2</v>
      </c>
      <c r="O390">
        <v>2</v>
      </c>
      <c r="P390">
        <v>17</v>
      </c>
      <c r="Q390" s="2">
        <v>1</v>
      </c>
      <c r="R390" s="2">
        <v>7</v>
      </c>
      <c r="S390" s="2">
        <v>8</v>
      </c>
      <c r="T390" s="2">
        <v>5</v>
      </c>
      <c r="U390" s="2">
        <v>3</v>
      </c>
      <c r="V390" s="2">
        <v>0</v>
      </c>
      <c r="W390" s="2">
        <v>1</v>
      </c>
      <c r="X390" s="2">
        <v>0</v>
      </c>
      <c r="Y390" s="2">
        <v>0</v>
      </c>
      <c r="Z390" s="2">
        <v>16</v>
      </c>
      <c r="AA390" s="6">
        <v>0</v>
      </c>
    </row>
    <row r="391" spans="1:27" ht="15" thickBot="1">
      <c r="A391">
        <v>16</v>
      </c>
      <c r="B391" s="4" t="s">
        <v>423</v>
      </c>
      <c r="C391" s="15" t="s">
        <v>379</v>
      </c>
      <c r="D391" s="1">
        <v>24</v>
      </c>
      <c r="E391" s="4" t="s">
        <v>364</v>
      </c>
      <c r="F391">
        <v>1</v>
      </c>
      <c r="G391">
        <v>302</v>
      </c>
      <c r="H391" s="4" t="s">
        <v>374</v>
      </c>
      <c r="I391">
        <f>24*60+51</f>
        <v>1491</v>
      </c>
      <c r="J391">
        <v>4</v>
      </c>
      <c r="K391">
        <v>6</v>
      </c>
      <c r="L391">
        <v>3</v>
      </c>
      <c r="M391">
        <v>5</v>
      </c>
      <c r="N391">
        <v>3</v>
      </c>
      <c r="O391">
        <v>3</v>
      </c>
      <c r="P391">
        <v>17</v>
      </c>
      <c r="Q391" s="2">
        <v>0</v>
      </c>
      <c r="R391" s="2">
        <v>2</v>
      </c>
      <c r="S391" s="2">
        <v>2</v>
      </c>
      <c r="T391" s="2">
        <v>4</v>
      </c>
      <c r="U391" s="2">
        <v>1</v>
      </c>
      <c r="V391" s="2">
        <v>0</v>
      </c>
      <c r="W391" s="2">
        <v>2</v>
      </c>
      <c r="X391" s="2">
        <v>1</v>
      </c>
      <c r="Y391" s="2">
        <v>0</v>
      </c>
      <c r="Z391" s="2">
        <v>14</v>
      </c>
      <c r="AA391" s="6">
        <v>0</v>
      </c>
    </row>
    <row r="392" spans="1:27" ht="15" thickBot="1">
      <c r="A392">
        <v>16</v>
      </c>
      <c r="B392" s="4" t="s">
        <v>423</v>
      </c>
      <c r="C392" s="15" t="s">
        <v>379</v>
      </c>
      <c r="D392" s="1">
        <v>24</v>
      </c>
      <c r="E392" s="4" t="s">
        <v>364</v>
      </c>
      <c r="F392">
        <v>1</v>
      </c>
      <c r="G392">
        <v>299</v>
      </c>
      <c r="H392" s="4" t="s">
        <v>371</v>
      </c>
      <c r="I392">
        <f>17*60+25</f>
        <v>1045</v>
      </c>
      <c r="J392">
        <v>1</v>
      </c>
      <c r="K392">
        <v>3</v>
      </c>
      <c r="L392">
        <v>0</v>
      </c>
      <c r="M392">
        <v>0</v>
      </c>
      <c r="N392">
        <v>0</v>
      </c>
      <c r="O392">
        <v>0</v>
      </c>
      <c r="P392">
        <v>18</v>
      </c>
      <c r="Q392" s="2">
        <v>4</v>
      </c>
      <c r="R392" s="2">
        <v>3</v>
      </c>
      <c r="S392" s="2">
        <v>7</v>
      </c>
      <c r="T392" s="2">
        <v>0</v>
      </c>
      <c r="U392" s="2">
        <v>3</v>
      </c>
      <c r="V392" s="2">
        <v>0</v>
      </c>
      <c r="W392" s="2">
        <v>1</v>
      </c>
      <c r="X392" s="2">
        <v>2</v>
      </c>
      <c r="Y392" s="2">
        <v>0</v>
      </c>
      <c r="Z392" s="2">
        <v>2</v>
      </c>
      <c r="AA392" s="6">
        <v>0</v>
      </c>
    </row>
    <row r="393" spans="1:27" ht="15" thickBot="1">
      <c r="A393">
        <v>16</v>
      </c>
      <c r="B393" s="4" t="s">
        <v>423</v>
      </c>
      <c r="C393" s="15" t="s">
        <v>379</v>
      </c>
      <c r="D393" s="1">
        <v>24</v>
      </c>
      <c r="E393" s="4" t="s">
        <v>364</v>
      </c>
      <c r="F393">
        <v>1</v>
      </c>
      <c r="G393">
        <v>303</v>
      </c>
      <c r="H393" s="4" t="s">
        <v>375</v>
      </c>
      <c r="I393">
        <f>7*60+42</f>
        <v>462</v>
      </c>
      <c r="J393">
        <v>2</v>
      </c>
      <c r="K393">
        <v>5</v>
      </c>
      <c r="L393">
        <v>1</v>
      </c>
      <c r="M393">
        <v>3</v>
      </c>
      <c r="N393">
        <v>0</v>
      </c>
      <c r="O393">
        <v>0</v>
      </c>
      <c r="P393">
        <v>4</v>
      </c>
      <c r="Q393" s="2">
        <v>1</v>
      </c>
      <c r="R393" s="2">
        <v>0</v>
      </c>
      <c r="S393" s="2">
        <v>1</v>
      </c>
      <c r="T393" s="2">
        <v>5</v>
      </c>
      <c r="U393" s="2">
        <v>1</v>
      </c>
      <c r="V393" s="2">
        <v>0</v>
      </c>
      <c r="W393" s="2">
        <v>0</v>
      </c>
      <c r="X393" s="2">
        <v>0</v>
      </c>
      <c r="Y393" s="2">
        <v>0</v>
      </c>
      <c r="Z393" s="2">
        <v>5</v>
      </c>
      <c r="AA393" s="6">
        <v>0</v>
      </c>
    </row>
    <row r="394" spans="1:27" ht="15" thickBot="1">
      <c r="A394">
        <v>16</v>
      </c>
      <c r="B394" s="4" t="s">
        <v>423</v>
      </c>
      <c r="C394" s="15" t="s">
        <v>379</v>
      </c>
      <c r="D394" s="1">
        <v>24</v>
      </c>
      <c r="E394" s="4" t="s">
        <v>364</v>
      </c>
      <c r="F394">
        <v>1</v>
      </c>
      <c r="G394">
        <v>305</v>
      </c>
      <c r="H394" s="4" t="s">
        <v>377</v>
      </c>
      <c r="I394">
        <f>6*60+7</f>
        <v>367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-2</v>
      </c>
      <c r="Q394" s="2">
        <v>0</v>
      </c>
      <c r="R394" s="2">
        <v>1</v>
      </c>
      <c r="S394" s="2">
        <v>1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6">
        <v>0</v>
      </c>
    </row>
    <row r="395" spans="1:27">
      <c r="A395">
        <v>16</v>
      </c>
      <c r="B395" s="4" t="s">
        <v>423</v>
      </c>
      <c r="C395" s="15" t="s">
        <v>379</v>
      </c>
      <c r="D395" s="1">
        <v>24</v>
      </c>
      <c r="E395" s="4" t="s">
        <v>364</v>
      </c>
      <c r="F395">
        <v>1</v>
      </c>
      <c r="G395">
        <v>294</v>
      </c>
      <c r="H395" s="4" t="s">
        <v>366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6">
        <v>0</v>
      </c>
    </row>
    <row r="396" spans="1:27" ht="15" thickBot="1">
      <c r="A396">
        <v>16</v>
      </c>
      <c r="B396" s="4" t="s">
        <v>423</v>
      </c>
      <c r="C396" s="15" t="s">
        <v>379</v>
      </c>
      <c r="D396" s="1">
        <v>21</v>
      </c>
      <c r="E396" s="4" t="s">
        <v>322</v>
      </c>
      <c r="F396">
        <v>-1</v>
      </c>
      <c r="G396">
        <v>256</v>
      </c>
      <c r="H396" s="4" t="s">
        <v>323</v>
      </c>
      <c r="I396">
        <f>26*60+18</f>
        <v>1578</v>
      </c>
      <c r="J396">
        <v>3</v>
      </c>
      <c r="K396">
        <v>5</v>
      </c>
      <c r="L396">
        <v>1</v>
      </c>
      <c r="M396">
        <v>2</v>
      </c>
      <c r="N396">
        <v>2</v>
      </c>
      <c r="O396">
        <v>2</v>
      </c>
      <c r="P396">
        <v>-22</v>
      </c>
      <c r="Q396" s="2">
        <v>1</v>
      </c>
      <c r="R396" s="2">
        <v>1</v>
      </c>
      <c r="S396" s="2">
        <v>2</v>
      </c>
      <c r="T396" s="2">
        <v>0</v>
      </c>
      <c r="U396" s="2">
        <v>4</v>
      </c>
      <c r="V396" s="2">
        <v>0</v>
      </c>
      <c r="W396" s="2">
        <v>1</v>
      </c>
      <c r="X396" s="2">
        <v>0</v>
      </c>
      <c r="Y396" s="2">
        <v>0</v>
      </c>
      <c r="Z396" s="2">
        <v>9</v>
      </c>
      <c r="AA396" s="6">
        <v>1</v>
      </c>
    </row>
    <row r="397" spans="1:27" ht="15" thickBot="1">
      <c r="A397">
        <v>16</v>
      </c>
      <c r="B397" s="4" t="s">
        <v>423</v>
      </c>
      <c r="C397" s="15" t="s">
        <v>379</v>
      </c>
      <c r="D397" s="1">
        <v>21</v>
      </c>
      <c r="E397" s="4" t="s">
        <v>322</v>
      </c>
      <c r="F397">
        <v>-1</v>
      </c>
      <c r="G397">
        <v>257</v>
      </c>
      <c r="H397" s="4" t="s">
        <v>325</v>
      </c>
      <c r="I397">
        <f>34*60+8</f>
        <v>2048</v>
      </c>
      <c r="J397">
        <v>4</v>
      </c>
      <c r="K397">
        <v>13</v>
      </c>
      <c r="L397">
        <v>0</v>
      </c>
      <c r="M397">
        <v>2</v>
      </c>
      <c r="N397">
        <v>3</v>
      </c>
      <c r="O397">
        <v>3</v>
      </c>
      <c r="P397">
        <v>-21</v>
      </c>
      <c r="Q397" s="2">
        <v>0</v>
      </c>
      <c r="R397" s="2">
        <v>5</v>
      </c>
      <c r="S397" s="2">
        <v>5</v>
      </c>
      <c r="T397" s="2">
        <v>4</v>
      </c>
      <c r="U397" s="2">
        <v>2</v>
      </c>
      <c r="V397" s="2">
        <v>2</v>
      </c>
      <c r="W397" s="2">
        <v>4</v>
      </c>
      <c r="X397" s="2">
        <v>0</v>
      </c>
      <c r="Y397" s="2">
        <v>0</v>
      </c>
      <c r="Z397" s="2">
        <v>11</v>
      </c>
      <c r="AA397" s="6">
        <v>1</v>
      </c>
    </row>
    <row r="398" spans="1:27" ht="15" thickBot="1">
      <c r="A398">
        <v>16</v>
      </c>
      <c r="B398" s="4" t="s">
        <v>423</v>
      </c>
      <c r="C398" s="15" t="s">
        <v>379</v>
      </c>
      <c r="D398" s="1">
        <v>21</v>
      </c>
      <c r="E398" s="4" t="s">
        <v>322</v>
      </c>
      <c r="F398">
        <v>-1</v>
      </c>
      <c r="G398">
        <v>258</v>
      </c>
      <c r="H398" s="4" t="s">
        <v>326</v>
      </c>
      <c r="I398">
        <f>31*60+15</f>
        <v>1875</v>
      </c>
      <c r="J398">
        <v>5</v>
      </c>
      <c r="K398">
        <v>13</v>
      </c>
      <c r="L398">
        <v>0</v>
      </c>
      <c r="M398">
        <v>0</v>
      </c>
      <c r="N398">
        <v>5</v>
      </c>
      <c r="O398">
        <v>7</v>
      </c>
      <c r="P398">
        <v>-28</v>
      </c>
      <c r="Q398" s="2">
        <v>4</v>
      </c>
      <c r="R398" s="2">
        <v>2</v>
      </c>
      <c r="S398" s="2">
        <v>6</v>
      </c>
      <c r="T398" s="2">
        <v>2</v>
      </c>
      <c r="U398" s="2">
        <v>2</v>
      </c>
      <c r="V398" s="2">
        <v>1</v>
      </c>
      <c r="W398" s="2">
        <v>1</v>
      </c>
      <c r="X398" s="2">
        <v>0</v>
      </c>
      <c r="Y398" s="2">
        <v>1</v>
      </c>
      <c r="Z398" s="2">
        <v>15</v>
      </c>
      <c r="AA398" s="6">
        <v>1</v>
      </c>
    </row>
    <row r="399" spans="1:27" ht="15" thickBot="1">
      <c r="A399">
        <v>16</v>
      </c>
      <c r="B399" s="4" t="s">
        <v>423</v>
      </c>
      <c r="C399" s="15" t="s">
        <v>379</v>
      </c>
      <c r="D399" s="1">
        <v>21</v>
      </c>
      <c r="E399" s="4" t="s">
        <v>322</v>
      </c>
      <c r="F399">
        <v>-1</v>
      </c>
      <c r="G399">
        <v>259</v>
      </c>
      <c r="H399" s="4" t="s">
        <v>327</v>
      </c>
      <c r="I399">
        <f>25*60+7</f>
        <v>1507</v>
      </c>
      <c r="J399">
        <v>0</v>
      </c>
      <c r="K399">
        <v>4</v>
      </c>
      <c r="L399">
        <v>0</v>
      </c>
      <c r="M399">
        <v>2</v>
      </c>
      <c r="N399">
        <v>0</v>
      </c>
      <c r="O399">
        <v>0</v>
      </c>
      <c r="P399">
        <v>-16</v>
      </c>
      <c r="Q399" s="2">
        <v>0</v>
      </c>
      <c r="R399" s="2">
        <v>3</v>
      </c>
      <c r="S399" s="2">
        <v>3</v>
      </c>
      <c r="T399" s="2">
        <v>2</v>
      </c>
      <c r="U399" s="2">
        <v>2</v>
      </c>
      <c r="V399" s="2">
        <v>0</v>
      </c>
      <c r="W399" s="2">
        <v>1</v>
      </c>
      <c r="X399" s="2">
        <v>0</v>
      </c>
      <c r="Y399" s="2">
        <v>0</v>
      </c>
      <c r="Z399" s="2">
        <v>0</v>
      </c>
      <c r="AA399" s="6">
        <v>1</v>
      </c>
    </row>
    <row r="400" spans="1:27" ht="15" thickBot="1">
      <c r="A400">
        <v>16</v>
      </c>
      <c r="B400" s="4" t="s">
        <v>423</v>
      </c>
      <c r="C400" s="15" t="s">
        <v>379</v>
      </c>
      <c r="D400" s="1">
        <v>21</v>
      </c>
      <c r="E400" s="4" t="s">
        <v>322</v>
      </c>
      <c r="F400">
        <v>-1</v>
      </c>
      <c r="G400">
        <v>260</v>
      </c>
      <c r="H400" s="4" t="s">
        <v>328</v>
      </c>
      <c r="I400">
        <f>26*60+34</f>
        <v>1594</v>
      </c>
      <c r="J400">
        <v>10</v>
      </c>
      <c r="K400">
        <v>18</v>
      </c>
      <c r="L400">
        <v>0</v>
      </c>
      <c r="M400">
        <v>2</v>
      </c>
      <c r="N400">
        <v>2</v>
      </c>
      <c r="O400">
        <v>4</v>
      </c>
      <c r="P400">
        <v>-18</v>
      </c>
      <c r="Q400" s="2">
        <v>2</v>
      </c>
      <c r="R400" s="2">
        <v>5</v>
      </c>
      <c r="S400" s="2">
        <v>7</v>
      </c>
      <c r="T400" s="2">
        <v>3</v>
      </c>
      <c r="U400" s="2">
        <v>3</v>
      </c>
      <c r="V400" s="2">
        <v>0</v>
      </c>
      <c r="W400" s="2">
        <v>1</v>
      </c>
      <c r="X400" s="2">
        <v>1</v>
      </c>
      <c r="Y400" s="2">
        <v>0</v>
      </c>
      <c r="Z400" s="2">
        <v>22</v>
      </c>
      <c r="AA400" s="6">
        <v>1</v>
      </c>
    </row>
    <row r="401" spans="1:27" ht="15" thickBot="1">
      <c r="A401">
        <v>16</v>
      </c>
      <c r="B401" s="4" t="s">
        <v>423</v>
      </c>
      <c r="C401" s="15" t="s">
        <v>379</v>
      </c>
      <c r="D401" s="1">
        <v>21</v>
      </c>
      <c r="E401" s="4" t="s">
        <v>322</v>
      </c>
      <c r="F401">
        <v>-1</v>
      </c>
      <c r="G401">
        <v>262</v>
      </c>
      <c r="H401" s="4" t="s">
        <v>330</v>
      </c>
      <c r="I401">
        <f>15*60+48</f>
        <v>948</v>
      </c>
      <c r="J401">
        <v>2</v>
      </c>
      <c r="K401">
        <v>5</v>
      </c>
      <c r="L401">
        <v>0</v>
      </c>
      <c r="M401">
        <v>0</v>
      </c>
      <c r="N401">
        <v>0</v>
      </c>
      <c r="O401">
        <v>0</v>
      </c>
      <c r="P401">
        <v>-7</v>
      </c>
      <c r="Q401" s="2">
        <v>0</v>
      </c>
      <c r="R401" s="2">
        <v>1</v>
      </c>
      <c r="S401" s="2">
        <v>1</v>
      </c>
      <c r="T401" s="2">
        <v>4</v>
      </c>
      <c r="U401" s="2">
        <v>5</v>
      </c>
      <c r="V401" s="2">
        <v>0</v>
      </c>
      <c r="W401" s="2">
        <v>1</v>
      </c>
      <c r="X401" s="2">
        <v>1</v>
      </c>
      <c r="Y401" s="2">
        <v>0</v>
      </c>
      <c r="Z401" s="2">
        <v>4</v>
      </c>
      <c r="AA401" s="6">
        <v>0</v>
      </c>
    </row>
    <row r="402" spans="1:27" ht="15" thickBot="1">
      <c r="A402">
        <v>16</v>
      </c>
      <c r="B402" s="4" t="s">
        <v>423</v>
      </c>
      <c r="C402" s="15" t="s">
        <v>379</v>
      </c>
      <c r="D402" s="1">
        <v>21</v>
      </c>
      <c r="E402" s="4" t="s">
        <v>322</v>
      </c>
      <c r="F402">
        <v>-1</v>
      </c>
      <c r="G402">
        <v>261</v>
      </c>
      <c r="H402" s="4" t="s">
        <v>329</v>
      </c>
      <c r="I402">
        <f>20*60+32</f>
        <v>1232</v>
      </c>
      <c r="J402">
        <v>2</v>
      </c>
      <c r="K402">
        <v>8</v>
      </c>
      <c r="L402">
        <v>0</v>
      </c>
      <c r="M402">
        <v>4</v>
      </c>
      <c r="N402">
        <v>4</v>
      </c>
      <c r="O402">
        <v>6</v>
      </c>
      <c r="P402">
        <v>-17</v>
      </c>
      <c r="Q402" s="2">
        <v>0</v>
      </c>
      <c r="R402" s="2">
        <v>0</v>
      </c>
      <c r="S402" s="2">
        <v>0</v>
      </c>
      <c r="T402" s="2">
        <v>4</v>
      </c>
      <c r="U402" s="2">
        <v>2</v>
      </c>
      <c r="V402" s="2">
        <v>0</v>
      </c>
      <c r="W402" s="2">
        <v>1</v>
      </c>
      <c r="X402" s="2">
        <v>0</v>
      </c>
      <c r="Y402" s="2">
        <v>1</v>
      </c>
      <c r="Z402" s="2">
        <v>8</v>
      </c>
      <c r="AA402" s="6">
        <v>0</v>
      </c>
    </row>
    <row r="403" spans="1:27" ht="15" thickBot="1">
      <c r="A403">
        <v>16</v>
      </c>
      <c r="B403" s="4" t="s">
        <v>423</v>
      </c>
      <c r="C403" s="15" t="s">
        <v>379</v>
      </c>
      <c r="D403" s="1">
        <v>21</v>
      </c>
      <c r="E403" s="4" t="s">
        <v>322</v>
      </c>
      <c r="F403">
        <v>-1</v>
      </c>
      <c r="G403">
        <v>263</v>
      </c>
      <c r="H403" s="4" t="s">
        <v>331</v>
      </c>
      <c r="I403">
        <f>20*60+41</f>
        <v>1241</v>
      </c>
      <c r="J403">
        <v>5</v>
      </c>
      <c r="K403">
        <v>8</v>
      </c>
      <c r="L403">
        <v>2</v>
      </c>
      <c r="M403">
        <v>3</v>
      </c>
      <c r="N403">
        <v>0</v>
      </c>
      <c r="O403">
        <v>0</v>
      </c>
      <c r="P403">
        <v>-5</v>
      </c>
      <c r="Q403" s="2">
        <v>0</v>
      </c>
      <c r="R403" s="2">
        <v>2</v>
      </c>
      <c r="S403" s="2">
        <v>2</v>
      </c>
      <c r="T403" s="2">
        <v>0</v>
      </c>
      <c r="U403" s="2">
        <v>3</v>
      </c>
      <c r="V403" s="2">
        <v>0</v>
      </c>
      <c r="W403" s="2">
        <v>1</v>
      </c>
      <c r="X403" s="2">
        <v>0</v>
      </c>
      <c r="Y403" s="2">
        <v>2</v>
      </c>
      <c r="Z403" s="2">
        <v>12</v>
      </c>
      <c r="AA403" s="6">
        <v>0</v>
      </c>
    </row>
    <row r="404" spans="1:27" ht="15" thickBot="1">
      <c r="A404">
        <v>16</v>
      </c>
      <c r="B404" s="4" t="s">
        <v>423</v>
      </c>
      <c r="C404" s="15" t="s">
        <v>379</v>
      </c>
      <c r="D404" s="1">
        <v>21</v>
      </c>
      <c r="E404" s="4" t="s">
        <v>322</v>
      </c>
      <c r="F404">
        <v>-1</v>
      </c>
      <c r="G404">
        <v>267</v>
      </c>
      <c r="H404" s="4" t="s">
        <v>335</v>
      </c>
      <c r="I404">
        <f>17*60+38</f>
        <v>1058</v>
      </c>
      <c r="J404">
        <v>1</v>
      </c>
      <c r="K404">
        <v>4</v>
      </c>
      <c r="L404">
        <v>0</v>
      </c>
      <c r="M404">
        <v>2</v>
      </c>
      <c r="N404">
        <v>1</v>
      </c>
      <c r="O404">
        <v>2</v>
      </c>
      <c r="P404">
        <v>-11</v>
      </c>
      <c r="Q404" s="2">
        <v>0</v>
      </c>
      <c r="R404" s="2">
        <v>3</v>
      </c>
      <c r="S404" s="2">
        <v>3</v>
      </c>
      <c r="T404" s="2">
        <v>1</v>
      </c>
      <c r="U404" s="2">
        <v>0</v>
      </c>
      <c r="V404" s="2">
        <v>2</v>
      </c>
      <c r="W404" s="2">
        <v>0</v>
      </c>
      <c r="X404" s="2">
        <v>0</v>
      </c>
      <c r="Y404" s="2">
        <v>0</v>
      </c>
      <c r="Z404" s="2">
        <v>3</v>
      </c>
      <c r="AA404" s="6">
        <v>0</v>
      </c>
    </row>
    <row r="405" spans="1:27" ht="15" thickBot="1">
      <c r="A405">
        <v>16</v>
      </c>
      <c r="B405" s="4" t="s">
        <v>423</v>
      </c>
      <c r="C405" s="15" t="s">
        <v>379</v>
      </c>
      <c r="D405" s="1">
        <v>21</v>
      </c>
      <c r="E405" s="4" t="s">
        <v>322</v>
      </c>
      <c r="F405">
        <v>-1</v>
      </c>
      <c r="G405">
        <v>265</v>
      </c>
      <c r="H405" s="4" t="s">
        <v>333</v>
      </c>
      <c r="I405">
        <f>14*60+49</f>
        <v>889</v>
      </c>
      <c r="J405">
        <v>2</v>
      </c>
      <c r="K405">
        <v>3</v>
      </c>
      <c r="L405">
        <v>0</v>
      </c>
      <c r="M405">
        <v>0</v>
      </c>
      <c r="N405">
        <v>2</v>
      </c>
      <c r="O405">
        <v>2</v>
      </c>
      <c r="P405">
        <v>-4</v>
      </c>
      <c r="Q405" s="2">
        <v>0</v>
      </c>
      <c r="R405" s="2">
        <v>3</v>
      </c>
      <c r="S405" s="2">
        <v>3</v>
      </c>
      <c r="T405" s="2">
        <v>0</v>
      </c>
      <c r="U405" s="2">
        <v>1</v>
      </c>
      <c r="V405" s="2">
        <v>0</v>
      </c>
      <c r="W405" s="2">
        <v>0</v>
      </c>
      <c r="X405" s="2">
        <v>0</v>
      </c>
      <c r="Y405" s="2">
        <v>0</v>
      </c>
      <c r="Z405" s="2">
        <v>6</v>
      </c>
      <c r="AA405" s="6">
        <v>0</v>
      </c>
    </row>
    <row r="406" spans="1:27" ht="15" thickBot="1">
      <c r="A406">
        <v>16</v>
      </c>
      <c r="B406" s="4" t="s">
        <v>423</v>
      </c>
      <c r="C406" s="15" t="s">
        <v>379</v>
      </c>
      <c r="D406" s="1">
        <v>21</v>
      </c>
      <c r="E406" s="4" t="s">
        <v>322</v>
      </c>
      <c r="F406">
        <v>-1</v>
      </c>
      <c r="G406">
        <v>264</v>
      </c>
      <c r="H406" s="4" t="s">
        <v>332</v>
      </c>
      <c r="I406">
        <f>7*60+10</f>
        <v>430</v>
      </c>
      <c r="J406">
        <v>1</v>
      </c>
      <c r="K406">
        <v>2</v>
      </c>
      <c r="L406">
        <v>1</v>
      </c>
      <c r="M406">
        <v>1</v>
      </c>
      <c r="N406">
        <v>0</v>
      </c>
      <c r="O406">
        <v>0</v>
      </c>
      <c r="P406">
        <v>-1</v>
      </c>
      <c r="Q406" s="2">
        <v>0</v>
      </c>
      <c r="R406" s="2">
        <v>0</v>
      </c>
      <c r="S406" s="2">
        <v>0</v>
      </c>
      <c r="T406" s="2">
        <v>1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3</v>
      </c>
      <c r="AA406" s="6">
        <v>0</v>
      </c>
    </row>
    <row r="407" spans="1:27">
      <c r="A407">
        <v>16</v>
      </c>
      <c r="B407" s="4" t="s">
        <v>423</v>
      </c>
      <c r="C407" s="15" t="s">
        <v>379</v>
      </c>
      <c r="D407" s="1">
        <v>21</v>
      </c>
      <c r="E407" s="4" t="s">
        <v>322</v>
      </c>
      <c r="F407">
        <v>-1</v>
      </c>
      <c r="G407">
        <v>266</v>
      </c>
      <c r="H407" s="4" t="s">
        <v>334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6">
        <v>0</v>
      </c>
    </row>
    <row r="408" spans="1:27" ht="15" thickBot="1">
      <c r="A408">
        <v>17</v>
      </c>
      <c r="B408" s="4" t="s">
        <v>424</v>
      </c>
      <c r="C408" s="15" t="s">
        <v>379</v>
      </c>
      <c r="D408" s="1">
        <v>5</v>
      </c>
      <c r="E408" s="4" t="s">
        <v>94</v>
      </c>
      <c r="F408">
        <v>-1</v>
      </c>
      <c r="G408">
        <v>52</v>
      </c>
      <c r="H408" s="4" t="s">
        <v>95</v>
      </c>
      <c r="I408">
        <f>35*60+38</f>
        <v>2138</v>
      </c>
      <c r="J408">
        <v>8</v>
      </c>
      <c r="K408">
        <v>16</v>
      </c>
      <c r="L408">
        <v>1</v>
      </c>
      <c r="M408">
        <v>3</v>
      </c>
      <c r="N408">
        <v>3</v>
      </c>
      <c r="O408">
        <v>3</v>
      </c>
      <c r="P408">
        <v>-10</v>
      </c>
      <c r="Q408" s="2">
        <v>1</v>
      </c>
      <c r="R408" s="2">
        <v>6</v>
      </c>
      <c r="S408" s="2">
        <v>7</v>
      </c>
      <c r="T408" s="2">
        <v>3</v>
      </c>
      <c r="U408" s="2">
        <v>4</v>
      </c>
      <c r="V408" s="2">
        <v>2</v>
      </c>
      <c r="W408" s="2">
        <v>4</v>
      </c>
      <c r="X408" s="2">
        <v>0</v>
      </c>
      <c r="Y408" s="2">
        <v>0</v>
      </c>
      <c r="Z408" s="2">
        <v>20</v>
      </c>
      <c r="AA408" s="6">
        <v>1</v>
      </c>
    </row>
    <row r="409" spans="1:27" ht="15" thickBot="1">
      <c r="A409">
        <v>17</v>
      </c>
      <c r="B409" s="4" t="s">
        <v>424</v>
      </c>
      <c r="C409" s="15" t="s">
        <v>379</v>
      </c>
      <c r="D409" s="1">
        <v>5</v>
      </c>
      <c r="E409" s="4" t="s">
        <v>94</v>
      </c>
      <c r="F409">
        <v>-1</v>
      </c>
      <c r="G409">
        <v>63</v>
      </c>
      <c r="H409" s="4" t="s">
        <v>106</v>
      </c>
      <c r="I409">
        <f>9*60+48</f>
        <v>588</v>
      </c>
      <c r="J409">
        <v>0</v>
      </c>
      <c r="K409">
        <v>4</v>
      </c>
      <c r="L409">
        <v>0</v>
      </c>
      <c r="M409">
        <v>0</v>
      </c>
      <c r="N409">
        <v>0</v>
      </c>
      <c r="O409">
        <v>0</v>
      </c>
      <c r="P409">
        <v>-7</v>
      </c>
      <c r="Q409" s="2">
        <v>1</v>
      </c>
      <c r="R409" s="2">
        <v>2</v>
      </c>
      <c r="S409" s="2">
        <v>3</v>
      </c>
      <c r="T409" s="2">
        <v>0</v>
      </c>
      <c r="U409" s="2">
        <v>2</v>
      </c>
      <c r="V409" s="2">
        <v>0</v>
      </c>
      <c r="W409" s="2">
        <v>1</v>
      </c>
      <c r="X409" s="2">
        <v>0</v>
      </c>
      <c r="Y409" s="2">
        <v>1</v>
      </c>
      <c r="Z409" s="2">
        <v>0</v>
      </c>
      <c r="AA409" s="6">
        <v>1</v>
      </c>
    </row>
    <row r="410" spans="1:27" ht="15" thickBot="1">
      <c r="A410">
        <v>17</v>
      </c>
      <c r="B410" s="4" t="s">
        <v>424</v>
      </c>
      <c r="C410" s="15" t="s">
        <v>379</v>
      </c>
      <c r="D410" s="1">
        <v>5</v>
      </c>
      <c r="E410" s="4" t="s">
        <v>94</v>
      </c>
      <c r="F410">
        <v>-1</v>
      </c>
      <c r="G410">
        <v>54</v>
      </c>
      <c r="H410" s="4" t="s">
        <v>97</v>
      </c>
      <c r="I410">
        <f>31*60+53</f>
        <v>1913</v>
      </c>
      <c r="J410">
        <v>3</v>
      </c>
      <c r="K410">
        <v>5</v>
      </c>
      <c r="L410">
        <v>0</v>
      </c>
      <c r="M410">
        <v>0</v>
      </c>
      <c r="N410">
        <v>3</v>
      </c>
      <c r="O410">
        <v>6</v>
      </c>
      <c r="P410">
        <v>-1</v>
      </c>
      <c r="Q410" s="2">
        <v>2</v>
      </c>
      <c r="R410" s="2">
        <v>13</v>
      </c>
      <c r="S410" s="2">
        <v>15</v>
      </c>
      <c r="T410" s="2">
        <v>0</v>
      </c>
      <c r="U410" s="2">
        <v>3</v>
      </c>
      <c r="V410" s="2">
        <v>1</v>
      </c>
      <c r="W410" s="2">
        <v>3</v>
      </c>
      <c r="X410" s="2">
        <v>0</v>
      </c>
      <c r="Y410" s="2">
        <v>0</v>
      </c>
      <c r="Z410" s="2">
        <v>9</v>
      </c>
      <c r="AA410" s="6">
        <v>1</v>
      </c>
    </row>
    <row r="411" spans="1:27" ht="15" thickBot="1">
      <c r="A411">
        <v>17</v>
      </c>
      <c r="B411" s="4" t="s">
        <v>424</v>
      </c>
      <c r="C411" s="15" t="s">
        <v>379</v>
      </c>
      <c r="D411" s="1">
        <v>5</v>
      </c>
      <c r="E411" s="4" t="s">
        <v>94</v>
      </c>
      <c r="F411">
        <v>-1</v>
      </c>
      <c r="G411">
        <v>55</v>
      </c>
      <c r="H411" s="4" t="s">
        <v>98</v>
      </c>
      <c r="I411">
        <f>39*60+37</f>
        <v>2377</v>
      </c>
      <c r="J411">
        <v>7</v>
      </c>
      <c r="K411">
        <v>17</v>
      </c>
      <c r="L411">
        <v>2</v>
      </c>
      <c r="M411">
        <v>6</v>
      </c>
      <c r="N411">
        <v>10</v>
      </c>
      <c r="O411">
        <v>12</v>
      </c>
      <c r="P411">
        <v>-14</v>
      </c>
      <c r="Q411" s="2">
        <v>0</v>
      </c>
      <c r="R411" s="2">
        <v>6</v>
      </c>
      <c r="S411" s="2">
        <v>6</v>
      </c>
      <c r="T411" s="2">
        <v>4</v>
      </c>
      <c r="U411" s="2">
        <v>4</v>
      </c>
      <c r="V411" s="2">
        <v>2</v>
      </c>
      <c r="W411" s="2">
        <v>1</v>
      </c>
      <c r="X411" s="2">
        <v>0</v>
      </c>
      <c r="Y411" s="2">
        <v>0</v>
      </c>
      <c r="Z411" s="2">
        <v>26</v>
      </c>
      <c r="AA411" s="6">
        <v>1</v>
      </c>
    </row>
    <row r="412" spans="1:27" ht="15" thickBot="1">
      <c r="A412">
        <v>17</v>
      </c>
      <c r="B412" s="4" t="s">
        <v>424</v>
      </c>
      <c r="C412" s="15" t="s">
        <v>379</v>
      </c>
      <c r="D412" s="1">
        <v>5</v>
      </c>
      <c r="E412" s="4" t="s">
        <v>94</v>
      </c>
      <c r="F412">
        <v>-1</v>
      </c>
      <c r="G412">
        <v>56</v>
      </c>
      <c r="H412" s="4" t="s">
        <v>99</v>
      </c>
      <c r="I412">
        <f>38*60+52</f>
        <v>2332</v>
      </c>
      <c r="J412">
        <v>6</v>
      </c>
      <c r="K412">
        <v>18</v>
      </c>
      <c r="L412">
        <v>3</v>
      </c>
      <c r="M412">
        <v>7</v>
      </c>
      <c r="N412">
        <v>1</v>
      </c>
      <c r="O412">
        <v>2</v>
      </c>
      <c r="P412">
        <v>15</v>
      </c>
      <c r="Q412" s="2">
        <v>1</v>
      </c>
      <c r="R412" s="2">
        <v>0</v>
      </c>
      <c r="S412" s="2">
        <v>1</v>
      </c>
      <c r="T412" s="2">
        <v>7</v>
      </c>
      <c r="U412" s="2">
        <v>4</v>
      </c>
      <c r="V412" s="2">
        <v>2</v>
      </c>
      <c r="W412" s="2">
        <v>2</v>
      </c>
      <c r="X412" s="2">
        <v>1</v>
      </c>
      <c r="Y412" s="2">
        <v>1</v>
      </c>
      <c r="Z412" s="2">
        <v>16</v>
      </c>
      <c r="AA412" s="6">
        <v>1</v>
      </c>
    </row>
    <row r="413" spans="1:27" ht="15" thickBot="1">
      <c r="A413">
        <v>17</v>
      </c>
      <c r="B413" s="4" t="s">
        <v>424</v>
      </c>
      <c r="C413" s="15" t="s">
        <v>379</v>
      </c>
      <c r="D413" s="1">
        <v>5</v>
      </c>
      <c r="E413" s="4" t="s">
        <v>94</v>
      </c>
      <c r="F413">
        <v>-1</v>
      </c>
      <c r="G413">
        <v>53</v>
      </c>
      <c r="H413" s="4" t="s">
        <v>96</v>
      </c>
      <c r="I413">
        <f>22*60+41</f>
        <v>1361</v>
      </c>
      <c r="J413">
        <v>6</v>
      </c>
      <c r="K413">
        <v>11</v>
      </c>
      <c r="L413">
        <v>0</v>
      </c>
      <c r="M413">
        <v>3</v>
      </c>
      <c r="N413">
        <v>1</v>
      </c>
      <c r="O413">
        <v>1</v>
      </c>
      <c r="P413">
        <v>2</v>
      </c>
      <c r="Q413" s="2">
        <v>3</v>
      </c>
      <c r="R413" s="2">
        <v>2</v>
      </c>
      <c r="S413" s="2">
        <v>5</v>
      </c>
      <c r="T413" s="2">
        <v>1</v>
      </c>
      <c r="U413" s="2">
        <v>5</v>
      </c>
      <c r="V413" s="2">
        <v>0</v>
      </c>
      <c r="W413" s="2">
        <v>3</v>
      </c>
      <c r="X413" s="2">
        <v>0</v>
      </c>
      <c r="Y413" s="2">
        <v>0</v>
      </c>
      <c r="Z413" s="2">
        <v>13</v>
      </c>
      <c r="AA413" s="6">
        <v>0</v>
      </c>
    </row>
    <row r="414" spans="1:27" ht="15" thickBot="1">
      <c r="A414">
        <v>17</v>
      </c>
      <c r="B414" s="4" t="s">
        <v>424</v>
      </c>
      <c r="C414" s="15" t="s">
        <v>379</v>
      </c>
      <c r="D414" s="1">
        <v>5</v>
      </c>
      <c r="E414" s="4" t="s">
        <v>94</v>
      </c>
      <c r="F414">
        <v>-1</v>
      </c>
      <c r="G414">
        <v>59</v>
      </c>
      <c r="H414" s="4" t="s">
        <v>102</v>
      </c>
      <c r="I414">
        <f>17*60+38</f>
        <v>1058</v>
      </c>
      <c r="J414">
        <v>2</v>
      </c>
      <c r="K414">
        <v>8</v>
      </c>
      <c r="L414">
        <v>2</v>
      </c>
      <c r="M414">
        <v>5</v>
      </c>
      <c r="N414">
        <v>1</v>
      </c>
      <c r="O414">
        <v>2</v>
      </c>
      <c r="P414">
        <v>-2</v>
      </c>
      <c r="Q414" s="2">
        <v>1</v>
      </c>
      <c r="R414" s="2">
        <v>3</v>
      </c>
      <c r="S414" s="2">
        <v>4</v>
      </c>
      <c r="T414" s="2">
        <v>1</v>
      </c>
      <c r="U414" s="2">
        <v>2</v>
      </c>
      <c r="V414" s="2">
        <v>1</v>
      </c>
      <c r="W414" s="2">
        <v>0</v>
      </c>
      <c r="X414" s="2">
        <v>0</v>
      </c>
      <c r="Y414" s="2">
        <v>1</v>
      </c>
      <c r="Z414" s="2">
        <v>7</v>
      </c>
      <c r="AA414" s="6">
        <v>0</v>
      </c>
    </row>
    <row r="415" spans="1:27" ht="15" thickBot="1">
      <c r="A415">
        <v>17</v>
      </c>
      <c r="B415" s="4" t="s">
        <v>424</v>
      </c>
      <c r="C415" s="15" t="s">
        <v>379</v>
      </c>
      <c r="D415" s="1">
        <v>5</v>
      </c>
      <c r="E415" s="4" t="s">
        <v>94</v>
      </c>
      <c r="F415">
        <v>-1</v>
      </c>
      <c r="G415">
        <v>58</v>
      </c>
      <c r="H415" s="4" t="s">
        <v>101</v>
      </c>
      <c r="I415">
        <f>17*60+25</f>
        <v>1045</v>
      </c>
      <c r="J415">
        <v>2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-3</v>
      </c>
      <c r="Q415" s="2">
        <v>0</v>
      </c>
      <c r="R415" s="2">
        <v>1</v>
      </c>
      <c r="S415" s="2">
        <v>1</v>
      </c>
      <c r="T415" s="2">
        <v>2</v>
      </c>
      <c r="U415" s="2">
        <v>3</v>
      </c>
      <c r="V415" s="2">
        <v>0</v>
      </c>
      <c r="W415" s="2">
        <v>0</v>
      </c>
      <c r="X415" s="2">
        <v>0</v>
      </c>
      <c r="Y415" s="2">
        <v>0</v>
      </c>
      <c r="Z415" s="2">
        <v>4</v>
      </c>
      <c r="AA415" s="6">
        <v>0</v>
      </c>
    </row>
    <row r="416" spans="1:27" ht="15" thickBot="1">
      <c r="A416">
        <v>17</v>
      </c>
      <c r="B416" s="4" t="s">
        <v>424</v>
      </c>
      <c r="C416" s="15" t="s">
        <v>379</v>
      </c>
      <c r="D416" s="1">
        <v>5</v>
      </c>
      <c r="E416" s="4" t="s">
        <v>94</v>
      </c>
      <c r="F416">
        <v>-1</v>
      </c>
      <c r="G416">
        <v>57</v>
      </c>
      <c r="H416" s="4" t="s">
        <v>100</v>
      </c>
      <c r="I416">
        <f>23*60+17</f>
        <v>1397</v>
      </c>
      <c r="J416">
        <v>2</v>
      </c>
      <c r="K416">
        <v>4</v>
      </c>
      <c r="L416">
        <v>1</v>
      </c>
      <c r="M416">
        <v>2</v>
      </c>
      <c r="N416">
        <v>3</v>
      </c>
      <c r="O416">
        <v>4</v>
      </c>
      <c r="P416">
        <v>8</v>
      </c>
      <c r="Q416" s="2">
        <v>1</v>
      </c>
      <c r="R416" s="2">
        <v>4</v>
      </c>
      <c r="S416" s="2">
        <v>5</v>
      </c>
      <c r="T416" s="2">
        <v>1</v>
      </c>
      <c r="U416" s="2">
        <v>2</v>
      </c>
      <c r="V416" s="2">
        <v>0</v>
      </c>
      <c r="W416" s="2">
        <v>0</v>
      </c>
      <c r="X416" s="2">
        <v>0</v>
      </c>
      <c r="Y416" s="2">
        <v>0</v>
      </c>
      <c r="Z416" s="2">
        <v>8</v>
      </c>
      <c r="AA416" s="6">
        <v>0</v>
      </c>
    </row>
    <row r="417" spans="1:27" ht="15" thickBot="1">
      <c r="A417">
        <v>17</v>
      </c>
      <c r="B417" s="4" t="s">
        <v>424</v>
      </c>
      <c r="C417" s="15" t="s">
        <v>379</v>
      </c>
      <c r="D417" s="1">
        <v>5</v>
      </c>
      <c r="E417" s="4" t="s">
        <v>94</v>
      </c>
      <c r="F417">
        <v>-1</v>
      </c>
      <c r="G417">
        <v>60</v>
      </c>
      <c r="H417" s="4" t="s">
        <v>103</v>
      </c>
      <c r="I417">
        <f>3*60+11</f>
        <v>191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-8</v>
      </c>
      <c r="Q417" s="2">
        <v>0</v>
      </c>
      <c r="R417" s="2">
        <v>0</v>
      </c>
      <c r="S417" s="2">
        <v>0</v>
      </c>
      <c r="T417" s="2">
        <v>0</v>
      </c>
      <c r="U417" s="2">
        <v>1</v>
      </c>
      <c r="V417" s="2">
        <v>0</v>
      </c>
      <c r="W417" s="2">
        <v>1</v>
      </c>
      <c r="X417" s="2">
        <v>0</v>
      </c>
      <c r="Y417" s="2">
        <v>0</v>
      </c>
      <c r="Z417" s="2">
        <v>0</v>
      </c>
      <c r="AA417" s="6">
        <v>0</v>
      </c>
    </row>
    <row r="418" spans="1:27">
      <c r="A418">
        <v>17</v>
      </c>
      <c r="B418" s="4" t="s">
        <v>424</v>
      </c>
      <c r="C418" s="15" t="s">
        <v>379</v>
      </c>
      <c r="D418" s="1">
        <v>5</v>
      </c>
      <c r="E418" s="4" t="s">
        <v>94</v>
      </c>
      <c r="F418">
        <v>-1</v>
      </c>
      <c r="G418">
        <v>61</v>
      </c>
      <c r="H418" s="4" t="s">
        <v>104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6">
        <v>0</v>
      </c>
    </row>
    <row r="419" spans="1:27">
      <c r="A419">
        <v>17</v>
      </c>
      <c r="B419" s="4" t="s">
        <v>424</v>
      </c>
      <c r="C419" s="15" t="s">
        <v>379</v>
      </c>
      <c r="D419" s="1">
        <v>5</v>
      </c>
      <c r="E419" s="4" t="s">
        <v>94</v>
      </c>
      <c r="F419">
        <v>-1</v>
      </c>
      <c r="G419">
        <v>62</v>
      </c>
      <c r="H419" s="4" t="s">
        <v>105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6">
        <v>0</v>
      </c>
    </row>
    <row r="420" spans="1:27">
      <c r="A420">
        <v>17</v>
      </c>
      <c r="B420" s="4" t="s">
        <v>424</v>
      </c>
      <c r="C420" s="15" t="s">
        <v>379</v>
      </c>
      <c r="D420" s="1">
        <v>5</v>
      </c>
      <c r="E420" s="4" t="s">
        <v>94</v>
      </c>
      <c r="F420">
        <v>-1</v>
      </c>
      <c r="G420">
        <v>64</v>
      </c>
      <c r="H420" s="4" t="s">
        <v>107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6">
        <v>0</v>
      </c>
    </row>
    <row r="421" spans="1:27" ht="15" thickBot="1">
      <c r="A421">
        <v>17</v>
      </c>
      <c r="B421" s="4" t="s">
        <v>424</v>
      </c>
      <c r="C421" s="15" t="s">
        <v>379</v>
      </c>
      <c r="D421" s="1">
        <v>17</v>
      </c>
      <c r="E421" s="4" t="s">
        <v>265</v>
      </c>
      <c r="F421">
        <v>1</v>
      </c>
      <c r="G421">
        <v>204</v>
      </c>
      <c r="H421" s="4" t="s">
        <v>266</v>
      </c>
      <c r="I421">
        <f>34*60+39</f>
        <v>2079</v>
      </c>
      <c r="J421">
        <v>6</v>
      </c>
      <c r="K421">
        <v>12</v>
      </c>
      <c r="L421">
        <v>1</v>
      </c>
      <c r="M421">
        <v>5</v>
      </c>
      <c r="N421">
        <v>1</v>
      </c>
      <c r="O421">
        <v>2</v>
      </c>
      <c r="P421">
        <v>8</v>
      </c>
      <c r="Q421" s="2">
        <v>0</v>
      </c>
      <c r="R421" s="2">
        <v>9</v>
      </c>
      <c r="S421" s="2">
        <v>9</v>
      </c>
      <c r="T421" s="2">
        <v>0</v>
      </c>
      <c r="U421" s="2">
        <v>3</v>
      </c>
      <c r="V421" s="2">
        <v>0</v>
      </c>
      <c r="W421" s="2">
        <v>4</v>
      </c>
      <c r="X421" s="2">
        <v>0</v>
      </c>
      <c r="Y421" s="2">
        <v>0</v>
      </c>
      <c r="Z421" s="2">
        <v>14</v>
      </c>
      <c r="AA421" s="6">
        <v>1</v>
      </c>
    </row>
    <row r="422" spans="1:27" ht="15" thickBot="1">
      <c r="A422">
        <v>17</v>
      </c>
      <c r="B422" s="4" t="s">
        <v>424</v>
      </c>
      <c r="C422" s="15" t="s">
        <v>379</v>
      </c>
      <c r="D422" s="1">
        <v>17</v>
      </c>
      <c r="E422" s="4" t="s">
        <v>265</v>
      </c>
      <c r="F422">
        <v>1</v>
      </c>
      <c r="G422">
        <v>205</v>
      </c>
      <c r="H422" s="4" t="s">
        <v>267</v>
      </c>
      <c r="I422">
        <f>2*60+58</f>
        <v>178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-4</v>
      </c>
      <c r="Q422" s="2">
        <v>0</v>
      </c>
      <c r="R422" s="2">
        <v>2</v>
      </c>
      <c r="S422" s="2">
        <v>2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6">
        <v>1</v>
      </c>
    </row>
    <row r="423" spans="1:27" ht="15" thickBot="1">
      <c r="A423">
        <v>17</v>
      </c>
      <c r="B423" s="4" t="s">
        <v>424</v>
      </c>
      <c r="C423" s="15" t="s">
        <v>379</v>
      </c>
      <c r="D423" s="1">
        <v>17</v>
      </c>
      <c r="E423" s="4" t="s">
        <v>265</v>
      </c>
      <c r="F423">
        <v>1</v>
      </c>
      <c r="G423">
        <v>206</v>
      </c>
      <c r="H423" s="4" t="s">
        <v>268</v>
      </c>
      <c r="I423">
        <f>29*60+59</f>
        <v>1799</v>
      </c>
      <c r="J423">
        <v>4</v>
      </c>
      <c r="K423">
        <v>7</v>
      </c>
      <c r="L423">
        <v>0</v>
      </c>
      <c r="M423">
        <v>0</v>
      </c>
      <c r="N423">
        <v>7</v>
      </c>
      <c r="O423">
        <v>9</v>
      </c>
      <c r="P423">
        <v>12</v>
      </c>
      <c r="Q423" s="2">
        <v>1</v>
      </c>
      <c r="R423" s="2">
        <v>5</v>
      </c>
      <c r="S423" s="2">
        <v>6</v>
      </c>
      <c r="T423" s="2">
        <v>1</v>
      </c>
      <c r="U423" s="2">
        <v>3</v>
      </c>
      <c r="V423" s="2">
        <v>1</v>
      </c>
      <c r="W423" s="2">
        <v>1</v>
      </c>
      <c r="X423" s="2">
        <v>1</v>
      </c>
      <c r="Y423" s="2">
        <v>0</v>
      </c>
      <c r="Z423" s="2">
        <v>15</v>
      </c>
      <c r="AA423" s="6">
        <v>1</v>
      </c>
    </row>
    <row r="424" spans="1:27" ht="15" thickBot="1">
      <c r="A424">
        <v>17</v>
      </c>
      <c r="B424" s="4" t="s">
        <v>424</v>
      </c>
      <c r="C424" s="15" t="s">
        <v>379</v>
      </c>
      <c r="D424" s="1">
        <v>17</v>
      </c>
      <c r="E424" s="4" t="s">
        <v>265</v>
      </c>
      <c r="F424">
        <v>1</v>
      </c>
      <c r="G424">
        <v>207</v>
      </c>
      <c r="H424" s="4" t="s">
        <v>269</v>
      </c>
      <c r="I424">
        <f>40*60+7</f>
        <v>2407</v>
      </c>
      <c r="J424">
        <v>10</v>
      </c>
      <c r="K424">
        <v>19</v>
      </c>
      <c r="L424">
        <v>1</v>
      </c>
      <c r="M424">
        <v>3</v>
      </c>
      <c r="N424">
        <v>8</v>
      </c>
      <c r="O424">
        <v>10</v>
      </c>
      <c r="P424">
        <v>0</v>
      </c>
      <c r="Q424" s="2">
        <v>0</v>
      </c>
      <c r="R424" s="2">
        <v>6</v>
      </c>
      <c r="S424" s="2">
        <v>6</v>
      </c>
      <c r="T424" s="2">
        <v>4</v>
      </c>
      <c r="U424" s="2">
        <v>5</v>
      </c>
      <c r="V424" s="2">
        <v>2</v>
      </c>
      <c r="W424" s="2">
        <v>2</v>
      </c>
      <c r="X424" s="2">
        <v>0</v>
      </c>
      <c r="Y424" s="2">
        <v>0</v>
      </c>
      <c r="Z424" s="2">
        <v>29</v>
      </c>
      <c r="AA424" s="6">
        <v>1</v>
      </c>
    </row>
    <row r="425" spans="1:27" ht="15" thickBot="1">
      <c r="A425">
        <v>17</v>
      </c>
      <c r="B425" s="4" t="s">
        <v>424</v>
      </c>
      <c r="C425" s="15" t="s">
        <v>379</v>
      </c>
      <c r="D425" s="1">
        <v>17</v>
      </c>
      <c r="E425" s="4" t="s">
        <v>265</v>
      </c>
      <c r="F425">
        <v>1</v>
      </c>
      <c r="G425">
        <v>212</v>
      </c>
      <c r="H425" s="4" t="s">
        <v>274</v>
      </c>
      <c r="I425">
        <f>39*60+54</f>
        <v>2394</v>
      </c>
      <c r="J425">
        <v>4</v>
      </c>
      <c r="K425">
        <v>12</v>
      </c>
      <c r="L425">
        <v>4</v>
      </c>
      <c r="M425">
        <v>7</v>
      </c>
      <c r="N425">
        <v>3</v>
      </c>
      <c r="O425">
        <v>4</v>
      </c>
      <c r="P425">
        <v>6</v>
      </c>
      <c r="Q425" s="2">
        <v>0</v>
      </c>
      <c r="R425" s="2">
        <v>4</v>
      </c>
      <c r="S425" s="2">
        <v>4</v>
      </c>
      <c r="T425" s="2">
        <v>8</v>
      </c>
      <c r="U425" s="2">
        <v>4</v>
      </c>
      <c r="V425" s="2">
        <v>1</v>
      </c>
      <c r="W425" s="2">
        <v>0</v>
      </c>
      <c r="X425" s="2">
        <v>0</v>
      </c>
      <c r="Y425" s="2">
        <v>1</v>
      </c>
      <c r="Z425" s="2">
        <v>15</v>
      </c>
      <c r="AA425" s="6">
        <v>1</v>
      </c>
    </row>
    <row r="426" spans="1:27" ht="15" thickBot="1">
      <c r="A426">
        <v>17</v>
      </c>
      <c r="B426" s="4" t="s">
        <v>424</v>
      </c>
      <c r="C426" s="15" t="s">
        <v>379</v>
      </c>
      <c r="D426" s="1">
        <v>17</v>
      </c>
      <c r="E426" s="4" t="s">
        <v>265</v>
      </c>
      <c r="F426">
        <v>1</v>
      </c>
      <c r="G426">
        <v>209</v>
      </c>
      <c r="H426" s="4" t="s">
        <v>271</v>
      </c>
      <c r="I426">
        <f>25*60+40</f>
        <v>1540</v>
      </c>
      <c r="J426">
        <v>3</v>
      </c>
      <c r="K426">
        <v>7</v>
      </c>
      <c r="L426">
        <v>1</v>
      </c>
      <c r="M426">
        <v>4</v>
      </c>
      <c r="N426">
        <v>1</v>
      </c>
      <c r="O426">
        <v>3</v>
      </c>
      <c r="P426">
        <v>2</v>
      </c>
      <c r="Q426" s="2">
        <v>0</v>
      </c>
      <c r="R426" s="2">
        <v>2</v>
      </c>
      <c r="S426" s="2">
        <v>2</v>
      </c>
      <c r="T426" s="2">
        <v>1</v>
      </c>
      <c r="U426" s="2">
        <v>1</v>
      </c>
      <c r="V426" s="2">
        <v>1</v>
      </c>
      <c r="W426" s="2">
        <v>1</v>
      </c>
      <c r="X426" s="2">
        <v>1</v>
      </c>
      <c r="Y426" s="2">
        <v>0</v>
      </c>
      <c r="Z426" s="2">
        <v>8</v>
      </c>
      <c r="AA426" s="6">
        <v>0</v>
      </c>
    </row>
    <row r="427" spans="1:27" ht="15" thickBot="1">
      <c r="A427">
        <v>17</v>
      </c>
      <c r="B427" s="4" t="s">
        <v>424</v>
      </c>
      <c r="C427" s="15" t="s">
        <v>379</v>
      </c>
      <c r="D427" s="1">
        <v>17</v>
      </c>
      <c r="E427" s="4" t="s">
        <v>265</v>
      </c>
      <c r="F427">
        <v>1</v>
      </c>
      <c r="G427">
        <v>211</v>
      </c>
      <c r="H427" s="4" t="s">
        <v>273</v>
      </c>
      <c r="I427">
        <f>22*60+5</f>
        <v>1325</v>
      </c>
      <c r="J427">
        <v>3</v>
      </c>
      <c r="K427">
        <v>8</v>
      </c>
      <c r="L427">
        <v>2</v>
      </c>
      <c r="M427">
        <v>3</v>
      </c>
      <c r="N427">
        <v>4</v>
      </c>
      <c r="O427">
        <v>4</v>
      </c>
      <c r="P427">
        <v>-6</v>
      </c>
      <c r="Q427" s="2">
        <v>0</v>
      </c>
      <c r="R427" s="2">
        <v>3</v>
      </c>
      <c r="S427" s="2">
        <v>3</v>
      </c>
      <c r="T427" s="2">
        <v>2</v>
      </c>
      <c r="U427" s="2">
        <v>0</v>
      </c>
      <c r="V427" s="2">
        <v>0</v>
      </c>
      <c r="W427" s="2">
        <v>1</v>
      </c>
      <c r="X427" s="2">
        <v>0</v>
      </c>
      <c r="Y427" s="2">
        <v>0</v>
      </c>
      <c r="Z427" s="2">
        <v>12</v>
      </c>
      <c r="AA427" s="6">
        <v>0</v>
      </c>
    </row>
    <row r="428" spans="1:27" ht="15" thickBot="1">
      <c r="A428">
        <v>17</v>
      </c>
      <c r="B428" s="4" t="s">
        <v>424</v>
      </c>
      <c r="C428" s="15" t="s">
        <v>379</v>
      </c>
      <c r="D428" s="1">
        <v>17</v>
      </c>
      <c r="E428" s="4" t="s">
        <v>265</v>
      </c>
      <c r="F428">
        <v>1</v>
      </c>
      <c r="G428">
        <v>214</v>
      </c>
      <c r="H428" s="4" t="s">
        <v>276</v>
      </c>
      <c r="I428">
        <f>12*60+35</f>
        <v>755</v>
      </c>
      <c r="J428">
        <v>1</v>
      </c>
      <c r="K428">
        <v>4</v>
      </c>
      <c r="L428">
        <v>0</v>
      </c>
      <c r="M428">
        <v>0</v>
      </c>
      <c r="N428">
        <v>2</v>
      </c>
      <c r="O428">
        <v>2</v>
      </c>
      <c r="P428">
        <v>2</v>
      </c>
      <c r="Q428" s="2">
        <v>1</v>
      </c>
      <c r="R428" s="2">
        <v>0</v>
      </c>
      <c r="S428" s="2">
        <v>1</v>
      </c>
      <c r="T428" s="2">
        <v>2</v>
      </c>
      <c r="U428" s="2">
        <v>2</v>
      </c>
      <c r="V428" s="2">
        <v>0</v>
      </c>
      <c r="W428" s="2">
        <v>1</v>
      </c>
      <c r="X428" s="2">
        <v>0</v>
      </c>
      <c r="Y428" s="2">
        <v>0</v>
      </c>
      <c r="Z428" s="2">
        <v>4</v>
      </c>
      <c r="AA428" s="6">
        <v>0</v>
      </c>
    </row>
    <row r="429" spans="1:27" ht="15" thickBot="1">
      <c r="A429">
        <v>17</v>
      </c>
      <c r="B429" s="4" t="s">
        <v>424</v>
      </c>
      <c r="C429" s="15" t="s">
        <v>379</v>
      </c>
      <c r="D429" s="1">
        <v>17</v>
      </c>
      <c r="E429" s="4" t="s">
        <v>265</v>
      </c>
      <c r="F429">
        <v>1</v>
      </c>
      <c r="G429">
        <v>216</v>
      </c>
      <c r="H429" s="4" t="s">
        <v>278</v>
      </c>
      <c r="I429">
        <f>17*60+48</f>
        <v>1068</v>
      </c>
      <c r="J429">
        <v>2</v>
      </c>
      <c r="K429">
        <v>2</v>
      </c>
      <c r="L429">
        <v>0</v>
      </c>
      <c r="M429">
        <v>0</v>
      </c>
      <c r="N429">
        <v>3</v>
      </c>
      <c r="O429">
        <v>5</v>
      </c>
      <c r="P429">
        <v>-6</v>
      </c>
      <c r="Q429" s="2">
        <v>1</v>
      </c>
      <c r="R429" s="2">
        <v>2</v>
      </c>
      <c r="S429" s="2">
        <v>3</v>
      </c>
      <c r="T429" s="2">
        <v>2</v>
      </c>
      <c r="U429" s="2">
        <v>3</v>
      </c>
      <c r="V429" s="2">
        <v>1</v>
      </c>
      <c r="W429" s="2">
        <v>2</v>
      </c>
      <c r="X429" s="2">
        <v>1</v>
      </c>
      <c r="Y429" s="2">
        <v>0</v>
      </c>
      <c r="Z429" s="2">
        <v>7</v>
      </c>
      <c r="AA429" s="6">
        <v>0</v>
      </c>
    </row>
    <row r="430" spans="1:27" ht="15" thickBot="1">
      <c r="A430">
        <v>17</v>
      </c>
      <c r="B430" s="4" t="s">
        <v>424</v>
      </c>
      <c r="C430" s="15" t="s">
        <v>379</v>
      </c>
      <c r="D430" s="1">
        <v>17</v>
      </c>
      <c r="E430" s="4" t="s">
        <v>265</v>
      </c>
      <c r="F430">
        <v>1</v>
      </c>
      <c r="G430">
        <v>210</v>
      </c>
      <c r="H430" s="4" t="s">
        <v>272</v>
      </c>
      <c r="I430">
        <f>14*60+15</f>
        <v>855</v>
      </c>
      <c r="J430">
        <v>1</v>
      </c>
      <c r="K430">
        <v>4</v>
      </c>
      <c r="L430">
        <v>1</v>
      </c>
      <c r="M430">
        <v>3</v>
      </c>
      <c r="N430">
        <v>0</v>
      </c>
      <c r="O430">
        <v>0</v>
      </c>
      <c r="P430">
        <v>6</v>
      </c>
      <c r="Q430" s="2">
        <v>0</v>
      </c>
      <c r="R430" s="2">
        <v>0</v>
      </c>
      <c r="S430" s="2">
        <v>0</v>
      </c>
      <c r="T430" s="2">
        <v>0</v>
      </c>
      <c r="U430" s="2">
        <v>4</v>
      </c>
      <c r="V430" s="2">
        <v>1</v>
      </c>
      <c r="W430" s="2">
        <v>1</v>
      </c>
      <c r="X430" s="2">
        <v>0</v>
      </c>
      <c r="Y430" s="2">
        <v>0</v>
      </c>
      <c r="Z430" s="2">
        <v>3</v>
      </c>
      <c r="AA430" s="6">
        <v>0</v>
      </c>
    </row>
    <row r="431" spans="1:27">
      <c r="A431">
        <v>17</v>
      </c>
      <c r="B431" s="4" t="s">
        <v>424</v>
      </c>
      <c r="C431" s="15" t="s">
        <v>379</v>
      </c>
      <c r="D431" s="1">
        <v>17</v>
      </c>
      <c r="E431" s="4" t="s">
        <v>265</v>
      </c>
      <c r="F431">
        <v>1</v>
      </c>
      <c r="G431">
        <v>215</v>
      </c>
      <c r="H431" s="4" t="s">
        <v>277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6">
        <v>0</v>
      </c>
    </row>
    <row r="432" spans="1:27">
      <c r="A432">
        <v>17</v>
      </c>
      <c r="B432" s="4" t="s">
        <v>424</v>
      </c>
      <c r="C432" s="15" t="s">
        <v>379</v>
      </c>
      <c r="D432" s="1">
        <v>17</v>
      </c>
      <c r="E432" s="4" t="s">
        <v>265</v>
      </c>
      <c r="F432">
        <v>1</v>
      </c>
      <c r="G432">
        <v>213</v>
      </c>
      <c r="H432" s="4" t="s">
        <v>275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6">
        <v>0</v>
      </c>
    </row>
    <row r="433" spans="1:27">
      <c r="A433">
        <v>17</v>
      </c>
      <c r="B433" s="4" t="s">
        <v>424</v>
      </c>
      <c r="C433" s="15" t="s">
        <v>379</v>
      </c>
      <c r="D433" s="1">
        <v>17</v>
      </c>
      <c r="E433" s="4" t="s">
        <v>265</v>
      </c>
      <c r="F433">
        <v>1</v>
      </c>
      <c r="G433">
        <v>344</v>
      </c>
      <c r="H433" s="4" t="s">
        <v>425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6">
        <v>0</v>
      </c>
    </row>
    <row r="434" spans="1:27" ht="15" thickBot="1">
      <c r="A434">
        <v>18</v>
      </c>
      <c r="B434" s="4" t="s">
        <v>426</v>
      </c>
      <c r="C434" s="15" t="s">
        <v>379</v>
      </c>
      <c r="D434" s="1">
        <v>15</v>
      </c>
      <c r="E434" s="4" t="s">
        <v>238</v>
      </c>
      <c r="F434">
        <v>-1</v>
      </c>
      <c r="G434">
        <v>180</v>
      </c>
      <c r="H434" s="4" t="s">
        <v>239</v>
      </c>
      <c r="I434">
        <f>32*60+28</f>
        <v>1948</v>
      </c>
      <c r="J434">
        <v>3</v>
      </c>
      <c r="K434">
        <v>13</v>
      </c>
      <c r="L434">
        <v>0</v>
      </c>
      <c r="M434">
        <v>6</v>
      </c>
      <c r="N434">
        <v>7</v>
      </c>
      <c r="O434">
        <v>7</v>
      </c>
      <c r="P434">
        <v>-22</v>
      </c>
      <c r="Q434" s="2">
        <v>0</v>
      </c>
      <c r="R434" s="2">
        <v>1</v>
      </c>
      <c r="S434" s="2">
        <v>1</v>
      </c>
      <c r="T434" s="2">
        <v>3</v>
      </c>
      <c r="U434" s="2">
        <v>2</v>
      </c>
      <c r="V434" s="2">
        <v>1</v>
      </c>
      <c r="W434" s="2">
        <v>1</v>
      </c>
      <c r="X434" s="2">
        <v>1</v>
      </c>
      <c r="Y434" s="2">
        <v>0</v>
      </c>
      <c r="Z434" s="2">
        <v>13</v>
      </c>
      <c r="AA434" s="6">
        <v>1</v>
      </c>
    </row>
    <row r="435" spans="1:27" ht="15" thickBot="1">
      <c r="A435">
        <v>18</v>
      </c>
      <c r="B435" s="4" t="s">
        <v>426</v>
      </c>
      <c r="C435" s="15" t="s">
        <v>379</v>
      </c>
      <c r="D435" s="1">
        <v>15</v>
      </c>
      <c r="E435" s="4" t="s">
        <v>238</v>
      </c>
      <c r="F435">
        <v>-1</v>
      </c>
      <c r="G435">
        <v>181</v>
      </c>
      <c r="H435" s="4" t="s">
        <v>240</v>
      </c>
      <c r="I435">
        <f>15*60+5</f>
        <v>905</v>
      </c>
      <c r="J435">
        <v>2</v>
      </c>
      <c r="K435">
        <v>2</v>
      </c>
      <c r="L435">
        <v>0</v>
      </c>
      <c r="M435">
        <v>0</v>
      </c>
      <c r="N435">
        <v>4</v>
      </c>
      <c r="O435">
        <v>4</v>
      </c>
      <c r="P435">
        <v>-23</v>
      </c>
      <c r="Q435" s="2">
        <v>0</v>
      </c>
      <c r="R435" s="2">
        <v>1</v>
      </c>
      <c r="S435" s="2">
        <v>1</v>
      </c>
      <c r="T435" s="2">
        <v>0</v>
      </c>
      <c r="U435" s="2">
        <v>1</v>
      </c>
      <c r="V435" s="2">
        <v>0</v>
      </c>
      <c r="W435" s="2">
        <v>1</v>
      </c>
      <c r="X435" s="2">
        <v>0</v>
      </c>
      <c r="Y435" s="2">
        <v>0</v>
      </c>
      <c r="Z435" s="2">
        <v>8</v>
      </c>
      <c r="AA435" s="6">
        <v>1</v>
      </c>
    </row>
    <row r="436" spans="1:27" ht="15" thickBot="1">
      <c r="A436">
        <v>18</v>
      </c>
      <c r="B436" s="4" t="s">
        <v>426</v>
      </c>
      <c r="C436" s="15" t="s">
        <v>379</v>
      </c>
      <c r="D436" s="1">
        <v>15</v>
      </c>
      <c r="E436" s="4" t="s">
        <v>238</v>
      </c>
      <c r="F436">
        <v>-1</v>
      </c>
      <c r="G436">
        <v>182</v>
      </c>
      <c r="H436" s="4" t="s">
        <v>241</v>
      </c>
      <c r="I436">
        <f>10*60+44</f>
        <v>644</v>
      </c>
      <c r="J436">
        <v>3</v>
      </c>
      <c r="K436">
        <v>5</v>
      </c>
      <c r="L436">
        <v>0</v>
      </c>
      <c r="M436">
        <v>0</v>
      </c>
      <c r="N436">
        <v>0</v>
      </c>
      <c r="O436">
        <v>0</v>
      </c>
      <c r="P436">
        <v>-10</v>
      </c>
      <c r="Q436" s="2">
        <v>1</v>
      </c>
      <c r="R436" s="2">
        <v>0</v>
      </c>
      <c r="S436" s="2">
        <v>1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6</v>
      </c>
      <c r="AA436" s="6">
        <v>1</v>
      </c>
    </row>
    <row r="437" spans="1:27" ht="15" thickBot="1">
      <c r="A437">
        <v>18</v>
      </c>
      <c r="B437" s="4" t="s">
        <v>426</v>
      </c>
      <c r="C437" s="15" t="s">
        <v>379</v>
      </c>
      <c r="D437" s="1">
        <v>15</v>
      </c>
      <c r="E437" s="4" t="s">
        <v>238</v>
      </c>
      <c r="F437">
        <v>-1</v>
      </c>
      <c r="G437">
        <v>184</v>
      </c>
      <c r="H437" s="4" t="s">
        <v>243</v>
      </c>
      <c r="I437">
        <f>21*60+4</f>
        <v>1264</v>
      </c>
      <c r="J437">
        <v>1</v>
      </c>
      <c r="K437">
        <v>6</v>
      </c>
      <c r="L437">
        <v>0</v>
      </c>
      <c r="M437">
        <v>2</v>
      </c>
      <c r="N437">
        <v>0</v>
      </c>
      <c r="O437">
        <v>0</v>
      </c>
      <c r="P437">
        <v>-22</v>
      </c>
      <c r="Q437" s="2">
        <v>0</v>
      </c>
      <c r="R437" s="2">
        <v>0</v>
      </c>
      <c r="S437" s="2">
        <v>0</v>
      </c>
      <c r="T437" s="2">
        <v>1</v>
      </c>
      <c r="U437" s="2">
        <v>3</v>
      </c>
      <c r="V437" s="2">
        <v>3</v>
      </c>
      <c r="W437" s="2">
        <v>0</v>
      </c>
      <c r="X437" s="2">
        <v>0</v>
      </c>
      <c r="Y437" s="2">
        <v>0</v>
      </c>
      <c r="Z437" s="2">
        <v>2</v>
      </c>
      <c r="AA437" s="6">
        <v>1</v>
      </c>
    </row>
    <row r="438" spans="1:27" ht="15" thickBot="1">
      <c r="A438">
        <v>18</v>
      </c>
      <c r="B438" s="4" t="s">
        <v>426</v>
      </c>
      <c r="C438" s="15" t="s">
        <v>379</v>
      </c>
      <c r="D438" s="1">
        <v>15</v>
      </c>
      <c r="E438" s="4" t="s">
        <v>238</v>
      </c>
      <c r="F438">
        <v>-1</v>
      </c>
      <c r="G438">
        <v>191</v>
      </c>
      <c r="H438" s="4" t="s">
        <v>250</v>
      </c>
      <c r="I438">
        <f>31*60+55</f>
        <v>1915</v>
      </c>
      <c r="J438">
        <v>6</v>
      </c>
      <c r="K438">
        <v>13</v>
      </c>
      <c r="L438">
        <v>0</v>
      </c>
      <c r="M438">
        <v>3</v>
      </c>
      <c r="N438">
        <v>1</v>
      </c>
      <c r="O438">
        <v>1</v>
      </c>
      <c r="P438">
        <v>-26</v>
      </c>
      <c r="Q438" s="2">
        <v>1</v>
      </c>
      <c r="R438" s="2">
        <v>6</v>
      </c>
      <c r="S438" s="2">
        <v>7</v>
      </c>
      <c r="T438" s="2">
        <v>6</v>
      </c>
      <c r="U438" s="2">
        <v>2</v>
      </c>
      <c r="V438" s="2">
        <v>0</v>
      </c>
      <c r="W438" s="2">
        <v>7</v>
      </c>
      <c r="X438" s="2">
        <v>1</v>
      </c>
      <c r="Y438" s="2">
        <v>0</v>
      </c>
      <c r="Z438" s="2">
        <v>13</v>
      </c>
      <c r="AA438" s="6">
        <v>1</v>
      </c>
    </row>
    <row r="439" spans="1:27" ht="15" thickBot="1">
      <c r="A439">
        <v>18</v>
      </c>
      <c r="B439" s="4" t="s">
        <v>426</v>
      </c>
      <c r="C439" s="15" t="s">
        <v>379</v>
      </c>
      <c r="D439" s="1">
        <v>15</v>
      </c>
      <c r="E439" s="4" t="s">
        <v>238</v>
      </c>
      <c r="F439">
        <v>-1</v>
      </c>
      <c r="G439">
        <v>185</v>
      </c>
      <c r="H439" s="4" t="s">
        <v>244</v>
      </c>
      <c r="I439">
        <f>36*60+23</f>
        <v>2183</v>
      </c>
      <c r="J439">
        <v>8</v>
      </c>
      <c r="K439">
        <v>15</v>
      </c>
      <c r="L439">
        <v>1</v>
      </c>
      <c r="M439">
        <v>2</v>
      </c>
      <c r="N439">
        <v>8</v>
      </c>
      <c r="O439">
        <v>10</v>
      </c>
      <c r="P439">
        <v>-9</v>
      </c>
      <c r="Q439" s="2">
        <v>1</v>
      </c>
      <c r="R439" s="2">
        <v>3</v>
      </c>
      <c r="S439" s="2">
        <v>4</v>
      </c>
      <c r="T439" s="2">
        <v>1</v>
      </c>
      <c r="U439" s="2">
        <v>5</v>
      </c>
      <c r="V439" s="2">
        <v>1</v>
      </c>
      <c r="W439" s="2">
        <v>1</v>
      </c>
      <c r="X439" s="2">
        <v>0</v>
      </c>
      <c r="Y439" s="2">
        <v>0</v>
      </c>
      <c r="Z439" s="2">
        <v>25</v>
      </c>
      <c r="AA439" s="6">
        <v>0</v>
      </c>
    </row>
    <row r="440" spans="1:27" ht="15" thickBot="1">
      <c r="A440">
        <v>18</v>
      </c>
      <c r="B440" s="4" t="s">
        <v>426</v>
      </c>
      <c r="C440" s="15" t="s">
        <v>379</v>
      </c>
      <c r="D440" s="1">
        <v>15</v>
      </c>
      <c r="E440" s="4" t="s">
        <v>238</v>
      </c>
      <c r="F440">
        <v>-1</v>
      </c>
      <c r="G440">
        <v>186</v>
      </c>
      <c r="H440" s="4" t="s">
        <v>245</v>
      </c>
      <c r="I440">
        <f>32*60+51</f>
        <v>1971</v>
      </c>
      <c r="J440">
        <v>3</v>
      </c>
      <c r="K440">
        <v>10</v>
      </c>
      <c r="L440">
        <v>2</v>
      </c>
      <c r="M440">
        <v>6</v>
      </c>
      <c r="N440">
        <v>0</v>
      </c>
      <c r="O440">
        <v>0</v>
      </c>
      <c r="P440">
        <v>-6</v>
      </c>
      <c r="Q440" s="2">
        <v>3</v>
      </c>
      <c r="R440" s="2">
        <v>5</v>
      </c>
      <c r="S440" s="2">
        <v>8</v>
      </c>
      <c r="T440" s="2">
        <v>1</v>
      </c>
      <c r="U440" s="2">
        <v>1</v>
      </c>
      <c r="V440" s="2">
        <v>1</v>
      </c>
      <c r="W440" s="2">
        <v>1</v>
      </c>
      <c r="X440" s="2">
        <v>0</v>
      </c>
      <c r="Y440" s="2">
        <v>2</v>
      </c>
      <c r="Z440" s="2">
        <v>8</v>
      </c>
      <c r="AA440" s="6">
        <v>0</v>
      </c>
    </row>
    <row r="441" spans="1:27" ht="15" thickBot="1">
      <c r="A441">
        <v>18</v>
      </c>
      <c r="B441" s="4" t="s">
        <v>426</v>
      </c>
      <c r="C441" s="15" t="s">
        <v>379</v>
      </c>
      <c r="D441" s="1">
        <v>15</v>
      </c>
      <c r="E441" s="4" t="s">
        <v>238</v>
      </c>
      <c r="F441">
        <v>-1</v>
      </c>
      <c r="G441">
        <v>188</v>
      </c>
      <c r="H441" s="4" t="s">
        <v>247</v>
      </c>
      <c r="I441">
        <f>20*60+52</f>
        <v>1252</v>
      </c>
      <c r="J441">
        <v>5</v>
      </c>
      <c r="K441">
        <v>10</v>
      </c>
      <c r="L441">
        <v>0</v>
      </c>
      <c r="M441">
        <v>3</v>
      </c>
      <c r="N441">
        <v>4</v>
      </c>
      <c r="O441">
        <v>6</v>
      </c>
      <c r="P441">
        <v>8</v>
      </c>
      <c r="Q441" s="2">
        <v>3</v>
      </c>
      <c r="R441" s="2">
        <v>1</v>
      </c>
      <c r="S441" s="2">
        <v>4</v>
      </c>
      <c r="T441" s="2">
        <v>1</v>
      </c>
      <c r="U441" s="2">
        <v>5</v>
      </c>
      <c r="V441" s="2">
        <v>1</v>
      </c>
      <c r="W441" s="2">
        <v>2</v>
      </c>
      <c r="X441" s="2">
        <v>0</v>
      </c>
      <c r="Y441" s="2">
        <v>1</v>
      </c>
      <c r="Z441" s="2">
        <v>14</v>
      </c>
      <c r="AA441" s="6">
        <v>0</v>
      </c>
    </row>
    <row r="442" spans="1:27" ht="15" thickBot="1">
      <c r="A442">
        <v>18</v>
      </c>
      <c r="B442" s="4" t="s">
        <v>426</v>
      </c>
      <c r="C442" s="15" t="s">
        <v>379</v>
      </c>
      <c r="D442" s="1">
        <v>15</v>
      </c>
      <c r="E442" s="4" t="s">
        <v>238</v>
      </c>
      <c r="F442">
        <v>-1</v>
      </c>
      <c r="G442">
        <v>187</v>
      </c>
      <c r="H442" s="4" t="s">
        <v>246</v>
      </c>
      <c r="I442">
        <f>19*60+16</f>
        <v>1156</v>
      </c>
      <c r="J442">
        <v>0</v>
      </c>
      <c r="K442">
        <v>3</v>
      </c>
      <c r="L442">
        <v>0</v>
      </c>
      <c r="M442">
        <v>1</v>
      </c>
      <c r="N442">
        <v>0</v>
      </c>
      <c r="O442">
        <v>0</v>
      </c>
      <c r="P442">
        <v>-3</v>
      </c>
      <c r="Q442" s="2">
        <v>0</v>
      </c>
      <c r="R442" s="2">
        <v>0</v>
      </c>
      <c r="S442" s="2">
        <v>0</v>
      </c>
      <c r="T442" s="2">
        <v>6</v>
      </c>
      <c r="U442" s="2">
        <v>1</v>
      </c>
      <c r="V442" s="2">
        <v>2</v>
      </c>
      <c r="W442" s="2">
        <v>0</v>
      </c>
      <c r="X442" s="2">
        <v>0</v>
      </c>
      <c r="Y442" s="2">
        <v>0</v>
      </c>
      <c r="Z442" s="2">
        <v>0</v>
      </c>
      <c r="AA442" s="6">
        <v>0</v>
      </c>
    </row>
    <row r="443" spans="1:27" ht="15" thickBot="1">
      <c r="A443">
        <v>18</v>
      </c>
      <c r="B443" s="4" t="s">
        <v>426</v>
      </c>
      <c r="C443" s="15" t="s">
        <v>379</v>
      </c>
      <c r="D443" s="1">
        <v>15</v>
      </c>
      <c r="E443" s="4" t="s">
        <v>238</v>
      </c>
      <c r="F443">
        <v>-1</v>
      </c>
      <c r="G443">
        <v>190</v>
      </c>
      <c r="H443" s="4" t="s">
        <v>249</v>
      </c>
      <c r="I443">
        <f>12*60+56</f>
        <v>776</v>
      </c>
      <c r="J443">
        <v>1</v>
      </c>
      <c r="K443">
        <v>3</v>
      </c>
      <c r="L443">
        <v>0</v>
      </c>
      <c r="M443">
        <v>0</v>
      </c>
      <c r="N443">
        <v>1</v>
      </c>
      <c r="O443">
        <v>2</v>
      </c>
      <c r="P443">
        <v>-18</v>
      </c>
      <c r="Q443" s="2">
        <v>1</v>
      </c>
      <c r="R443" s="2">
        <v>1</v>
      </c>
      <c r="S443" s="2">
        <v>2</v>
      </c>
      <c r="T443" s="2">
        <v>0</v>
      </c>
      <c r="U443" s="2">
        <v>1</v>
      </c>
      <c r="V443" s="2">
        <v>1</v>
      </c>
      <c r="W443" s="2">
        <v>1</v>
      </c>
      <c r="X443" s="2">
        <v>0</v>
      </c>
      <c r="Y443" s="2">
        <v>1</v>
      </c>
      <c r="Z443" s="2">
        <v>3</v>
      </c>
      <c r="AA443" s="6">
        <v>0</v>
      </c>
    </row>
    <row r="444" spans="1:27" ht="15" thickBot="1">
      <c r="A444">
        <v>18</v>
      </c>
      <c r="B444" s="4" t="s">
        <v>426</v>
      </c>
      <c r="C444" s="15" t="s">
        <v>379</v>
      </c>
      <c r="D444" s="1">
        <v>15</v>
      </c>
      <c r="E444" s="4" t="s">
        <v>238</v>
      </c>
      <c r="F444">
        <v>-1</v>
      </c>
      <c r="G444">
        <v>189</v>
      </c>
      <c r="H444" s="4" t="s">
        <v>248</v>
      </c>
      <c r="I444">
        <f>6*60+26</f>
        <v>386</v>
      </c>
      <c r="J444">
        <v>0</v>
      </c>
      <c r="K444">
        <v>1</v>
      </c>
      <c r="L444">
        <v>0</v>
      </c>
      <c r="M444">
        <v>1</v>
      </c>
      <c r="N444">
        <v>0</v>
      </c>
      <c r="O444">
        <v>0</v>
      </c>
      <c r="P444">
        <v>1</v>
      </c>
      <c r="Q444" s="2">
        <v>0</v>
      </c>
      <c r="R444" s="2">
        <v>1</v>
      </c>
      <c r="S444" s="2">
        <v>1</v>
      </c>
      <c r="T444" s="2">
        <v>1</v>
      </c>
      <c r="U444" s="2">
        <v>1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6">
        <v>0</v>
      </c>
    </row>
    <row r="445" spans="1:27">
      <c r="A445">
        <v>18</v>
      </c>
      <c r="B445" s="4" t="s">
        <v>426</v>
      </c>
      <c r="C445" s="15" t="s">
        <v>379</v>
      </c>
      <c r="D445" s="1">
        <v>15</v>
      </c>
      <c r="E445" s="4" t="s">
        <v>238</v>
      </c>
      <c r="F445">
        <v>-1</v>
      </c>
      <c r="G445">
        <v>183</v>
      </c>
      <c r="H445" s="4" t="s">
        <v>242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6">
        <v>0</v>
      </c>
    </row>
    <row r="446" spans="1:27" ht="15" thickBot="1">
      <c r="A446">
        <v>18</v>
      </c>
      <c r="B446" s="4" t="s">
        <v>426</v>
      </c>
      <c r="C446" s="15" t="s">
        <v>379</v>
      </c>
      <c r="D446" s="1">
        <v>23</v>
      </c>
      <c r="E446" s="4" t="s">
        <v>350</v>
      </c>
      <c r="F446">
        <v>1</v>
      </c>
      <c r="G446">
        <v>280</v>
      </c>
      <c r="H446" s="4" t="s">
        <v>351</v>
      </c>
      <c r="I446">
        <f>28*60+38</f>
        <v>1718</v>
      </c>
      <c r="J446">
        <v>7</v>
      </c>
      <c r="K446">
        <v>13</v>
      </c>
      <c r="L446">
        <v>3</v>
      </c>
      <c r="M446">
        <v>6</v>
      </c>
      <c r="N446">
        <v>1</v>
      </c>
      <c r="O446">
        <v>1</v>
      </c>
      <c r="P446">
        <v>26</v>
      </c>
      <c r="Q446" s="2">
        <v>1</v>
      </c>
      <c r="R446" s="2">
        <v>6</v>
      </c>
      <c r="S446" s="2">
        <v>7</v>
      </c>
      <c r="T446" s="2">
        <v>0</v>
      </c>
      <c r="U446" s="2">
        <v>2</v>
      </c>
      <c r="V446" s="2">
        <v>1</v>
      </c>
      <c r="W446" s="2">
        <v>0</v>
      </c>
      <c r="X446" s="2">
        <v>0</v>
      </c>
      <c r="Y446" s="2">
        <v>0</v>
      </c>
      <c r="Z446" s="2">
        <v>18</v>
      </c>
      <c r="AA446" s="6">
        <v>1</v>
      </c>
    </row>
    <row r="447" spans="1:27" ht="15" thickBot="1">
      <c r="A447">
        <v>18</v>
      </c>
      <c r="B447" s="4" t="s">
        <v>426</v>
      </c>
      <c r="C447" s="15" t="s">
        <v>379</v>
      </c>
      <c r="D447" s="1">
        <v>23</v>
      </c>
      <c r="E447" s="4" t="s">
        <v>350</v>
      </c>
      <c r="F447">
        <v>1</v>
      </c>
      <c r="G447">
        <v>281</v>
      </c>
      <c r="H447" s="4" t="s">
        <v>352</v>
      </c>
      <c r="I447">
        <f>24*60+39</f>
        <v>1479</v>
      </c>
      <c r="J447">
        <v>3</v>
      </c>
      <c r="K447">
        <v>5</v>
      </c>
      <c r="L447">
        <v>0</v>
      </c>
      <c r="M447">
        <v>0</v>
      </c>
      <c r="N447">
        <v>4</v>
      </c>
      <c r="O447">
        <v>6</v>
      </c>
      <c r="P447">
        <v>26</v>
      </c>
      <c r="Q447" s="2">
        <v>1</v>
      </c>
      <c r="R447" s="2">
        <v>4</v>
      </c>
      <c r="S447" s="2">
        <v>5</v>
      </c>
      <c r="T447" s="2">
        <v>1</v>
      </c>
      <c r="U447" s="2">
        <v>1</v>
      </c>
      <c r="V447" s="2">
        <v>0</v>
      </c>
      <c r="W447" s="2">
        <v>1</v>
      </c>
      <c r="X447" s="2">
        <v>1</v>
      </c>
      <c r="Y447" s="2">
        <v>0</v>
      </c>
      <c r="Z447" s="2">
        <v>10</v>
      </c>
      <c r="AA447" s="6">
        <v>1</v>
      </c>
    </row>
    <row r="448" spans="1:27" ht="15" thickBot="1">
      <c r="A448">
        <v>18</v>
      </c>
      <c r="B448" s="4" t="s">
        <v>426</v>
      </c>
      <c r="C448" s="15" t="s">
        <v>379</v>
      </c>
      <c r="D448" s="1">
        <v>23</v>
      </c>
      <c r="E448" s="4" t="s">
        <v>350</v>
      </c>
      <c r="F448">
        <v>1</v>
      </c>
      <c r="G448">
        <v>282</v>
      </c>
      <c r="H448" s="4" t="s">
        <v>353</v>
      </c>
      <c r="I448">
        <f>27*60+58</f>
        <v>1678</v>
      </c>
      <c r="J448">
        <v>10</v>
      </c>
      <c r="K448">
        <v>13</v>
      </c>
      <c r="L448">
        <v>0</v>
      </c>
      <c r="M448">
        <v>0</v>
      </c>
      <c r="N448">
        <v>2</v>
      </c>
      <c r="O448">
        <v>2</v>
      </c>
      <c r="P448">
        <v>26</v>
      </c>
      <c r="Q448" s="2">
        <v>1</v>
      </c>
      <c r="R448" s="2">
        <v>7</v>
      </c>
      <c r="S448" s="2">
        <v>8</v>
      </c>
      <c r="T448" s="2">
        <v>4</v>
      </c>
      <c r="U448" s="2">
        <v>2</v>
      </c>
      <c r="V448" s="2">
        <v>3</v>
      </c>
      <c r="W448" s="2">
        <v>1</v>
      </c>
      <c r="X448" s="2">
        <v>1</v>
      </c>
      <c r="Y448" s="2">
        <v>0</v>
      </c>
      <c r="Z448" s="2">
        <v>22</v>
      </c>
      <c r="AA448" s="6">
        <v>1</v>
      </c>
    </row>
    <row r="449" spans="1:27" ht="15" thickBot="1">
      <c r="A449">
        <v>18</v>
      </c>
      <c r="B449" s="4" t="s">
        <v>426</v>
      </c>
      <c r="C449" s="15" t="s">
        <v>379</v>
      </c>
      <c r="D449" s="1">
        <v>23</v>
      </c>
      <c r="E449" s="4" t="s">
        <v>350</v>
      </c>
      <c r="F449">
        <v>1</v>
      </c>
      <c r="G449">
        <v>283</v>
      </c>
      <c r="H449" s="4" t="s">
        <v>354</v>
      </c>
      <c r="I449">
        <f>31*60+17</f>
        <v>1877</v>
      </c>
      <c r="J449">
        <v>7</v>
      </c>
      <c r="K449">
        <v>8</v>
      </c>
      <c r="L449">
        <v>1</v>
      </c>
      <c r="M449">
        <v>1</v>
      </c>
      <c r="N449">
        <v>4</v>
      </c>
      <c r="O449">
        <v>4</v>
      </c>
      <c r="P449">
        <v>20</v>
      </c>
      <c r="Q449" s="2">
        <v>0</v>
      </c>
      <c r="R449" s="2">
        <v>2</v>
      </c>
      <c r="S449" s="2">
        <v>2</v>
      </c>
      <c r="T449" s="2">
        <v>2</v>
      </c>
      <c r="U449" s="2">
        <v>3</v>
      </c>
      <c r="V449" s="2">
        <v>1</v>
      </c>
      <c r="W449" s="2">
        <v>3</v>
      </c>
      <c r="X449" s="2">
        <v>0</v>
      </c>
      <c r="Y449" s="2">
        <v>0</v>
      </c>
      <c r="Z449" s="2">
        <v>19</v>
      </c>
      <c r="AA449" s="6">
        <v>1</v>
      </c>
    </row>
    <row r="450" spans="1:27" ht="15" thickBot="1">
      <c r="A450">
        <v>18</v>
      </c>
      <c r="B450" s="4" t="s">
        <v>426</v>
      </c>
      <c r="C450" s="15" t="s">
        <v>379</v>
      </c>
      <c r="D450" s="1">
        <v>23</v>
      </c>
      <c r="E450" s="4" t="s">
        <v>350</v>
      </c>
      <c r="F450">
        <v>1</v>
      </c>
      <c r="G450">
        <v>284</v>
      </c>
      <c r="H450" s="4" t="s">
        <v>355</v>
      </c>
      <c r="I450">
        <f>27*60+48</f>
        <v>1668</v>
      </c>
      <c r="J450">
        <v>5</v>
      </c>
      <c r="K450">
        <v>10</v>
      </c>
      <c r="L450">
        <v>0</v>
      </c>
      <c r="M450">
        <v>1</v>
      </c>
      <c r="N450">
        <v>3</v>
      </c>
      <c r="O450">
        <v>3</v>
      </c>
      <c r="P450">
        <v>30</v>
      </c>
      <c r="Q450" s="2">
        <v>0</v>
      </c>
      <c r="R450" s="2">
        <v>3</v>
      </c>
      <c r="S450" s="2">
        <v>3</v>
      </c>
      <c r="T450" s="2">
        <v>10</v>
      </c>
      <c r="U450" s="2">
        <v>3</v>
      </c>
      <c r="V450" s="2">
        <v>2</v>
      </c>
      <c r="W450" s="2">
        <v>4</v>
      </c>
      <c r="X450" s="2">
        <v>0</v>
      </c>
      <c r="Y450" s="2">
        <v>2</v>
      </c>
      <c r="Z450" s="2">
        <v>13</v>
      </c>
      <c r="AA450" s="6">
        <v>1</v>
      </c>
    </row>
    <row r="451" spans="1:27" ht="15" thickBot="1">
      <c r="A451">
        <v>18</v>
      </c>
      <c r="B451" s="4" t="s">
        <v>426</v>
      </c>
      <c r="C451" s="15" t="s">
        <v>379</v>
      </c>
      <c r="D451" s="1">
        <v>23</v>
      </c>
      <c r="E451" s="4" t="s">
        <v>350</v>
      </c>
      <c r="F451">
        <v>1</v>
      </c>
      <c r="G451">
        <v>286</v>
      </c>
      <c r="H451" s="4" t="s">
        <v>357</v>
      </c>
      <c r="I451">
        <f>28*60+7</f>
        <v>1687</v>
      </c>
      <c r="J451">
        <v>3</v>
      </c>
      <c r="K451">
        <v>6</v>
      </c>
      <c r="L451">
        <v>2</v>
      </c>
      <c r="M451">
        <v>4</v>
      </c>
      <c r="N451">
        <v>0</v>
      </c>
      <c r="O451">
        <v>0</v>
      </c>
      <c r="P451">
        <v>4</v>
      </c>
      <c r="Q451" s="2">
        <v>1</v>
      </c>
      <c r="R451" s="2">
        <v>1</v>
      </c>
      <c r="S451" s="2">
        <v>2</v>
      </c>
      <c r="T451" s="2">
        <v>2</v>
      </c>
      <c r="U451" s="2">
        <v>1</v>
      </c>
      <c r="V451" s="2">
        <v>0</v>
      </c>
      <c r="W451" s="2">
        <v>0</v>
      </c>
      <c r="X451" s="2">
        <v>0</v>
      </c>
      <c r="Y451" s="2">
        <v>0</v>
      </c>
      <c r="Z451" s="2">
        <v>8</v>
      </c>
      <c r="AA451" s="6">
        <v>0</v>
      </c>
    </row>
    <row r="452" spans="1:27" ht="15" thickBot="1">
      <c r="A452">
        <v>18</v>
      </c>
      <c r="B452" s="4" t="s">
        <v>426</v>
      </c>
      <c r="C452" s="15" t="s">
        <v>379</v>
      </c>
      <c r="D452" s="1">
        <v>23</v>
      </c>
      <c r="E452" s="4" t="s">
        <v>350</v>
      </c>
      <c r="F452">
        <v>1</v>
      </c>
      <c r="G452">
        <v>285</v>
      </c>
      <c r="H452" s="4" t="s">
        <v>356</v>
      </c>
      <c r="I452">
        <f>18*60+6</f>
        <v>1086</v>
      </c>
      <c r="J452">
        <v>1</v>
      </c>
      <c r="K452">
        <v>5</v>
      </c>
      <c r="L452">
        <v>0</v>
      </c>
      <c r="M452">
        <v>1</v>
      </c>
      <c r="N452">
        <v>0</v>
      </c>
      <c r="O452">
        <v>0</v>
      </c>
      <c r="P452">
        <v>-1</v>
      </c>
      <c r="Q452" s="2">
        <v>0</v>
      </c>
      <c r="R452" s="2">
        <v>2</v>
      </c>
      <c r="S452" s="2">
        <v>2</v>
      </c>
      <c r="T452" s="2">
        <v>1</v>
      </c>
      <c r="U452" s="2">
        <v>3</v>
      </c>
      <c r="V452" s="2">
        <v>0</v>
      </c>
      <c r="W452" s="2">
        <v>2</v>
      </c>
      <c r="X452" s="2">
        <v>1</v>
      </c>
      <c r="Y452" s="2">
        <v>0</v>
      </c>
      <c r="Z452" s="2">
        <v>2</v>
      </c>
      <c r="AA452" s="6">
        <v>0</v>
      </c>
    </row>
    <row r="453" spans="1:27" ht="15" thickBot="1">
      <c r="A453">
        <v>18</v>
      </c>
      <c r="B453" s="4" t="s">
        <v>426</v>
      </c>
      <c r="C453" s="15" t="s">
        <v>379</v>
      </c>
      <c r="D453" s="1">
        <v>23</v>
      </c>
      <c r="E453" s="4" t="s">
        <v>350</v>
      </c>
      <c r="F453">
        <v>1</v>
      </c>
      <c r="G453">
        <v>288</v>
      </c>
      <c r="H453" s="4" t="s">
        <v>359</v>
      </c>
      <c r="I453">
        <f>19*60+48</f>
        <v>1188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-7</v>
      </c>
      <c r="Q453" s="2">
        <v>1</v>
      </c>
      <c r="R453" s="2">
        <v>3</v>
      </c>
      <c r="S453" s="2">
        <v>4</v>
      </c>
      <c r="T453" s="2">
        <v>8</v>
      </c>
      <c r="U453" s="2">
        <v>1</v>
      </c>
      <c r="V453" s="2">
        <v>0</v>
      </c>
      <c r="W453" s="2">
        <v>2</v>
      </c>
      <c r="X453" s="2">
        <v>0</v>
      </c>
      <c r="Y453" s="2">
        <v>0</v>
      </c>
      <c r="Z453" s="2">
        <v>2</v>
      </c>
      <c r="AA453" s="6">
        <v>0</v>
      </c>
    </row>
    <row r="454" spans="1:27" ht="15" thickBot="1">
      <c r="A454">
        <v>18</v>
      </c>
      <c r="B454" s="4" t="s">
        <v>426</v>
      </c>
      <c r="C454" s="15" t="s">
        <v>379</v>
      </c>
      <c r="D454" s="1">
        <v>23</v>
      </c>
      <c r="E454" s="4" t="s">
        <v>350</v>
      </c>
      <c r="F454">
        <v>1</v>
      </c>
      <c r="G454">
        <v>287</v>
      </c>
      <c r="H454" s="4" t="s">
        <v>358</v>
      </c>
      <c r="I454">
        <f>15*60+40</f>
        <v>940</v>
      </c>
      <c r="J454">
        <v>4</v>
      </c>
      <c r="K454">
        <v>6</v>
      </c>
      <c r="L454">
        <v>2</v>
      </c>
      <c r="M454">
        <v>4</v>
      </c>
      <c r="N454">
        <v>2</v>
      </c>
      <c r="O454">
        <v>2</v>
      </c>
      <c r="P454">
        <v>-3</v>
      </c>
      <c r="Q454" s="2">
        <v>0</v>
      </c>
      <c r="R454" s="2">
        <v>2</v>
      </c>
      <c r="S454" s="2">
        <v>2</v>
      </c>
      <c r="T454" s="2">
        <v>1</v>
      </c>
      <c r="U454" s="2">
        <v>5</v>
      </c>
      <c r="V454" s="2">
        <v>1</v>
      </c>
      <c r="W454" s="2">
        <v>3</v>
      </c>
      <c r="X454" s="2">
        <v>0</v>
      </c>
      <c r="Y454" s="2">
        <v>0</v>
      </c>
      <c r="Z454" s="2">
        <v>12</v>
      </c>
      <c r="AA454" s="6">
        <v>0</v>
      </c>
    </row>
    <row r="455" spans="1:27" ht="15" thickBot="1">
      <c r="A455">
        <v>18</v>
      </c>
      <c r="B455" s="4" t="s">
        <v>426</v>
      </c>
      <c r="C455" s="15" t="s">
        <v>379</v>
      </c>
      <c r="D455" s="1">
        <v>23</v>
      </c>
      <c r="E455" s="4" t="s">
        <v>350</v>
      </c>
      <c r="F455">
        <v>1</v>
      </c>
      <c r="G455">
        <v>290</v>
      </c>
      <c r="H455" s="4" t="s">
        <v>361</v>
      </c>
      <c r="I455">
        <f>5*60+55</f>
        <v>355</v>
      </c>
      <c r="J455">
        <v>3</v>
      </c>
      <c r="K455">
        <v>3</v>
      </c>
      <c r="L455">
        <v>1</v>
      </c>
      <c r="M455">
        <v>1</v>
      </c>
      <c r="N455">
        <v>2</v>
      </c>
      <c r="O455">
        <v>3</v>
      </c>
      <c r="P455">
        <v>1</v>
      </c>
      <c r="Q455" s="2">
        <v>1</v>
      </c>
      <c r="R455" s="2">
        <v>0</v>
      </c>
      <c r="S455" s="2">
        <v>1</v>
      </c>
      <c r="T455" s="2">
        <v>0</v>
      </c>
      <c r="U455" s="2">
        <v>0</v>
      </c>
      <c r="V455" s="2">
        <v>0</v>
      </c>
      <c r="W455" s="2">
        <v>1</v>
      </c>
      <c r="X455" s="2">
        <v>0</v>
      </c>
      <c r="Y455" s="2">
        <v>0</v>
      </c>
      <c r="Z455" s="2">
        <v>9</v>
      </c>
      <c r="AA455" s="6">
        <v>0</v>
      </c>
    </row>
    <row r="456" spans="1:27" ht="15" thickBot="1">
      <c r="A456">
        <v>18</v>
      </c>
      <c r="B456" s="4" t="s">
        <v>426</v>
      </c>
      <c r="C456" s="15" t="s">
        <v>379</v>
      </c>
      <c r="D456" s="1">
        <v>23</v>
      </c>
      <c r="E456" s="4" t="s">
        <v>350</v>
      </c>
      <c r="F456">
        <v>1</v>
      </c>
      <c r="G456">
        <v>289</v>
      </c>
      <c r="H456" s="4" t="s">
        <v>360</v>
      </c>
      <c r="I456">
        <f>5*60+55</f>
        <v>355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1</v>
      </c>
      <c r="Q456" s="2">
        <v>0</v>
      </c>
      <c r="R456" s="2">
        <v>4</v>
      </c>
      <c r="S456" s="2">
        <v>4</v>
      </c>
      <c r="T456" s="2">
        <v>0</v>
      </c>
      <c r="U456" s="2">
        <v>2</v>
      </c>
      <c r="V456" s="2">
        <v>0</v>
      </c>
      <c r="W456" s="2">
        <v>2</v>
      </c>
      <c r="X456" s="2">
        <v>1</v>
      </c>
      <c r="Y456" s="2">
        <v>0</v>
      </c>
      <c r="Z456" s="2">
        <v>0</v>
      </c>
      <c r="AA456" s="6">
        <v>0</v>
      </c>
    </row>
    <row r="457" spans="1:27" ht="15" thickBot="1">
      <c r="A457">
        <v>18</v>
      </c>
      <c r="B457" s="4" t="s">
        <v>426</v>
      </c>
      <c r="C457" s="15" t="s">
        <v>379</v>
      </c>
      <c r="D457" s="1">
        <v>23</v>
      </c>
      <c r="E457" s="4" t="s">
        <v>350</v>
      </c>
      <c r="F457">
        <v>1</v>
      </c>
      <c r="G457">
        <v>291</v>
      </c>
      <c r="H457" s="4" t="s">
        <v>362</v>
      </c>
      <c r="I457">
        <f>3*60+42</f>
        <v>222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</v>
      </c>
      <c r="Q457" s="2">
        <v>0</v>
      </c>
      <c r="R457" s="2">
        <v>0</v>
      </c>
      <c r="S457" s="2">
        <v>0</v>
      </c>
      <c r="T457" s="2">
        <v>0</v>
      </c>
      <c r="U457" s="2">
        <v>1</v>
      </c>
      <c r="V457" s="2">
        <v>0</v>
      </c>
      <c r="W457" s="2">
        <v>2</v>
      </c>
      <c r="X457" s="2">
        <v>0</v>
      </c>
      <c r="Y457" s="2">
        <v>0</v>
      </c>
      <c r="Z457" s="2">
        <v>0</v>
      </c>
      <c r="AA457" s="6">
        <v>0</v>
      </c>
    </row>
    <row r="458" spans="1:27" ht="15" thickBot="1">
      <c r="A458">
        <v>18</v>
      </c>
      <c r="B458" s="4" t="s">
        <v>426</v>
      </c>
      <c r="C458" s="15" t="s">
        <v>379</v>
      </c>
      <c r="D458" s="1">
        <v>23</v>
      </c>
      <c r="E458" s="4" t="s">
        <v>350</v>
      </c>
      <c r="F458">
        <v>1</v>
      </c>
      <c r="G458">
        <v>292</v>
      </c>
      <c r="H458" s="4" t="s">
        <v>363</v>
      </c>
      <c r="I458">
        <f>2*60+27</f>
        <v>147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0</v>
      </c>
      <c r="P458">
        <v>4</v>
      </c>
      <c r="Q458" s="2">
        <v>0</v>
      </c>
      <c r="R458" s="2">
        <v>1</v>
      </c>
      <c r="S458" s="2">
        <v>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3</v>
      </c>
      <c r="AA458" s="6">
        <v>0</v>
      </c>
    </row>
    <row r="459" spans="1:27" ht="15" thickBot="1">
      <c r="A459">
        <v>19</v>
      </c>
      <c r="B459" s="4" t="s">
        <v>427</v>
      </c>
      <c r="C459" s="15" t="s">
        <v>379</v>
      </c>
      <c r="D459" s="1">
        <v>16</v>
      </c>
      <c r="E459" s="4" t="s">
        <v>251</v>
      </c>
      <c r="F459">
        <v>1</v>
      </c>
      <c r="G459">
        <v>192</v>
      </c>
      <c r="H459" s="4" t="s">
        <v>252</v>
      </c>
      <c r="I459">
        <f>30*60+35</f>
        <v>1835</v>
      </c>
      <c r="J459">
        <v>2</v>
      </c>
      <c r="K459">
        <v>3</v>
      </c>
      <c r="L459">
        <v>2</v>
      </c>
      <c r="M459">
        <v>2</v>
      </c>
      <c r="N459">
        <v>2</v>
      </c>
      <c r="O459">
        <v>2</v>
      </c>
      <c r="P459">
        <v>0</v>
      </c>
      <c r="Q459" s="2">
        <v>0</v>
      </c>
      <c r="R459" s="2">
        <v>2</v>
      </c>
      <c r="S459" s="2">
        <v>2</v>
      </c>
      <c r="T459" s="2">
        <v>3</v>
      </c>
      <c r="U459" s="2">
        <v>3</v>
      </c>
      <c r="V459" s="2">
        <v>2</v>
      </c>
      <c r="W459" s="2">
        <v>1</v>
      </c>
      <c r="X459" s="2">
        <v>0</v>
      </c>
      <c r="Y459" s="2">
        <v>0</v>
      </c>
      <c r="Z459" s="2">
        <v>8</v>
      </c>
      <c r="AA459" s="6">
        <v>1</v>
      </c>
    </row>
    <row r="460" spans="1:27" ht="15" thickBot="1">
      <c r="A460">
        <v>19</v>
      </c>
      <c r="B460" s="4" t="s">
        <v>427</v>
      </c>
      <c r="C460" s="15" t="s">
        <v>379</v>
      </c>
      <c r="D460" s="1">
        <v>16</v>
      </c>
      <c r="E460" s="4" t="s">
        <v>251</v>
      </c>
      <c r="F460">
        <v>1</v>
      </c>
      <c r="G460">
        <v>193</v>
      </c>
      <c r="H460" s="4" t="s">
        <v>253</v>
      </c>
      <c r="I460">
        <f>24*60</f>
        <v>1440</v>
      </c>
      <c r="J460">
        <v>5</v>
      </c>
      <c r="K460">
        <v>8</v>
      </c>
      <c r="L460">
        <v>0</v>
      </c>
      <c r="M460">
        <v>0</v>
      </c>
      <c r="N460">
        <v>2</v>
      </c>
      <c r="O460">
        <v>3</v>
      </c>
      <c r="P460">
        <v>-2</v>
      </c>
      <c r="Q460" s="2">
        <v>1</v>
      </c>
      <c r="R460" s="2">
        <v>5</v>
      </c>
      <c r="S460" s="2">
        <v>6</v>
      </c>
      <c r="T460" s="2">
        <v>2</v>
      </c>
      <c r="U460" s="2">
        <v>1</v>
      </c>
      <c r="V460" s="2">
        <v>0</v>
      </c>
      <c r="W460" s="2">
        <v>4</v>
      </c>
      <c r="X460" s="2">
        <v>0</v>
      </c>
      <c r="Y460" s="2">
        <v>0</v>
      </c>
      <c r="Z460" s="2">
        <v>12</v>
      </c>
      <c r="AA460" s="6">
        <v>1</v>
      </c>
    </row>
    <row r="461" spans="1:27" ht="15" thickBot="1">
      <c r="A461">
        <v>19</v>
      </c>
      <c r="B461" s="4" t="s">
        <v>427</v>
      </c>
      <c r="C461" s="15" t="s">
        <v>379</v>
      </c>
      <c r="D461" s="1">
        <v>16</v>
      </c>
      <c r="E461" s="4" t="s">
        <v>251</v>
      </c>
      <c r="F461">
        <v>1</v>
      </c>
      <c r="G461">
        <v>194</v>
      </c>
      <c r="H461" s="4" t="s">
        <v>254</v>
      </c>
      <c r="I461">
        <f>37*60+57</f>
        <v>2277</v>
      </c>
      <c r="J461">
        <v>5</v>
      </c>
      <c r="K461">
        <v>10</v>
      </c>
      <c r="L461">
        <v>0</v>
      </c>
      <c r="M461">
        <v>0</v>
      </c>
      <c r="N461">
        <v>0</v>
      </c>
      <c r="O461">
        <v>0</v>
      </c>
      <c r="P461">
        <v>5</v>
      </c>
      <c r="Q461" s="2">
        <v>2</v>
      </c>
      <c r="R461" s="2">
        <v>8</v>
      </c>
      <c r="S461" s="2">
        <v>10</v>
      </c>
      <c r="T461" s="2">
        <v>6</v>
      </c>
      <c r="U461" s="2">
        <v>4</v>
      </c>
      <c r="V461" s="2">
        <v>2</v>
      </c>
      <c r="W461" s="2">
        <v>1</v>
      </c>
      <c r="X461" s="2">
        <v>0</v>
      </c>
      <c r="Y461" s="2">
        <v>1</v>
      </c>
      <c r="Z461" s="2">
        <v>10</v>
      </c>
      <c r="AA461" s="6">
        <v>1</v>
      </c>
    </row>
    <row r="462" spans="1:27" ht="15" thickBot="1">
      <c r="A462">
        <v>19</v>
      </c>
      <c r="B462" s="4" t="s">
        <v>427</v>
      </c>
      <c r="C462" s="15" t="s">
        <v>379</v>
      </c>
      <c r="D462" s="1">
        <v>16</v>
      </c>
      <c r="E462" s="4" t="s">
        <v>251</v>
      </c>
      <c r="F462">
        <v>1</v>
      </c>
      <c r="G462">
        <v>195</v>
      </c>
      <c r="H462" s="4" t="s">
        <v>255</v>
      </c>
      <c r="I462">
        <f>40*60+53</f>
        <v>2453</v>
      </c>
      <c r="J462">
        <v>6</v>
      </c>
      <c r="K462">
        <v>16</v>
      </c>
      <c r="L462">
        <v>3</v>
      </c>
      <c r="M462">
        <v>8</v>
      </c>
      <c r="N462">
        <v>2</v>
      </c>
      <c r="O462">
        <v>2</v>
      </c>
      <c r="P462">
        <v>11</v>
      </c>
      <c r="Q462" s="2">
        <v>1</v>
      </c>
      <c r="R462" s="2">
        <v>1</v>
      </c>
      <c r="S462" s="2">
        <v>2</v>
      </c>
      <c r="T462" s="2">
        <v>2</v>
      </c>
      <c r="U462" s="2">
        <v>2</v>
      </c>
      <c r="V462" s="2">
        <v>3</v>
      </c>
      <c r="W462" s="2">
        <v>0</v>
      </c>
      <c r="X462" s="2">
        <v>0</v>
      </c>
      <c r="Y462" s="2">
        <v>1</v>
      </c>
      <c r="Z462" s="2">
        <v>17</v>
      </c>
      <c r="AA462" s="6">
        <v>1</v>
      </c>
    </row>
    <row r="463" spans="1:27" ht="15" thickBot="1">
      <c r="A463">
        <v>19</v>
      </c>
      <c r="B463" s="4" t="s">
        <v>427</v>
      </c>
      <c r="C463" s="15" t="s">
        <v>379</v>
      </c>
      <c r="D463" s="1">
        <v>16</v>
      </c>
      <c r="E463" s="4" t="s">
        <v>251</v>
      </c>
      <c r="F463">
        <v>1</v>
      </c>
      <c r="G463">
        <v>196</v>
      </c>
      <c r="H463" s="4" t="s">
        <v>256</v>
      </c>
      <c r="I463">
        <f>30*60+51</f>
        <v>1851</v>
      </c>
      <c r="J463">
        <v>7</v>
      </c>
      <c r="K463">
        <v>13</v>
      </c>
      <c r="L463">
        <v>1</v>
      </c>
      <c r="M463">
        <v>4</v>
      </c>
      <c r="N463">
        <v>2</v>
      </c>
      <c r="O463">
        <v>2</v>
      </c>
      <c r="P463">
        <v>0</v>
      </c>
      <c r="Q463" s="2">
        <v>1</v>
      </c>
      <c r="R463" s="2">
        <v>2</v>
      </c>
      <c r="S463" s="2">
        <v>3</v>
      </c>
      <c r="T463" s="2">
        <v>6</v>
      </c>
      <c r="U463" s="2">
        <v>1</v>
      </c>
      <c r="V463" s="2">
        <v>2</v>
      </c>
      <c r="W463" s="2">
        <v>2</v>
      </c>
      <c r="X463" s="2">
        <v>0</v>
      </c>
      <c r="Y463" s="2">
        <v>0</v>
      </c>
      <c r="Z463" s="2">
        <v>17</v>
      </c>
      <c r="AA463" s="6">
        <v>1</v>
      </c>
    </row>
    <row r="464" spans="1:27" ht="15" thickBot="1">
      <c r="A464">
        <v>19</v>
      </c>
      <c r="B464" s="4" t="s">
        <v>427</v>
      </c>
      <c r="C464" s="15" t="s">
        <v>379</v>
      </c>
      <c r="D464" s="1">
        <v>16</v>
      </c>
      <c r="E464" s="4" t="s">
        <v>251</v>
      </c>
      <c r="F464">
        <v>1</v>
      </c>
      <c r="G464">
        <v>200</v>
      </c>
      <c r="H464" s="4" t="s">
        <v>260</v>
      </c>
      <c r="I464">
        <f>13*60+25</f>
        <v>805</v>
      </c>
      <c r="J464">
        <v>2</v>
      </c>
      <c r="K464">
        <v>3</v>
      </c>
      <c r="L464">
        <v>2</v>
      </c>
      <c r="M464">
        <v>3</v>
      </c>
      <c r="N464">
        <v>0</v>
      </c>
      <c r="O464">
        <v>0</v>
      </c>
      <c r="P464">
        <v>10</v>
      </c>
      <c r="Q464" s="2">
        <v>0</v>
      </c>
      <c r="R464" s="2">
        <v>3</v>
      </c>
      <c r="S464" s="2">
        <v>3</v>
      </c>
      <c r="T464" s="2">
        <v>1</v>
      </c>
      <c r="U464" s="2">
        <v>2</v>
      </c>
      <c r="V464" s="2">
        <v>0</v>
      </c>
      <c r="W464" s="2">
        <v>0</v>
      </c>
      <c r="X464" s="2">
        <v>0</v>
      </c>
      <c r="Y464" s="2">
        <v>0</v>
      </c>
      <c r="Z464" s="2">
        <v>6</v>
      </c>
      <c r="AA464" s="6">
        <v>0</v>
      </c>
    </row>
    <row r="465" spans="1:27" ht="15" thickBot="1">
      <c r="A465">
        <v>19</v>
      </c>
      <c r="B465" s="4" t="s">
        <v>427</v>
      </c>
      <c r="C465" s="15" t="s">
        <v>379</v>
      </c>
      <c r="D465" s="1">
        <v>16</v>
      </c>
      <c r="E465" s="4" t="s">
        <v>251</v>
      </c>
      <c r="F465">
        <v>1</v>
      </c>
      <c r="G465">
        <v>197</v>
      </c>
      <c r="H465" s="4" t="s">
        <v>257</v>
      </c>
      <c r="I465">
        <f>28*60+16</f>
        <v>1696</v>
      </c>
      <c r="J465">
        <v>8</v>
      </c>
      <c r="K465">
        <v>15</v>
      </c>
      <c r="L465">
        <v>4</v>
      </c>
      <c r="M465">
        <v>8</v>
      </c>
      <c r="N465">
        <v>3</v>
      </c>
      <c r="O465">
        <v>4</v>
      </c>
      <c r="P465">
        <v>18</v>
      </c>
      <c r="Q465" s="2">
        <v>0</v>
      </c>
      <c r="R465" s="2">
        <v>1</v>
      </c>
      <c r="S465" s="2">
        <v>1</v>
      </c>
      <c r="T465" s="2">
        <v>5</v>
      </c>
      <c r="U465" s="2">
        <v>3</v>
      </c>
      <c r="V465" s="2">
        <v>2</v>
      </c>
      <c r="W465" s="2">
        <v>3</v>
      </c>
      <c r="X465" s="2">
        <v>0</v>
      </c>
      <c r="Y465" s="2">
        <v>0</v>
      </c>
      <c r="Z465" s="2">
        <v>23</v>
      </c>
      <c r="AA465" s="6">
        <v>0</v>
      </c>
    </row>
    <row r="466" spans="1:27" ht="15" thickBot="1">
      <c r="A466">
        <v>19</v>
      </c>
      <c r="B466" s="4" t="s">
        <v>427</v>
      </c>
      <c r="C466" s="15" t="s">
        <v>379</v>
      </c>
      <c r="D466" s="1">
        <v>16</v>
      </c>
      <c r="E466" s="4" t="s">
        <v>251</v>
      </c>
      <c r="F466">
        <v>1</v>
      </c>
      <c r="G466">
        <v>198</v>
      </c>
      <c r="H466" s="4" t="s">
        <v>258</v>
      </c>
      <c r="I466">
        <f>28*60+12</f>
        <v>1692</v>
      </c>
      <c r="J466">
        <v>4</v>
      </c>
      <c r="K466">
        <v>9</v>
      </c>
      <c r="L466">
        <v>0</v>
      </c>
      <c r="M466">
        <v>0</v>
      </c>
      <c r="N466">
        <v>2</v>
      </c>
      <c r="O466">
        <v>2</v>
      </c>
      <c r="P466">
        <v>22</v>
      </c>
      <c r="Q466" s="2">
        <v>2</v>
      </c>
      <c r="R466" s="2">
        <v>5</v>
      </c>
      <c r="S466" s="2">
        <v>7</v>
      </c>
      <c r="T466" s="2">
        <v>2</v>
      </c>
      <c r="U466" s="2">
        <v>2</v>
      </c>
      <c r="V466" s="2">
        <v>2</v>
      </c>
      <c r="W466" s="2">
        <v>2</v>
      </c>
      <c r="X466" s="2">
        <v>2</v>
      </c>
      <c r="Y466" s="2">
        <v>1</v>
      </c>
      <c r="Z466" s="2">
        <v>10</v>
      </c>
      <c r="AA466" s="6">
        <v>0</v>
      </c>
    </row>
    <row r="467" spans="1:27" ht="15" thickBot="1">
      <c r="A467">
        <v>19</v>
      </c>
      <c r="B467" s="4" t="s">
        <v>427</v>
      </c>
      <c r="C467" s="15" t="s">
        <v>379</v>
      </c>
      <c r="D467" s="1">
        <v>16</v>
      </c>
      <c r="E467" s="4" t="s">
        <v>251</v>
      </c>
      <c r="F467">
        <v>1</v>
      </c>
      <c r="G467">
        <v>199</v>
      </c>
      <c r="H467" s="4" t="s">
        <v>259</v>
      </c>
      <c r="I467">
        <f>5*60+51</f>
        <v>351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1</v>
      </c>
      <c r="Q467" s="2">
        <v>0</v>
      </c>
      <c r="R467" s="2">
        <v>3</v>
      </c>
      <c r="S467" s="2">
        <v>3</v>
      </c>
      <c r="T467" s="2">
        <v>0</v>
      </c>
      <c r="U467" s="2">
        <v>1</v>
      </c>
      <c r="V467" s="2">
        <v>0</v>
      </c>
      <c r="W467" s="2">
        <v>0</v>
      </c>
      <c r="X467" s="2">
        <v>1</v>
      </c>
      <c r="Y467" s="2">
        <v>0</v>
      </c>
      <c r="Z467" s="2">
        <v>2</v>
      </c>
      <c r="AA467" s="6">
        <v>0</v>
      </c>
    </row>
    <row r="468" spans="1:27">
      <c r="A468">
        <v>19</v>
      </c>
      <c r="B468" s="4" t="s">
        <v>427</v>
      </c>
      <c r="C468" s="15" t="s">
        <v>379</v>
      </c>
      <c r="D468" s="1">
        <v>16</v>
      </c>
      <c r="E468" s="4" t="s">
        <v>251</v>
      </c>
      <c r="F468">
        <v>1</v>
      </c>
      <c r="G468">
        <v>201</v>
      </c>
      <c r="H468" s="4" t="s">
        <v>261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6">
        <v>0</v>
      </c>
    </row>
    <row r="469" spans="1:27">
      <c r="A469">
        <v>19</v>
      </c>
      <c r="B469" s="4" t="s">
        <v>427</v>
      </c>
      <c r="C469" s="15" t="s">
        <v>379</v>
      </c>
      <c r="D469" s="1">
        <v>16</v>
      </c>
      <c r="E469" s="4" t="s">
        <v>251</v>
      </c>
      <c r="F469">
        <v>1</v>
      </c>
      <c r="G469">
        <v>202</v>
      </c>
      <c r="H469" s="4" t="s">
        <v>262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6">
        <v>0</v>
      </c>
    </row>
    <row r="470" spans="1:27">
      <c r="A470">
        <v>19</v>
      </c>
      <c r="B470" s="4" t="s">
        <v>427</v>
      </c>
      <c r="C470" s="15" t="s">
        <v>379</v>
      </c>
      <c r="D470" s="1">
        <v>16</v>
      </c>
      <c r="E470" s="4" t="s">
        <v>251</v>
      </c>
      <c r="F470">
        <v>1</v>
      </c>
      <c r="G470">
        <v>203</v>
      </c>
      <c r="H470" s="4" t="s">
        <v>263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6">
        <v>0</v>
      </c>
    </row>
    <row r="471" spans="1:27" ht="15" thickBot="1">
      <c r="A471">
        <v>19</v>
      </c>
      <c r="B471" s="4" t="s">
        <v>427</v>
      </c>
      <c r="C471" s="15" t="s">
        <v>379</v>
      </c>
      <c r="D471" s="1">
        <v>22</v>
      </c>
      <c r="E471" s="4" t="s">
        <v>336</v>
      </c>
      <c r="F471">
        <v>-1</v>
      </c>
      <c r="G471">
        <v>268</v>
      </c>
      <c r="H471" s="4" t="s">
        <v>337</v>
      </c>
      <c r="I471">
        <f>36*60+26</f>
        <v>2186</v>
      </c>
      <c r="J471">
        <v>3</v>
      </c>
      <c r="K471">
        <v>8</v>
      </c>
      <c r="L471">
        <v>0</v>
      </c>
      <c r="M471">
        <v>2</v>
      </c>
      <c r="N471">
        <v>2</v>
      </c>
      <c r="O471">
        <v>3</v>
      </c>
      <c r="P471">
        <v>-5</v>
      </c>
      <c r="Q471" s="2">
        <v>3</v>
      </c>
      <c r="R471" s="2">
        <v>3</v>
      </c>
      <c r="S471" s="2">
        <v>6</v>
      </c>
      <c r="T471" s="2">
        <v>3</v>
      </c>
      <c r="U471" s="2">
        <v>2</v>
      </c>
      <c r="V471" s="2">
        <v>0</v>
      </c>
      <c r="W471" s="2">
        <v>1</v>
      </c>
      <c r="X471" s="2">
        <v>0</v>
      </c>
      <c r="Y471" s="2">
        <v>2</v>
      </c>
      <c r="Z471" s="2">
        <v>8</v>
      </c>
      <c r="AA471" s="6">
        <v>1</v>
      </c>
    </row>
    <row r="472" spans="1:27" ht="15" thickBot="1">
      <c r="A472">
        <v>19</v>
      </c>
      <c r="B472" s="4" t="s">
        <v>427</v>
      </c>
      <c r="C472" s="15" t="s">
        <v>379</v>
      </c>
      <c r="D472" s="1">
        <v>22</v>
      </c>
      <c r="E472" s="4" t="s">
        <v>336</v>
      </c>
      <c r="F472">
        <v>-1</v>
      </c>
      <c r="G472">
        <v>269</v>
      </c>
      <c r="H472" s="4" t="s">
        <v>338</v>
      </c>
      <c r="I472">
        <f>37*60+19</f>
        <v>2239</v>
      </c>
      <c r="J472">
        <v>8</v>
      </c>
      <c r="K472">
        <v>17</v>
      </c>
      <c r="L472">
        <v>1</v>
      </c>
      <c r="M472">
        <v>3</v>
      </c>
      <c r="N472">
        <v>5</v>
      </c>
      <c r="O472">
        <v>7</v>
      </c>
      <c r="P472">
        <v>-4</v>
      </c>
      <c r="Q472" s="2">
        <v>2</v>
      </c>
      <c r="R472" s="2">
        <v>9</v>
      </c>
      <c r="S472" s="2">
        <v>11</v>
      </c>
      <c r="T472" s="2">
        <v>3</v>
      </c>
      <c r="U472" s="2">
        <v>3</v>
      </c>
      <c r="V472" s="2">
        <v>2</v>
      </c>
      <c r="W472" s="2">
        <v>1</v>
      </c>
      <c r="X472" s="2">
        <v>1</v>
      </c>
      <c r="Y472" s="2">
        <v>1</v>
      </c>
      <c r="Z472" s="2">
        <v>22</v>
      </c>
      <c r="AA472" s="6">
        <v>1</v>
      </c>
    </row>
    <row r="473" spans="1:27" ht="15" thickBot="1">
      <c r="A473">
        <v>19</v>
      </c>
      <c r="B473" s="4" t="s">
        <v>427</v>
      </c>
      <c r="C473" s="15" t="s">
        <v>379</v>
      </c>
      <c r="D473" s="1">
        <v>22</v>
      </c>
      <c r="E473" s="4" t="s">
        <v>336</v>
      </c>
      <c r="F473">
        <v>-1</v>
      </c>
      <c r="G473">
        <v>270</v>
      </c>
      <c r="H473" s="4" t="s">
        <v>339</v>
      </c>
      <c r="I473">
        <f>10*60+11</f>
        <v>611</v>
      </c>
      <c r="J473">
        <v>0</v>
      </c>
      <c r="K473">
        <v>2</v>
      </c>
      <c r="L473">
        <v>0</v>
      </c>
      <c r="M473">
        <v>1</v>
      </c>
      <c r="N473">
        <v>0</v>
      </c>
      <c r="O473">
        <v>0</v>
      </c>
      <c r="P473">
        <v>-2</v>
      </c>
      <c r="Q473" s="2">
        <v>0</v>
      </c>
      <c r="R473" s="2">
        <v>1</v>
      </c>
      <c r="S473" s="2">
        <v>1</v>
      </c>
      <c r="T473" s="2">
        <v>1</v>
      </c>
      <c r="U473" s="2">
        <v>2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6">
        <v>1</v>
      </c>
    </row>
    <row r="474" spans="1:27" ht="15" thickBot="1">
      <c r="A474">
        <v>19</v>
      </c>
      <c r="B474" s="4" t="s">
        <v>427</v>
      </c>
      <c r="C474" s="15" t="s">
        <v>379</v>
      </c>
      <c r="D474" s="1">
        <v>22</v>
      </c>
      <c r="E474" s="4" t="s">
        <v>336</v>
      </c>
      <c r="F474">
        <v>-1</v>
      </c>
      <c r="G474">
        <v>271</v>
      </c>
      <c r="H474" s="4" t="s">
        <v>340</v>
      </c>
      <c r="I474">
        <f>33*60+30</f>
        <v>2010</v>
      </c>
      <c r="J474">
        <v>4</v>
      </c>
      <c r="K474">
        <v>9</v>
      </c>
      <c r="L474">
        <v>4</v>
      </c>
      <c r="M474">
        <v>6</v>
      </c>
      <c r="N474">
        <v>0</v>
      </c>
      <c r="O474">
        <v>0</v>
      </c>
      <c r="P474">
        <v>-4</v>
      </c>
      <c r="Q474" s="2">
        <v>0</v>
      </c>
      <c r="R474" s="2">
        <v>4</v>
      </c>
      <c r="S474" s="2">
        <v>4</v>
      </c>
      <c r="T474" s="2">
        <v>1</v>
      </c>
      <c r="U474" s="2">
        <v>0</v>
      </c>
      <c r="V474" s="2">
        <v>0</v>
      </c>
      <c r="W474" s="2">
        <v>4</v>
      </c>
      <c r="X474" s="2">
        <v>0</v>
      </c>
      <c r="Y474" s="2">
        <v>0</v>
      </c>
      <c r="Z474" s="2">
        <v>12</v>
      </c>
      <c r="AA474" s="6">
        <v>1</v>
      </c>
    </row>
    <row r="475" spans="1:27" ht="15" thickBot="1">
      <c r="A475">
        <v>19</v>
      </c>
      <c r="B475" s="4" t="s">
        <v>427</v>
      </c>
      <c r="C475" s="15" t="s">
        <v>379</v>
      </c>
      <c r="D475" s="1">
        <v>22</v>
      </c>
      <c r="E475" s="4" t="s">
        <v>336</v>
      </c>
      <c r="F475">
        <v>-1</v>
      </c>
      <c r="G475">
        <v>272</v>
      </c>
      <c r="H475" s="4" t="s">
        <v>341</v>
      </c>
      <c r="I475">
        <f>35*60+4</f>
        <v>2104</v>
      </c>
      <c r="J475">
        <v>7</v>
      </c>
      <c r="K475">
        <v>14</v>
      </c>
      <c r="L475">
        <v>3</v>
      </c>
      <c r="M475">
        <v>7</v>
      </c>
      <c r="N475">
        <v>4</v>
      </c>
      <c r="O475">
        <v>5</v>
      </c>
      <c r="P475">
        <v>1</v>
      </c>
      <c r="Q475" s="2">
        <v>1</v>
      </c>
      <c r="R475" s="2">
        <v>1</v>
      </c>
      <c r="S475" s="2">
        <v>2</v>
      </c>
      <c r="T475" s="2">
        <v>8</v>
      </c>
      <c r="U475" s="2">
        <v>2</v>
      </c>
      <c r="V475" s="2">
        <v>2</v>
      </c>
      <c r="W475" s="2">
        <v>4</v>
      </c>
      <c r="X475" s="2">
        <v>0</v>
      </c>
      <c r="Y475" s="2">
        <v>0</v>
      </c>
      <c r="Z475" s="2">
        <v>21</v>
      </c>
      <c r="AA475" s="6">
        <v>1</v>
      </c>
    </row>
    <row r="476" spans="1:27" ht="15" thickBot="1">
      <c r="A476">
        <v>19</v>
      </c>
      <c r="B476" s="4" t="s">
        <v>427</v>
      </c>
      <c r="C476" s="15" t="s">
        <v>379</v>
      </c>
      <c r="D476" s="1">
        <v>22</v>
      </c>
      <c r="E476" s="4" t="s">
        <v>336</v>
      </c>
      <c r="F476">
        <v>-1</v>
      </c>
      <c r="G476">
        <v>273</v>
      </c>
      <c r="H476" s="4" t="s">
        <v>342</v>
      </c>
      <c r="I476">
        <f>21*60+3</f>
        <v>1263</v>
      </c>
      <c r="J476">
        <v>1</v>
      </c>
      <c r="K476">
        <v>4</v>
      </c>
      <c r="L476">
        <v>0</v>
      </c>
      <c r="M476">
        <v>2</v>
      </c>
      <c r="N476">
        <v>4</v>
      </c>
      <c r="O476">
        <v>5</v>
      </c>
      <c r="P476">
        <v>-8</v>
      </c>
      <c r="Q476" s="2">
        <v>0</v>
      </c>
      <c r="R476" s="2">
        <v>2</v>
      </c>
      <c r="S476" s="2">
        <v>2</v>
      </c>
      <c r="T476" s="2">
        <v>5</v>
      </c>
      <c r="U476" s="2">
        <v>1</v>
      </c>
      <c r="V476" s="2">
        <v>1</v>
      </c>
      <c r="W476" s="2">
        <v>5</v>
      </c>
      <c r="X476" s="2">
        <v>0</v>
      </c>
      <c r="Y476" s="2">
        <v>0</v>
      </c>
      <c r="Z476" s="2">
        <v>6</v>
      </c>
      <c r="AA476" s="6">
        <v>0</v>
      </c>
    </row>
    <row r="477" spans="1:27" ht="15" thickBot="1">
      <c r="A477">
        <v>19</v>
      </c>
      <c r="B477" s="4" t="s">
        <v>427</v>
      </c>
      <c r="C477" s="15" t="s">
        <v>379</v>
      </c>
      <c r="D477" s="1">
        <v>22</v>
      </c>
      <c r="E477" s="4" t="s">
        <v>336</v>
      </c>
      <c r="F477">
        <v>-1</v>
      </c>
      <c r="G477">
        <v>274</v>
      </c>
      <c r="H477" s="4" t="s">
        <v>343</v>
      </c>
      <c r="I477">
        <f>25*60+52</f>
        <v>1552</v>
      </c>
      <c r="J477">
        <v>4</v>
      </c>
      <c r="K477">
        <v>5</v>
      </c>
      <c r="L477">
        <v>0</v>
      </c>
      <c r="M477">
        <v>0</v>
      </c>
      <c r="N477">
        <v>0</v>
      </c>
      <c r="O477">
        <v>0</v>
      </c>
      <c r="P477">
        <v>-5</v>
      </c>
      <c r="Q477" s="2">
        <v>0</v>
      </c>
      <c r="R477" s="2">
        <v>5</v>
      </c>
      <c r="S477" s="2">
        <v>5</v>
      </c>
      <c r="T477" s="2">
        <v>3</v>
      </c>
      <c r="U477" s="2">
        <v>3</v>
      </c>
      <c r="V477" s="2">
        <v>2</v>
      </c>
      <c r="W477" s="2">
        <v>0</v>
      </c>
      <c r="X477" s="2">
        <v>1</v>
      </c>
      <c r="Y477" s="2">
        <v>0</v>
      </c>
      <c r="Z477" s="2">
        <v>8</v>
      </c>
      <c r="AA477" s="6">
        <v>0</v>
      </c>
    </row>
    <row r="478" spans="1:27" ht="15" thickBot="1">
      <c r="A478">
        <v>19</v>
      </c>
      <c r="B478" s="4" t="s">
        <v>427</v>
      </c>
      <c r="C478" s="15" t="s">
        <v>379</v>
      </c>
      <c r="D478" s="1">
        <v>22</v>
      </c>
      <c r="E478" s="4" t="s">
        <v>336</v>
      </c>
      <c r="F478">
        <v>-1</v>
      </c>
      <c r="G478">
        <v>275</v>
      </c>
      <c r="H478" s="4" t="s">
        <v>344</v>
      </c>
      <c r="I478">
        <f>10*60+41</f>
        <v>641</v>
      </c>
      <c r="J478">
        <v>1</v>
      </c>
      <c r="K478">
        <v>3</v>
      </c>
      <c r="L478">
        <v>0</v>
      </c>
      <c r="M478">
        <v>1</v>
      </c>
      <c r="N478">
        <v>0</v>
      </c>
      <c r="O478">
        <v>0</v>
      </c>
      <c r="P478">
        <v>-9</v>
      </c>
      <c r="Q478" s="2">
        <v>1</v>
      </c>
      <c r="R478" s="2">
        <v>2</v>
      </c>
      <c r="S478" s="2">
        <v>3</v>
      </c>
      <c r="T478" s="2">
        <v>0</v>
      </c>
      <c r="U478" s="2">
        <v>1</v>
      </c>
      <c r="V478" s="2">
        <v>0</v>
      </c>
      <c r="W478" s="2">
        <v>0</v>
      </c>
      <c r="X478" s="2">
        <v>1</v>
      </c>
      <c r="Y478" s="2">
        <v>0</v>
      </c>
      <c r="Z478" s="2">
        <v>2</v>
      </c>
      <c r="AA478" s="6">
        <v>0</v>
      </c>
    </row>
    <row r="479" spans="1:27" ht="15" thickBot="1">
      <c r="A479">
        <v>19</v>
      </c>
      <c r="B479" s="4" t="s">
        <v>427</v>
      </c>
      <c r="C479" s="15" t="s">
        <v>379</v>
      </c>
      <c r="D479" s="1">
        <v>22</v>
      </c>
      <c r="E479" s="4" t="s">
        <v>336</v>
      </c>
      <c r="F479">
        <v>-1</v>
      </c>
      <c r="G479">
        <v>276</v>
      </c>
      <c r="H479" s="4" t="s">
        <v>345</v>
      </c>
      <c r="I479">
        <f>12*60+56</f>
        <v>776</v>
      </c>
      <c r="J479">
        <v>2</v>
      </c>
      <c r="K479">
        <v>5</v>
      </c>
      <c r="L479">
        <v>0</v>
      </c>
      <c r="M479">
        <v>1</v>
      </c>
      <c r="N479">
        <v>1</v>
      </c>
      <c r="O479">
        <v>2</v>
      </c>
      <c r="P479">
        <v>-14</v>
      </c>
      <c r="Q479" s="2">
        <v>0</v>
      </c>
      <c r="R479" s="2">
        <v>1</v>
      </c>
      <c r="S479" s="2">
        <v>1</v>
      </c>
      <c r="T479" s="2">
        <v>0</v>
      </c>
      <c r="U479" s="2">
        <v>3</v>
      </c>
      <c r="V479" s="2">
        <v>0</v>
      </c>
      <c r="W479" s="2">
        <v>1</v>
      </c>
      <c r="X479" s="2">
        <v>0</v>
      </c>
      <c r="Y479" s="2">
        <v>0</v>
      </c>
      <c r="Z479" s="2">
        <v>5</v>
      </c>
      <c r="AA479" s="6">
        <v>0</v>
      </c>
    </row>
    <row r="480" spans="1:27" ht="15" thickBot="1">
      <c r="A480">
        <v>19</v>
      </c>
      <c r="B480" s="4" t="s">
        <v>427</v>
      </c>
      <c r="C480" s="15" t="s">
        <v>379</v>
      </c>
      <c r="D480" s="1">
        <v>22</v>
      </c>
      <c r="E480" s="4" t="s">
        <v>336</v>
      </c>
      <c r="F480">
        <v>-1</v>
      </c>
      <c r="G480">
        <v>277</v>
      </c>
      <c r="H480" s="4" t="s">
        <v>346</v>
      </c>
      <c r="I480">
        <f>11*60+57</f>
        <v>717</v>
      </c>
      <c r="J480">
        <v>2</v>
      </c>
      <c r="K480">
        <v>4</v>
      </c>
      <c r="L480">
        <v>0</v>
      </c>
      <c r="M480">
        <v>1</v>
      </c>
      <c r="N480">
        <v>4</v>
      </c>
      <c r="O480">
        <v>4</v>
      </c>
      <c r="P480">
        <v>-6</v>
      </c>
      <c r="Q480" s="2">
        <v>2</v>
      </c>
      <c r="R480" s="2">
        <v>1</v>
      </c>
      <c r="S480" s="2">
        <v>3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8</v>
      </c>
      <c r="AA480" s="6">
        <v>0</v>
      </c>
    </row>
    <row r="481" spans="1:27" ht="15" thickBot="1">
      <c r="A481">
        <v>19</v>
      </c>
      <c r="B481" s="4" t="s">
        <v>427</v>
      </c>
      <c r="C481" s="15" t="s">
        <v>379</v>
      </c>
      <c r="D481" s="1">
        <v>22</v>
      </c>
      <c r="E481" s="4" t="s">
        <v>336</v>
      </c>
      <c r="F481">
        <v>-1</v>
      </c>
      <c r="G481">
        <v>278</v>
      </c>
      <c r="H481" s="4" t="s">
        <v>347</v>
      </c>
      <c r="I481">
        <f>5*60+1</f>
        <v>301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-9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6">
        <v>0</v>
      </c>
    </row>
    <row r="482" spans="1:27">
      <c r="A482">
        <v>19</v>
      </c>
      <c r="B482" s="4" t="s">
        <v>427</v>
      </c>
      <c r="C482" s="15" t="s">
        <v>379</v>
      </c>
      <c r="D482" s="1">
        <v>22</v>
      </c>
      <c r="E482" s="4" t="s">
        <v>336</v>
      </c>
      <c r="F482">
        <v>-1</v>
      </c>
      <c r="G482">
        <v>279</v>
      </c>
      <c r="H482" s="4" t="s">
        <v>348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6">
        <v>0</v>
      </c>
    </row>
    <row r="483" spans="1:27" ht="15" thickBot="1">
      <c r="A483">
        <v>20</v>
      </c>
      <c r="B483" s="4" t="s">
        <v>428</v>
      </c>
      <c r="C483" s="15" t="s">
        <v>379</v>
      </c>
      <c r="D483" s="1">
        <v>19</v>
      </c>
      <c r="E483" s="4" t="s">
        <v>294</v>
      </c>
      <c r="F483">
        <v>-1</v>
      </c>
      <c r="G483">
        <v>230</v>
      </c>
      <c r="H483" s="4" t="s">
        <v>295</v>
      </c>
      <c r="I483">
        <f>32*60+35</f>
        <v>1955</v>
      </c>
      <c r="J483">
        <v>2</v>
      </c>
      <c r="K483">
        <v>10</v>
      </c>
      <c r="L483">
        <v>0</v>
      </c>
      <c r="M483">
        <v>5</v>
      </c>
      <c r="N483">
        <v>0</v>
      </c>
      <c r="O483">
        <v>0</v>
      </c>
      <c r="P483">
        <v>-15</v>
      </c>
      <c r="Q483" s="2">
        <v>1</v>
      </c>
      <c r="R483" s="2">
        <v>3</v>
      </c>
      <c r="S483" s="2">
        <v>4</v>
      </c>
      <c r="T483" s="2">
        <v>2</v>
      </c>
      <c r="U483" s="2">
        <v>4</v>
      </c>
      <c r="V483" s="2">
        <v>1</v>
      </c>
      <c r="W483" s="2">
        <v>3</v>
      </c>
      <c r="X483" s="2">
        <v>0</v>
      </c>
      <c r="Y483" s="2">
        <v>1</v>
      </c>
      <c r="Z483" s="2">
        <v>4</v>
      </c>
      <c r="AA483" s="6">
        <v>1</v>
      </c>
    </row>
    <row r="484" spans="1:27" ht="15" thickBot="1">
      <c r="A484">
        <v>20</v>
      </c>
      <c r="B484" s="4" t="s">
        <v>428</v>
      </c>
      <c r="C484" s="15" t="s">
        <v>379</v>
      </c>
      <c r="D484" s="1">
        <v>19</v>
      </c>
      <c r="E484" s="4" t="s">
        <v>294</v>
      </c>
      <c r="F484">
        <v>-1</v>
      </c>
      <c r="G484">
        <v>231</v>
      </c>
      <c r="H484" s="4" t="s">
        <v>296</v>
      </c>
      <c r="I484">
        <f>34*60+29</f>
        <v>2069</v>
      </c>
      <c r="J484">
        <v>7</v>
      </c>
      <c r="K484">
        <v>15</v>
      </c>
      <c r="L484">
        <v>0</v>
      </c>
      <c r="M484">
        <v>0</v>
      </c>
      <c r="N484">
        <v>0</v>
      </c>
      <c r="O484">
        <v>0</v>
      </c>
      <c r="P484">
        <v>-1</v>
      </c>
      <c r="Q484" s="2">
        <v>1</v>
      </c>
      <c r="R484" s="2">
        <v>6</v>
      </c>
      <c r="S484" s="2">
        <v>7</v>
      </c>
      <c r="T484" s="2">
        <v>2</v>
      </c>
      <c r="U484" s="2">
        <v>2</v>
      </c>
      <c r="V484" s="2">
        <v>0</v>
      </c>
      <c r="W484" s="2">
        <v>2</v>
      </c>
      <c r="X484" s="2">
        <v>1</v>
      </c>
      <c r="Y484" s="2">
        <v>1</v>
      </c>
      <c r="Z484" s="2">
        <v>14</v>
      </c>
      <c r="AA484" s="6">
        <v>1</v>
      </c>
    </row>
    <row r="485" spans="1:27" ht="15" thickBot="1">
      <c r="A485">
        <v>20</v>
      </c>
      <c r="B485" s="4" t="s">
        <v>428</v>
      </c>
      <c r="C485" s="15" t="s">
        <v>379</v>
      </c>
      <c r="D485" s="1">
        <v>19</v>
      </c>
      <c r="E485" s="4" t="s">
        <v>294</v>
      </c>
      <c r="F485">
        <v>-1</v>
      </c>
      <c r="G485">
        <v>232</v>
      </c>
      <c r="H485" s="4" t="s">
        <v>297</v>
      </c>
      <c r="I485">
        <f>25*60+26</f>
        <v>1526</v>
      </c>
      <c r="J485">
        <v>3</v>
      </c>
      <c r="K485">
        <v>5</v>
      </c>
      <c r="L485">
        <v>0</v>
      </c>
      <c r="M485">
        <v>0</v>
      </c>
      <c r="N485">
        <v>2</v>
      </c>
      <c r="O485">
        <v>2</v>
      </c>
      <c r="P485">
        <v>-14</v>
      </c>
      <c r="Q485" s="2">
        <v>6</v>
      </c>
      <c r="R485" s="2">
        <v>10</v>
      </c>
      <c r="S485" s="2">
        <v>16</v>
      </c>
      <c r="T485" s="2">
        <v>4</v>
      </c>
      <c r="U485" s="2">
        <v>2</v>
      </c>
      <c r="V485" s="2">
        <v>0</v>
      </c>
      <c r="W485" s="2">
        <v>0</v>
      </c>
      <c r="X485" s="2">
        <v>0</v>
      </c>
      <c r="Y485" s="2">
        <v>0</v>
      </c>
      <c r="Z485" s="2">
        <v>8</v>
      </c>
      <c r="AA485" s="6">
        <v>1</v>
      </c>
    </row>
    <row r="486" spans="1:27" ht="15" thickBot="1">
      <c r="A486">
        <v>20</v>
      </c>
      <c r="B486" s="4" t="s">
        <v>428</v>
      </c>
      <c r="C486" s="15" t="s">
        <v>379</v>
      </c>
      <c r="D486" s="1">
        <v>19</v>
      </c>
      <c r="E486" s="4" t="s">
        <v>294</v>
      </c>
      <c r="F486">
        <v>-1</v>
      </c>
      <c r="G486">
        <v>233</v>
      </c>
      <c r="H486" s="4" t="s">
        <v>298</v>
      </c>
      <c r="I486">
        <f>45*60+24</f>
        <v>2724</v>
      </c>
      <c r="J486">
        <v>6</v>
      </c>
      <c r="K486">
        <v>12</v>
      </c>
      <c r="L486">
        <v>1</v>
      </c>
      <c r="M486">
        <v>4</v>
      </c>
      <c r="N486">
        <v>6</v>
      </c>
      <c r="O486">
        <v>6</v>
      </c>
      <c r="P486">
        <v>-13</v>
      </c>
      <c r="Q486" s="2">
        <v>0</v>
      </c>
      <c r="R486" s="2">
        <v>3</v>
      </c>
      <c r="S486" s="2">
        <v>3</v>
      </c>
      <c r="T486" s="2">
        <v>6</v>
      </c>
      <c r="U486" s="2">
        <v>1</v>
      </c>
      <c r="V486" s="2">
        <v>1</v>
      </c>
      <c r="W486" s="2">
        <v>5</v>
      </c>
      <c r="X486" s="2">
        <v>0</v>
      </c>
      <c r="Y486" s="2">
        <v>0</v>
      </c>
      <c r="Z486" s="2">
        <v>19</v>
      </c>
      <c r="AA486" s="6">
        <v>1</v>
      </c>
    </row>
    <row r="487" spans="1:27" ht="15" thickBot="1">
      <c r="A487">
        <v>20</v>
      </c>
      <c r="B487" s="4" t="s">
        <v>428</v>
      </c>
      <c r="C487" s="15" t="s">
        <v>379</v>
      </c>
      <c r="D487" s="1">
        <v>19</v>
      </c>
      <c r="E487" s="4" t="s">
        <v>294</v>
      </c>
      <c r="F487">
        <v>-1</v>
      </c>
      <c r="G487">
        <v>234</v>
      </c>
      <c r="H487" s="4" t="s">
        <v>299</v>
      </c>
      <c r="I487">
        <f>41*60+42</f>
        <v>2502</v>
      </c>
      <c r="J487">
        <v>4</v>
      </c>
      <c r="K487">
        <v>11</v>
      </c>
      <c r="L487">
        <v>2</v>
      </c>
      <c r="M487">
        <v>8</v>
      </c>
      <c r="N487">
        <v>1</v>
      </c>
      <c r="O487">
        <v>1</v>
      </c>
      <c r="P487">
        <v>-27</v>
      </c>
      <c r="Q487" s="2">
        <v>1</v>
      </c>
      <c r="R487" s="2">
        <v>4</v>
      </c>
      <c r="S487" s="2">
        <v>5</v>
      </c>
      <c r="T487" s="2">
        <v>2</v>
      </c>
      <c r="U487" s="2">
        <v>2</v>
      </c>
      <c r="V487" s="2">
        <v>1</v>
      </c>
      <c r="W487" s="2">
        <v>5</v>
      </c>
      <c r="X487" s="2">
        <v>1</v>
      </c>
      <c r="Y487" s="2">
        <v>0</v>
      </c>
      <c r="Z487" s="2">
        <v>11</v>
      </c>
      <c r="AA487" s="6">
        <v>1</v>
      </c>
    </row>
    <row r="488" spans="1:27" ht="15" thickBot="1">
      <c r="A488">
        <v>20</v>
      </c>
      <c r="B488" s="4" t="s">
        <v>428</v>
      </c>
      <c r="C488" s="15" t="s">
        <v>379</v>
      </c>
      <c r="D488" s="1">
        <v>19</v>
      </c>
      <c r="E488" s="4" t="s">
        <v>294</v>
      </c>
      <c r="F488">
        <v>-1</v>
      </c>
      <c r="G488">
        <v>236</v>
      </c>
      <c r="H488" s="4" t="s">
        <v>301</v>
      </c>
      <c r="I488">
        <f>15*60+1</f>
        <v>901</v>
      </c>
      <c r="J488">
        <v>5</v>
      </c>
      <c r="K488">
        <v>9</v>
      </c>
      <c r="L488">
        <v>0</v>
      </c>
      <c r="M488">
        <v>0</v>
      </c>
      <c r="N488">
        <v>0</v>
      </c>
      <c r="O488">
        <v>0</v>
      </c>
      <c r="P488">
        <v>-19</v>
      </c>
      <c r="Q488" s="2">
        <v>0</v>
      </c>
      <c r="R488" s="2">
        <v>1</v>
      </c>
      <c r="S488" s="2">
        <v>1</v>
      </c>
      <c r="T488" s="2">
        <v>0</v>
      </c>
      <c r="U488" s="2">
        <v>3</v>
      </c>
      <c r="V488" s="2">
        <v>0</v>
      </c>
      <c r="W488" s="2">
        <v>0</v>
      </c>
      <c r="X488" s="2">
        <v>0</v>
      </c>
      <c r="Y488" s="2">
        <v>0</v>
      </c>
      <c r="Z488" s="2">
        <v>10</v>
      </c>
      <c r="AA488" s="6">
        <v>0</v>
      </c>
    </row>
    <row r="489" spans="1:27" ht="15" thickBot="1">
      <c r="A489">
        <v>20</v>
      </c>
      <c r="B489" s="4" t="s">
        <v>428</v>
      </c>
      <c r="C489" s="15" t="s">
        <v>379</v>
      </c>
      <c r="D489" s="1">
        <v>19</v>
      </c>
      <c r="E489" s="4" t="s">
        <v>294</v>
      </c>
      <c r="F489">
        <v>-1</v>
      </c>
      <c r="G489">
        <v>237</v>
      </c>
      <c r="H489" s="4" t="s">
        <v>302</v>
      </c>
      <c r="I489">
        <f>15*60+32</f>
        <v>932</v>
      </c>
      <c r="J489">
        <v>1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-12</v>
      </c>
      <c r="Q489" s="2">
        <v>0</v>
      </c>
      <c r="R489" s="2">
        <v>2</v>
      </c>
      <c r="S489" s="2">
        <v>2</v>
      </c>
      <c r="T489" s="2">
        <v>1</v>
      </c>
      <c r="U489" s="2">
        <v>1</v>
      </c>
      <c r="V489" s="2">
        <v>0</v>
      </c>
      <c r="W489" s="2">
        <v>0</v>
      </c>
      <c r="X489" s="2">
        <v>0</v>
      </c>
      <c r="Y489" s="2">
        <v>2</v>
      </c>
      <c r="Z489" s="2">
        <v>2</v>
      </c>
      <c r="AA489" s="6">
        <v>0</v>
      </c>
    </row>
    <row r="490" spans="1:27" ht="15" thickBot="1">
      <c r="A490">
        <v>20</v>
      </c>
      <c r="B490" s="4" t="s">
        <v>428</v>
      </c>
      <c r="C490" s="15" t="s">
        <v>379</v>
      </c>
      <c r="D490" s="1">
        <v>19</v>
      </c>
      <c r="E490" s="4" t="s">
        <v>294</v>
      </c>
      <c r="F490">
        <v>-1</v>
      </c>
      <c r="G490">
        <v>235</v>
      </c>
      <c r="H490" s="4" t="s">
        <v>300</v>
      </c>
      <c r="I490">
        <f>21*60+45</f>
        <v>1305</v>
      </c>
      <c r="J490">
        <v>2</v>
      </c>
      <c r="K490">
        <v>5</v>
      </c>
      <c r="L490">
        <v>1</v>
      </c>
      <c r="M490">
        <v>1</v>
      </c>
      <c r="N490">
        <v>0</v>
      </c>
      <c r="O490">
        <v>0</v>
      </c>
      <c r="P490">
        <v>-6</v>
      </c>
      <c r="Q490" s="2">
        <v>1</v>
      </c>
      <c r="R490" s="2">
        <v>1</v>
      </c>
      <c r="S490" s="2">
        <v>2</v>
      </c>
      <c r="T490" s="2">
        <v>1</v>
      </c>
      <c r="U490" s="2">
        <v>1</v>
      </c>
      <c r="V490" s="2">
        <v>0</v>
      </c>
      <c r="W490" s="2">
        <v>1</v>
      </c>
      <c r="X490" s="2">
        <v>1</v>
      </c>
      <c r="Y490" s="2">
        <v>1</v>
      </c>
      <c r="Z490" s="2">
        <v>5</v>
      </c>
      <c r="AA490" s="6">
        <v>0</v>
      </c>
    </row>
    <row r="491" spans="1:27" ht="15" thickBot="1">
      <c r="A491">
        <v>20</v>
      </c>
      <c r="B491" s="4" t="s">
        <v>428</v>
      </c>
      <c r="C491" s="15" t="s">
        <v>379</v>
      </c>
      <c r="D491" s="1">
        <v>19</v>
      </c>
      <c r="E491" s="4" t="s">
        <v>294</v>
      </c>
      <c r="F491">
        <v>-1</v>
      </c>
      <c r="G491">
        <v>240</v>
      </c>
      <c r="H491" s="4" t="s">
        <v>305</v>
      </c>
      <c r="I491">
        <f>5*60+31</f>
        <v>331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8</v>
      </c>
      <c r="Q491" s="2">
        <v>1</v>
      </c>
      <c r="R491" s="2">
        <v>0</v>
      </c>
      <c r="S491" s="2">
        <v>1</v>
      </c>
      <c r="T491" s="2">
        <v>0</v>
      </c>
      <c r="U491" s="2">
        <v>0</v>
      </c>
      <c r="V491" s="2">
        <v>0</v>
      </c>
      <c r="W491" s="2">
        <v>1</v>
      </c>
      <c r="X491" s="2">
        <v>0</v>
      </c>
      <c r="Y491" s="2">
        <v>0</v>
      </c>
      <c r="Z491" s="2">
        <v>2</v>
      </c>
      <c r="AA491" s="6">
        <v>0</v>
      </c>
    </row>
    <row r="492" spans="1:27" ht="15" thickBot="1">
      <c r="A492">
        <v>20</v>
      </c>
      <c r="B492" s="4" t="s">
        <v>428</v>
      </c>
      <c r="C492" s="15" t="s">
        <v>379</v>
      </c>
      <c r="D492" s="1">
        <v>19</v>
      </c>
      <c r="E492" s="4" t="s">
        <v>294</v>
      </c>
      <c r="F492">
        <v>-1</v>
      </c>
      <c r="G492">
        <v>241</v>
      </c>
      <c r="H492" s="4" t="s">
        <v>306</v>
      </c>
      <c r="I492">
        <f>2*60+34</f>
        <v>154</v>
      </c>
      <c r="J492">
        <v>1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4</v>
      </c>
      <c r="Q492" s="2">
        <v>0</v>
      </c>
      <c r="R492" s="2">
        <v>1</v>
      </c>
      <c r="S492" s="2">
        <v>1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2</v>
      </c>
      <c r="AA492" s="6">
        <v>0</v>
      </c>
    </row>
    <row r="493" spans="1:27">
      <c r="A493">
        <v>20</v>
      </c>
      <c r="B493" s="4" t="s">
        <v>428</v>
      </c>
      <c r="C493" s="15" t="s">
        <v>379</v>
      </c>
      <c r="D493" s="1">
        <v>19</v>
      </c>
      <c r="E493" s="4" t="s">
        <v>294</v>
      </c>
      <c r="F493">
        <v>-1</v>
      </c>
      <c r="G493">
        <v>238</v>
      </c>
      <c r="H493" s="4" t="s">
        <v>303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6">
        <v>0</v>
      </c>
    </row>
    <row r="494" spans="1:27">
      <c r="A494">
        <v>20</v>
      </c>
      <c r="B494" s="4" t="s">
        <v>428</v>
      </c>
      <c r="C494" s="15" t="s">
        <v>379</v>
      </c>
      <c r="D494" s="1">
        <v>19</v>
      </c>
      <c r="E494" s="4" t="s">
        <v>294</v>
      </c>
      <c r="F494">
        <v>-1</v>
      </c>
      <c r="G494">
        <v>239</v>
      </c>
      <c r="H494" s="4" t="s">
        <v>304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6">
        <v>0</v>
      </c>
    </row>
    <row r="495" spans="1:27">
      <c r="A495">
        <v>20</v>
      </c>
      <c r="B495" s="4" t="s">
        <v>428</v>
      </c>
      <c r="C495" s="15" t="s">
        <v>379</v>
      </c>
      <c r="D495" s="1">
        <v>19</v>
      </c>
      <c r="E495" s="4" t="s">
        <v>294</v>
      </c>
      <c r="F495">
        <v>-1</v>
      </c>
      <c r="G495">
        <v>242</v>
      </c>
      <c r="H495" s="4" t="s">
        <v>307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6">
        <v>0</v>
      </c>
    </row>
    <row r="496" spans="1:27" ht="15" thickBot="1">
      <c r="A496">
        <v>20</v>
      </c>
      <c r="B496" s="4" t="s">
        <v>428</v>
      </c>
      <c r="C496" s="15" t="s">
        <v>379</v>
      </c>
      <c r="D496" s="1">
        <v>18</v>
      </c>
      <c r="E496" s="4" t="s">
        <v>279</v>
      </c>
      <c r="F496">
        <v>1</v>
      </c>
      <c r="G496">
        <v>217</v>
      </c>
      <c r="H496" s="4" t="s">
        <v>280</v>
      </c>
      <c r="I496">
        <f>29*60+21</f>
        <v>1761</v>
      </c>
      <c r="J496">
        <v>7</v>
      </c>
      <c r="K496">
        <v>12</v>
      </c>
      <c r="L496">
        <v>1</v>
      </c>
      <c r="M496">
        <v>3</v>
      </c>
      <c r="N496">
        <v>2</v>
      </c>
      <c r="O496">
        <v>5</v>
      </c>
      <c r="P496">
        <v>18</v>
      </c>
      <c r="Q496" s="2">
        <v>0</v>
      </c>
      <c r="R496" s="2">
        <v>4</v>
      </c>
      <c r="S496" s="2">
        <v>4</v>
      </c>
      <c r="T496" s="2">
        <v>8</v>
      </c>
      <c r="U496" s="2">
        <v>0</v>
      </c>
      <c r="V496" s="2">
        <v>1</v>
      </c>
      <c r="W496" s="2">
        <v>2</v>
      </c>
      <c r="X496" s="2">
        <v>1</v>
      </c>
      <c r="Y496" s="2">
        <v>0</v>
      </c>
      <c r="Z496" s="2">
        <v>17</v>
      </c>
      <c r="AA496" s="6">
        <v>1</v>
      </c>
    </row>
    <row r="497" spans="1:27" ht="15" thickBot="1">
      <c r="A497">
        <v>20</v>
      </c>
      <c r="B497" s="4" t="s">
        <v>428</v>
      </c>
      <c r="C497" s="15" t="s">
        <v>379</v>
      </c>
      <c r="D497" s="1">
        <v>18</v>
      </c>
      <c r="E497" s="4" t="s">
        <v>279</v>
      </c>
      <c r="F497">
        <v>1</v>
      </c>
      <c r="G497">
        <v>218</v>
      </c>
      <c r="H497" s="4" t="s">
        <v>281</v>
      </c>
      <c r="I497">
        <f>24*60+57</f>
        <v>1497</v>
      </c>
      <c r="J497">
        <v>3</v>
      </c>
      <c r="K497">
        <v>5</v>
      </c>
      <c r="L497">
        <v>0</v>
      </c>
      <c r="M497">
        <v>0</v>
      </c>
      <c r="N497">
        <v>0</v>
      </c>
      <c r="O497">
        <v>0</v>
      </c>
      <c r="P497">
        <v>12</v>
      </c>
      <c r="Q497" s="2">
        <v>1</v>
      </c>
      <c r="R497" s="2">
        <v>4</v>
      </c>
      <c r="S497" s="2">
        <v>5</v>
      </c>
      <c r="T497" s="2">
        <v>0</v>
      </c>
      <c r="U497" s="2">
        <v>1</v>
      </c>
      <c r="V497" s="2">
        <v>1</v>
      </c>
      <c r="W497" s="2">
        <v>0</v>
      </c>
      <c r="X497" s="2">
        <v>0</v>
      </c>
      <c r="Y497" s="2">
        <v>0</v>
      </c>
      <c r="Z497" s="2">
        <v>6</v>
      </c>
      <c r="AA497" s="6">
        <v>1</v>
      </c>
    </row>
    <row r="498" spans="1:27" ht="15" thickBot="1">
      <c r="A498">
        <v>20</v>
      </c>
      <c r="B498" s="4" t="s">
        <v>428</v>
      </c>
      <c r="C498" s="15" t="s">
        <v>379</v>
      </c>
      <c r="D498" s="1">
        <v>18</v>
      </c>
      <c r="E498" s="4" t="s">
        <v>279</v>
      </c>
      <c r="F498">
        <v>1</v>
      </c>
      <c r="G498">
        <v>219</v>
      </c>
      <c r="H498" s="4" t="s">
        <v>282</v>
      </c>
      <c r="I498">
        <f>26*60+15</f>
        <v>1575</v>
      </c>
      <c r="J498">
        <v>7</v>
      </c>
      <c r="K498">
        <v>13</v>
      </c>
      <c r="L498">
        <v>1</v>
      </c>
      <c r="M498">
        <v>4</v>
      </c>
      <c r="N498">
        <v>0</v>
      </c>
      <c r="O498">
        <v>0</v>
      </c>
      <c r="P498">
        <v>13</v>
      </c>
      <c r="Q498" s="2">
        <v>0</v>
      </c>
      <c r="R498" s="2">
        <v>0</v>
      </c>
      <c r="S498" s="2">
        <v>0</v>
      </c>
      <c r="T498" s="2">
        <v>2</v>
      </c>
      <c r="U498" s="2">
        <v>1</v>
      </c>
      <c r="V498" s="2">
        <v>1</v>
      </c>
      <c r="W498" s="2">
        <v>2</v>
      </c>
      <c r="X498" s="2">
        <v>1</v>
      </c>
      <c r="Y498" s="2">
        <v>0</v>
      </c>
      <c r="Z498" s="2">
        <v>15</v>
      </c>
      <c r="AA498" s="6">
        <v>1</v>
      </c>
    </row>
    <row r="499" spans="1:27" ht="15" thickBot="1">
      <c r="A499">
        <v>20</v>
      </c>
      <c r="B499" s="4" t="s">
        <v>428</v>
      </c>
      <c r="C499" s="15" t="s">
        <v>379</v>
      </c>
      <c r="D499" s="1">
        <v>18</v>
      </c>
      <c r="E499" s="4" t="s">
        <v>279</v>
      </c>
      <c r="F499">
        <v>1</v>
      </c>
      <c r="G499">
        <v>220</v>
      </c>
      <c r="H499" s="4" t="s">
        <v>283</v>
      </c>
      <c r="I499">
        <f>26*60+15</f>
        <v>1575</v>
      </c>
      <c r="J499">
        <v>3</v>
      </c>
      <c r="K499">
        <v>7</v>
      </c>
      <c r="L499">
        <v>0</v>
      </c>
      <c r="M499">
        <v>1</v>
      </c>
      <c r="N499">
        <v>3</v>
      </c>
      <c r="O499">
        <v>4</v>
      </c>
      <c r="P499">
        <v>13</v>
      </c>
      <c r="Q499" s="2">
        <v>4</v>
      </c>
      <c r="R499" s="2">
        <v>3</v>
      </c>
      <c r="S499" s="2">
        <v>7</v>
      </c>
      <c r="T499" s="2">
        <v>3</v>
      </c>
      <c r="U499" s="2">
        <v>2</v>
      </c>
      <c r="V499" s="2">
        <v>2</v>
      </c>
      <c r="W499" s="2">
        <v>0</v>
      </c>
      <c r="X499" s="2">
        <v>0</v>
      </c>
      <c r="Y499" s="2">
        <v>1</v>
      </c>
      <c r="Z499" s="2">
        <v>9</v>
      </c>
      <c r="AA499" s="6">
        <v>1</v>
      </c>
    </row>
    <row r="500" spans="1:27" ht="15" thickBot="1">
      <c r="A500">
        <v>20</v>
      </c>
      <c r="B500" s="4" t="s">
        <v>428</v>
      </c>
      <c r="C500" s="15" t="s">
        <v>379</v>
      </c>
      <c r="D500" s="1">
        <v>18</v>
      </c>
      <c r="E500" s="4" t="s">
        <v>279</v>
      </c>
      <c r="F500">
        <v>1</v>
      </c>
      <c r="G500">
        <v>221</v>
      </c>
      <c r="H500" s="4" t="s">
        <v>284</v>
      </c>
      <c r="I500">
        <f>32*60+34</f>
        <v>1954</v>
      </c>
      <c r="J500">
        <v>6</v>
      </c>
      <c r="K500">
        <v>8</v>
      </c>
      <c r="L500">
        <v>2</v>
      </c>
      <c r="M500">
        <v>3</v>
      </c>
      <c r="N500">
        <v>0</v>
      </c>
      <c r="O500">
        <v>1</v>
      </c>
      <c r="P500">
        <v>8</v>
      </c>
      <c r="Q500" s="2">
        <v>0</v>
      </c>
      <c r="R500" s="2">
        <v>4</v>
      </c>
      <c r="S500" s="2">
        <v>4</v>
      </c>
      <c r="T500" s="2">
        <v>3</v>
      </c>
      <c r="U500" s="2">
        <v>2</v>
      </c>
      <c r="V500" s="2">
        <v>2</v>
      </c>
      <c r="W500" s="2">
        <v>1</v>
      </c>
      <c r="X500" s="2">
        <v>0</v>
      </c>
      <c r="Y500" s="2">
        <v>0</v>
      </c>
      <c r="Z500" s="2">
        <v>14</v>
      </c>
      <c r="AA500" s="6">
        <v>1</v>
      </c>
    </row>
    <row r="501" spans="1:27" ht="15" thickBot="1">
      <c r="A501">
        <v>20</v>
      </c>
      <c r="B501" s="4" t="s">
        <v>428</v>
      </c>
      <c r="C501" s="15" t="s">
        <v>379</v>
      </c>
      <c r="D501" s="1">
        <v>18</v>
      </c>
      <c r="E501" s="4" t="s">
        <v>279</v>
      </c>
      <c r="F501">
        <v>1</v>
      </c>
      <c r="G501">
        <v>224</v>
      </c>
      <c r="H501" s="4" t="s">
        <v>287</v>
      </c>
      <c r="I501">
        <f>25*60+1</f>
        <v>1501</v>
      </c>
      <c r="J501">
        <v>3</v>
      </c>
      <c r="K501">
        <v>6</v>
      </c>
      <c r="L501">
        <v>3</v>
      </c>
      <c r="M501">
        <v>5</v>
      </c>
      <c r="N501">
        <v>0</v>
      </c>
      <c r="O501">
        <v>0</v>
      </c>
      <c r="P501">
        <v>17</v>
      </c>
      <c r="Q501" s="2">
        <v>0</v>
      </c>
      <c r="R501" s="2">
        <v>2</v>
      </c>
      <c r="S501" s="2">
        <v>2</v>
      </c>
      <c r="T501" s="2">
        <v>0</v>
      </c>
      <c r="U501" s="2">
        <v>1</v>
      </c>
      <c r="V501" s="2">
        <v>1</v>
      </c>
      <c r="W501" s="2">
        <v>0</v>
      </c>
      <c r="X501" s="2">
        <v>0</v>
      </c>
      <c r="Y501" s="2">
        <v>0</v>
      </c>
      <c r="Z501" s="2">
        <v>9</v>
      </c>
      <c r="AA501" s="6">
        <v>0</v>
      </c>
    </row>
    <row r="502" spans="1:27" ht="15" thickBot="1">
      <c r="A502">
        <v>20</v>
      </c>
      <c r="B502" s="4" t="s">
        <v>428</v>
      </c>
      <c r="C502" s="15" t="s">
        <v>379</v>
      </c>
      <c r="D502" s="1">
        <v>18</v>
      </c>
      <c r="E502" s="4" t="s">
        <v>279</v>
      </c>
      <c r="F502">
        <v>1</v>
      </c>
      <c r="G502">
        <v>225</v>
      </c>
      <c r="H502" s="4" t="s">
        <v>288</v>
      </c>
      <c r="I502">
        <f>17*60+32</f>
        <v>1052</v>
      </c>
      <c r="J502">
        <v>2</v>
      </c>
      <c r="K502">
        <v>4</v>
      </c>
      <c r="L502">
        <v>0</v>
      </c>
      <c r="M502">
        <v>1</v>
      </c>
      <c r="N502">
        <v>4</v>
      </c>
      <c r="O502">
        <v>4</v>
      </c>
      <c r="P502">
        <v>15</v>
      </c>
      <c r="Q502" s="2">
        <v>2</v>
      </c>
      <c r="R502" s="2">
        <v>5</v>
      </c>
      <c r="S502" s="2">
        <v>7</v>
      </c>
      <c r="T502" s="2">
        <v>0</v>
      </c>
      <c r="U502" s="2">
        <v>1</v>
      </c>
      <c r="V502" s="2">
        <v>1</v>
      </c>
      <c r="W502" s="2">
        <v>1</v>
      </c>
      <c r="X502" s="2">
        <v>2</v>
      </c>
      <c r="Y502" s="2">
        <v>0</v>
      </c>
      <c r="Z502" s="2">
        <v>8</v>
      </c>
      <c r="AA502" s="6">
        <v>0</v>
      </c>
    </row>
    <row r="503" spans="1:27" ht="15" thickBot="1">
      <c r="A503">
        <v>20</v>
      </c>
      <c r="B503" s="4" t="s">
        <v>428</v>
      </c>
      <c r="C503" s="15" t="s">
        <v>379</v>
      </c>
      <c r="D503" s="1">
        <v>18</v>
      </c>
      <c r="E503" s="4" t="s">
        <v>279</v>
      </c>
      <c r="F503">
        <v>1</v>
      </c>
      <c r="G503">
        <v>222</v>
      </c>
      <c r="H503" s="4" t="s">
        <v>285</v>
      </c>
      <c r="I503">
        <f>16*60+14</f>
        <v>974</v>
      </c>
      <c r="J503">
        <v>3</v>
      </c>
      <c r="K503">
        <v>6</v>
      </c>
      <c r="L503">
        <v>1</v>
      </c>
      <c r="M503">
        <v>3</v>
      </c>
      <c r="N503">
        <v>0</v>
      </c>
      <c r="O503">
        <v>0</v>
      </c>
      <c r="P503">
        <v>14</v>
      </c>
      <c r="Q503" s="2">
        <v>1</v>
      </c>
      <c r="R503" s="2">
        <v>2</v>
      </c>
      <c r="S503" s="2">
        <v>3</v>
      </c>
      <c r="T503" s="2">
        <v>2</v>
      </c>
      <c r="U503" s="2">
        <v>3</v>
      </c>
      <c r="V503" s="2">
        <v>0</v>
      </c>
      <c r="W503" s="2">
        <v>2</v>
      </c>
      <c r="X503" s="2">
        <v>0</v>
      </c>
      <c r="Y503" s="2">
        <v>1</v>
      </c>
      <c r="Z503" s="2">
        <v>7</v>
      </c>
      <c r="AA503" s="6">
        <v>0</v>
      </c>
    </row>
    <row r="504" spans="1:27" ht="15" thickBot="1">
      <c r="A504">
        <v>20</v>
      </c>
      <c r="B504" s="4" t="s">
        <v>428</v>
      </c>
      <c r="C504" s="15" t="s">
        <v>379</v>
      </c>
      <c r="D504" s="1">
        <v>18</v>
      </c>
      <c r="E504" s="4" t="s">
        <v>279</v>
      </c>
      <c r="F504">
        <v>1</v>
      </c>
      <c r="G504">
        <v>223</v>
      </c>
      <c r="H504" s="4" t="s">
        <v>286</v>
      </c>
      <c r="I504">
        <f>25*60+18</f>
        <v>1518</v>
      </c>
      <c r="J504">
        <v>3</v>
      </c>
      <c r="K504">
        <v>9</v>
      </c>
      <c r="L504">
        <v>1</v>
      </c>
      <c r="M504">
        <v>4</v>
      </c>
      <c r="N504">
        <v>0</v>
      </c>
      <c r="O504">
        <v>0</v>
      </c>
      <c r="P504">
        <v>9</v>
      </c>
      <c r="Q504" s="2">
        <v>0</v>
      </c>
      <c r="R504" s="2">
        <v>2</v>
      </c>
      <c r="S504" s="2">
        <v>2</v>
      </c>
      <c r="T504" s="2">
        <v>3</v>
      </c>
      <c r="U504" s="2">
        <v>1</v>
      </c>
      <c r="V504" s="2">
        <v>1</v>
      </c>
      <c r="W504" s="2">
        <v>0</v>
      </c>
      <c r="X504" s="2">
        <v>1</v>
      </c>
      <c r="Y504" s="2">
        <v>0</v>
      </c>
      <c r="Z504" s="2">
        <v>7</v>
      </c>
      <c r="AA504" s="6">
        <v>0</v>
      </c>
    </row>
    <row r="505" spans="1:27" ht="15" thickBot="1">
      <c r="A505">
        <v>20</v>
      </c>
      <c r="B505" s="4" t="s">
        <v>428</v>
      </c>
      <c r="C505" s="15" t="s">
        <v>379</v>
      </c>
      <c r="D505" s="1">
        <v>18</v>
      </c>
      <c r="E505" s="4" t="s">
        <v>279</v>
      </c>
      <c r="F505">
        <v>1</v>
      </c>
      <c r="G505">
        <v>228</v>
      </c>
      <c r="H505" s="4" t="s">
        <v>291</v>
      </c>
      <c r="I505">
        <f>5*60+31</f>
        <v>331</v>
      </c>
      <c r="J505">
        <v>1</v>
      </c>
      <c r="K505">
        <v>2</v>
      </c>
      <c r="L505">
        <v>0</v>
      </c>
      <c r="M505">
        <v>1</v>
      </c>
      <c r="N505">
        <v>0</v>
      </c>
      <c r="O505">
        <v>0</v>
      </c>
      <c r="P505">
        <v>-8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2</v>
      </c>
      <c r="AA505" s="6">
        <v>0</v>
      </c>
    </row>
    <row r="506" spans="1:27" ht="15" thickBot="1">
      <c r="A506">
        <v>20</v>
      </c>
      <c r="B506" s="4" t="s">
        <v>428</v>
      </c>
      <c r="C506" s="15" t="s">
        <v>379</v>
      </c>
      <c r="D506" s="1">
        <v>18</v>
      </c>
      <c r="E506" s="4" t="s">
        <v>279</v>
      </c>
      <c r="F506">
        <v>1</v>
      </c>
      <c r="G506">
        <v>227</v>
      </c>
      <c r="H506" s="4" t="s">
        <v>290</v>
      </c>
      <c r="I506">
        <f>5*60+31</f>
        <v>331</v>
      </c>
      <c r="J506">
        <v>1</v>
      </c>
      <c r="K506">
        <v>5</v>
      </c>
      <c r="L506">
        <v>0</v>
      </c>
      <c r="M506">
        <v>1</v>
      </c>
      <c r="N506">
        <v>0</v>
      </c>
      <c r="O506">
        <v>0</v>
      </c>
      <c r="P506">
        <v>-8</v>
      </c>
      <c r="Q506" s="2">
        <v>0</v>
      </c>
      <c r="R506" s="2">
        <v>0</v>
      </c>
      <c r="S506" s="2">
        <v>0</v>
      </c>
      <c r="T506" s="2">
        <v>1</v>
      </c>
      <c r="U506" s="2">
        <v>0</v>
      </c>
      <c r="V506" s="2">
        <v>1</v>
      </c>
      <c r="W506" s="2">
        <v>0</v>
      </c>
      <c r="X506" s="2">
        <v>0</v>
      </c>
      <c r="Y506" s="2">
        <v>1</v>
      </c>
      <c r="Z506" s="2">
        <v>2</v>
      </c>
      <c r="AA506" s="6">
        <v>0</v>
      </c>
    </row>
    <row r="507" spans="1:27" ht="15" thickBot="1">
      <c r="A507">
        <v>20</v>
      </c>
      <c r="B507" s="4" t="s">
        <v>428</v>
      </c>
      <c r="C507" s="15" t="s">
        <v>379</v>
      </c>
      <c r="D507" s="1">
        <v>18</v>
      </c>
      <c r="E507" s="4" t="s">
        <v>279</v>
      </c>
      <c r="F507">
        <v>1</v>
      </c>
      <c r="G507">
        <v>226</v>
      </c>
      <c r="H507" s="4" t="s">
        <v>289</v>
      </c>
      <c r="I507">
        <f>5*60+31</f>
        <v>331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-8</v>
      </c>
      <c r="Q507" s="2">
        <v>0</v>
      </c>
      <c r="R507" s="2">
        <v>1</v>
      </c>
      <c r="S507" s="2">
        <v>1</v>
      </c>
      <c r="T507" s="2">
        <v>0</v>
      </c>
      <c r="U507" s="2">
        <v>0</v>
      </c>
      <c r="V507" s="2">
        <v>1</v>
      </c>
      <c r="W507" s="2">
        <v>1</v>
      </c>
      <c r="X507" s="2">
        <v>0</v>
      </c>
      <c r="Y507" s="2">
        <v>0</v>
      </c>
      <c r="Z507" s="2">
        <v>0</v>
      </c>
      <c r="AA507" s="6">
        <v>0</v>
      </c>
    </row>
    <row r="508" spans="1:27">
      <c r="A508">
        <v>20</v>
      </c>
      <c r="B508" s="4" t="s">
        <v>428</v>
      </c>
      <c r="C508" s="15" t="s">
        <v>379</v>
      </c>
      <c r="D508" s="1">
        <v>18</v>
      </c>
      <c r="E508" s="4" t="s">
        <v>279</v>
      </c>
      <c r="F508">
        <v>1</v>
      </c>
      <c r="G508">
        <v>345</v>
      </c>
      <c r="H508" s="4" t="s">
        <v>429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6">
        <v>0</v>
      </c>
    </row>
    <row r="509" spans="1:27" ht="15" thickBot="1">
      <c r="A509">
        <v>21</v>
      </c>
      <c r="B509" s="4" t="s">
        <v>430</v>
      </c>
      <c r="C509" s="15" t="s">
        <v>379</v>
      </c>
      <c r="D509" s="1">
        <v>9</v>
      </c>
      <c r="E509" s="4" t="s">
        <v>152</v>
      </c>
      <c r="F509">
        <v>-1</v>
      </c>
      <c r="G509">
        <v>103</v>
      </c>
      <c r="H509" s="4" t="s">
        <v>153</v>
      </c>
      <c r="I509">
        <f>13*60+42</f>
        <v>822</v>
      </c>
      <c r="J509">
        <v>3</v>
      </c>
      <c r="K509">
        <v>9</v>
      </c>
      <c r="L509">
        <v>0</v>
      </c>
      <c r="M509">
        <v>1</v>
      </c>
      <c r="N509">
        <v>0</v>
      </c>
      <c r="O509">
        <v>0</v>
      </c>
      <c r="P509">
        <v>-10</v>
      </c>
      <c r="Q509" s="2">
        <v>0</v>
      </c>
      <c r="R509" s="2">
        <v>3</v>
      </c>
      <c r="S509" s="2">
        <v>3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6</v>
      </c>
      <c r="AA509" s="6">
        <v>1</v>
      </c>
    </row>
    <row r="510" spans="1:27" ht="15" thickBot="1">
      <c r="A510">
        <v>21</v>
      </c>
      <c r="B510" s="4" t="s">
        <v>430</v>
      </c>
      <c r="C510" s="15" t="s">
        <v>379</v>
      </c>
      <c r="D510" s="1">
        <v>9</v>
      </c>
      <c r="E510" s="4" t="s">
        <v>152</v>
      </c>
      <c r="F510">
        <v>-1</v>
      </c>
      <c r="G510">
        <v>104</v>
      </c>
      <c r="H510" s="4" t="s">
        <v>154</v>
      </c>
      <c r="I510">
        <f>26*60+54</f>
        <v>1614</v>
      </c>
      <c r="J510">
        <v>1</v>
      </c>
      <c r="K510">
        <v>8</v>
      </c>
      <c r="L510">
        <v>0</v>
      </c>
      <c r="M510">
        <v>0</v>
      </c>
      <c r="N510">
        <v>2</v>
      </c>
      <c r="O510">
        <v>2</v>
      </c>
      <c r="P510">
        <v>-12</v>
      </c>
      <c r="Q510" s="2">
        <v>2</v>
      </c>
      <c r="R510" s="2">
        <v>3</v>
      </c>
      <c r="S510" s="2">
        <v>5</v>
      </c>
      <c r="T510" s="2">
        <v>3</v>
      </c>
      <c r="U510" s="2">
        <v>2</v>
      </c>
      <c r="V510" s="2">
        <v>0</v>
      </c>
      <c r="W510" s="2">
        <v>2</v>
      </c>
      <c r="X510" s="2">
        <v>1</v>
      </c>
      <c r="Y510" s="2">
        <v>2</v>
      </c>
      <c r="Z510" s="2">
        <v>4</v>
      </c>
      <c r="AA510" s="6">
        <v>1</v>
      </c>
    </row>
    <row r="511" spans="1:27" ht="15" thickBot="1">
      <c r="A511">
        <v>21</v>
      </c>
      <c r="B511" s="4" t="s">
        <v>430</v>
      </c>
      <c r="C511" s="15" t="s">
        <v>379</v>
      </c>
      <c r="D511" s="1">
        <v>9</v>
      </c>
      <c r="E511" s="4" t="s">
        <v>152</v>
      </c>
      <c r="F511">
        <v>-1</v>
      </c>
      <c r="G511">
        <v>105</v>
      </c>
      <c r="H511" s="4" t="s">
        <v>155</v>
      </c>
      <c r="I511">
        <f>33*60+18</f>
        <v>1998</v>
      </c>
      <c r="J511">
        <v>9</v>
      </c>
      <c r="K511">
        <v>18</v>
      </c>
      <c r="L511">
        <v>0</v>
      </c>
      <c r="M511">
        <v>0</v>
      </c>
      <c r="N511">
        <v>0</v>
      </c>
      <c r="O511">
        <v>0</v>
      </c>
      <c r="P511">
        <v>-19</v>
      </c>
      <c r="Q511" s="2">
        <v>3</v>
      </c>
      <c r="R511" s="2">
        <v>4</v>
      </c>
      <c r="S511" s="2">
        <v>7</v>
      </c>
      <c r="T511" s="2">
        <v>4</v>
      </c>
      <c r="U511" s="2">
        <v>2</v>
      </c>
      <c r="V511" s="2">
        <v>1</v>
      </c>
      <c r="W511" s="2">
        <v>0</v>
      </c>
      <c r="X511" s="2">
        <v>0</v>
      </c>
      <c r="Y511" s="2">
        <v>2</v>
      </c>
      <c r="Z511" s="2">
        <v>18</v>
      </c>
      <c r="AA511" s="6">
        <v>1</v>
      </c>
    </row>
    <row r="512" spans="1:27" ht="15" thickBot="1">
      <c r="A512">
        <v>21</v>
      </c>
      <c r="B512" s="4" t="s">
        <v>430</v>
      </c>
      <c r="C512" s="15" t="s">
        <v>379</v>
      </c>
      <c r="D512" s="1">
        <v>9</v>
      </c>
      <c r="E512" s="4" t="s">
        <v>152</v>
      </c>
      <c r="F512">
        <v>-1</v>
      </c>
      <c r="G512">
        <v>106</v>
      </c>
      <c r="H512" s="4" t="s">
        <v>156</v>
      </c>
      <c r="I512">
        <f>34*60+17</f>
        <v>2057</v>
      </c>
      <c r="J512">
        <v>6</v>
      </c>
      <c r="K512">
        <v>9</v>
      </c>
      <c r="L512">
        <v>2</v>
      </c>
      <c r="M512">
        <v>2</v>
      </c>
      <c r="N512">
        <v>0</v>
      </c>
      <c r="O512">
        <v>0</v>
      </c>
      <c r="P512">
        <v>-19</v>
      </c>
      <c r="Q512" s="2">
        <v>1</v>
      </c>
      <c r="R512" s="2">
        <v>5</v>
      </c>
      <c r="S512" s="2">
        <v>6</v>
      </c>
      <c r="T512" s="2">
        <v>0</v>
      </c>
      <c r="U512" s="2">
        <v>1</v>
      </c>
      <c r="V512" s="2">
        <v>1</v>
      </c>
      <c r="W512" s="2">
        <v>1</v>
      </c>
      <c r="X512" s="2">
        <v>0</v>
      </c>
      <c r="Y512" s="2">
        <v>0</v>
      </c>
      <c r="Z512" s="2">
        <v>14</v>
      </c>
      <c r="AA512" s="6">
        <v>1</v>
      </c>
    </row>
    <row r="513" spans="1:27" ht="15" thickBot="1">
      <c r="A513">
        <v>21</v>
      </c>
      <c r="B513" s="4" t="s">
        <v>430</v>
      </c>
      <c r="C513" s="15" t="s">
        <v>379</v>
      </c>
      <c r="D513" s="1">
        <v>9</v>
      </c>
      <c r="E513" s="4" t="s">
        <v>152</v>
      </c>
      <c r="F513">
        <v>-1</v>
      </c>
      <c r="G513">
        <v>107</v>
      </c>
      <c r="H513" s="4" t="s">
        <v>157</v>
      </c>
      <c r="I513">
        <f>33*60+16</f>
        <v>1996</v>
      </c>
      <c r="J513">
        <v>3</v>
      </c>
      <c r="K513">
        <v>15</v>
      </c>
      <c r="L513">
        <v>1</v>
      </c>
      <c r="M513">
        <v>4</v>
      </c>
      <c r="N513">
        <v>0</v>
      </c>
      <c r="O513">
        <v>0</v>
      </c>
      <c r="P513">
        <v>-6</v>
      </c>
      <c r="Q513" s="2">
        <v>0</v>
      </c>
      <c r="R513" s="2">
        <v>0</v>
      </c>
      <c r="S513" s="2">
        <v>0</v>
      </c>
      <c r="T513" s="2">
        <v>8</v>
      </c>
      <c r="U513" s="2">
        <v>5</v>
      </c>
      <c r="V513" s="2">
        <v>1</v>
      </c>
      <c r="W513" s="2">
        <v>3</v>
      </c>
      <c r="X513" s="2">
        <v>0</v>
      </c>
      <c r="Y513" s="2">
        <v>0</v>
      </c>
      <c r="Z513" s="2">
        <v>7</v>
      </c>
      <c r="AA513" s="6">
        <v>1</v>
      </c>
    </row>
    <row r="514" spans="1:27" ht="15" thickBot="1">
      <c r="A514">
        <v>21</v>
      </c>
      <c r="B514" s="4" t="s">
        <v>430</v>
      </c>
      <c r="C514" s="15" t="s">
        <v>379</v>
      </c>
      <c r="D514" s="1">
        <v>9</v>
      </c>
      <c r="E514" s="4" t="s">
        <v>152</v>
      </c>
      <c r="F514">
        <v>-1</v>
      </c>
      <c r="G514">
        <v>110</v>
      </c>
      <c r="H514" s="4" t="s">
        <v>160</v>
      </c>
      <c r="I514">
        <f>28*60+23</f>
        <v>1703</v>
      </c>
      <c r="J514">
        <v>4</v>
      </c>
      <c r="K514">
        <v>8</v>
      </c>
      <c r="L514">
        <v>1</v>
      </c>
      <c r="M514">
        <v>3</v>
      </c>
      <c r="N514">
        <v>0</v>
      </c>
      <c r="O514">
        <v>0</v>
      </c>
      <c r="P514">
        <v>-6</v>
      </c>
      <c r="Q514" s="2">
        <v>0</v>
      </c>
      <c r="R514" s="2">
        <v>4</v>
      </c>
      <c r="S514" s="2">
        <v>4</v>
      </c>
      <c r="T514" s="2">
        <v>3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9</v>
      </c>
      <c r="AA514" s="6">
        <v>0</v>
      </c>
    </row>
    <row r="515" spans="1:27" ht="15" thickBot="1">
      <c r="A515">
        <v>21</v>
      </c>
      <c r="B515" s="4" t="s">
        <v>430</v>
      </c>
      <c r="C515" s="15" t="s">
        <v>379</v>
      </c>
      <c r="D515" s="1">
        <v>9</v>
      </c>
      <c r="E515" s="4" t="s">
        <v>152</v>
      </c>
      <c r="F515">
        <v>-1</v>
      </c>
      <c r="G515">
        <v>111</v>
      </c>
      <c r="H515" s="4" t="s">
        <v>161</v>
      </c>
      <c r="I515">
        <f>7*60+46</f>
        <v>466</v>
      </c>
      <c r="J515">
        <v>1</v>
      </c>
      <c r="K515">
        <v>3</v>
      </c>
      <c r="L515">
        <v>0</v>
      </c>
      <c r="M515">
        <v>0</v>
      </c>
      <c r="N515">
        <v>0</v>
      </c>
      <c r="O515">
        <v>0</v>
      </c>
      <c r="P515">
        <v>1</v>
      </c>
      <c r="Q515" s="2">
        <v>1</v>
      </c>
      <c r="R515" s="2">
        <v>1</v>
      </c>
      <c r="S515" s="2">
        <v>2</v>
      </c>
      <c r="T515" s="2">
        <v>0</v>
      </c>
      <c r="U515" s="2">
        <v>1</v>
      </c>
      <c r="V515" s="2">
        <v>1</v>
      </c>
      <c r="W515" s="2">
        <v>0</v>
      </c>
      <c r="X515" s="2">
        <v>0</v>
      </c>
      <c r="Y515" s="2">
        <v>1</v>
      </c>
      <c r="Z515" s="2">
        <v>2</v>
      </c>
      <c r="AA515" s="6">
        <v>0</v>
      </c>
    </row>
    <row r="516" spans="1:27" ht="15" thickBot="1">
      <c r="A516">
        <v>21</v>
      </c>
      <c r="B516" s="4" t="s">
        <v>430</v>
      </c>
      <c r="C516" s="15" t="s">
        <v>379</v>
      </c>
      <c r="D516" s="1">
        <v>9</v>
      </c>
      <c r="E516" s="4" t="s">
        <v>152</v>
      </c>
      <c r="F516">
        <v>-1</v>
      </c>
      <c r="G516">
        <v>112</v>
      </c>
      <c r="H516" s="4" t="s">
        <v>162</v>
      </c>
      <c r="I516">
        <f>12*60+48</f>
        <v>768</v>
      </c>
      <c r="J516">
        <v>0</v>
      </c>
      <c r="K516">
        <v>3</v>
      </c>
      <c r="L516">
        <v>0</v>
      </c>
      <c r="M516">
        <v>0</v>
      </c>
      <c r="N516">
        <v>0</v>
      </c>
      <c r="O516">
        <v>2</v>
      </c>
      <c r="P516">
        <v>-6</v>
      </c>
      <c r="Q516" s="2">
        <v>1</v>
      </c>
      <c r="R516" s="2">
        <v>0</v>
      </c>
      <c r="S516" s="2">
        <v>1</v>
      </c>
      <c r="T516" s="2">
        <v>1</v>
      </c>
      <c r="U516" s="2">
        <v>0</v>
      </c>
      <c r="V516" s="2">
        <v>1</v>
      </c>
      <c r="W516" s="2">
        <v>2</v>
      </c>
      <c r="X516" s="2">
        <v>0</v>
      </c>
      <c r="Y516" s="2">
        <v>0</v>
      </c>
      <c r="Z516" s="2">
        <v>0</v>
      </c>
      <c r="AA516" s="6">
        <v>0</v>
      </c>
    </row>
    <row r="517" spans="1:27" ht="15" thickBot="1">
      <c r="A517">
        <v>21</v>
      </c>
      <c r="B517" s="4" t="s">
        <v>430</v>
      </c>
      <c r="C517" s="15" t="s">
        <v>379</v>
      </c>
      <c r="D517" s="1">
        <v>9</v>
      </c>
      <c r="E517" s="4" t="s">
        <v>152</v>
      </c>
      <c r="F517">
        <v>-1</v>
      </c>
      <c r="G517">
        <v>108</v>
      </c>
      <c r="H517" s="4" t="s">
        <v>158</v>
      </c>
      <c r="I517">
        <f>14*60+44</f>
        <v>884</v>
      </c>
      <c r="J517">
        <v>3</v>
      </c>
      <c r="K517">
        <v>8</v>
      </c>
      <c r="L517">
        <v>0</v>
      </c>
      <c r="M517">
        <v>1</v>
      </c>
      <c r="N517">
        <v>0</v>
      </c>
      <c r="O517">
        <v>0</v>
      </c>
      <c r="P517">
        <v>-8</v>
      </c>
      <c r="Q517" s="2">
        <v>0</v>
      </c>
      <c r="R517" s="2">
        <v>3</v>
      </c>
      <c r="S517" s="2">
        <v>3</v>
      </c>
      <c r="T517" s="2">
        <v>3</v>
      </c>
      <c r="U517" s="2">
        <v>1</v>
      </c>
      <c r="V517" s="2">
        <v>0</v>
      </c>
      <c r="W517" s="2">
        <v>2</v>
      </c>
      <c r="X517" s="2">
        <v>0</v>
      </c>
      <c r="Y517" s="2">
        <v>1</v>
      </c>
      <c r="Z517" s="2">
        <v>6</v>
      </c>
      <c r="AA517" s="6">
        <v>0</v>
      </c>
    </row>
    <row r="518" spans="1:27" ht="15" thickBot="1">
      <c r="A518">
        <v>21</v>
      </c>
      <c r="B518" s="4" t="s">
        <v>430</v>
      </c>
      <c r="C518" s="15" t="s">
        <v>379</v>
      </c>
      <c r="D518" s="1">
        <v>9</v>
      </c>
      <c r="E518" s="4" t="s">
        <v>152</v>
      </c>
      <c r="F518">
        <v>-1</v>
      </c>
      <c r="G518">
        <v>109</v>
      </c>
      <c r="H518" s="4" t="s">
        <v>159</v>
      </c>
      <c r="I518">
        <f>16*60+48</f>
        <v>1008</v>
      </c>
      <c r="J518">
        <v>5</v>
      </c>
      <c r="K518">
        <v>8</v>
      </c>
      <c r="L518">
        <v>0</v>
      </c>
      <c r="M518">
        <v>0</v>
      </c>
      <c r="N518">
        <v>0</v>
      </c>
      <c r="O518">
        <v>0</v>
      </c>
      <c r="P518">
        <v>2</v>
      </c>
      <c r="Q518" s="2">
        <v>3</v>
      </c>
      <c r="R518" s="2">
        <v>3</v>
      </c>
      <c r="S518" s="2">
        <v>6</v>
      </c>
      <c r="T518" s="2">
        <v>0</v>
      </c>
      <c r="U518" s="2">
        <v>1</v>
      </c>
      <c r="V518" s="2">
        <v>1</v>
      </c>
      <c r="W518" s="2">
        <v>1</v>
      </c>
      <c r="X518" s="2">
        <v>2</v>
      </c>
      <c r="Y518" s="2">
        <v>0</v>
      </c>
      <c r="Z518" s="2">
        <v>10</v>
      </c>
      <c r="AA518" s="6">
        <v>0</v>
      </c>
    </row>
    <row r="519" spans="1:27" ht="15" thickBot="1">
      <c r="A519">
        <v>21</v>
      </c>
      <c r="B519" s="4" t="s">
        <v>430</v>
      </c>
      <c r="C519" s="15" t="s">
        <v>379</v>
      </c>
      <c r="D519" s="1">
        <v>9</v>
      </c>
      <c r="E519" s="4" t="s">
        <v>152</v>
      </c>
      <c r="F519">
        <v>-1</v>
      </c>
      <c r="G519">
        <v>113</v>
      </c>
      <c r="H519" s="4" t="s">
        <v>163</v>
      </c>
      <c r="I519">
        <f>14*60+40</f>
        <v>880</v>
      </c>
      <c r="J519">
        <v>3</v>
      </c>
      <c r="K519">
        <v>4</v>
      </c>
      <c r="L519">
        <v>0</v>
      </c>
      <c r="M519">
        <v>0</v>
      </c>
      <c r="N519">
        <v>2</v>
      </c>
      <c r="O519">
        <v>2</v>
      </c>
      <c r="P519">
        <v>9</v>
      </c>
      <c r="Q519" s="2">
        <v>0</v>
      </c>
      <c r="R519" s="2">
        <v>1</v>
      </c>
      <c r="S519" s="2">
        <v>1</v>
      </c>
      <c r="T519" s="2">
        <v>2</v>
      </c>
      <c r="U519" s="2">
        <v>2</v>
      </c>
      <c r="V519" s="2">
        <v>0</v>
      </c>
      <c r="W519" s="2">
        <v>0</v>
      </c>
      <c r="X519" s="2">
        <v>0</v>
      </c>
      <c r="Y519" s="2">
        <v>0</v>
      </c>
      <c r="Z519" s="2">
        <v>8</v>
      </c>
      <c r="AA519" s="6">
        <v>0</v>
      </c>
    </row>
    <row r="520" spans="1:27" ht="15" thickBot="1">
      <c r="A520">
        <v>21</v>
      </c>
      <c r="B520" s="4" t="s">
        <v>430</v>
      </c>
      <c r="C520" s="15" t="s">
        <v>379</v>
      </c>
      <c r="D520" s="1">
        <v>9</v>
      </c>
      <c r="E520" s="4" t="s">
        <v>152</v>
      </c>
      <c r="F520">
        <v>-1</v>
      </c>
      <c r="G520">
        <v>114</v>
      </c>
      <c r="H520" s="4" t="s">
        <v>164</v>
      </c>
      <c r="I520">
        <f>3*60+24</f>
        <v>204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4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4</v>
      </c>
      <c r="AA520" s="6">
        <v>0</v>
      </c>
    </row>
    <row r="521" spans="1:27">
      <c r="A521">
        <v>21</v>
      </c>
      <c r="B521" s="4" t="s">
        <v>430</v>
      </c>
      <c r="C521" s="15" t="s">
        <v>379</v>
      </c>
      <c r="D521" s="1">
        <v>9</v>
      </c>
      <c r="E521" s="4" t="s">
        <v>152</v>
      </c>
      <c r="F521">
        <v>-1</v>
      </c>
      <c r="G521">
        <v>115</v>
      </c>
      <c r="H521" s="4" t="s">
        <v>165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6">
        <v>0</v>
      </c>
    </row>
    <row r="522" spans="1:27" ht="15" thickBot="1">
      <c r="A522">
        <v>21</v>
      </c>
      <c r="B522" s="4" t="s">
        <v>430</v>
      </c>
      <c r="C522" s="15" t="s">
        <v>379</v>
      </c>
      <c r="D522" s="1">
        <v>14</v>
      </c>
      <c r="E522" s="4" t="s">
        <v>223</v>
      </c>
      <c r="F522">
        <v>1</v>
      </c>
      <c r="G522">
        <v>167</v>
      </c>
      <c r="H522" s="4" t="s">
        <v>224</v>
      </c>
      <c r="I522">
        <f>33*60+47</f>
        <v>2027</v>
      </c>
      <c r="J522">
        <v>2</v>
      </c>
      <c r="K522">
        <v>7</v>
      </c>
      <c r="L522">
        <v>0</v>
      </c>
      <c r="M522">
        <v>2</v>
      </c>
      <c r="N522">
        <v>2</v>
      </c>
      <c r="O522">
        <v>2</v>
      </c>
      <c r="P522">
        <v>11</v>
      </c>
      <c r="Q522" s="2">
        <v>1</v>
      </c>
      <c r="R522" s="2">
        <v>1</v>
      </c>
      <c r="S522" s="2">
        <v>2</v>
      </c>
      <c r="T522" s="2">
        <v>2</v>
      </c>
      <c r="U522" s="2">
        <v>1</v>
      </c>
      <c r="V522" s="2">
        <v>1</v>
      </c>
      <c r="W522" s="2">
        <v>1</v>
      </c>
      <c r="X522" s="2">
        <v>1</v>
      </c>
      <c r="Y522" s="2">
        <v>0</v>
      </c>
      <c r="Z522" s="2">
        <v>6</v>
      </c>
      <c r="AA522" s="6">
        <v>1</v>
      </c>
    </row>
    <row r="523" spans="1:27" ht="15" thickBot="1">
      <c r="A523">
        <v>21</v>
      </c>
      <c r="B523" s="4" t="s">
        <v>430</v>
      </c>
      <c r="C523" s="15" t="s">
        <v>379</v>
      </c>
      <c r="D523" s="1">
        <v>14</v>
      </c>
      <c r="E523" s="4" t="s">
        <v>223</v>
      </c>
      <c r="F523">
        <v>1</v>
      </c>
      <c r="G523">
        <v>168</v>
      </c>
      <c r="H523" s="4" t="s">
        <v>225</v>
      </c>
      <c r="I523">
        <f>36*60+7</f>
        <v>2167</v>
      </c>
      <c r="J523">
        <v>9</v>
      </c>
      <c r="K523">
        <v>15</v>
      </c>
      <c r="L523">
        <v>2</v>
      </c>
      <c r="M523">
        <v>5</v>
      </c>
      <c r="N523">
        <v>4</v>
      </c>
      <c r="O523">
        <v>5</v>
      </c>
      <c r="P523">
        <v>14</v>
      </c>
      <c r="Q523" s="2">
        <v>4</v>
      </c>
      <c r="R523" s="2">
        <v>12</v>
      </c>
      <c r="S523" s="2">
        <v>16</v>
      </c>
      <c r="T523" s="2">
        <v>10</v>
      </c>
      <c r="U523" s="2">
        <v>2</v>
      </c>
      <c r="V523" s="2">
        <v>1</v>
      </c>
      <c r="W523" s="2">
        <v>2</v>
      </c>
      <c r="X523" s="2">
        <v>1</v>
      </c>
      <c r="Y523" s="2">
        <v>0</v>
      </c>
      <c r="Z523" s="2">
        <v>24</v>
      </c>
      <c r="AA523" s="6">
        <v>1</v>
      </c>
    </row>
    <row r="524" spans="1:27" ht="15" thickBot="1">
      <c r="A524">
        <v>21</v>
      </c>
      <c r="B524" s="4" t="s">
        <v>430</v>
      </c>
      <c r="C524" s="15" t="s">
        <v>379</v>
      </c>
      <c r="D524" s="1">
        <v>14</v>
      </c>
      <c r="E524" s="4" t="s">
        <v>223</v>
      </c>
      <c r="F524">
        <v>1</v>
      </c>
      <c r="G524">
        <v>172</v>
      </c>
      <c r="H524" s="4" t="s">
        <v>229</v>
      </c>
      <c r="I524">
        <f>25*60+32</f>
        <v>1532</v>
      </c>
      <c r="J524">
        <v>4</v>
      </c>
      <c r="K524">
        <v>6</v>
      </c>
      <c r="L524">
        <v>0</v>
      </c>
      <c r="M524">
        <v>0</v>
      </c>
      <c r="N524">
        <v>0</v>
      </c>
      <c r="O524">
        <v>0</v>
      </c>
      <c r="P524">
        <v>5</v>
      </c>
      <c r="Q524" s="2">
        <v>2</v>
      </c>
      <c r="R524" s="2">
        <v>7</v>
      </c>
      <c r="S524" s="2">
        <v>9</v>
      </c>
      <c r="T524" s="2">
        <v>0</v>
      </c>
      <c r="U524" s="2">
        <v>2</v>
      </c>
      <c r="V524" s="2">
        <v>1</v>
      </c>
      <c r="W524" s="2">
        <v>5</v>
      </c>
      <c r="X524" s="2">
        <v>1</v>
      </c>
      <c r="Y524" s="2">
        <v>1</v>
      </c>
      <c r="Z524" s="2">
        <v>8</v>
      </c>
      <c r="AA524" s="6">
        <v>1</v>
      </c>
    </row>
    <row r="525" spans="1:27" ht="15" thickBot="1">
      <c r="A525">
        <v>21</v>
      </c>
      <c r="B525" s="4" t="s">
        <v>430</v>
      </c>
      <c r="C525" s="15" t="s">
        <v>379</v>
      </c>
      <c r="D525" s="1">
        <v>14</v>
      </c>
      <c r="E525" s="4" t="s">
        <v>223</v>
      </c>
      <c r="F525">
        <v>1</v>
      </c>
      <c r="G525">
        <v>170</v>
      </c>
      <c r="H525" s="4" t="s">
        <v>227</v>
      </c>
      <c r="I525">
        <f>33*60+44</f>
        <v>2024</v>
      </c>
      <c r="J525">
        <v>10</v>
      </c>
      <c r="K525">
        <v>18</v>
      </c>
      <c r="L525">
        <v>1</v>
      </c>
      <c r="M525">
        <v>3</v>
      </c>
      <c r="N525">
        <v>0</v>
      </c>
      <c r="O525">
        <v>0</v>
      </c>
      <c r="P525">
        <v>15</v>
      </c>
      <c r="Q525" s="2">
        <v>0</v>
      </c>
      <c r="R525" s="2">
        <v>2</v>
      </c>
      <c r="S525" s="2">
        <v>2</v>
      </c>
      <c r="T525" s="2">
        <v>2</v>
      </c>
      <c r="U525" s="2">
        <v>2</v>
      </c>
      <c r="V525" s="2">
        <v>1</v>
      </c>
      <c r="W525" s="2">
        <v>2</v>
      </c>
      <c r="X525" s="2">
        <v>0</v>
      </c>
      <c r="Y525" s="2">
        <v>0</v>
      </c>
      <c r="Z525" s="2">
        <v>21</v>
      </c>
      <c r="AA525" s="6">
        <v>1</v>
      </c>
    </row>
    <row r="526" spans="1:27" ht="15" thickBot="1">
      <c r="A526">
        <v>21</v>
      </c>
      <c r="B526" s="4" t="s">
        <v>430</v>
      </c>
      <c r="C526" s="15" t="s">
        <v>379</v>
      </c>
      <c r="D526" s="1">
        <v>14</v>
      </c>
      <c r="E526" s="4" t="s">
        <v>223</v>
      </c>
      <c r="F526">
        <v>1</v>
      </c>
      <c r="G526">
        <v>171</v>
      </c>
      <c r="H526" s="4" t="s">
        <v>228</v>
      </c>
      <c r="I526">
        <f>33*60+26</f>
        <v>2006</v>
      </c>
      <c r="J526">
        <v>5</v>
      </c>
      <c r="K526">
        <v>11</v>
      </c>
      <c r="L526">
        <v>1</v>
      </c>
      <c r="M526">
        <v>2</v>
      </c>
      <c r="N526">
        <v>3</v>
      </c>
      <c r="O526">
        <v>4</v>
      </c>
      <c r="P526">
        <v>15</v>
      </c>
      <c r="Q526" s="2">
        <v>1</v>
      </c>
      <c r="R526" s="2">
        <v>2</v>
      </c>
      <c r="S526" s="2">
        <v>3</v>
      </c>
      <c r="T526" s="2">
        <v>7</v>
      </c>
      <c r="U526" s="2">
        <v>3</v>
      </c>
      <c r="V526" s="2">
        <v>3</v>
      </c>
      <c r="W526" s="2">
        <v>2</v>
      </c>
      <c r="X526" s="2">
        <v>0</v>
      </c>
      <c r="Y526" s="2">
        <v>0</v>
      </c>
      <c r="Z526" s="2">
        <v>14</v>
      </c>
      <c r="AA526" s="6">
        <v>1</v>
      </c>
    </row>
    <row r="527" spans="1:27" ht="15" thickBot="1">
      <c r="A527">
        <v>21</v>
      </c>
      <c r="B527" s="4" t="s">
        <v>430</v>
      </c>
      <c r="C527" s="15" t="s">
        <v>379</v>
      </c>
      <c r="D527" s="1">
        <v>14</v>
      </c>
      <c r="E527" s="4" t="s">
        <v>223</v>
      </c>
      <c r="F527">
        <v>1</v>
      </c>
      <c r="G527">
        <v>346</v>
      </c>
      <c r="H527" s="4" t="s">
        <v>431</v>
      </c>
      <c r="I527">
        <f>21*60+41</f>
        <v>1301</v>
      </c>
      <c r="J527">
        <v>5</v>
      </c>
      <c r="K527">
        <v>5</v>
      </c>
      <c r="L527">
        <v>0</v>
      </c>
      <c r="M527">
        <v>0</v>
      </c>
      <c r="N527">
        <v>1</v>
      </c>
      <c r="O527">
        <v>3</v>
      </c>
      <c r="P527">
        <v>7</v>
      </c>
      <c r="Q527" s="2">
        <v>3</v>
      </c>
      <c r="R527" s="2">
        <v>4</v>
      </c>
      <c r="S527" s="2">
        <v>7</v>
      </c>
      <c r="T527" s="2">
        <v>2</v>
      </c>
      <c r="U527" s="2">
        <v>2</v>
      </c>
      <c r="V527" s="2">
        <v>0</v>
      </c>
      <c r="W527" s="2">
        <v>1</v>
      </c>
      <c r="X527" s="2">
        <v>3</v>
      </c>
      <c r="Y527" s="2">
        <v>0</v>
      </c>
      <c r="Z527" s="2">
        <v>11</v>
      </c>
      <c r="AA527" s="6">
        <v>0</v>
      </c>
    </row>
    <row r="528" spans="1:27" ht="15" thickBot="1">
      <c r="A528">
        <v>21</v>
      </c>
      <c r="B528" s="4" t="s">
        <v>430</v>
      </c>
      <c r="C528" s="15" t="s">
        <v>379</v>
      </c>
      <c r="D528" s="1">
        <v>14</v>
      </c>
      <c r="E528" s="4" t="s">
        <v>223</v>
      </c>
      <c r="F528">
        <v>1</v>
      </c>
      <c r="G528">
        <v>175</v>
      </c>
      <c r="H528" s="4" t="s">
        <v>232</v>
      </c>
      <c r="I528">
        <f>15*60+3</f>
        <v>903</v>
      </c>
      <c r="J528">
        <v>1</v>
      </c>
      <c r="K528">
        <v>5</v>
      </c>
      <c r="L528">
        <v>1</v>
      </c>
      <c r="M528">
        <v>3</v>
      </c>
      <c r="N528">
        <v>0</v>
      </c>
      <c r="O528">
        <v>0</v>
      </c>
      <c r="P528">
        <v>1</v>
      </c>
      <c r="Q528" s="2">
        <v>0</v>
      </c>
      <c r="R528" s="2">
        <v>1</v>
      </c>
      <c r="S528" s="2">
        <v>1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1</v>
      </c>
      <c r="Z528" s="2">
        <v>3</v>
      </c>
      <c r="AA528" s="6">
        <v>0</v>
      </c>
    </row>
    <row r="529" spans="1:27" ht="15" thickBot="1">
      <c r="A529">
        <v>21</v>
      </c>
      <c r="B529" s="4" t="s">
        <v>430</v>
      </c>
      <c r="C529" s="15" t="s">
        <v>379</v>
      </c>
      <c r="D529" s="1">
        <v>14</v>
      </c>
      <c r="E529" s="4" t="s">
        <v>223</v>
      </c>
      <c r="F529">
        <v>1</v>
      </c>
      <c r="G529">
        <v>174</v>
      </c>
      <c r="H529" s="4" t="s">
        <v>231</v>
      </c>
      <c r="I529">
        <f>10*60+20</f>
        <v>620</v>
      </c>
      <c r="J529">
        <v>2</v>
      </c>
      <c r="K529">
        <v>3</v>
      </c>
      <c r="L529">
        <v>0</v>
      </c>
      <c r="M529">
        <v>0</v>
      </c>
      <c r="N529">
        <v>1</v>
      </c>
      <c r="O529">
        <v>2</v>
      </c>
      <c r="P529">
        <v>2</v>
      </c>
      <c r="Q529" s="2">
        <v>0</v>
      </c>
      <c r="R529" s="2">
        <v>3</v>
      </c>
      <c r="S529" s="2">
        <v>3</v>
      </c>
      <c r="T529" s="2">
        <v>1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5</v>
      </c>
      <c r="AA529" s="6">
        <v>0</v>
      </c>
    </row>
    <row r="530" spans="1:27" ht="15" thickBot="1">
      <c r="A530">
        <v>21</v>
      </c>
      <c r="B530" s="4" t="s">
        <v>430</v>
      </c>
      <c r="C530" s="15" t="s">
        <v>379</v>
      </c>
      <c r="D530" s="1">
        <v>14</v>
      </c>
      <c r="E530" s="4" t="s">
        <v>223</v>
      </c>
      <c r="F530">
        <v>1</v>
      </c>
      <c r="G530">
        <v>173</v>
      </c>
      <c r="H530" s="4" t="s">
        <v>230</v>
      </c>
      <c r="I530">
        <f>14*60+34</f>
        <v>874</v>
      </c>
      <c r="J530">
        <v>1</v>
      </c>
      <c r="K530">
        <v>6</v>
      </c>
      <c r="L530">
        <v>0</v>
      </c>
      <c r="M530">
        <v>1</v>
      </c>
      <c r="N530">
        <v>0</v>
      </c>
      <c r="O530">
        <v>0</v>
      </c>
      <c r="P530">
        <v>-1</v>
      </c>
      <c r="Q530" s="2">
        <v>1</v>
      </c>
      <c r="R530" s="2">
        <v>0</v>
      </c>
      <c r="S530" s="2">
        <v>1</v>
      </c>
      <c r="T530" s="2">
        <v>7</v>
      </c>
      <c r="U530" s="2">
        <v>1</v>
      </c>
      <c r="V530" s="2">
        <v>1</v>
      </c>
      <c r="W530" s="2">
        <v>1</v>
      </c>
      <c r="X530" s="2">
        <v>0</v>
      </c>
      <c r="Y530" s="2">
        <v>1</v>
      </c>
      <c r="Z530" s="2">
        <v>2</v>
      </c>
      <c r="AA530" s="6">
        <v>0</v>
      </c>
    </row>
    <row r="531" spans="1:27" ht="15" thickBot="1">
      <c r="A531">
        <v>21</v>
      </c>
      <c r="B531" s="4" t="s">
        <v>430</v>
      </c>
      <c r="C531" s="15" t="s">
        <v>379</v>
      </c>
      <c r="D531" s="1">
        <v>14</v>
      </c>
      <c r="E531" s="4" t="s">
        <v>223</v>
      </c>
      <c r="F531">
        <v>1</v>
      </c>
      <c r="G531">
        <v>177</v>
      </c>
      <c r="H531" s="4" t="s">
        <v>234</v>
      </c>
      <c r="I531">
        <f>14*60+13</f>
        <v>853</v>
      </c>
      <c r="J531">
        <v>4</v>
      </c>
      <c r="K531">
        <v>5</v>
      </c>
      <c r="L531">
        <v>0</v>
      </c>
      <c r="M531">
        <v>0</v>
      </c>
      <c r="N531">
        <v>0</v>
      </c>
      <c r="O531">
        <v>0</v>
      </c>
      <c r="P531">
        <v>3</v>
      </c>
      <c r="Q531" s="2">
        <v>0</v>
      </c>
      <c r="R531" s="2">
        <v>2</v>
      </c>
      <c r="S531" s="2">
        <v>2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8</v>
      </c>
      <c r="AA531" s="6">
        <v>0</v>
      </c>
    </row>
    <row r="532" spans="1:27" ht="15" thickBot="1">
      <c r="A532">
        <v>21</v>
      </c>
      <c r="B532" s="4" t="s">
        <v>430</v>
      </c>
      <c r="C532" s="15" t="s">
        <v>379</v>
      </c>
      <c r="D532" s="1">
        <v>14</v>
      </c>
      <c r="E532" s="4" t="s">
        <v>223</v>
      </c>
      <c r="F532">
        <v>1</v>
      </c>
      <c r="G532">
        <v>176</v>
      </c>
      <c r="H532" s="4" t="s">
        <v>233</v>
      </c>
      <c r="I532">
        <f>1*60+33</f>
        <v>93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-2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6">
        <v>0</v>
      </c>
    </row>
    <row r="533" spans="1:27">
      <c r="A533">
        <v>21</v>
      </c>
      <c r="B533" s="4" t="s">
        <v>430</v>
      </c>
      <c r="C533" s="15" t="s">
        <v>379</v>
      </c>
      <c r="D533" s="1">
        <v>14</v>
      </c>
      <c r="E533" s="4" t="s">
        <v>223</v>
      </c>
      <c r="F533">
        <v>1</v>
      </c>
      <c r="G533">
        <v>178</v>
      </c>
      <c r="H533" s="4" t="s">
        <v>235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6">
        <v>0</v>
      </c>
    </row>
    <row r="534" spans="1:27">
      <c r="A534">
        <v>21</v>
      </c>
      <c r="B534" s="4" t="s">
        <v>430</v>
      </c>
      <c r="C534" s="15" t="s">
        <v>379</v>
      </c>
      <c r="D534" s="1">
        <v>14</v>
      </c>
      <c r="E534" s="4" t="s">
        <v>223</v>
      </c>
      <c r="F534">
        <v>1</v>
      </c>
      <c r="G534">
        <v>179</v>
      </c>
      <c r="H534" s="4" t="s">
        <v>236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6">
        <v>0</v>
      </c>
    </row>
    <row r="535" spans="1:27" ht="15" thickBot="1">
      <c r="A535">
        <v>22</v>
      </c>
      <c r="B535" s="4" t="s">
        <v>432</v>
      </c>
      <c r="C535" s="15" t="s">
        <v>379</v>
      </c>
      <c r="D535" s="1">
        <v>3</v>
      </c>
      <c r="E535" s="4" t="s">
        <v>66</v>
      </c>
      <c r="F535">
        <v>-1</v>
      </c>
      <c r="G535">
        <v>33</v>
      </c>
      <c r="H535" s="4" t="s">
        <v>73</v>
      </c>
      <c r="I535">
        <f>35*60+38</f>
        <v>2138</v>
      </c>
      <c r="J535">
        <v>3</v>
      </c>
      <c r="K535">
        <v>12</v>
      </c>
      <c r="L535">
        <v>1</v>
      </c>
      <c r="M535">
        <v>5</v>
      </c>
      <c r="N535">
        <v>4</v>
      </c>
      <c r="O535">
        <v>4</v>
      </c>
      <c r="P535">
        <v>-13</v>
      </c>
      <c r="Q535" s="2">
        <v>0</v>
      </c>
      <c r="R535" s="2">
        <v>2</v>
      </c>
      <c r="S535" s="2">
        <v>2</v>
      </c>
      <c r="T535" s="2">
        <v>0</v>
      </c>
      <c r="U535" s="2">
        <v>2</v>
      </c>
      <c r="V535" s="2">
        <v>1</v>
      </c>
      <c r="W535" s="2">
        <v>2</v>
      </c>
      <c r="X535" s="2">
        <v>0</v>
      </c>
      <c r="Y535" s="2">
        <v>0</v>
      </c>
      <c r="Z535" s="2">
        <v>11</v>
      </c>
      <c r="AA535" s="6">
        <v>1</v>
      </c>
    </row>
    <row r="536" spans="1:27" ht="15" thickBot="1">
      <c r="A536">
        <v>22</v>
      </c>
      <c r="B536" s="4" t="s">
        <v>432</v>
      </c>
      <c r="C536" s="15" t="s">
        <v>379</v>
      </c>
      <c r="D536" s="1">
        <v>3</v>
      </c>
      <c r="E536" s="4" t="s">
        <v>66</v>
      </c>
      <c r="F536">
        <v>-1</v>
      </c>
      <c r="G536">
        <v>28</v>
      </c>
      <c r="H536" s="4" t="s">
        <v>68</v>
      </c>
      <c r="I536">
        <f>32*60+5</f>
        <v>1925</v>
      </c>
      <c r="J536">
        <v>4</v>
      </c>
      <c r="K536">
        <v>10</v>
      </c>
      <c r="L536">
        <v>0</v>
      </c>
      <c r="M536">
        <v>2</v>
      </c>
      <c r="N536">
        <v>0</v>
      </c>
      <c r="O536">
        <v>0</v>
      </c>
      <c r="P536">
        <v>-19</v>
      </c>
      <c r="Q536" s="2">
        <v>0</v>
      </c>
      <c r="R536" s="2">
        <v>8</v>
      </c>
      <c r="S536" s="2">
        <v>8</v>
      </c>
      <c r="T536" s="2">
        <v>4</v>
      </c>
      <c r="U536" s="2">
        <v>3</v>
      </c>
      <c r="V536" s="2">
        <v>0</v>
      </c>
      <c r="W536" s="2">
        <v>1</v>
      </c>
      <c r="X536" s="2">
        <v>2</v>
      </c>
      <c r="Y536" s="2">
        <v>2</v>
      </c>
      <c r="Z536" s="2">
        <v>8</v>
      </c>
      <c r="AA536" s="6">
        <v>1</v>
      </c>
    </row>
    <row r="537" spans="1:27" ht="15" thickBot="1">
      <c r="A537">
        <v>22</v>
      </c>
      <c r="B537" s="4" t="s">
        <v>432</v>
      </c>
      <c r="C537" s="15" t="s">
        <v>379</v>
      </c>
      <c r="D537" s="1">
        <v>3</v>
      </c>
      <c r="E537" s="4" t="s">
        <v>66</v>
      </c>
      <c r="F537">
        <v>-1</v>
      </c>
      <c r="G537">
        <v>29</v>
      </c>
      <c r="H537" s="4" t="s">
        <v>69</v>
      </c>
      <c r="I537">
        <f>4*60+24</f>
        <v>264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-2</v>
      </c>
      <c r="Q537" s="2">
        <v>0</v>
      </c>
      <c r="R537" s="2">
        <v>0</v>
      </c>
      <c r="S537" s="2">
        <v>0</v>
      </c>
      <c r="T537" s="2">
        <v>0</v>
      </c>
      <c r="U537" s="2">
        <v>1</v>
      </c>
      <c r="V537" s="2">
        <v>0</v>
      </c>
      <c r="W537" s="2">
        <v>1</v>
      </c>
      <c r="X537" s="2">
        <v>0</v>
      </c>
      <c r="Y537" s="2">
        <v>0</v>
      </c>
      <c r="Z537" s="2">
        <v>0</v>
      </c>
      <c r="AA537" s="6">
        <v>1</v>
      </c>
    </row>
    <row r="538" spans="1:27" ht="15" thickBot="1">
      <c r="A538">
        <v>22</v>
      </c>
      <c r="B538" s="4" t="s">
        <v>432</v>
      </c>
      <c r="C538" s="15" t="s">
        <v>379</v>
      </c>
      <c r="D538" s="1">
        <v>3</v>
      </c>
      <c r="E538" s="4" t="s">
        <v>66</v>
      </c>
      <c r="F538">
        <v>-1</v>
      </c>
      <c r="G538">
        <v>30</v>
      </c>
      <c r="H538" s="4" t="s">
        <v>70</v>
      </c>
      <c r="I538">
        <f>32*60+43</f>
        <v>1963</v>
      </c>
      <c r="J538">
        <v>5</v>
      </c>
      <c r="K538">
        <v>8</v>
      </c>
      <c r="L538">
        <v>3</v>
      </c>
      <c r="M538">
        <v>3</v>
      </c>
      <c r="N538">
        <v>2</v>
      </c>
      <c r="O538">
        <v>2</v>
      </c>
      <c r="P538">
        <v>-25</v>
      </c>
      <c r="Q538" s="2">
        <v>0</v>
      </c>
      <c r="R538" s="2">
        <v>2</v>
      </c>
      <c r="S538" s="2">
        <v>2</v>
      </c>
      <c r="T538" s="2">
        <v>2</v>
      </c>
      <c r="U538" s="2">
        <v>2</v>
      </c>
      <c r="V538" s="2">
        <v>0</v>
      </c>
      <c r="W538" s="2">
        <v>0</v>
      </c>
      <c r="X538" s="2">
        <v>0</v>
      </c>
      <c r="Y538" s="2">
        <v>0</v>
      </c>
      <c r="Z538" s="2">
        <v>15</v>
      </c>
      <c r="AA538" s="6">
        <v>1</v>
      </c>
    </row>
    <row r="539" spans="1:27" ht="15" thickBot="1">
      <c r="A539">
        <v>22</v>
      </c>
      <c r="B539" s="4" t="s">
        <v>432</v>
      </c>
      <c r="C539" s="15" t="s">
        <v>379</v>
      </c>
      <c r="D539" s="1">
        <v>3</v>
      </c>
      <c r="E539" s="4" t="s">
        <v>66</v>
      </c>
      <c r="F539">
        <v>-1</v>
      </c>
      <c r="G539">
        <v>31</v>
      </c>
      <c r="H539" s="4" t="s">
        <v>71</v>
      </c>
      <c r="I539">
        <f>30*60+43</f>
        <v>1843</v>
      </c>
      <c r="J539">
        <v>5</v>
      </c>
      <c r="K539">
        <v>15</v>
      </c>
      <c r="L539">
        <v>1</v>
      </c>
      <c r="M539">
        <v>4</v>
      </c>
      <c r="N539">
        <v>0</v>
      </c>
      <c r="O539">
        <v>0</v>
      </c>
      <c r="P539">
        <v>-19</v>
      </c>
      <c r="Q539" s="2">
        <v>0</v>
      </c>
      <c r="R539" s="2">
        <v>0</v>
      </c>
      <c r="S539" s="2">
        <v>0</v>
      </c>
      <c r="T539" s="2">
        <v>10</v>
      </c>
      <c r="U539" s="2">
        <v>2</v>
      </c>
      <c r="V539" s="2">
        <v>1</v>
      </c>
      <c r="W539" s="2">
        <v>4</v>
      </c>
      <c r="X539" s="2">
        <v>0</v>
      </c>
      <c r="Y539" s="2">
        <v>0</v>
      </c>
      <c r="Z539" s="2">
        <v>11</v>
      </c>
      <c r="AA539" s="6">
        <v>1</v>
      </c>
    </row>
    <row r="540" spans="1:27" ht="15" thickBot="1">
      <c r="A540">
        <v>22</v>
      </c>
      <c r="B540" s="4" t="s">
        <v>432</v>
      </c>
      <c r="C540" s="15" t="s">
        <v>379</v>
      </c>
      <c r="D540" s="1">
        <v>3</v>
      </c>
      <c r="E540" s="4" t="s">
        <v>66</v>
      </c>
      <c r="F540">
        <v>-1</v>
      </c>
      <c r="G540">
        <v>32</v>
      </c>
      <c r="H540" s="4" t="s">
        <v>72</v>
      </c>
      <c r="I540">
        <f>29*60+53</f>
        <v>1793</v>
      </c>
      <c r="J540">
        <v>10</v>
      </c>
      <c r="K540">
        <v>16</v>
      </c>
      <c r="L540">
        <v>0</v>
      </c>
      <c r="M540">
        <v>0</v>
      </c>
      <c r="N540">
        <v>2</v>
      </c>
      <c r="O540">
        <v>2</v>
      </c>
      <c r="P540">
        <v>4</v>
      </c>
      <c r="Q540" s="2">
        <v>4</v>
      </c>
      <c r="R540" s="2">
        <v>5</v>
      </c>
      <c r="S540" s="2">
        <v>9</v>
      </c>
      <c r="T540" s="2">
        <v>0</v>
      </c>
      <c r="U540" s="2">
        <v>4</v>
      </c>
      <c r="V540" s="2">
        <v>1</v>
      </c>
      <c r="W540" s="2">
        <v>2</v>
      </c>
      <c r="X540" s="2">
        <v>0</v>
      </c>
      <c r="Y540" s="2">
        <v>0</v>
      </c>
      <c r="Z540" s="2">
        <v>22</v>
      </c>
      <c r="AA540" s="6">
        <v>0</v>
      </c>
    </row>
    <row r="541" spans="1:27" ht="15" thickBot="1">
      <c r="A541">
        <v>22</v>
      </c>
      <c r="B541" s="4" t="s">
        <v>432</v>
      </c>
      <c r="C541" s="15" t="s">
        <v>379</v>
      </c>
      <c r="D541" s="1">
        <v>3</v>
      </c>
      <c r="E541" s="4" t="s">
        <v>66</v>
      </c>
      <c r="F541">
        <v>-1</v>
      </c>
      <c r="G541">
        <v>35</v>
      </c>
      <c r="H541" s="4" t="s">
        <v>75</v>
      </c>
      <c r="I541">
        <f>34*60+26</f>
        <v>2066</v>
      </c>
      <c r="J541">
        <v>6</v>
      </c>
      <c r="K541">
        <v>18</v>
      </c>
      <c r="L541">
        <v>3</v>
      </c>
      <c r="M541">
        <v>7</v>
      </c>
      <c r="N541">
        <v>1</v>
      </c>
      <c r="O541">
        <v>1</v>
      </c>
      <c r="P541">
        <v>-19</v>
      </c>
      <c r="Q541" s="2">
        <v>0</v>
      </c>
      <c r="R541" s="2">
        <v>2</v>
      </c>
      <c r="S541" s="2">
        <v>2</v>
      </c>
      <c r="T541" s="2">
        <v>2</v>
      </c>
      <c r="U541" s="2">
        <v>3</v>
      </c>
      <c r="V541" s="2">
        <v>1</v>
      </c>
      <c r="W541" s="2">
        <v>0</v>
      </c>
      <c r="X541" s="2">
        <v>0</v>
      </c>
      <c r="Y541" s="2">
        <v>0</v>
      </c>
      <c r="Z541" s="2">
        <v>16</v>
      </c>
      <c r="AA541" s="6">
        <v>0</v>
      </c>
    </row>
    <row r="542" spans="1:27" ht="15" thickBot="1">
      <c r="A542">
        <v>22</v>
      </c>
      <c r="B542" s="4" t="s">
        <v>432</v>
      </c>
      <c r="C542" s="15" t="s">
        <v>379</v>
      </c>
      <c r="D542" s="1">
        <v>3</v>
      </c>
      <c r="E542" s="4" t="s">
        <v>66</v>
      </c>
      <c r="F542">
        <v>-1</v>
      </c>
      <c r="G542">
        <v>36</v>
      </c>
      <c r="H542" s="4" t="s">
        <v>76</v>
      </c>
      <c r="I542">
        <f>16*60+26</f>
        <v>986</v>
      </c>
      <c r="J542">
        <v>3</v>
      </c>
      <c r="K542">
        <v>5</v>
      </c>
      <c r="L542">
        <v>0</v>
      </c>
      <c r="M542">
        <v>0</v>
      </c>
      <c r="N542">
        <v>1</v>
      </c>
      <c r="O542">
        <v>1</v>
      </c>
      <c r="P542">
        <v>-3</v>
      </c>
      <c r="Q542" s="2">
        <v>0</v>
      </c>
      <c r="R542" s="2">
        <v>2</v>
      </c>
      <c r="S542" s="2">
        <v>2</v>
      </c>
      <c r="T542" s="2">
        <v>2</v>
      </c>
      <c r="U542" s="2">
        <v>3</v>
      </c>
      <c r="V542" s="2">
        <v>1</v>
      </c>
      <c r="W542" s="2">
        <v>0</v>
      </c>
      <c r="X542" s="2">
        <v>0</v>
      </c>
      <c r="Y542" s="2">
        <v>0</v>
      </c>
      <c r="Z542" s="2">
        <v>16</v>
      </c>
      <c r="AA542" s="6">
        <v>0</v>
      </c>
    </row>
    <row r="543" spans="1:27" ht="15" thickBot="1">
      <c r="A543">
        <v>22</v>
      </c>
      <c r="B543" s="4" t="s">
        <v>432</v>
      </c>
      <c r="C543" s="15" t="s">
        <v>379</v>
      </c>
      <c r="D543" s="1">
        <v>3</v>
      </c>
      <c r="E543" s="4" t="s">
        <v>66</v>
      </c>
      <c r="F543">
        <v>-1</v>
      </c>
      <c r="G543">
        <v>34</v>
      </c>
      <c r="H543" s="4" t="s">
        <v>74</v>
      </c>
      <c r="I543">
        <f>23*60+42</f>
        <v>1422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-9</v>
      </c>
      <c r="Q543" s="2">
        <v>0</v>
      </c>
      <c r="R543" s="2">
        <v>1</v>
      </c>
      <c r="S543" s="2">
        <v>1</v>
      </c>
      <c r="T543" s="2">
        <v>3</v>
      </c>
      <c r="U543" s="2">
        <v>0</v>
      </c>
      <c r="V543" s="2">
        <v>1</v>
      </c>
      <c r="W543" s="2">
        <v>1</v>
      </c>
      <c r="X543" s="2">
        <v>0</v>
      </c>
      <c r="Y543" s="2">
        <v>0</v>
      </c>
      <c r="Z543" s="2">
        <v>0</v>
      </c>
      <c r="AA543" s="6">
        <v>0</v>
      </c>
    </row>
    <row r="544" spans="1:27">
      <c r="A544">
        <v>22</v>
      </c>
      <c r="B544" s="4" t="s">
        <v>432</v>
      </c>
      <c r="C544" s="15" t="s">
        <v>379</v>
      </c>
      <c r="D544" s="1">
        <v>3</v>
      </c>
      <c r="E544" s="4" t="s">
        <v>66</v>
      </c>
      <c r="F544">
        <v>-1</v>
      </c>
      <c r="G544">
        <v>37</v>
      </c>
      <c r="H544" s="4" t="s">
        <v>77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6">
        <v>0</v>
      </c>
    </row>
    <row r="545" spans="1:27">
      <c r="A545">
        <v>22</v>
      </c>
      <c r="B545" s="4" t="s">
        <v>432</v>
      </c>
      <c r="C545" s="15" t="s">
        <v>379</v>
      </c>
      <c r="D545" s="1">
        <v>3</v>
      </c>
      <c r="E545" s="4" t="s">
        <v>66</v>
      </c>
      <c r="F545">
        <v>-1</v>
      </c>
      <c r="G545">
        <v>27</v>
      </c>
      <c r="H545" s="4" t="s">
        <v>67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6">
        <v>0</v>
      </c>
    </row>
    <row r="546" spans="1:27">
      <c r="A546">
        <v>22</v>
      </c>
      <c r="B546" s="4" t="s">
        <v>432</v>
      </c>
      <c r="C546" s="15" t="s">
        <v>379</v>
      </c>
      <c r="D546" s="1">
        <v>3</v>
      </c>
      <c r="E546" s="4" t="s">
        <v>66</v>
      </c>
      <c r="F546">
        <v>-1</v>
      </c>
      <c r="G546">
        <v>28</v>
      </c>
      <c r="H546" s="4" t="s">
        <v>78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6">
        <v>0</v>
      </c>
    </row>
    <row r="547" spans="1:27" ht="15" thickBot="1">
      <c r="A547">
        <v>22</v>
      </c>
      <c r="B547" s="4" t="s">
        <v>432</v>
      </c>
      <c r="C547" s="15" t="s">
        <v>379</v>
      </c>
      <c r="D547" s="1">
        <v>28</v>
      </c>
      <c r="E547" s="4" t="s">
        <v>433</v>
      </c>
      <c r="F547">
        <v>1</v>
      </c>
      <c r="G547">
        <v>347</v>
      </c>
      <c r="H547" s="4" t="s">
        <v>434</v>
      </c>
      <c r="I547">
        <f>29*60+25</f>
        <v>1765</v>
      </c>
      <c r="J547">
        <v>4</v>
      </c>
      <c r="K547">
        <v>9</v>
      </c>
      <c r="L547">
        <v>0</v>
      </c>
      <c r="M547">
        <v>3</v>
      </c>
      <c r="N547">
        <v>3</v>
      </c>
      <c r="O547">
        <v>3</v>
      </c>
      <c r="P547">
        <v>15</v>
      </c>
      <c r="Q547" s="2">
        <v>0</v>
      </c>
      <c r="R547" s="2">
        <v>4</v>
      </c>
      <c r="S547" s="2">
        <v>4</v>
      </c>
      <c r="T547" s="2">
        <v>1</v>
      </c>
      <c r="U547" s="2">
        <v>0</v>
      </c>
      <c r="V547" s="2">
        <v>4</v>
      </c>
      <c r="W547" s="2">
        <v>1</v>
      </c>
      <c r="X547" s="2">
        <v>0</v>
      </c>
      <c r="Y547" s="2">
        <v>0</v>
      </c>
      <c r="Z547" s="2">
        <v>11</v>
      </c>
      <c r="AA547" s="6">
        <v>1</v>
      </c>
    </row>
    <row r="548" spans="1:27" ht="15" thickBot="1">
      <c r="A548">
        <v>22</v>
      </c>
      <c r="B548" s="4" t="s">
        <v>432</v>
      </c>
      <c r="C548" s="15" t="s">
        <v>379</v>
      </c>
      <c r="D548" s="1">
        <v>28</v>
      </c>
      <c r="E548" s="4" t="s">
        <v>433</v>
      </c>
      <c r="F548">
        <v>1</v>
      </c>
      <c r="G548">
        <v>348</v>
      </c>
      <c r="H548" s="4" t="s">
        <v>435</v>
      </c>
      <c r="I548">
        <f>20*60+21</f>
        <v>1221</v>
      </c>
      <c r="J548">
        <v>7</v>
      </c>
      <c r="K548">
        <v>11</v>
      </c>
      <c r="L548">
        <v>0</v>
      </c>
      <c r="M548">
        <v>0</v>
      </c>
      <c r="N548">
        <v>1</v>
      </c>
      <c r="O548">
        <v>2</v>
      </c>
      <c r="P548">
        <v>7</v>
      </c>
      <c r="Q548" s="2">
        <v>3</v>
      </c>
      <c r="R548" s="2">
        <v>5</v>
      </c>
      <c r="S548" s="2">
        <v>8</v>
      </c>
      <c r="T548" s="2">
        <v>0</v>
      </c>
      <c r="U548" s="2">
        <v>2</v>
      </c>
      <c r="V548" s="2">
        <v>0</v>
      </c>
      <c r="W548" s="2">
        <v>1</v>
      </c>
      <c r="X548" s="2">
        <v>0</v>
      </c>
      <c r="Y548" s="2">
        <v>0</v>
      </c>
      <c r="Z548" s="2">
        <v>15</v>
      </c>
      <c r="AA548" s="6">
        <v>1</v>
      </c>
    </row>
    <row r="549" spans="1:27" ht="15" thickBot="1">
      <c r="A549">
        <v>22</v>
      </c>
      <c r="B549" s="4" t="s">
        <v>432</v>
      </c>
      <c r="C549" s="15" t="s">
        <v>379</v>
      </c>
      <c r="D549" s="1">
        <v>28</v>
      </c>
      <c r="E549" s="4" t="s">
        <v>433</v>
      </c>
      <c r="F549">
        <v>1</v>
      </c>
      <c r="G549">
        <v>349</v>
      </c>
      <c r="H549" s="4" t="s">
        <v>436</v>
      </c>
      <c r="I549">
        <f>33*60+28</f>
        <v>2008</v>
      </c>
      <c r="J549">
        <v>3</v>
      </c>
      <c r="K549">
        <v>9</v>
      </c>
      <c r="L549">
        <v>0</v>
      </c>
      <c r="M549">
        <v>3</v>
      </c>
      <c r="N549">
        <v>2</v>
      </c>
      <c r="O549">
        <v>2</v>
      </c>
      <c r="P549">
        <v>12</v>
      </c>
      <c r="Q549" s="2">
        <v>1</v>
      </c>
      <c r="R549" s="2">
        <v>2</v>
      </c>
      <c r="S549" s="2">
        <v>3</v>
      </c>
      <c r="T549" s="2">
        <v>5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8</v>
      </c>
      <c r="AA549" s="6">
        <v>1</v>
      </c>
    </row>
    <row r="550" spans="1:27" ht="15" thickBot="1">
      <c r="A550">
        <v>22</v>
      </c>
      <c r="B550" s="4" t="s">
        <v>432</v>
      </c>
      <c r="C550" s="15" t="s">
        <v>379</v>
      </c>
      <c r="D550" s="1">
        <v>28</v>
      </c>
      <c r="E550" s="4" t="s">
        <v>433</v>
      </c>
      <c r="F550">
        <v>1</v>
      </c>
      <c r="G550">
        <v>350</v>
      </c>
      <c r="H550" s="4" t="s">
        <v>437</v>
      </c>
      <c r="I550">
        <f>26*60+50</f>
        <v>1610</v>
      </c>
      <c r="J550">
        <v>2</v>
      </c>
      <c r="K550">
        <v>5</v>
      </c>
      <c r="L550">
        <v>1</v>
      </c>
      <c r="M550">
        <v>4</v>
      </c>
      <c r="N550">
        <v>0</v>
      </c>
      <c r="O550">
        <v>0</v>
      </c>
      <c r="P550">
        <v>20</v>
      </c>
      <c r="Q550" s="2">
        <v>0</v>
      </c>
      <c r="R550" s="2">
        <v>4</v>
      </c>
      <c r="S550" s="2">
        <v>4</v>
      </c>
      <c r="T550" s="2">
        <v>2</v>
      </c>
      <c r="U550" s="2">
        <v>2</v>
      </c>
      <c r="V550" s="2">
        <v>0</v>
      </c>
      <c r="W550" s="2">
        <v>1</v>
      </c>
      <c r="X550" s="2">
        <v>1</v>
      </c>
      <c r="Y550" s="2">
        <v>0</v>
      </c>
      <c r="Z550" s="2">
        <v>5</v>
      </c>
      <c r="AA550" s="6">
        <v>1</v>
      </c>
    </row>
    <row r="551" spans="1:27" ht="15" thickBot="1">
      <c r="A551">
        <v>22</v>
      </c>
      <c r="B551" s="4" t="s">
        <v>432</v>
      </c>
      <c r="C551" s="15" t="s">
        <v>379</v>
      </c>
      <c r="D551" s="1">
        <v>28</v>
      </c>
      <c r="E551" s="4" t="s">
        <v>433</v>
      </c>
      <c r="F551">
        <v>1</v>
      </c>
      <c r="G551">
        <v>351</v>
      </c>
      <c r="H551" s="4" t="s">
        <v>438</v>
      </c>
      <c r="I551">
        <f>28*60+15</f>
        <v>1695</v>
      </c>
      <c r="J551">
        <v>7</v>
      </c>
      <c r="K551">
        <v>13</v>
      </c>
      <c r="L551">
        <v>0</v>
      </c>
      <c r="M551">
        <v>0</v>
      </c>
      <c r="N551">
        <v>4</v>
      </c>
      <c r="O551">
        <v>4</v>
      </c>
      <c r="P551">
        <v>16</v>
      </c>
      <c r="Q551" s="2">
        <v>0</v>
      </c>
      <c r="R551" s="2">
        <v>3</v>
      </c>
      <c r="S551" s="2">
        <v>3</v>
      </c>
      <c r="T551" s="2">
        <v>8</v>
      </c>
      <c r="U551" s="2">
        <v>1</v>
      </c>
      <c r="V551" s="2">
        <v>0</v>
      </c>
      <c r="W551" s="2">
        <v>4</v>
      </c>
      <c r="X551" s="2">
        <v>0</v>
      </c>
      <c r="Y551" s="2">
        <v>1</v>
      </c>
      <c r="Z551" s="2">
        <v>18</v>
      </c>
      <c r="AA551" s="6">
        <v>1</v>
      </c>
    </row>
    <row r="552" spans="1:27" ht="15" thickBot="1">
      <c r="A552">
        <v>22</v>
      </c>
      <c r="B552" s="4" t="s">
        <v>432</v>
      </c>
      <c r="C552" s="15" t="s">
        <v>379</v>
      </c>
      <c r="D552" s="1">
        <v>28</v>
      </c>
      <c r="E552" s="4" t="s">
        <v>433</v>
      </c>
      <c r="F552">
        <v>1</v>
      </c>
      <c r="G552">
        <v>352</v>
      </c>
      <c r="H552" s="4" t="s">
        <v>439</v>
      </c>
      <c r="I552">
        <f>19*60+8</f>
        <v>1148</v>
      </c>
      <c r="J552">
        <v>4</v>
      </c>
      <c r="K552">
        <v>8</v>
      </c>
      <c r="L552">
        <v>1</v>
      </c>
      <c r="M552">
        <v>3</v>
      </c>
      <c r="N552">
        <v>4</v>
      </c>
      <c r="O552">
        <v>4</v>
      </c>
      <c r="P552">
        <v>21</v>
      </c>
      <c r="Q552" s="2">
        <v>2</v>
      </c>
      <c r="R552" s="2">
        <v>4</v>
      </c>
      <c r="S552" s="2">
        <v>6</v>
      </c>
      <c r="T552" s="2">
        <v>5</v>
      </c>
      <c r="U552" s="2">
        <v>2</v>
      </c>
      <c r="V552" s="2">
        <v>1</v>
      </c>
      <c r="W552" s="2">
        <v>2</v>
      </c>
      <c r="X552" s="2">
        <v>1</v>
      </c>
      <c r="Y552" s="2">
        <v>0</v>
      </c>
      <c r="Z552" s="2">
        <v>13</v>
      </c>
      <c r="AA552" s="6">
        <v>0</v>
      </c>
    </row>
    <row r="553" spans="1:27" ht="15" thickBot="1">
      <c r="A553">
        <v>22</v>
      </c>
      <c r="B553" s="4" t="s">
        <v>432</v>
      </c>
      <c r="C553" s="15" t="s">
        <v>379</v>
      </c>
      <c r="D553" s="1">
        <v>28</v>
      </c>
      <c r="E553" s="4" t="s">
        <v>433</v>
      </c>
      <c r="F553">
        <v>1</v>
      </c>
      <c r="G553">
        <v>353</v>
      </c>
      <c r="H553" s="4" t="s">
        <v>440</v>
      </c>
      <c r="I553">
        <f>10*60+50</f>
        <v>650</v>
      </c>
      <c r="J553">
        <v>1</v>
      </c>
      <c r="K553">
        <v>2</v>
      </c>
      <c r="L553">
        <v>0</v>
      </c>
      <c r="M553">
        <v>0</v>
      </c>
      <c r="N553">
        <v>2</v>
      </c>
      <c r="O553">
        <v>4</v>
      </c>
      <c r="P553">
        <v>-1</v>
      </c>
      <c r="Q553" s="2">
        <v>1</v>
      </c>
      <c r="R553" s="2">
        <v>6</v>
      </c>
      <c r="S553" s="2">
        <v>7</v>
      </c>
      <c r="T553" s="2">
        <v>2</v>
      </c>
      <c r="U553" s="2">
        <v>2</v>
      </c>
      <c r="V553" s="2">
        <v>1</v>
      </c>
      <c r="W553" s="2">
        <v>2</v>
      </c>
      <c r="X553" s="2">
        <v>0</v>
      </c>
      <c r="Y553" s="2">
        <v>1</v>
      </c>
      <c r="Z553" s="2">
        <v>4</v>
      </c>
      <c r="AA553" s="6">
        <v>0</v>
      </c>
    </row>
    <row r="554" spans="1:27" ht="15" thickBot="1">
      <c r="A554">
        <v>22</v>
      </c>
      <c r="B554" s="4" t="s">
        <v>432</v>
      </c>
      <c r="C554" s="15" t="s">
        <v>379</v>
      </c>
      <c r="D554" s="1">
        <v>28</v>
      </c>
      <c r="E554" s="4" t="s">
        <v>433</v>
      </c>
      <c r="F554">
        <v>1</v>
      </c>
      <c r="G554">
        <v>354</v>
      </c>
      <c r="H554" s="4" t="s">
        <v>441</v>
      </c>
      <c r="I554">
        <f>19*60+45</f>
        <v>1185</v>
      </c>
      <c r="J554">
        <v>6</v>
      </c>
      <c r="K554">
        <v>8</v>
      </c>
      <c r="L554">
        <v>1</v>
      </c>
      <c r="M554">
        <v>1</v>
      </c>
      <c r="N554">
        <v>0</v>
      </c>
      <c r="O554">
        <v>0</v>
      </c>
      <c r="P554">
        <v>5</v>
      </c>
      <c r="Q554" s="2">
        <v>0</v>
      </c>
      <c r="R554" s="2">
        <v>3</v>
      </c>
      <c r="S554" s="2">
        <v>3</v>
      </c>
      <c r="T554" s="2">
        <v>2</v>
      </c>
      <c r="U554" s="2">
        <v>1</v>
      </c>
      <c r="V554" s="2">
        <v>0</v>
      </c>
      <c r="W554" s="2">
        <v>1</v>
      </c>
      <c r="X554" s="2">
        <v>0</v>
      </c>
      <c r="Y554" s="2">
        <v>0</v>
      </c>
      <c r="Z554" s="2">
        <v>13</v>
      </c>
      <c r="AA554" s="6">
        <v>0</v>
      </c>
    </row>
    <row r="555" spans="1:27" ht="15" thickBot="1">
      <c r="A555">
        <v>22</v>
      </c>
      <c r="B555" s="4" t="s">
        <v>432</v>
      </c>
      <c r="C555" s="15" t="s">
        <v>379</v>
      </c>
      <c r="D555" s="1">
        <v>28</v>
      </c>
      <c r="E555" s="4" t="s">
        <v>433</v>
      </c>
      <c r="F555">
        <v>1</v>
      </c>
      <c r="G555">
        <v>355</v>
      </c>
      <c r="H555" s="4" t="s">
        <v>469</v>
      </c>
      <c r="I555">
        <f>27*60+45</f>
        <v>1665</v>
      </c>
      <c r="J555">
        <v>5</v>
      </c>
      <c r="K555">
        <v>10</v>
      </c>
      <c r="L555">
        <v>0</v>
      </c>
      <c r="M555">
        <v>4</v>
      </c>
      <c r="N555">
        <v>2</v>
      </c>
      <c r="O555">
        <v>2</v>
      </c>
      <c r="P555">
        <v>9</v>
      </c>
      <c r="Q555" s="2">
        <v>0</v>
      </c>
      <c r="R555" s="2">
        <v>1</v>
      </c>
      <c r="S555" s="2">
        <v>1</v>
      </c>
      <c r="T555" s="2">
        <v>1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12</v>
      </c>
      <c r="AA555" s="6">
        <v>0</v>
      </c>
    </row>
    <row r="556" spans="1:27" ht="15" thickBot="1">
      <c r="A556">
        <v>22</v>
      </c>
      <c r="B556" s="4" t="s">
        <v>432</v>
      </c>
      <c r="C556" s="15" t="s">
        <v>379</v>
      </c>
      <c r="D556" s="1">
        <v>28</v>
      </c>
      <c r="E556" s="4" t="s">
        <v>433</v>
      </c>
      <c r="F556">
        <v>1</v>
      </c>
      <c r="G556">
        <v>356</v>
      </c>
      <c r="H556" s="4" t="s">
        <v>443</v>
      </c>
      <c r="I556">
        <f>13*60+40</f>
        <v>820</v>
      </c>
      <c r="J556">
        <v>4</v>
      </c>
      <c r="K556">
        <v>5</v>
      </c>
      <c r="L556">
        <v>0</v>
      </c>
      <c r="M556">
        <v>0</v>
      </c>
      <c r="N556">
        <v>1</v>
      </c>
      <c r="O556">
        <v>1</v>
      </c>
      <c r="P556">
        <v>5</v>
      </c>
      <c r="Q556" s="2">
        <v>1</v>
      </c>
      <c r="R556" s="2">
        <v>4</v>
      </c>
      <c r="S556" s="2">
        <v>5</v>
      </c>
      <c r="T556" s="2">
        <v>2</v>
      </c>
      <c r="U556" s="2">
        <v>2</v>
      </c>
      <c r="V556" s="2">
        <v>0</v>
      </c>
      <c r="W556" s="2">
        <v>1</v>
      </c>
      <c r="X556" s="2">
        <v>0</v>
      </c>
      <c r="Y556" s="2">
        <v>0</v>
      </c>
      <c r="Z556" s="2">
        <v>9</v>
      </c>
      <c r="AA556" s="6">
        <v>0</v>
      </c>
    </row>
    <row r="557" spans="1:27" ht="15" thickBot="1">
      <c r="A557">
        <v>22</v>
      </c>
      <c r="B557" s="4" t="s">
        <v>432</v>
      </c>
      <c r="C557" s="15" t="s">
        <v>379</v>
      </c>
      <c r="D557" s="1">
        <v>28</v>
      </c>
      <c r="E557" s="4" t="s">
        <v>433</v>
      </c>
      <c r="F557">
        <v>1</v>
      </c>
      <c r="G557">
        <v>357</v>
      </c>
      <c r="H557" s="4" t="s">
        <v>444</v>
      </c>
      <c r="I557">
        <f>10*60+32</f>
        <v>632</v>
      </c>
      <c r="J557">
        <v>1</v>
      </c>
      <c r="K557">
        <v>3</v>
      </c>
      <c r="L557">
        <v>1</v>
      </c>
      <c r="M557">
        <v>1</v>
      </c>
      <c r="N557">
        <v>0</v>
      </c>
      <c r="O557">
        <v>0</v>
      </c>
      <c r="P557">
        <v>-4</v>
      </c>
      <c r="Q557" s="2">
        <v>0</v>
      </c>
      <c r="R557" s="2">
        <v>1</v>
      </c>
      <c r="S557" s="2">
        <v>1</v>
      </c>
      <c r="T557" s="2">
        <v>1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3</v>
      </c>
      <c r="AA557" s="6">
        <v>0</v>
      </c>
    </row>
    <row r="558" spans="1:27">
      <c r="A558">
        <v>22</v>
      </c>
      <c r="B558" s="4" t="s">
        <v>432</v>
      </c>
      <c r="C558" s="15" t="s">
        <v>379</v>
      </c>
      <c r="D558" s="1">
        <v>28</v>
      </c>
      <c r="E558" s="4" t="s">
        <v>433</v>
      </c>
      <c r="F558">
        <v>1</v>
      </c>
      <c r="G558">
        <v>358</v>
      </c>
      <c r="H558" s="4" t="s">
        <v>445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6">
        <v>0</v>
      </c>
    </row>
    <row r="559" spans="1:27">
      <c r="A559">
        <v>22</v>
      </c>
      <c r="B559" s="4" t="s">
        <v>432</v>
      </c>
      <c r="C559" s="15" t="s">
        <v>379</v>
      </c>
      <c r="D559" s="1">
        <v>28</v>
      </c>
      <c r="E559" s="4" t="s">
        <v>433</v>
      </c>
      <c r="F559">
        <v>1</v>
      </c>
      <c r="G559">
        <v>359</v>
      </c>
      <c r="H559" s="4" t="s">
        <v>446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6">
        <v>0</v>
      </c>
    </row>
    <row r="560" spans="1:27" ht="15" thickBot="1">
      <c r="A560">
        <v>23</v>
      </c>
      <c r="B560" s="4" t="s">
        <v>447</v>
      </c>
      <c r="C560" s="15" t="s">
        <v>379</v>
      </c>
      <c r="D560" s="1">
        <v>12</v>
      </c>
      <c r="E560" s="4" t="s">
        <v>194</v>
      </c>
      <c r="F560">
        <v>-1</v>
      </c>
      <c r="G560">
        <v>141</v>
      </c>
      <c r="H560" s="4" t="s">
        <v>195</v>
      </c>
      <c r="I560">
        <f>21*60+5</f>
        <v>1265</v>
      </c>
      <c r="J560">
        <v>0</v>
      </c>
      <c r="K560">
        <v>3</v>
      </c>
      <c r="L560">
        <v>0</v>
      </c>
      <c r="M560">
        <v>0</v>
      </c>
      <c r="N560">
        <v>5</v>
      </c>
      <c r="O560">
        <v>10</v>
      </c>
      <c r="P560">
        <v>-7</v>
      </c>
      <c r="Q560" s="2">
        <v>2</v>
      </c>
      <c r="R560" s="2">
        <v>5</v>
      </c>
      <c r="S560" s="2">
        <v>7</v>
      </c>
      <c r="T560" s="2">
        <v>1</v>
      </c>
      <c r="U560" s="2">
        <v>2</v>
      </c>
      <c r="V560" s="2">
        <v>0</v>
      </c>
      <c r="W560" s="2">
        <v>1</v>
      </c>
      <c r="X560" s="2">
        <v>0</v>
      </c>
      <c r="Y560" s="2">
        <v>0</v>
      </c>
      <c r="Z560" s="2">
        <v>5</v>
      </c>
      <c r="AA560" s="6">
        <v>1</v>
      </c>
    </row>
    <row r="561" spans="1:28" ht="15" thickBot="1">
      <c r="A561">
        <v>23</v>
      </c>
      <c r="B561" s="4" t="s">
        <v>447</v>
      </c>
      <c r="C561" s="15" t="s">
        <v>379</v>
      </c>
      <c r="D561" s="1">
        <v>12</v>
      </c>
      <c r="E561" s="4" t="s">
        <v>194</v>
      </c>
      <c r="F561">
        <v>-1</v>
      </c>
      <c r="G561">
        <v>142</v>
      </c>
      <c r="H561" s="4" t="s">
        <v>196</v>
      </c>
      <c r="I561">
        <f>10*60+30</f>
        <v>630</v>
      </c>
      <c r="J561">
        <v>3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-9</v>
      </c>
      <c r="Q561" s="2">
        <v>0</v>
      </c>
      <c r="R561" s="2">
        <v>3</v>
      </c>
      <c r="S561" s="2">
        <v>3</v>
      </c>
      <c r="T561" s="2">
        <v>1</v>
      </c>
      <c r="U561" s="2">
        <v>2</v>
      </c>
      <c r="V561" s="2">
        <v>0</v>
      </c>
      <c r="W561" s="2">
        <v>0</v>
      </c>
      <c r="X561" s="2">
        <v>0</v>
      </c>
      <c r="Y561" s="2">
        <v>0</v>
      </c>
      <c r="Z561" s="2">
        <v>6</v>
      </c>
      <c r="AA561" s="6">
        <v>1</v>
      </c>
    </row>
    <row r="562" spans="1:28" ht="15" thickBot="1">
      <c r="A562">
        <v>23</v>
      </c>
      <c r="B562" s="4" t="s">
        <v>447</v>
      </c>
      <c r="C562" s="15" t="s">
        <v>379</v>
      </c>
      <c r="D562" s="1">
        <v>12</v>
      </c>
      <c r="E562" s="4" t="s">
        <v>194</v>
      </c>
      <c r="F562">
        <v>-1</v>
      </c>
      <c r="G562">
        <v>143</v>
      </c>
      <c r="H562" s="4" t="s">
        <v>197</v>
      </c>
      <c r="I562">
        <f>20*60+10</f>
        <v>1210</v>
      </c>
      <c r="J562">
        <v>4</v>
      </c>
      <c r="K562">
        <v>9</v>
      </c>
      <c r="L562">
        <v>0</v>
      </c>
      <c r="M562">
        <v>0</v>
      </c>
      <c r="N562">
        <v>1</v>
      </c>
      <c r="O562">
        <v>2</v>
      </c>
      <c r="P562">
        <v>-10</v>
      </c>
      <c r="Q562" s="2">
        <v>2</v>
      </c>
      <c r="R562" s="2">
        <v>4</v>
      </c>
      <c r="S562" s="2">
        <v>6</v>
      </c>
      <c r="T562" s="2">
        <v>1</v>
      </c>
      <c r="U562" s="2">
        <v>3</v>
      </c>
      <c r="V562" s="2">
        <v>0</v>
      </c>
      <c r="W562" s="2">
        <v>1</v>
      </c>
      <c r="X562" s="2">
        <v>1</v>
      </c>
      <c r="Y562" s="2">
        <v>2</v>
      </c>
      <c r="Z562" s="2">
        <v>9</v>
      </c>
      <c r="AA562" s="6">
        <v>1</v>
      </c>
    </row>
    <row r="563" spans="1:28" ht="15" thickBot="1">
      <c r="A563">
        <v>23</v>
      </c>
      <c r="B563" s="4" t="s">
        <v>447</v>
      </c>
      <c r="C563" s="15" t="s">
        <v>379</v>
      </c>
      <c r="D563" s="1">
        <v>12</v>
      </c>
      <c r="E563" s="4" t="s">
        <v>194</v>
      </c>
      <c r="F563">
        <v>-1</v>
      </c>
      <c r="G563">
        <v>144</v>
      </c>
      <c r="H563" s="4" t="s">
        <v>198</v>
      </c>
      <c r="I563">
        <f>32*60+42</f>
        <v>1962</v>
      </c>
      <c r="J563">
        <v>9</v>
      </c>
      <c r="K563">
        <v>17</v>
      </c>
      <c r="L563">
        <v>0</v>
      </c>
      <c r="M563">
        <v>0</v>
      </c>
      <c r="N563">
        <v>9</v>
      </c>
      <c r="O563">
        <v>9</v>
      </c>
      <c r="P563">
        <v>-18</v>
      </c>
      <c r="Q563" s="2">
        <v>2</v>
      </c>
      <c r="R563" s="2">
        <v>6</v>
      </c>
      <c r="S563" s="2">
        <v>8</v>
      </c>
      <c r="T563" s="2">
        <v>3</v>
      </c>
      <c r="U563" s="2">
        <v>2</v>
      </c>
      <c r="V563" s="2">
        <v>0</v>
      </c>
      <c r="W563" s="2">
        <v>3</v>
      </c>
      <c r="X563" s="2">
        <v>0</v>
      </c>
      <c r="Y563" s="2">
        <v>4</v>
      </c>
      <c r="Z563" s="2">
        <v>27</v>
      </c>
      <c r="AA563" s="6">
        <v>1</v>
      </c>
      <c r="AB563" s="6"/>
    </row>
    <row r="564" spans="1:28" ht="15" thickBot="1">
      <c r="A564">
        <v>23</v>
      </c>
      <c r="B564" s="4" t="s">
        <v>447</v>
      </c>
      <c r="C564" s="15" t="s">
        <v>379</v>
      </c>
      <c r="D564" s="1">
        <v>12</v>
      </c>
      <c r="E564" s="4" t="s">
        <v>194</v>
      </c>
      <c r="F564">
        <v>-1</v>
      </c>
      <c r="G564">
        <v>145</v>
      </c>
      <c r="H564" s="4" t="s">
        <v>199</v>
      </c>
      <c r="I564">
        <f>20*60+9</f>
        <v>1209</v>
      </c>
      <c r="J564">
        <v>3</v>
      </c>
      <c r="K564">
        <v>7</v>
      </c>
      <c r="L564">
        <v>0</v>
      </c>
      <c r="M564">
        <v>1</v>
      </c>
      <c r="N564">
        <v>0</v>
      </c>
      <c r="O564">
        <v>0</v>
      </c>
      <c r="P564">
        <v>-13</v>
      </c>
      <c r="Q564" s="2">
        <v>0</v>
      </c>
      <c r="R564" s="2">
        <v>1</v>
      </c>
      <c r="S564" s="2">
        <v>1</v>
      </c>
      <c r="T564" s="2">
        <v>6</v>
      </c>
      <c r="U564" s="2">
        <v>1</v>
      </c>
      <c r="V564" s="2">
        <v>0</v>
      </c>
      <c r="W564" s="2">
        <v>2</v>
      </c>
      <c r="X564" s="2">
        <v>0</v>
      </c>
      <c r="Y564" s="2">
        <v>2</v>
      </c>
      <c r="Z564" s="2">
        <v>6</v>
      </c>
      <c r="AA564" s="6">
        <v>1</v>
      </c>
    </row>
    <row r="565" spans="1:28" ht="15" thickBot="1">
      <c r="A565">
        <v>23</v>
      </c>
      <c r="B565" s="4" t="s">
        <v>447</v>
      </c>
      <c r="C565" s="15" t="s">
        <v>379</v>
      </c>
      <c r="D565" s="1">
        <v>12</v>
      </c>
      <c r="E565" s="4" t="s">
        <v>194</v>
      </c>
      <c r="F565">
        <v>-1</v>
      </c>
      <c r="G565">
        <v>147</v>
      </c>
      <c r="H565" s="4" t="s">
        <v>201</v>
      </c>
      <c r="I565">
        <f>19*60+42</f>
        <v>1182</v>
      </c>
      <c r="J565">
        <v>3</v>
      </c>
      <c r="K565">
        <v>6</v>
      </c>
      <c r="L565">
        <v>0</v>
      </c>
      <c r="M565">
        <v>0</v>
      </c>
      <c r="N565">
        <v>3</v>
      </c>
      <c r="O565">
        <v>4</v>
      </c>
      <c r="P565">
        <v>-21</v>
      </c>
      <c r="Q565" s="2">
        <v>0</v>
      </c>
      <c r="R565" s="2">
        <v>4</v>
      </c>
      <c r="S565" s="2">
        <v>4</v>
      </c>
      <c r="T565" s="2">
        <v>2</v>
      </c>
      <c r="U565" s="2">
        <v>3</v>
      </c>
      <c r="V565" s="2">
        <v>2</v>
      </c>
      <c r="W565" s="2">
        <v>1</v>
      </c>
      <c r="X565" s="2">
        <v>0</v>
      </c>
      <c r="Y565" s="2">
        <v>1</v>
      </c>
      <c r="Z565" s="2">
        <v>9</v>
      </c>
      <c r="AA565" s="6">
        <v>0</v>
      </c>
    </row>
    <row r="566" spans="1:28" ht="15" thickBot="1">
      <c r="A566">
        <v>23</v>
      </c>
      <c r="B566" s="4" t="s">
        <v>447</v>
      </c>
      <c r="C566" s="15" t="s">
        <v>379</v>
      </c>
      <c r="D566" s="1">
        <v>12</v>
      </c>
      <c r="E566" s="4" t="s">
        <v>194</v>
      </c>
      <c r="F566">
        <v>-1</v>
      </c>
      <c r="G566">
        <v>146</v>
      </c>
      <c r="H566" s="4" t="s">
        <v>200</v>
      </c>
      <c r="I566">
        <f>20*60+35</f>
        <v>1235</v>
      </c>
      <c r="J566">
        <v>3</v>
      </c>
      <c r="K566">
        <v>5</v>
      </c>
      <c r="L566">
        <v>0</v>
      </c>
      <c r="M566">
        <v>1</v>
      </c>
      <c r="N566">
        <v>3</v>
      </c>
      <c r="O566">
        <v>4</v>
      </c>
      <c r="P566">
        <v>-19</v>
      </c>
      <c r="Q566" s="2">
        <v>0</v>
      </c>
      <c r="R566" s="2">
        <v>2</v>
      </c>
      <c r="S566" s="2">
        <v>2</v>
      </c>
      <c r="T566" s="2">
        <v>1</v>
      </c>
      <c r="U566" s="2">
        <v>1</v>
      </c>
      <c r="V566" s="2">
        <v>0</v>
      </c>
      <c r="W566" s="2">
        <v>0</v>
      </c>
      <c r="X566" s="2">
        <v>1</v>
      </c>
      <c r="Y566" s="2">
        <v>0</v>
      </c>
      <c r="Z566" s="2">
        <v>9</v>
      </c>
      <c r="AA566" s="6">
        <v>0</v>
      </c>
    </row>
    <row r="567" spans="1:28" ht="15" thickBot="1">
      <c r="A567">
        <v>23</v>
      </c>
      <c r="B567" s="4" t="s">
        <v>447</v>
      </c>
      <c r="C567" s="15" t="s">
        <v>379</v>
      </c>
      <c r="D567" s="1">
        <v>12</v>
      </c>
      <c r="E567" s="4" t="s">
        <v>194</v>
      </c>
      <c r="F567">
        <v>-1</v>
      </c>
      <c r="G567">
        <v>150</v>
      </c>
      <c r="H567" s="4" t="s">
        <v>204</v>
      </c>
      <c r="I567">
        <f>29*60+55</f>
        <v>1795</v>
      </c>
      <c r="J567">
        <v>4</v>
      </c>
      <c r="K567">
        <v>5</v>
      </c>
      <c r="L567">
        <v>0</v>
      </c>
      <c r="M567">
        <v>0</v>
      </c>
      <c r="N567">
        <v>5</v>
      </c>
      <c r="O567">
        <v>5</v>
      </c>
      <c r="P567">
        <v>-13</v>
      </c>
      <c r="Q567" s="2">
        <v>1</v>
      </c>
      <c r="R567" s="2">
        <v>4</v>
      </c>
      <c r="S567" s="2">
        <v>5</v>
      </c>
      <c r="T567" s="2">
        <v>1</v>
      </c>
      <c r="U567" s="2">
        <v>3</v>
      </c>
      <c r="V567" s="2">
        <v>1</v>
      </c>
      <c r="W567" s="2">
        <v>1</v>
      </c>
      <c r="X567" s="2">
        <v>4</v>
      </c>
      <c r="Y567" s="2">
        <v>0</v>
      </c>
      <c r="Z567" s="2">
        <v>13</v>
      </c>
      <c r="AA567" s="6">
        <v>0</v>
      </c>
    </row>
    <row r="568" spans="1:28" ht="15" thickBot="1">
      <c r="A568">
        <v>23</v>
      </c>
      <c r="B568" s="4" t="s">
        <v>447</v>
      </c>
      <c r="C568" s="15" t="s">
        <v>379</v>
      </c>
      <c r="D568" s="1">
        <v>12</v>
      </c>
      <c r="E568" s="4" t="s">
        <v>194</v>
      </c>
      <c r="F568">
        <v>-1</v>
      </c>
      <c r="G568">
        <v>148</v>
      </c>
      <c r="H568" s="4" t="s">
        <v>202</v>
      </c>
      <c r="I568">
        <f>27*60+32</f>
        <v>1652</v>
      </c>
      <c r="J568">
        <v>1</v>
      </c>
      <c r="K568">
        <v>4</v>
      </c>
      <c r="L568">
        <v>0</v>
      </c>
      <c r="M568">
        <v>0</v>
      </c>
      <c r="N568">
        <v>4</v>
      </c>
      <c r="O568">
        <v>6</v>
      </c>
      <c r="P568">
        <v>-17</v>
      </c>
      <c r="Q568" s="2">
        <v>0</v>
      </c>
      <c r="R568" s="2">
        <v>3</v>
      </c>
      <c r="S568" s="2">
        <v>3</v>
      </c>
      <c r="T568" s="2">
        <v>2</v>
      </c>
      <c r="U568" s="2">
        <v>1</v>
      </c>
      <c r="V568" s="2">
        <v>1</v>
      </c>
      <c r="W568" s="2">
        <v>4</v>
      </c>
      <c r="X568" s="2">
        <v>0</v>
      </c>
      <c r="Y568" s="2">
        <v>1</v>
      </c>
      <c r="Z568" s="2">
        <v>6</v>
      </c>
      <c r="AA568" s="6">
        <v>0</v>
      </c>
    </row>
    <row r="569" spans="1:28" ht="15" thickBot="1">
      <c r="A569">
        <v>23</v>
      </c>
      <c r="B569" s="4" t="s">
        <v>447</v>
      </c>
      <c r="C569" s="15" t="s">
        <v>379</v>
      </c>
      <c r="D569" s="1">
        <v>12</v>
      </c>
      <c r="E569" s="4" t="s">
        <v>194</v>
      </c>
      <c r="F569">
        <v>-1</v>
      </c>
      <c r="G569">
        <v>149</v>
      </c>
      <c r="H569" s="4" t="s">
        <v>203</v>
      </c>
      <c r="I569">
        <f>29*60+8</f>
        <v>1748</v>
      </c>
      <c r="J569">
        <v>5</v>
      </c>
      <c r="K569">
        <v>12</v>
      </c>
      <c r="L569">
        <v>2</v>
      </c>
      <c r="M569">
        <v>5</v>
      </c>
      <c r="N569">
        <v>5</v>
      </c>
      <c r="O569">
        <v>5</v>
      </c>
      <c r="P569">
        <v>-17</v>
      </c>
      <c r="Q569" s="2">
        <v>1</v>
      </c>
      <c r="R569" s="2">
        <v>1</v>
      </c>
      <c r="S569" s="2">
        <v>2</v>
      </c>
      <c r="T569" s="2">
        <v>2</v>
      </c>
      <c r="U569" s="2">
        <v>5</v>
      </c>
      <c r="V569" s="2">
        <v>0</v>
      </c>
      <c r="W569" s="2">
        <v>1</v>
      </c>
      <c r="X569" s="2">
        <v>1</v>
      </c>
      <c r="Y569" s="2">
        <v>2</v>
      </c>
      <c r="Z569" s="2">
        <v>17</v>
      </c>
      <c r="AA569" s="6">
        <v>0</v>
      </c>
    </row>
    <row r="570" spans="1:28" ht="15" thickBot="1">
      <c r="A570">
        <v>23</v>
      </c>
      <c r="B570" s="4" t="s">
        <v>447</v>
      </c>
      <c r="C570" s="15" t="s">
        <v>379</v>
      </c>
      <c r="D570" s="1">
        <v>12</v>
      </c>
      <c r="E570" s="4" t="s">
        <v>194</v>
      </c>
      <c r="F570">
        <v>-1</v>
      </c>
      <c r="G570">
        <v>151</v>
      </c>
      <c r="H570" s="4" t="s">
        <v>205</v>
      </c>
      <c r="I570">
        <f>8*60+31</f>
        <v>511</v>
      </c>
      <c r="J570">
        <v>0</v>
      </c>
      <c r="K570">
        <v>2</v>
      </c>
      <c r="L570">
        <v>0</v>
      </c>
      <c r="M570">
        <v>2</v>
      </c>
      <c r="N570">
        <v>0</v>
      </c>
      <c r="O570">
        <v>0</v>
      </c>
      <c r="P570">
        <v>-6</v>
      </c>
      <c r="Q570" s="2">
        <v>0</v>
      </c>
      <c r="R570" s="2">
        <v>1</v>
      </c>
      <c r="S570" s="2">
        <v>1</v>
      </c>
      <c r="T570" s="2">
        <v>1</v>
      </c>
      <c r="U570" s="2">
        <v>2</v>
      </c>
      <c r="V570" s="2">
        <v>1</v>
      </c>
      <c r="W570" s="2">
        <v>2</v>
      </c>
      <c r="X570" s="2">
        <v>0</v>
      </c>
      <c r="Y570" s="2">
        <v>0</v>
      </c>
      <c r="Z570" s="2">
        <v>0</v>
      </c>
      <c r="AA570" s="6">
        <v>0</v>
      </c>
    </row>
    <row r="571" spans="1:28">
      <c r="A571">
        <v>23</v>
      </c>
      <c r="B571" s="4" t="s">
        <v>447</v>
      </c>
      <c r="C571" s="15" t="s">
        <v>379</v>
      </c>
      <c r="D571" s="1">
        <v>12</v>
      </c>
      <c r="E571" s="4" t="s">
        <v>194</v>
      </c>
      <c r="F571">
        <v>-1</v>
      </c>
      <c r="G571">
        <v>152</v>
      </c>
      <c r="H571" s="4" t="s">
        <v>206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6">
        <v>0</v>
      </c>
    </row>
    <row r="572" spans="1:28">
      <c r="A572">
        <v>23</v>
      </c>
      <c r="B572" s="4" t="s">
        <v>447</v>
      </c>
      <c r="C572" s="15" t="s">
        <v>379</v>
      </c>
      <c r="D572" s="1">
        <v>12</v>
      </c>
      <c r="E572" s="4" t="s">
        <v>194</v>
      </c>
      <c r="F572">
        <v>-1</v>
      </c>
      <c r="G572">
        <v>153</v>
      </c>
      <c r="H572" s="4" t="s">
        <v>207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6">
        <v>0</v>
      </c>
    </row>
    <row r="573" spans="1:28" ht="15" thickBot="1">
      <c r="A573">
        <v>23</v>
      </c>
      <c r="B573" s="4" t="s">
        <v>447</v>
      </c>
      <c r="C573" s="15" t="s">
        <v>379</v>
      </c>
      <c r="D573" s="1">
        <v>10</v>
      </c>
      <c r="E573" s="4" t="s">
        <v>166</v>
      </c>
      <c r="F573">
        <v>1</v>
      </c>
      <c r="G573">
        <v>116</v>
      </c>
      <c r="H573" s="4" t="s">
        <v>167</v>
      </c>
      <c r="I573">
        <f>22*60+21</f>
        <v>1341</v>
      </c>
      <c r="J573">
        <v>2</v>
      </c>
      <c r="K573">
        <v>6</v>
      </c>
      <c r="L573">
        <v>2</v>
      </c>
      <c r="M573">
        <v>4</v>
      </c>
      <c r="N573">
        <v>0</v>
      </c>
      <c r="O573">
        <v>2</v>
      </c>
      <c r="P573">
        <v>7</v>
      </c>
      <c r="Q573" s="2">
        <v>1</v>
      </c>
      <c r="R573" s="2">
        <v>3</v>
      </c>
      <c r="S573" s="2">
        <v>4</v>
      </c>
      <c r="T573" s="2">
        <v>0</v>
      </c>
      <c r="U573" s="2">
        <v>3</v>
      </c>
      <c r="V573" s="2">
        <v>2</v>
      </c>
      <c r="W573" s="2">
        <v>0</v>
      </c>
      <c r="X573" s="2">
        <v>0</v>
      </c>
      <c r="Y573" s="2">
        <v>0</v>
      </c>
      <c r="Z573" s="2">
        <v>6</v>
      </c>
      <c r="AA573" s="6">
        <v>1</v>
      </c>
    </row>
    <row r="574" spans="1:28" ht="15" thickBot="1">
      <c r="A574">
        <v>23</v>
      </c>
      <c r="B574" s="4" t="s">
        <v>447</v>
      </c>
      <c r="C574" s="15" t="s">
        <v>379</v>
      </c>
      <c r="D574" s="1">
        <v>10</v>
      </c>
      <c r="E574" s="4" t="s">
        <v>166</v>
      </c>
      <c r="F574">
        <v>1</v>
      </c>
      <c r="G574">
        <v>117</v>
      </c>
      <c r="H574" s="4" t="s">
        <v>168</v>
      </c>
      <c r="I574">
        <f>26*60+46</f>
        <v>1606</v>
      </c>
      <c r="J574">
        <v>14</v>
      </c>
      <c r="K574">
        <v>19</v>
      </c>
      <c r="L574">
        <v>0</v>
      </c>
      <c r="M574">
        <v>0</v>
      </c>
      <c r="N574">
        <v>6</v>
      </c>
      <c r="O574">
        <v>8</v>
      </c>
      <c r="P574">
        <v>17</v>
      </c>
      <c r="Q574" s="2">
        <v>2</v>
      </c>
      <c r="R574" s="2">
        <v>11</v>
      </c>
      <c r="S574" s="2">
        <v>13</v>
      </c>
      <c r="T574" s="2">
        <v>2</v>
      </c>
      <c r="U574" s="2">
        <v>5</v>
      </c>
      <c r="V574" s="2">
        <v>0</v>
      </c>
      <c r="W574" s="2">
        <v>1</v>
      </c>
      <c r="X574" s="2">
        <v>3</v>
      </c>
      <c r="Y574" s="2">
        <v>1</v>
      </c>
      <c r="Z574" s="2">
        <v>34</v>
      </c>
      <c r="AA574" s="6">
        <v>1</v>
      </c>
    </row>
    <row r="575" spans="1:28" ht="15" thickBot="1">
      <c r="A575">
        <v>23</v>
      </c>
      <c r="B575" s="4" t="s">
        <v>447</v>
      </c>
      <c r="C575" s="15" t="s">
        <v>379</v>
      </c>
      <c r="D575" s="1">
        <v>10</v>
      </c>
      <c r="E575" s="4" t="s">
        <v>166</v>
      </c>
      <c r="F575">
        <v>1</v>
      </c>
      <c r="G575">
        <v>118</v>
      </c>
      <c r="H575" s="4" t="s">
        <v>169</v>
      </c>
      <c r="I575">
        <f>26*60+24</f>
        <v>1584</v>
      </c>
      <c r="J575">
        <v>5</v>
      </c>
      <c r="K575">
        <v>11</v>
      </c>
      <c r="L575">
        <v>1</v>
      </c>
      <c r="M575">
        <v>2</v>
      </c>
      <c r="N575">
        <v>4</v>
      </c>
      <c r="O575">
        <v>4</v>
      </c>
      <c r="P575">
        <v>14</v>
      </c>
      <c r="Q575" s="2">
        <v>1</v>
      </c>
      <c r="R575" s="2">
        <v>1</v>
      </c>
      <c r="S575" s="2">
        <v>2</v>
      </c>
      <c r="T575" s="2">
        <v>0</v>
      </c>
      <c r="U575" s="2">
        <v>1</v>
      </c>
      <c r="V575" s="2">
        <v>1</v>
      </c>
      <c r="W575" s="2">
        <v>1</v>
      </c>
      <c r="X575" s="2">
        <v>2</v>
      </c>
      <c r="Y575" s="2">
        <v>1</v>
      </c>
      <c r="Z575" s="2">
        <v>15</v>
      </c>
      <c r="AA575" s="6">
        <v>1</v>
      </c>
    </row>
    <row r="576" spans="1:28" ht="15" thickBot="1">
      <c r="A576">
        <v>23</v>
      </c>
      <c r="B576" s="4" t="s">
        <v>447</v>
      </c>
      <c r="C576" s="15" t="s">
        <v>379</v>
      </c>
      <c r="D576" s="1">
        <v>10</v>
      </c>
      <c r="E576" s="4" t="s">
        <v>166</v>
      </c>
      <c r="F576">
        <v>1</v>
      </c>
      <c r="G576">
        <v>119</v>
      </c>
      <c r="H576" s="4" t="s">
        <v>170</v>
      </c>
      <c r="I576">
        <f>30*60+14</f>
        <v>1814</v>
      </c>
      <c r="J576">
        <v>4</v>
      </c>
      <c r="K576">
        <v>9</v>
      </c>
      <c r="L576">
        <v>1</v>
      </c>
      <c r="M576">
        <v>4</v>
      </c>
      <c r="N576">
        <v>0</v>
      </c>
      <c r="O576">
        <v>0</v>
      </c>
      <c r="P576">
        <v>19</v>
      </c>
      <c r="Q576" s="2">
        <v>1</v>
      </c>
      <c r="R576" s="2">
        <v>2</v>
      </c>
      <c r="S576" s="2">
        <v>3</v>
      </c>
      <c r="T576" s="2">
        <v>7</v>
      </c>
      <c r="U576" s="2">
        <v>3</v>
      </c>
      <c r="V576" s="2">
        <v>0</v>
      </c>
      <c r="W576" s="2">
        <v>1</v>
      </c>
      <c r="X576" s="2">
        <v>0</v>
      </c>
      <c r="Y576" s="2">
        <v>0</v>
      </c>
      <c r="Z576" s="2">
        <v>9</v>
      </c>
      <c r="AA576" s="6">
        <v>1</v>
      </c>
    </row>
    <row r="577" spans="1:27" ht="15" thickBot="1">
      <c r="A577">
        <v>23</v>
      </c>
      <c r="B577" s="4" t="s">
        <v>447</v>
      </c>
      <c r="C577" s="15" t="s">
        <v>379</v>
      </c>
      <c r="D577" s="1">
        <v>10</v>
      </c>
      <c r="E577" s="4" t="s">
        <v>166</v>
      </c>
      <c r="F577">
        <v>1</v>
      </c>
      <c r="G577">
        <v>120</v>
      </c>
      <c r="H577" s="4" t="s">
        <v>171</v>
      </c>
      <c r="I577">
        <f>33*60+27</f>
        <v>2007</v>
      </c>
      <c r="J577">
        <v>3</v>
      </c>
      <c r="K577">
        <v>7</v>
      </c>
      <c r="L577">
        <v>0</v>
      </c>
      <c r="M577">
        <v>1</v>
      </c>
      <c r="N577">
        <v>8</v>
      </c>
      <c r="O577">
        <v>10</v>
      </c>
      <c r="P577">
        <v>29</v>
      </c>
      <c r="Q577" s="2">
        <v>0</v>
      </c>
      <c r="R577" s="2">
        <v>3</v>
      </c>
      <c r="S577" s="2">
        <v>3</v>
      </c>
      <c r="T577" s="2">
        <v>12</v>
      </c>
      <c r="U577" s="2">
        <v>4</v>
      </c>
      <c r="V577" s="2">
        <v>1</v>
      </c>
      <c r="W577" s="2">
        <v>3</v>
      </c>
      <c r="X577" s="2">
        <v>0</v>
      </c>
      <c r="Y577" s="2">
        <v>0</v>
      </c>
      <c r="Z577" s="2">
        <v>14</v>
      </c>
      <c r="AA577" s="6">
        <v>1</v>
      </c>
    </row>
    <row r="578" spans="1:27" ht="15" thickBot="1">
      <c r="A578">
        <v>23</v>
      </c>
      <c r="B578" s="4" t="s">
        <v>447</v>
      </c>
      <c r="C578" s="15" t="s">
        <v>379</v>
      </c>
      <c r="D578" s="1">
        <v>10</v>
      </c>
      <c r="E578" s="4" t="s">
        <v>166</v>
      </c>
      <c r="F578">
        <v>1</v>
      </c>
      <c r="G578">
        <v>121</v>
      </c>
      <c r="H578" s="4" t="s">
        <v>172</v>
      </c>
      <c r="I578">
        <f>16*60+36</f>
        <v>996</v>
      </c>
      <c r="J578">
        <v>3</v>
      </c>
      <c r="K578">
        <v>5</v>
      </c>
      <c r="L578">
        <v>2</v>
      </c>
      <c r="M578">
        <v>2</v>
      </c>
      <c r="N578">
        <v>0</v>
      </c>
      <c r="O578">
        <v>0</v>
      </c>
      <c r="P578">
        <v>18</v>
      </c>
      <c r="Q578" s="2">
        <v>0</v>
      </c>
      <c r="R578" s="2">
        <v>2</v>
      </c>
      <c r="S578" s="2">
        <v>2</v>
      </c>
      <c r="T578" s="2">
        <v>0</v>
      </c>
      <c r="U578" s="2">
        <v>1</v>
      </c>
      <c r="V578" s="2">
        <v>0</v>
      </c>
      <c r="W578" s="2">
        <v>1</v>
      </c>
      <c r="X578" s="2">
        <v>3</v>
      </c>
      <c r="Y578" s="2">
        <v>1</v>
      </c>
      <c r="Z578" s="2">
        <v>8</v>
      </c>
      <c r="AA578" s="6">
        <v>0</v>
      </c>
    </row>
    <row r="579" spans="1:27" ht="15" thickBot="1">
      <c r="A579">
        <v>23</v>
      </c>
      <c r="B579" s="4" t="s">
        <v>447</v>
      </c>
      <c r="C579" s="15" t="s">
        <v>379</v>
      </c>
      <c r="D579" s="1">
        <v>10</v>
      </c>
      <c r="E579" s="4" t="s">
        <v>166</v>
      </c>
      <c r="F579">
        <v>1</v>
      </c>
      <c r="G579">
        <v>122</v>
      </c>
      <c r="H579" s="4" t="s">
        <v>173</v>
      </c>
      <c r="I579">
        <f>23*60+56</f>
        <v>1436</v>
      </c>
      <c r="J579">
        <v>5</v>
      </c>
      <c r="K579">
        <v>13</v>
      </c>
      <c r="L579">
        <v>2</v>
      </c>
      <c r="M579">
        <v>5</v>
      </c>
      <c r="N579">
        <v>0</v>
      </c>
      <c r="O579">
        <v>1</v>
      </c>
      <c r="P579">
        <v>13</v>
      </c>
      <c r="Q579" s="2">
        <v>2</v>
      </c>
      <c r="R579" s="2">
        <v>2</v>
      </c>
      <c r="S579" s="2">
        <v>4</v>
      </c>
      <c r="T579" s="2">
        <v>7</v>
      </c>
      <c r="U579" s="2">
        <v>3</v>
      </c>
      <c r="V579" s="2">
        <v>0</v>
      </c>
      <c r="W579" s="2">
        <v>1</v>
      </c>
      <c r="X579" s="2">
        <v>0</v>
      </c>
      <c r="Y579" s="2">
        <v>2</v>
      </c>
      <c r="Z579" s="2">
        <v>12</v>
      </c>
      <c r="AA579" s="6">
        <v>0</v>
      </c>
    </row>
    <row r="580" spans="1:27" ht="15" thickBot="1">
      <c r="A580">
        <v>23</v>
      </c>
      <c r="B580" s="4" t="s">
        <v>447</v>
      </c>
      <c r="C580" s="15" t="s">
        <v>379</v>
      </c>
      <c r="D580" s="1">
        <v>10</v>
      </c>
      <c r="E580" s="4" t="s">
        <v>166</v>
      </c>
      <c r="F580">
        <v>1</v>
      </c>
      <c r="G580">
        <v>123</v>
      </c>
      <c r="H580" s="4" t="s">
        <v>174</v>
      </c>
      <c r="I580">
        <f>29*60+44</f>
        <v>1784</v>
      </c>
      <c r="J580">
        <v>9</v>
      </c>
      <c r="K580">
        <v>12</v>
      </c>
      <c r="L580">
        <v>6</v>
      </c>
      <c r="M580">
        <v>8</v>
      </c>
      <c r="N580">
        <v>0</v>
      </c>
      <c r="O580">
        <v>0</v>
      </c>
      <c r="P580">
        <v>18</v>
      </c>
      <c r="Q580" s="2">
        <v>0</v>
      </c>
      <c r="R580" s="2">
        <v>3</v>
      </c>
      <c r="S580" s="2">
        <v>3</v>
      </c>
      <c r="T580" s="2">
        <v>1</v>
      </c>
      <c r="U580" s="2">
        <v>3</v>
      </c>
      <c r="V580" s="2">
        <v>2</v>
      </c>
      <c r="W580" s="2">
        <v>1</v>
      </c>
      <c r="X580" s="2">
        <v>2</v>
      </c>
      <c r="Y580" s="2">
        <v>1</v>
      </c>
      <c r="Z580" s="2">
        <v>24</v>
      </c>
      <c r="AA580" s="6">
        <v>0</v>
      </c>
    </row>
    <row r="581" spans="1:27" ht="15" thickBot="1">
      <c r="A581">
        <v>23</v>
      </c>
      <c r="B581" s="4" t="s">
        <v>447</v>
      </c>
      <c r="C581" s="15" t="s">
        <v>379</v>
      </c>
      <c r="D581" s="1">
        <v>10</v>
      </c>
      <c r="E581" s="4" t="s">
        <v>166</v>
      </c>
      <c r="F581">
        <v>1</v>
      </c>
      <c r="G581">
        <v>124</v>
      </c>
      <c r="H581" s="4" t="s">
        <v>175</v>
      </c>
      <c r="I581">
        <f>21*60+22</f>
        <v>1282</v>
      </c>
      <c r="J581">
        <v>5</v>
      </c>
      <c r="K581">
        <v>6</v>
      </c>
      <c r="L581">
        <v>0</v>
      </c>
      <c r="M581">
        <v>0</v>
      </c>
      <c r="N581">
        <v>0</v>
      </c>
      <c r="O581">
        <v>0</v>
      </c>
      <c r="P581">
        <v>16</v>
      </c>
      <c r="Q581" s="2">
        <v>1</v>
      </c>
      <c r="R581" s="2">
        <v>4</v>
      </c>
      <c r="S581" s="2">
        <v>5</v>
      </c>
      <c r="T581" s="2">
        <v>2</v>
      </c>
      <c r="U581" s="2">
        <v>4</v>
      </c>
      <c r="V581" s="2">
        <v>2</v>
      </c>
      <c r="W581" s="2">
        <v>0</v>
      </c>
      <c r="X581" s="2">
        <v>2</v>
      </c>
      <c r="Y581" s="2">
        <v>1</v>
      </c>
      <c r="Z581" s="2">
        <v>10</v>
      </c>
      <c r="AA581" s="6">
        <v>0</v>
      </c>
    </row>
    <row r="582" spans="1:27" ht="15" thickBot="1">
      <c r="A582">
        <v>23</v>
      </c>
      <c r="B582" s="4" t="s">
        <v>447</v>
      </c>
      <c r="C582" s="15" t="s">
        <v>379</v>
      </c>
      <c r="D582" s="1">
        <v>10</v>
      </c>
      <c r="E582" s="4" t="s">
        <v>166</v>
      </c>
      <c r="F582">
        <v>1</v>
      </c>
      <c r="G582">
        <v>127</v>
      </c>
      <c r="H582" s="4" t="s">
        <v>178</v>
      </c>
      <c r="I582">
        <f>9*60+11</f>
        <v>551</v>
      </c>
      <c r="J582">
        <v>2</v>
      </c>
      <c r="K582">
        <v>4</v>
      </c>
      <c r="L582">
        <v>1</v>
      </c>
      <c r="M582">
        <v>1</v>
      </c>
      <c r="N582">
        <v>0</v>
      </c>
      <c r="O582">
        <v>0</v>
      </c>
      <c r="P582">
        <v>-1</v>
      </c>
      <c r="Q582" s="2">
        <v>0</v>
      </c>
      <c r="R582" s="2">
        <v>1</v>
      </c>
      <c r="S582" s="2">
        <v>1</v>
      </c>
      <c r="T582" s="2">
        <v>3</v>
      </c>
      <c r="U582" s="2">
        <v>2</v>
      </c>
      <c r="V582" s="2">
        <v>0</v>
      </c>
      <c r="W582" s="2">
        <v>2</v>
      </c>
      <c r="X582" s="2">
        <v>0</v>
      </c>
      <c r="Y582" s="2">
        <v>0</v>
      </c>
      <c r="Z582" s="2">
        <v>5</v>
      </c>
      <c r="AA582" s="6">
        <v>0</v>
      </c>
    </row>
    <row r="583" spans="1:27">
      <c r="A583">
        <v>23</v>
      </c>
      <c r="B583" s="4" t="s">
        <v>447</v>
      </c>
      <c r="C583" s="15" t="s">
        <v>379</v>
      </c>
      <c r="D583" s="1">
        <v>10</v>
      </c>
      <c r="E583" s="4" t="s">
        <v>166</v>
      </c>
      <c r="F583">
        <v>1</v>
      </c>
      <c r="G583">
        <v>125</v>
      </c>
      <c r="H583" s="4" t="s">
        <v>176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6">
        <v>0</v>
      </c>
    </row>
    <row r="584" spans="1:27">
      <c r="A584">
        <v>23</v>
      </c>
      <c r="B584" s="4" t="s">
        <v>447</v>
      </c>
      <c r="C584" s="15" t="s">
        <v>379</v>
      </c>
      <c r="D584" s="1">
        <v>10</v>
      </c>
      <c r="E584" s="4" t="s">
        <v>166</v>
      </c>
      <c r="F584">
        <v>1</v>
      </c>
      <c r="G584">
        <v>126</v>
      </c>
      <c r="H584" s="4" t="s">
        <v>177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6">
        <v>0</v>
      </c>
    </row>
    <row r="585" spans="1:27">
      <c r="A585">
        <v>23</v>
      </c>
      <c r="B585" s="4" t="s">
        <v>447</v>
      </c>
      <c r="C585" s="15" t="s">
        <v>379</v>
      </c>
      <c r="D585" s="1">
        <v>10</v>
      </c>
      <c r="E585" s="4" t="s">
        <v>166</v>
      </c>
      <c r="F585">
        <v>1</v>
      </c>
      <c r="G585">
        <v>128</v>
      </c>
      <c r="H585" s="4" t="s">
        <v>179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6">
        <v>0</v>
      </c>
    </row>
    <row r="586" spans="1:27" ht="15" thickBot="1">
      <c r="A586">
        <v>24</v>
      </c>
      <c r="B586" s="4" t="s">
        <v>448</v>
      </c>
      <c r="C586" s="15" t="s">
        <v>379</v>
      </c>
      <c r="D586" s="1">
        <v>13</v>
      </c>
      <c r="E586" s="4" t="s">
        <v>209</v>
      </c>
      <c r="F586">
        <v>1</v>
      </c>
      <c r="G586">
        <v>154</v>
      </c>
      <c r="H586" s="4" t="s">
        <v>210</v>
      </c>
      <c r="I586">
        <f>36*60+36</f>
        <v>2196</v>
      </c>
      <c r="J586">
        <v>7</v>
      </c>
      <c r="K586">
        <v>16</v>
      </c>
      <c r="L586">
        <v>2</v>
      </c>
      <c r="M586">
        <v>8</v>
      </c>
      <c r="N586">
        <v>3</v>
      </c>
      <c r="O586">
        <v>4</v>
      </c>
      <c r="P586">
        <v>0</v>
      </c>
      <c r="Q586" s="2">
        <v>3</v>
      </c>
      <c r="R586" s="2">
        <v>3</v>
      </c>
      <c r="S586" s="2">
        <v>6</v>
      </c>
      <c r="T586" s="2">
        <v>1</v>
      </c>
      <c r="U586" s="2">
        <v>2</v>
      </c>
      <c r="V586" s="2">
        <v>1</v>
      </c>
      <c r="W586" s="2">
        <v>3</v>
      </c>
      <c r="X586" s="2">
        <v>1</v>
      </c>
      <c r="Y586" s="2">
        <v>1</v>
      </c>
      <c r="Z586" s="2">
        <v>19</v>
      </c>
      <c r="AA586" s="6">
        <v>1</v>
      </c>
    </row>
    <row r="587" spans="1:27" ht="15" thickBot="1">
      <c r="A587">
        <v>24</v>
      </c>
      <c r="B587" s="4" t="s">
        <v>448</v>
      </c>
      <c r="C587" s="15" t="s">
        <v>379</v>
      </c>
      <c r="D587" s="1">
        <v>13</v>
      </c>
      <c r="E587" s="4" t="s">
        <v>209</v>
      </c>
      <c r="F587">
        <v>1</v>
      </c>
      <c r="G587">
        <v>166</v>
      </c>
      <c r="H587" s="4" t="s">
        <v>222</v>
      </c>
      <c r="I587">
        <f>33*60+42</f>
        <v>2022</v>
      </c>
      <c r="J587">
        <v>7</v>
      </c>
      <c r="K587">
        <v>15</v>
      </c>
      <c r="L587">
        <v>0</v>
      </c>
      <c r="M587">
        <v>0</v>
      </c>
      <c r="N587">
        <v>9</v>
      </c>
      <c r="O587">
        <v>10</v>
      </c>
      <c r="P587">
        <v>-6</v>
      </c>
      <c r="Q587" s="2">
        <v>4</v>
      </c>
      <c r="R587" s="2">
        <v>2</v>
      </c>
      <c r="S587" s="2">
        <v>6</v>
      </c>
      <c r="T587" s="2">
        <v>3</v>
      </c>
      <c r="U587" s="2">
        <v>3</v>
      </c>
      <c r="V587" s="2">
        <v>1</v>
      </c>
      <c r="W587" s="2">
        <v>3</v>
      </c>
      <c r="X587" s="2">
        <v>0</v>
      </c>
      <c r="Y587" s="2">
        <v>1</v>
      </c>
      <c r="Z587" s="2">
        <v>23</v>
      </c>
      <c r="AA587" s="6">
        <v>1</v>
      </c>
    </row>
    <row r="588" spans="1:27" ht="15" thickBot="1">
      <c r="A588">
        <v>24</v>
      </c>
      <c r="B588" s="4" t="s">
        <v>448</v>
      </c>
      <c r="C588" s="15" t="s">
        <v>379</v>
      </c>
      <c r="D588" s="1">
        <v>13</v>
      </c>
      <c r="E588" s="4" t="s">
        <v>209</v>
      </c>
      <c r="F588">
        <v>1</v>
      </c>
      <c r="G588">
        <v>156</v>
      </c>
      <c r="H588" s="4" t="s">
        <v>212</v>
      </c>
      <c r="I588">
        <f>29*60+14</f>
        <v>1754</v>
      </c>
      <c r="J588">
        <v>2</v>
      </c>
      <c r="K588">
        <v>2</v>
      </c>
      <c r="L588">
        <v>0</v>
      </c>
      <c r="M588">
        <v>0</v>
      </c>
      <c r="N588">
        <v>0</v>
      </c>
      <c r="O588">
        <v>0</v>
      </c>
      <c r="P588">
        <v>-20</v>
      </c>
      <c r="Q588" s="2">
        <v>1</v>
      </c>
      <c r="R588" s="2">
        <v>10</v>
      </c>
      <c r="S588" s="2">
        <v>11</v>
      </c>
      <c r="T588" s="2">
        <v>0</v>
      </c>
      <c r="U588" s="2">
        <v>4</v>
      </c>
      <c r="V588" s="2">
        <v>0</v>
      </c>
      <c r="W588" s="2">
        <v>0</v>
      </c>
      <c r="X588" s="2">
        <v>1</v>
      </c>
      <c r="Y588" s="2">
        <v>0</v>
      </c>
      <c r="Z588" s="2">
        <v>4</v>
      </c>
      <c r="AA588" s="6">
        <v>1</v>
      </c>
    </row>
    <row r="589" spans="1:27" ht="15" thickBot="1">
      <c r="A589">
        <v>24</v>
      </c>
      <c r="B589" s="4" t="s">
        <v>448</v>
      </c>
      <c r="C589" s="15" t="s">
        <v>379</v>
      </c>
      <c r="D589" s="1">
        <v>13</v>
      </c>
      <c r="E589" s="4" t="s">
        <v>209</v>
      </c>
      <c r="F589">
        <v>1</v>
      </c>
      <c r="G589">
        <v>157</v>
      </c>
      <c r="H589" s="4" t="s">
        <v>213</v>
      </c>
      <c r="I589">
        <f>42*60+23</f>
        <v>2543</v>
      </c>
      <c r="J589">
        <v>9</v>
      </c>
      <c r="K589">
        <v>16</v>
      </c>
      <c r="L589">
        <v>2</v>
      </c>
      <c r="M589">
        <v>5</v>
      </c>
      <c r="N589">
        <v>3</v>
      </c>
      <c r="O589">
        <v>3</v>
      </c>
      <c r="P589">
        <v>3</v>
      </c>
      <c r="Q589" s="2">
        <v>0</v>
      </c>
      <c r="R589" s="2">
        <v>3</v>
      </c>
      <c r="S589" s="2">
        <v>3</v>
      </c>
      <c r="T589" s="2">
        <v>5</v>
      </c>
      <c r="U589" s="2">
        <v>3</v>
      </c>
      <c r="V589" s="2">
        <v>3</v>
      </c>
      <c r="W589" s="2">
        <v>2</v>
      </c>
      <c r="X589" s="2">
        <v>1</v>
      </c>
      <c r="Y589" s="2">
        <v>1</v>
      </c>
      <c r="Z589" s="2">
        <v>23</v>
      </c>
      <c r="AA589" s="6">
        <v>1</v>
      </c>
    </row>
    <row r="590" spans="1:27" ht="15" thickBot="1">
      <c r="A590">
        <v>24</v>
      </c>
      <c r="B590" s="4" t="s">
        <v>448</v>
      </c>
      <c r="C590" s="15" t="s">
        <v>379</v>
      </c>
      <c r="D590" s="1">
        <v>13</v>
      </c>
      <c r="E590" s="4" t="s">
        <v>209</v>
      </c>
      <c r="F590">
        <v>1</v>
      </c>
      <c r="G590">
        <v>158</v>
      </c>
      <c r="H590" s="4" t="s">
        <v>214</v>
      </c>
      <c r="I590">
        <f>35*60+16</f>
        <v>2116</v>
      </c>
      <c r="J590">
        <v>6</v>
      </c>
      <c r="K590">
        <v>17</v>
      </c>
      <c r="L590">
        <v>4</v>
      </c>
      <c r="M590">
        <v>7</v>
      </c>
      <c r="N590">
        <v>4</v>
      </c>
      <c r="O590">
        <v>5</v>
      </c>
      <c r="P590">
        <v>5</v>
      </c>
      <c r="Q590" s="2">
        <v>0</v>
      </c>
      <c r="R590" s="2">
        <v>2</v>
      </c>
      <c r="S590" s="2">
        <v>2</v>
      </c>
      <c r="T590" s="2">
        <v>9</v>
      </c>
      <c r="U590" s="2">
        <v>3</v>
      </c>
      <c r="V590" s="2">
        <v>3</v>
      </c>
      <c r="W590" s="2">
        <v>2</v>
      </c>
      <c r="X590" s="2">
        <v>0</v>
      </c>
      <c r="Y590" s="2">
        <v>1</v>
      </c>
      <c r="Z590" s="2">
        <v>20</v>
      </c>
      <c r="AA590" s="6">
        <v>1</v>
      </c>
    </row>
    <row r="591" spans="1:27" ht="15" thickBot="1">
      <c r="A591">
        <v>24</v>
      </c>
      <c r="B591" s="4" t="s">
        <v>448</v>
      </c>
      <c r="C591" s="15" t="s">
        <v>379</v>
      </c>
      <c r="D591" s="1">
        <v>13</v>
      </c>
      <c r="E591" s="4" t="s">
        <v>209</v>
      </c>
      <c r="F591">
        <v>1</v>
      </c>
      <c r="G591">
        <v>155</v>
      </c>
      <c r="H591" s="4" t="s">
        <v>211</v>
      </c>
      <c r="I591">
        <f>24*60</f>
        <v>1440</v>
      </c>
      <c r="J591">
        <v>2</v>
      </c>
      <c r="K591">
        <v>5</v>
      </c>
      <c r="L591">
        <v>2</v>
      </c>
      <c r="M591">
        <v>3</v>
      </c>
      <c r="N591">
        <v>6</v>
      </c>
      <c r="O591">
        <v>6</v>
      </c>
      <c r="P591">
        <v>19</v>
      </c>
      <c r="Q591" s="2">
        <v>0</v>
      </c>
      <c r="R591" s="2">
        <v>3</v>
      </c>
      <c r="S591" s="2">
        <v>3</v>
      </c>
      <c r="T591" s="2">
        <v>0</v>
      </c>
      <c r="U591" s="2">
        <v>3</v>
      </c>
      <c r="V591" s="2">
        <v>1</v>
      </c>
      <c r="W591" s="2">
        <v>2</v>
      </c>
      <c r="X591" s="2">
        <v>1</v>
      </c>
      <c r="Y591" s="2">
        <v>0</v>
      </c>
      <c r="Z591" s="2">
        <v>12</v>
      </c>
      <c r="AA591" s="6">
        <v>0</v>
      </c>
    </row>
    <row r="592" spans="1:27" ht="15" thickBot="1">
      <c r="A592">
        <v>24</v>
      </c>
      <c r="B592" s="4" t="s">
        <v>448</v>
      </c>
      <c r="C592" s="15" t="s">
        <v>379</v>
      </c>
      <c r="D592" s="1">
        <v>13</v>
      </c>
      <c r="E592" s="4" t="s">
        <v>209</v>
      </c>
      <c r="F592">
        <v>1</v>
      </c>
      <c r="G592">
        <v>160</v>
      </c>
      <c r="H592" s="4" t="s">
        <v>216</v>
      </c>
      <c r="I592">
        <f>17*60+13</f>
        <v>1033</v>
      </c>
      <c r="J592">
        <v>2</v>
      </c>
      <c r="K592">
        <v>4</v>
      </c>
      <c r="L592">
        <v>1</v>
      </c>
      <c r="M592">
        <v>1</v>
      </c>
      <c r="N592">
        <v>0</v>
      </c>
      <c r="O592">
        <v>0</v>
      </c>
      <c r="P592">
        <v>5</v>
      </c>
      <c r="Q592" s="2">
        <v>0</v>
      </c>
      <c r="R592" s="2">
        <v>0</v>
      </c>
      <c r="S592" s="2">
        <v>0</v>
      </c>
      <c r="T592" s="2">
        <v>0</v>
      </c>
      <c r="U592" s="2">
        <v>1</v>
      </c>
      <c r="V592" s="2">
        <v>1</v>
      </c>
      <c r="W592" s="2">
        <v>0</v>
      </c>
      <c r="X592" s="2">
        <v>0</v>
      </c>
      <c r="Y592" s="2">
        <v>0</v>
      </c>
      <c r="Z592" s="2">
        <v>5</v>
      </c>
      <c r="AA592" s="6">
        <v>0</v>
      </c>
    </row>
    <row r="593" spans="1:27" ht="15" thickBot="1">
      <c r="A593">
        <v>24</v>
      </c>
      <c r="B593" s="4" t="s">
        <v>448</v>
      </c>
      <c r="C593" s="15" t="s">
        <v>379</v>
      </c>
      <c r="D593" s="1">
        <v>13</v>
      </c>
      <c r="E593" s="4" t="s">
        <v>209</v>
      </c>
      <c r="F593">
        <v>1</v>
      </c>
      <c r="G593">
        <v>163</v>
      </c>
      <c r="H593" s="4" t="s">
        <v>219</v>
      </c>
      <c r="I593">
        <f>10*60+12</f>
        <v>612</v>
      </c>
      <c r="J593">
        <v>1</v>
      </c>
      <c r="K593">
        <v>1</v>
      </c>
      <c r="L593">
        <v>0</v>
      </c>
      <c r="M593">
        <v>0</v>
      </c>
      <c r="N593">
        <v>2</v>
      </c>
      <c r="O593">
        <v>2</v>
      </c>
      <c r="P593">
        <v>10</v>
      </c>
      <c r="Q593" s="2">
        <v>2</v>
      </c>
      <c r="R593" s="2">
        <v>2</v>
      </c>
      <c r="S593" s="2">
        <v>4</v>
      </c>
      <c r="T593" s="2">
        <v>0</v>
      </c>
      <c r="U593" s="2">
        <v>2</v>
      </c>
      <c r="V593" s="2">
        <v>0</v>
      </c>
      <c r="W593" s="2">
        <v>1</v>
      </c>
      <c r="X593" s="2">
        <v>0</v>
      </c>
      <c r="Y593" s="2">
        <v>0</v>
      </c>
      <c r="Z593" s="2">
        <v>4</v>
      </c>
      <c r="AA593" s="6">
        <v>0</v>
      </c>
    </row>
    <row r="594" spans="1:27" ht="15" thickBot="1">
      <c r="A594">
        <v>24</v>
      </c>
      <c r="B594" s="4" t="s">
        <v>448</v>
      </c>
      <c r="C594" s="15" t="s">
        <v>379</v>
      </c>
      <c r="D594" s="1">
        <v>13</v>
      </c>
      <c r="E594" s="4" t="s">
        <v>209</v>
      </c>
      <c r="F594">
        <v>1</v>
      </c>
      <c r="G594">
        <v>161</v>
      </c>
      <c r="H594" s="4" t="s">
        <v>217</v>
      </c>
      <c r="I594">
        <f>4*60+31</f>
        <v>271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0</v>
      </c>
      <c r="P594">
        <v>-4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6">
        <v>0</v>
      </c>
    </row>
    <row r="595" spans="1:27" ht="15" thickBot="1">
      <c r="A595">
        <v>24</v>
      </c>
      <c r="B595" s="4" t="s">
        <v>448</v>
      </c>
      <c r="C595" s="15" t="s">
        <v>379</v>
      </c>
      <c r="D595" s="1">
        <v>13</v>
      </c>
      <c r="E595" s="4" t="s">
        <v>209</v>
      </c>
      <c r="F595">
        <v>1</v>
      </c>
      <c r="G595">
        <v>169</v>
      </c>
      <c r="H595" s="4" t="s">
        <v>215</v>
      </c>
      <c r="I595">
        <f>6*60+53</f>
        <v>413</v>
      </c>
      <c r="J595">
        <v>1</v>
      </c>
      <c r="K595">
        <v>2</v>
      </c>
      <c r="L595">
        <v>0</v>
      </c>
      <c r="M595">
        <v>1</v>
      </c>
      <c r="N595">
        <v>0</v>
      </c>
      <c r="O595">
        <v>0</v>
      </c>
      <c r="P595">
        <v>8</v>
      </c>
      <c r="Q595" s="2">
        <v>0</v>
      </c>
      <c r="R595" s="2">
        <v>1</v>
      </c>
      <c r="S595" s="2">
        <v>1</v>
      </c>
      <c r="T595" s="2">
        <v>0</v>
      </c>
      <c r="U595" s="2">
        <v>3</v>
      </c>
      <c r="V595" s="2">
        <v>0</v>
      </c>
      <c r="W595" s="2">
        <v>0</v>
      </c>
      <c r="X595" s="2">
        <v>0</v>
      </c>
      <c r="Y595" s="2">
        <v>0</v>
      </c>
      <c r="Z595" s="2">
        <v>2</v>
      </c>
      <c r="AA595" s="6">
        <v>0</v>
      </c>
    </row>
    <row r="596" spans="1:27">
      <c r="A596">
        <v>24</v>
      </c>
      <c r="B596" s="4" t="s">
        <v>448</v>
      </c>
      <c r="C596" s="15" t="s">
        <v>379</v>
      </c>
      <c r="D596" s="1">
        <v>13</v>
      </c>
      <c r="E596" s="4" t="s">
        <v>209</v>
      </c>
      <c r="F596">
        <v>1</v>
      </c>
      <c r="G596">
        <v>164</v>
      </c>
      <c r="H596" s="4" t="s">
        <v>220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6">
        <v>0</v>
      </c>
    </row>
    <row r="597" spans="1:27">
      <c r="A597">
        <v>24</v>
      </c>
      <c r="B597" s="4" t="s">
        <v>448</v>
      </c>
      <c r="C597" s="15" t="s">
        <v>379</v>
      </c>
      <c r="D597" s="1">
        <v>13</v>
      </c>
      <c r="E597" s="4" t="s">
        <v>209</v>
      </c>
      <c r="F597">
        <v>1</v>
      </c>
      <c r="G597">
        <v>165</v>
      </c>
      <c r="H597" s="4" t="s">
        <v>221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6">
        <v>0</v>
      </c>
    </row>
    <row r="598" spans="1:27">
      <c r="A598">
        <v>24</v>
      </c>
      <c r="B598" s="4" t="s">
        <v>448</v>
      </c>
      <c r="C598" s="15" t="s">
        <v>379</v>
      </c>
      <c r="D598" s="1">
        <v>13</v>
      </c>
      <c r="E598" s="4" t="s">
        <v>209</v>
      </c>
      <c r="F598">
        <v>1</v>
      </c>
      <c r="G598">
        <v>162</v>
      </c>
      <c r="H598" s="4" t="s">
        <v>218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6">
        <v>0</v>
      </c>
    </row>
    <row r="599" spans="1:27" ht="15" thickBot="1">
      <c r="A599">
        <v>24</v>
      </c>
      <c r="B599" s="4" t="s">
        <v>448</v>
      </c>
      <c r="C599" s="15" t="s">
        <v>379</v>
      </c>
      <c r="D599" s="1">
        <v>29</v>
      </c>
      <c r="E599" s="4" t="s">
        <v>449</v>
      </c>
      <c r="F599">
        <v>-1</v>
      </c>
      <c r="G599">
        <v>360</v>
      </c>
      <c r="H599" s="4" t="s">
        <v>450</v>
      </c>
      <c r="I599">
        <f>35*60+16</f>
        <v>2116</v>
      </c>
      <c r="J599">
        <v>4</v>
      </c>
      <c r="K599">
        <v>12</v>
      </c>
      <c r="L599">
        <v>1</v>
      </c>
      <c r="M599">
        <v>5</v>
      </c>
      <c r="N599">
        <v>1</v>
      </c>
      <c r="O599">
        <v>1</v>
      </c>
      <c r="P599">
        <v>-7</v>
      </c>
      <c r="Q599" s="2">
        <v>6</v>
      </c>
      <c r="R599" s="2">
        <v>5</v>
      </c>
      <c r="S599" s="2">
        <v>11</v>
      </c>
      <c r="T599" s="2">
        <v>1</v>
      </c>
      <c r="U599" s="2">
        <v>3</v>
      </c>
      <c r="V599" s="2">
        <v>1</v>
      </c>
      <c r="W599" s="2">
        <v>1</v>
      </c>
      <c r="X599" s="2">
        <v>0</v>
      </c>
      <c r="Y599" s="2">
        <v>1</v>
      </c>
      <c r="Z599" s="2">
        <v>10</v>
      </c>
      <c r="AA599" s="6">
        <v>1</v>
      </c>
    </row>
    <row r="600" spans="1:27" ht="15" thickBot="1">
      <c r="A600">
        <v>24</v>
      </c>
      <c r="B600" s="4" t="s">
        <v>448</v>
      </c>
      <c r="C600" s="15" t="s">
        <v>379</v>
      </c>
      <c r="D600" s="1">
        <v>29</v>
      </c>
      <c r="E600" s="4" t="s">
        <v>449</v>
      </c>
      <c r="F600">
        <v>-1</v>
      </c>
      <c r="G600">
        <v>361</v>
      </c>
      <c r="H600" s="4" t="s">
        <v>451</v>
      </c>
      <c r="I600">
        <f>30*60+43</f>
        <v>1843</v>
      </c>
      <c r="J600">
        <v>4</v>
      </c>
      <c r="K600">
        <v>9</v>
      </c>
      <c r="L600">
        <v>4</v>
      </c>
      <c r="M600">
        <v>8</v>
      </c>
      <c r="N600">
        <v>2</v>
      </c>
      <c r="O600">
        <v>2</v>
      </c>
      <c r="P600">
        <v>1</v>
      </c>
      <c r="Q600" s="2">
        <v>1</v>
      </c>
      <c r="R600" s="2">
        <v>2</v>
      </c>
      <c r="S600" s="2">
        <v>3</v>
      </c>
      <c r="T600" s="2">
        <v>1</v>
      </c>
      <c r="U600" s="2">
        <v>5</v>
      </c>
      <c r="V600" s="2">
        <v>0</v>
      </c>
      <c r="W600" s="2">
        <v>1</v>
      </c>
      <c r="X600" s="2">
        <v>1</v>
      </c>
      <c r="Y600" s="2">
        <v>0</v>
      </c>
      <c r="Z600" s="2">
        <v>14</v>
      </c>
      <c r="AA600" s="6">
        <v>1</v>
      </c>
    </row>
    <row r="601" spans="1:27" ht="15" thickBot="1">
      <c r="A601">
        <v>24</v>
      </c>
      <c r="B601" s="4" t="s">
        <v>448</v>
      </c>
      <c r="C601" s="15" t="s">
        <v>379</v>
      </c>
      <c r="D601" s="1">
        <v>29</v>
      </c>
      <c r="E601" s="4" t="s">
        <v>449</v>
      </c>
      <c r="F601">
        <v>-1</v>
      </c>
      <c r="G601">
        <v>362</v>
      </c>
      <c r="H601" s="4" t="s">
        <v>452</v>
      </c>
      <c r="I601">
        <f>26*60+4</f>
        <v>1564</v>
      </c>
      <c r="J601">
        <v>6</v>
      </c>
      <c r="K601">
        <v>7</v>
      </c>
      <c r="L601">
        <v>0</v>
      </c>
      <c r="M601">
        <v>0</v>
      </c>
      <c r="N601">
        <v>1</v>
      </c>
      <c r="O601">
        <v>1</v>
      </c>
      <c r="P601">
        <v>6</v>
      </c>
      <c r="Q601" s="2">
        <v>3</v>
      </c>
      <c r="R601" s="2">
        <v>4</v>
      </c>
      <c r="S601" s="2">
        <v>7</v>
      </c>
      <c r="T601" s="2">
        <v>1</v>
      </c>
      <c r="U601" s="2">
        <v>2</v>
      </c>
      <c r="V601" s="2">
        <v>1</v>
      </c>
      <c r="W601" s="2">
        <v>1</v>
      </c>
      <c r="X601" s="2">
        <v>0</v>
      </c>
      <c r="Y601" s="2">
        <v>0</v>
      </c>
      <c r="Z601" s="2">
        <v>13</v>
      </c>
      <c r="AA601" s="6">
        <v>1</v>
      </c>
    </row>
    <row r="602" spans="1:27" ht="15" thickBot="1">
      <c r="A602">
        <v>24</v>
      </c>
      <c r="B602" s="4" t="s">
        <v>448</v>
      </c>
      <c r="C602" s="15" t="s">
        <v>379</v>
      </c>
      <c r="D602" s="1">
        <v>29</v>
      </c>
      <c r="E602" s="4" t="s">
        <v>449</v>
      </c>
      <c r="F602">
        <v>-1</v>
      </c>
      <c r="G602">
        <v>363</v>
      </c>
      <c r="H602" s="4" t="s">
        <v>453</v>
      </c>
      <c r="I602">
        <f>42*60+15</f>
        <v>2535</v>
      </c>
      <c r="J602">
        <v>2</v>
      </c>
      <c r="K602">
        <v>11</v>
      </c>
      <c r="L602">
        <v>0</v>
      </c>
      <c r="M602">
        <v>5</v>
      </c>
      <c r="N602">
        <v>11</v>
      </c>
      <c r="O602">
        <v>12</v>
      </c>
      <c r="P602">
        <v>-6</v>
      </c>
      <c r="Q602" s="2">
        <v>0</v>
      </c>
      <c r="R602" s="2">
        <v>1</v>
      </c>
      <c r="S602" s="2">
        <v>1</v>
      </c>
      <c r="T602" s="2">
        <v>8</v>
      </c>
      <c r="U602" s="2">
        <v>3</v>
      </c>
      <c r="V602" s="2">
        <v>0</v>
      </c>
      <c r="W602" s="2">
        <v>4</v>
      </c>
      <c r="X602" s="2">
        <v>0</v>
      </c>
      <c r="Y602" s="2">
        <v>1</v>
      </c>
      <c r="Z602" s="2">
        <v>15</v>
      </c>
      <c r="AA602" s="6">
        <v>1</v>
      </c>
    </row>
    <row r="603" spans="1:27" ht="15" thickBot="1">
      <c r="A603">
        <v>24</v>
      </c>
      <c r="B603" s="4" t="s">
        <v>448</v>
      </c>
      <c r="C603" s="15" t="s">
        <v>379</v>
      </c>
      <c r="D603" s="1">
        <v>29</v>
      </c>
      <c r="E603" s="4" t="s">
        <v>449</v>
      </c>
      <c r="F603">
        <v>-1</v>
      </c>
      <c r="G603">
        <v>364</v>
      </c>
      <c r="H603" s="4" t="s">
        <v>454</v>
      </c>
      <c r="I603">
        <f>29*60+32</f>
        <v>1772</v>
      </c>
      <c r="J603">
        <v>6</v>
      </c>
      <c r="K603">
        <v>9</v>
      </c>
      <c r="L603">
        <v>1</v>
      </c>
      <c r="M603">
        <v>2</v>
      </c>
      <c r="N603">
        <v>1</v>
      </c>
      <c r="O603">
        <v>1</v>
      </c>
      <c r="P603">
        <v>4</v>
      </c>
      <c r="Q603" s="2">
        <v>0</v>
      </c>
      <c r="R603" s="2">
        <v>1</v>
      </c>
      <c r="S603" s="2">
        <v>1</v>
      </c>
      <c r="T603" s="2">
        <v>3</v>
      </c>
      <c r="U603" s="2">
        <v>4</v>
      </c>
      <c r="V603" s="2">
        <v>0</v>
      </c>
      <c r="W603" s="2">
        <v>5</v>
      </c>
      <c r="X603" s="2">
        <v>0</v>
      </c>
      <c r="Y603" s="2">
        <v>1</v>
      </c>
      <c r="Z603" s="2">
        <v>14</v>
      </c>
      <c r="AA603" s="6">
        <v>1</v>
      </c>
    </row>
    <row r="604" spans="1:27" ht="15" thickBot="1">
      <c r="A604">
        <v>24</v>
      </c>
      <c r="B604" s="4" t="s">
        <v>448</v>
      </c>
      <c r="C604" s="15" t="s">
        <v>379</v>
      </c>
      <c r="D604" s="1">
        <v>29</v>
      </c>
      <c r="E604" s="4" t="s">
        <v>449</v>
      </c>
      <c r="F604">
        <v>-1</v>
      </c>
      <c r="G604">
        <v>365</v>
      </c>
      <c r="H604" s="4" t="s">
        <v>455</v>
      </c>
      <c r="I604">
        <f>22*60+56</f>
        <v>1376</v>
      </c>
      <c r="J604">
        <v>5</v>
      </c>
      <c r="K604">
        <v>11</v>
      </c>
      <c r="L604">
        <v>2</v>
      </c>
      <c r="M604">
        <v>6</v>
      </c>
      <c r="N604">
        <v>3</v>
      </c>
      <c r="O604">
        <v>4</v>
      </c>
      <c r="P604">
        <v>-2</v>
      </c>
      <c r="Q604" s="2">
        <v>1</v>
      </c>
      <c r="R604" s="2">
        <v>3</v>
      </c>
      <c r="S604" s="2">
        <v>4</v>
      </c>
      <c r="T604" s="2">
        <v>0</v>
      </c>
      <c r="U604" s="2">
        <v>3</v>
      </c>
      <c r="V604" s="2">
        <v>0</v>
      </c>
      <c r="W604" s="2">
        <v>0</v>
      </c>
      <c r="X604" s="2">
        <v>2</v>
      </c>
      <c r="Y604" s="2">
        <v>1</v>
      </c>
      <c r="Z604" s="2">
        <v>15</v>
      </c>
      <c r="AA604" s="6">
        <v>0</v>
      </c>
    </row>
    <row r="605" spans="1:27" ht="15" thickBot="1">
      <c r="A605">
        <v>24</v>
      </c>
      <c r="B605" s="4" t="s">
        <v>448</v>
      </c>
      <c r="C605" s="15" t="s">
        <v>379</v>
      </c>
      <c r="D605" s="1">
        <v>29</v>
      </c>
      <c r="E605" s="4" t="s">
        <v>449</v>
      </c>
      <c r="F605">
        <v>-1</v>
      </c>
      <c r="G605">
        <v>366</v>
      </c>
      <c r="H605" s="4" t="s">
        <v>456</v>
      </c>
      <c r="I605">
        <f>30*60+23</f>
        <v>1823</v>
      </c>
      <c r="J605">
        <v>3</v>
      </c>
      <c r="K605">
        <v>7</v>
      </c>
      <c r="L605">
        <v>0</v>
      </c>
      <c r="M605">
        <v>0</v>
      </c>
      <c r="N605">
        <v>5</v>
      </c>
      <c r="O605">
        <v>7</v>
      </c>
      <c r="P605">
        <v>-9</v>
      </c>
      <c r="Q605" s="2">
        <v>2</v>
      </c>
      <c r="R605" s="2">
        <v>5</v>
      </c>
      <c r="S605" s="2">
        <v>7</v>
      </c>
      <c r="T605" s="2">
        <v>2</v>
      </c>
      <c r="U605" s="2">
        <v>3</v>
      </c>
      <c r="V605" s="2">
        <v>1</v>
      </c>
      <c r="W605" s="2">
        <v>1</v>
      </c>
      <c r="X605" s="2">
        <v>1</v>
      </c>
      <c r="Y605" s="2">
        <v>0</v>
      </c>
      <c r="Z605" s="2">
        <v>11</v>
      </c>
      <c r="AA605" s="6">
        <v>0</v>
      </c>
    </row>
    <row r="606" spans="1:27" ht="15" thickBot="1">
      <c r="A606">
        <v>24</v>
      </c>
      <c r="B606" s="4" t="s">
        <v>448</v>
      </c>
      <c r="C606" s="15" t="s">
        <v>379</v>
      </c>
      <c r="D606" s="1">
        <v>29</v>
      </c>
      <c r="E606" s="4" t="s">
        <v>449</v>
      </c>
      <c r="F606">
        <v>-1</v>
      </c>
      <c r="G606">
        <v>367</v>
      </c>
      <c r="H606" s="4" t="s">
        <v>457</v>
      </c>
      <c r="I606">
        <f>19*60+10</f>
        <v>1150</v>
      </c>
      <c r="J606">
        <v>6</v>
      </c>
      <c r="K606">
        <v>12</v>
      </c>
      <c r="L606">
        <v>0</v>
      </c>
      <c r="M606">
        <v>2</v>
      </c>
      <c r="N606">
        <v>4</v>
      </c>
      <c r="O606">
        <v>5</v>
      </c>
      <c r="P606">
        <v>-5</v>
      </c>
      <c r="Q606" s="2">
        <v>1</v>
      </c>
      <c r="R606" s="2">
        <v>3</v>
      </c>
      <c r="S606" s="2">
        <v>4</v>
      </c>
      <c r="T606" s="2">
        <v>1</v>
      </c>
      <c r="U606" s="2">
        <v>2</v>
      </c>
      <c r="V606" s="2">
        <v>1</v>
      </c>
      <c r="W606" s="2">
        <v>1</v>
      </c>
      <c r="X606" s="2">
        <v>0</v>
      </c>
      <c r="Y606" s="2">
        <v>0</v>
      </c>
      <c r="Z606" s="2">
        <v>16</v>
      </c>
      <c r="AA606" s="6">
        <v>0</v>
      </c>
    </row>
    <row r="607" spans="1:27" ht="15" thickBot="1">
      <c r="A607">
        <v>24</v>
      </c>
      <c r="B607" s="4" t="s">
        <v>448</v>
      </c>
      <c r="C607" s="15" t="s">
        <v>379</v>
      </c>
      <c r="D607" s="1">
        <v>29</v>
      </c>
      <c r="E607" s="4" t="s">
        <v>449</v>
      </c>
      <c r="F607">
        <v>-1</v>
      </c>
      <c r="G607">
        <v>368</v>
      </c>
      <c r="H607" s="4" t="s">
        <v>458</v>
      </c>
      <c r="I607">
        <f>3*60+41</f>
        <v>221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-2</v>
      </c>
      <c r="Q607" s="2">
        <v>0</v>
      </c>
      <c r="R607" s="2">
        <v>0</v>
      </c>
      <c r="S607" s="2">
        <v>0</v>
      </c>
      <c r="T607" s="2">
        <v>0</v>
      </c>
      <c r="U607" s="2">
        <v>1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6">
        <v>0</v>
      </c>
    </row>
    <row r="608" spans="1:27">
      <c r="A608">
        <v>24</v>
      </c>
      <c r="B608" s="4" t="s">
        <v>448</v>
      </c>
      <c r="C608" s="15" t="s">
        <v>379</v>
      </c>
      <c r="D608" s="1">
        <v>29</v>
      </c>
      <c r="E608" s="4" t="s">
        <v>449</v>
      </c>
      <c r="F608">
        <v>-1</v>
      </c>
      <c r="G608">
        <v>369</v>
      </c>
      <c r="H608" s="4" t="s">
        <v>459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6">
        <v>0</v>
      </c>
    </row>
    <row r="609" spans="1:27">
      <c r="A609">
        <v>24</v>
      </c>
      <c r="B609" s="4" t="s">
        <v>448</v>
      </c>
      <c r="C609" s="15" t="s">
        <v>379</v>
      </c>
      <c r="D609" s="1">
        <v>29</v>
      </c>
      <c r="E609" s="4" t="s">
        <v>449</v>
      </c>
      <c r="F609">
        <v>-1</v>
      </c>
      <c r="G609">
        <v>370</v>
      </c>
      <c r="H609" s="4" t="s">
        <v>460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6">
        <v>0</v>
      </c>
    </row>
    <row r="610" spans="1:27">
      <c r="A610">
        <v>24</v>
      </c>
      <c r="B610" s="4" t="s">
        <v>448</v>
      </c>
      <c r="C610" s="15" t="s">
        <v>379</v>
      </c>
      <c r="D610" s="1">
        <v>29</v>
      </c>
      <c r="E610" s="4" t="s">
        <v>449</v>
      </c>
      <c r="F610">
        <v>-1</v>
      </c>
      <c r="G610">
        <v>371</v>
      </c>
      <c r="H610" s="4" t="s">
        <v>461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6">
        <v>0</v>
      </c>
    </row>
    <row r="611" spans="1:27">
      <c r="A611">
        <v>24</v>
      </c>
      <c r="B611" s="4" t="s">
        <v>448</v>
      </c>
      <c r="C611" s="15" t="s">
        <v>379</v>
      </c>
      <c r="D611" s="1">
        <v>29</v>
      </c>
      <c r="E611" s="4" t="s">
        <v>449</v>
      </c>
      <c r="F611">
        <v>-1</v>
      </c>
      <c r="G611">
        <v>372</v>
      </c>
      <c r="H611" s="4" t="s">
        <v>462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6">
        <v>0</v>
      </c>
    </row>
    <row r="612" spans="1:27" ht="15" thickBot="1">
      <c r="A612">
        <v>25</v>
      </c>
      <c r="B612" s="4" t="s">
        <v>463</v>
      </c>
      <c r="C612" s="15" t="s">
        <v>379</v>
      </c>
      <c r="D612" s="1">
        <v>2</v>
      </c>
      <c r="E612" s="4" t="s">
        <v>51</v>
      </c>
      <c r="F612">
        <v>-1</v>
      </c>
      <c r="G612">
        <v>14</v>
      </c>
      <c r="H612" s="4" t="s">
        <v>52</v>
      </c>
      <c r="I612">
        <f>30*60+52</f>
        <v>1852</v>
      </c>
      <c r="J612">
        <v>6</v>
      </c>
      <c r="K612">
        <v>18</v>
      </c>
      <c r="L612">
        <v>2</v>
      </c>
      <c r="M612">
        <v>6</v>
      </c>
      <c r="N612">
        <v>0</v>
      </c>
      <c r="O612">
        <v>0</v>
      </c>
      <c r="P612">
        <v>-4</v>
      </c>
      <c r="Q612" s="2">
        <v>1</v>
      </c>
      <c r="R612" s="2">
        <v>6</v>
      </c>
      <c r="S612" s="2">
        <v>7</v>
      </c>
      <c r="T612" s="2">
        <v>6</v>
      </c>
      <c r="U612" s="2">
        <v>2</v>
      </c>
      <c r="V612" s="2">
        <v>2</v>
      </c>
      <c r="W612" s="2">
        <v>3</v>
      </c>
      <c r="X612" s="2">
        <v>0</v>
      </c>
      <c r="Y612" s="2">
        <v>0</v>
      </c>
      <c r="Z612" s="2">
        <v>14</v>
      </c>
      <c r="AA612" s="6">
        <v>1</v>
      </c>
    </row>
    <row r="613" spans="1:27" ht="15" thickBot="1">
      <c r="A613">
        <v>25</v>
      </c>
      <c r="B613" s="4" t="s">
        <v>463</v>
      </c>
      <c r="C613" s="15" t="s">
        <v>379</v>
      </c>
      <c r="D613" s="1">
        <v>2</v>
      </c>
      <c r="E613" s="4" t="s">
        <v>51</v>
      </c>
      <c r="F613">
        <v>-1</v>
      </c>
      <c r="G613">
        <v>22</v>
      </c>
      <c r="H613" s="4" t="s">
        <v>60</v>
      </c>
      <c r="I613">
        <f>28*60+2</f>
        <v>1682</v>
      </c>
      <c r="J613">
        <v>2</v>
      </c>
      <c r="K613">
        <v>6</v>
      </c>
      <c r="L613">
        <v>0</v>
      </c>
      <c r="M613">
        <v>2</v>
      </c>
      <c r="N613">
        <v>2</v>
      </c>
      <c r="O613">
        <v>4</v>
      </c>
      <c r="P613">
        <v>11</v>
      </c>
      <c r="Q613" s="2">
        <v>1</v>
      </c>
      <c r="R613" s="2">
        <v>4</v>
      </c>
      <c r="S613" s="2">
        <v>5</v>
      </c>
      <c r="T613" s="2">
        <v>2</v>
      </c>
      <c r="U613" s="2">
        <v>3</v>
      </c>
      <c r="V613" s="2">
        <v>0</v>
      </c>
      <c r="W613" s="2">
        <v>0</v>
      </c>
      <c r="X613" s="2">
        <v>2</v>
      </c>
      <c r="Y613" s="2">
        <v>0</v>
      </c>
      <c r="Z613" s="2">
        <v>6</v>
      </c>
      <c r="AA613" s="6">
        <v>1</v>
      </c>
    </row>
    <row r="614" spans="1:27" ht="15" thickBot="1">
      <c r="A614">
        <v>25</v>
      </c>
      <c r="B614" s="4" t="s">
        <v>463</v>
      </c>
      <c r="C614" s="15" t="s">
        <v>379</v>
      </c>
      <c r="D614" s="1">
        <v>2</v>
      </c>
      <c r="E614" s="4" t="s">
        <v>51</v>
      </c>
      <c r="F614">
        <v>-1</v>
      </c>
      <c r="G614">
        <v>25</v>
      </c>
      <c r="H614" s="4" t="s">
        <v>63</v>
      </c>
      <c r="I614">
        <f>28*60+46</f>
        <v>1726</v>
      </c>
      <c r="J614">
        <v>5</v>
      </c>
      <c r="K614">
        <v>15</v>
      </c>
      <c r="L614">
        <v>0</v>
      </c>
      <c r="M614">
        <v>0</v>
      </c>
      <c r="N614">
        <v>8</v>
      </c>
      <c r="O614">
        <v>10</v>
      </c>
      <c r="P614">
        <v>1</v>
      </c>
      <c r="Q614" s="2">
        <v>6</v>
      </c>
      <c r="R614" s="2">
        <v>9</v>
      </c>
      <c r="S614" s="2">
        <v>15</v>
      </c>
      <c r="T614" s="2">
        <v>0</v>
      </c>
      <c r="U614" s="2">
        <v>6</v>
      </c>
      <c r="V614" s="2">
        <v>0</v>
      </c>
      <c r="W614" s="2">
        <v>1</v>
      </c>
      <c r="X614" s="2">
        <v>4</v>
      </c>
      <c r="Y614" s="2">
        <v>1</v>
      </c>
      <c r="Z614" s="2">
        <v>18</v>
      </c>
      <c r="AA614" s="6">
        <v>1</v>
      </c>
    </row>
    <row r="615" spans="1:27" ht="15" thickBot="1">
      <c r="A615">
        <v>25</v>
      </c>
      <c r="B615" s="4" t="s">
        <v>463</v>
      </c>
      <c r="C615" s="15" t="s">
        <v>379</v>
      </c>
      <c r="D615" s="1">
        <v>2</v>
      </c>
      <c r="E615" s="4" t="s">
        <v>51</v>
      </c>
      <c r="F615">
        <v>-1</v>
      </c>
      <c r="G615">
        <v>17</v>
      </c>
      <c r="H615" s="4" t="s">
        <v>55</v>
      </c>
      <c r="I615">
        <f>36*60+10</f>
        <v>2170</v>
      </c>
      <c r="J615">
        <v>8</v>
      </c>
      <c r="K615">
        <v>15</v>
      </c>
      <c r="L615">
        <v>2</v>
      </c>
      <c r="M615">
        <v>6</v>
      </c>
      <c r="N615">
        <v>3</v>
      </c>
      <c r="O615">
        <v>3</v>
      </c>
      <c r="P615">
        <v>0</v>
      </c>
      <c r="Q615" s="2">
        <v>1</v>
      </c>
      <c r="R615" s="2">
        <v>2</v>
      </c>
      <c r="S615" s="2">
        <v>3</v>
      </c>
      <c r="T615" s="2">
        <v>1</v>
      </c>
      <c r="U615" s="2">
        <v>1</v>
      </c>
      <c r="V615" s="2">
        <v>0</v>
      </c>
      <c r="W615" s="2">
        <v>1</v>
      </c>
      <c r="X615" s="2">
        <v>0</v>
      </c>
      <c r="Y615" s="2">
        <v>0</v>
      </c>
      <c r="Z615" s="2">
        <v>21</v>
      </c>
      <c r="AA615" s="6">
        <v>1</v>
      </c>
    </row>
    <row r="616" spans="1:27" ht="15" thickBot="1">
      <c r="A616">
        <v>25</v>
      </c>
      <c r="B616" s="4" t="s">
        <v>463</v>
      </c>
      <c r="C616" s="15" t="s">
        <v>379</v>
      </c>
      <c r="D616" s="1">
        <v>2</v>
      </c>
      <c r="E616" s="4" t="s">
        <v>51</v>
      </c>
      <c r="F616">
        <v>-1</v>
      </c>
      <c r="G616">
        <v>18</v>
      </c>
      <c r="H616" s="4" t="s">
        <v>56</v>
      </c>
      <c r="I616">
        <f>32*60+31</f>
        <v>1951</v>
      </c>
      <c r="J616">
        <v>3</v>
      </c>
      <c r="K616">
        <v>9</v>
      </c>
      <c r="L616">
        <v>1</v>
      </c>
      <c r="M616">
        <v>3</v>
      </c>
      <c r="N616">
        <v>0</v>
      </c>
      <c r="O616">
        <v>0</v>
      </c>
      <c r="P616">
        <v>1</v>
      </c>
      <c r="Q616" s="2">
        <v>0</v>
      </c>
      <c r="R616" s="2">
        <v>7</v>
      </c>
      <c r="S616" s="2">
        <v>7</v>
      </c>
      <c r="T616" s="2">
        <v>10</v>
      </c>
      <c r="U616" s="2">
        <v>4</v>
      </c>
      <c r="V616" s="2">
        <v>2</v>
      </c>
      <c r="W616" s="2">
        <v>3</v>
      </c>
      <c r="X616" s="2">
        <v>0</v>
      </c>
      <c r="Y616" s="2">
        <v>1</v>
      </c>
      <c r="Z616" s="2">
        <v>7</v>
      </c>
      <c r="AA616" s="6">
        <v>1</v>
      </c>
    </row>
    <row r="617" spans="1:27" ht="15" thickBot="1">
      <c r="A617">
        <v>25</v>
      </c>
      <c r="B617" s="4" t="s">
        <v>463</v>
      </c>
      <c r="C617" s="15" t="s">
        <v>379</v>
      </c>
      <c r="D617" s="1">
        <v>2</v>
      </c>
      <c r="E617" s="4" t="s">
        <v>51</v>
      </c>
      <c r="F617">
        <v>-1</v>
      </c>
      <c r="G617">
        <v>23</v>
      </c>
      <c r="H617" s="4" t="s">
        <v>61</v>
      </c>
      <c r="I617">
        <f>29*60+57</f>
        <v>1797</v>
      </c>
      <c r="J617">
        <v>6</v>
      </c>
      <c r="K617">
        <v>17</v>
      </c>
      <c r="L617">
        <v>4</v>
      </c>
      <c r="M617">
        <v>8</v>
      </c>
      <c r="N617">
        <v>1</v>
      </c>
      <c r="O617">
        <v>1</v>
      </c>
      <c r="P617">
        <v>-14</v>
      </c>
      <c r="Q617" s="2">
        <v>2</v>
      </c>
      <c r="R617" s="2">
        <v>0</v>
      </c>
      <c r="S617" s="2">
        <v>2</v>
      </c>
      <c r="T617" s="2">
        <v>1</v>
      </c>
      <c r="U617" s="2">
        <v>3</v>
      </c>
      <c r="V617" s="2">
        <v>1</v>
      </c>
      <c r="W617" s="2">
        <v>1</v>
      </c>
      <c r="X617" s="2">
        <v>0</v>
      </c>
      <c r="Y617" s="2">
        <v>1</v>
      </c>
      <c r="Z617" s="2">
        <v>17</v>
      </c>
      <c r="AA617" s="6">
        <v>0</v>
      </c>
    </row>
    <row r="618" spans="1:27" ht="15" thickBot="1">
      <c r="A618">
        <v>25</v>
      </c>
      <c r="B618" s="4" t="s">
        <v>463</v>
      </c>
      <c r="C618" s="15" t="s">
        <v>379</v>
      </c>
      <c r="D618" s="1">
        <v>2</v>
      </c>
      <c r="E618" s="4" t="s">
        <v>51</v>
      </c>
      <c r="F618">
        <v>-1</v>
      </c>
      <c r="G618">
        <v>26</v>
      </c>
      <c r="H618" s="4" t="s">
        <v>64</v>
      </c>
      <c r="I618">
        <f>27*60+54</f>
        <v>1674</v>
      </c>
      <c r="J618">
        <v>3</v>
      </c>
      <c r="K618">
        <v>6</v>
      </c>
      <c r="L618">
        <v>2</v>
      </c>
      <c r="M618">
        <v>2</v>
      </c>
      <c r="N618">
        <v>0</v>
      </c>
      <c r="O618">
        <v>0</v>
      </c>
      <c r="P618">
        <v>-9</v>
      </c>
      <c r="Q618" s="2">
        <v>2</v>
      </c>
      <c r="R618" s="2">
        <v>10</v>
      </c>
      <c r="S618" s="2">
        <v>12</v>
      </c>
      <c r="T618" s="2">
        <v>3</v>
      </c>
      <c r="U618" s="2">
        <v>1</v>
      </c>
      <c r="V618" s="2">
        <v>1</v>
      </c>
      <c r="W618" s="2">
        <v>1</v>
      </c>
      <c r="X618" s="2">
        <v>0</v>
      </c>
      <c r="Y618" s="2">
        <v>0</v>
      </c>
      <c r="Z618" s="2">
        <v>8</v>
      </c>
      <c r="AA618" s="6">
        <v>0</v>
      </c>
    </row>
    <row r="619" spans="1:27" ht="15" thickBot="1">
      <c r="A619">
        <v>25</v>
      </c>
      <c r="B619" s="4" t="s">
        <v>463</v>
      </c>
      <c r="C619" s="15" t="s">
        <v>379</v>
      </c>
      <c r="D619" s="1">
        <v>2</v>
      </c>
      <c r="E619" s="4" t="s">
        <v>51</v>
      </c>
      <c r="F619">
        <v>-1</v>
      </c>
      <c r="G619">
        <v>21</v>
      </c>
      <c r="H619" s="4" t="s">
        <v>59</v>
      </c>
      <c r="I619">
        <f>19*60+14</f>
        <v>1154</v>
      </c>
      <c r="J619">
        <v>3</v>
      </c>
      <c r="K619">
        <v>7</v>
      </c>
      <c r="L619">
        <v>0</v>
      </c>
      <c r="M619">
        <v>0</v>
      </c>
      <c r="N619">
        <v>2</v>
      </c>
      <c r="O619">
        <v>2</v>
      </c>
      <c r="P619">
        <v>-6</v>
      </c>
      <c r="Q619" s="2">
        <v>1</v>
      </c>
      <c r="R619" s="2">
        <v>0</v>
      </c>
      <c r="S619" s="2">
        <v>1</v>
      </c>
      <c r="T619" s="2">
        <v>3</v>
      </c>
      <c r="U619" s="2">
        <v>1</v>
      </c>
      <c r="V619" s="2">
        <v>0</v>
      </c>
      <c r="W619" s="2">
        <v>0</v>
      </c>
      <c r="X619" s="2">
        <v>0</v>
      </c>
      <c r="Y619" s="2">
        <v>0</v>
      </c>
      <c r="Z619" s="2">
        <v>8</v>
      </c>
      <c r="AA619" s="6">
        <v>0</v>
      </c>
    </row>
    <row r="620" spans="1:27" ht="15" thickBot="1">
      <c r="A620">
        <v>25</v>
      </c>
      <c r="B620" s="4" t="s">
        <v>463</v>
      </c>
      <c r="C620" s="15" t="s">
        <v>379</v>
      </c>
      <c r="D620" s="1">
        <v>2</v>
      </c>
      <c r="E620" s="4" t="s">
        <v>51</v>
      </c>
      <c r="F620">
        <v>-1</v>
      </c>
      <c r="G620">
        <v>24</v>
      </c>
      <c r="H620" s="4" t="s">
        <v>62</v>
      </c>
      <c r="I620">
        <f>6*60+34</f>
        <v>394</v>
      </c>
      <c r="J620">
        <v>1</v>
      </c>
      <c r="K620">
        <v>3</v>
      </c>
      <c r="L620">
        <v>1</v>
      </c>
      <c r="M620">
        <v>1</v>
      </c>
      <c r="N620">
        <v>0</v>
      </c>
      <c r="O620">
        <v>0</v>
      </c>
      <c r="P620">
        <v>-5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</v>
      </c>
      <c r="W620" s="2">
        <v>0</v>
      </c>
      <c r="X620" s="2">
        <v>0</v>
      </c>
      <c r="Y620" s="2">
        <v>1</v>
      </c>
      <c r="Z620" s="2">
        <v>3</v>
      </c>
      <c r="AA620" s="6">
        <v>0</v>
      </c>
    </row>
    <row r="621" spans="1:27">
      <c r="A621">
        <v>25</v>
      </c>
      <c r="B621" s="4" t="s">
        <v>463</v>
      </c>
      <c r="C621" s="15" t="s">
        <v>379</v>
      </c>
      <c r="D621" s="1">
        <v>2</v>
      </c>
      <c r="E621" s="4" t="s">
        <v>51</v>
      </c>
      <c r="F621">
        <v>-1</v>
      </c>
      <c r="G621">
        <v>15</v>
      </c>
      <c r="H621" s="4" t="s">
        <v>53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6">
        <v>0</v>
      </c>
    </row>
    <row r="622" spans="1:27">
      <c r="A622">
        <v>25</v>
      </c>
      <c r="B622" s="4" t="s">
        <v>463</v>
      </c>
      <c r="C622" s="15" t="s">
        <v>379</v>
      </c>
      <c r="D622" s="1">
        <v>2</v>
      </c>
      <c r="E622" s="4" t="s">
        <v>51</v>
      </c>
      <c r="F622">
        <v>-1</v>
      </c>
      <c r="G622">
        <v>20</v>
      </c>
      <c r="H622" s="4" t="s">
        <v>58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6">
        <v>0</v>
      </c>
    </row>
    <row r="623" spans="1:27">
      <c r="A623">
        <v>25</v>
      </c>
      <c r="B623" s="4" t="s">
        <v>463</v>
      </c>
      <c r="C623" s="15" t="s">
        <v>379</v>
      </c>
      <c r="D623" s="1">
        <v>2</v>
      </c>
      <c r="E623" s="4" t="s">
        <v>51</v>
      </c>
      <c r="F623">
        <v>-1</v>
      </c>
      <c r="G623">
        <v>16</v>
      </c>
      <c r="H623" s="4" t="s">
        <v>54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6">
        <v>0</v>
      </c>
    </row>
    <row r="624" spans="1:27">
      <c r="A624">
        <v>25</v>
      </c>
      <c r="B624" s="4" t="s">
        <v>463</v>
      </c>
      <c r="C624" s="15" t="s">
        <v>379</v>
      </c>
      <c r="D624" s="1">
        <v>2</v>
      </c>
      <c r="E624" s="4" t="s">
        <v>51</v>
      </c>
      <c r="F624">
        <v>-1</v>
      </c>
      <c r="G624">
        <v>19</v>
      </c>
      <c r="H624" s="4" t="s">
        <v>57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6">
        <v>0</v>
      </c>
    </row>
    <row r="625" spans="1:27" ht="15" thickBot="1">
      <c r="A625">
        <v>25</v>
      </c>
      <c r="B625" s="4" t="s">
        <v>463</v>
      </c>
      <c r="C625" s="15" t="s">
        <v>379</v>
      </c>
      <c r="D625" s="1">
        <v>11</v>
      </c>
      <c r="E625" s="4" t="s">
        <v>181</v>
      </c>
      <c r="F625">
        <v>1</v>
      </c>
      <c r="G625">
        <v>129</v>
      </c>
      <c r="H625" s="4" t="s">
        <v>182</v>
      </c>
      <c r="I625">
        <f>42*60+42</f>
        <v>2562</v>
      </c>
      <c r="J625">
        <v>12</v>
      </c>
      <c r="K625">
        <v>24</v>
      </c>
      <c r="L625">
        <v>1</v>
      </c>
      <c r="M625">
        <v>2</v>
      </c>
      <c r="N625">
        <v>6</v>
      </c>
      <c r="O625">
        <v>7</v>
      </c>
      <c r="P625">
        <v>-1</v>
      </c>
      <c r="Q625" s="2">
        <v>0</v>
      </c>
      <c r="R625" s="2">
        <v>5</v>
      </c>
      <c r="S625" s="2">
        <v>5</v>
      </c>
      <c r="T625" s="2">
        <v>4</v>
      </c>
      <c r="U625" s="2">
        <v>2</v>
      </c>
      <c r="V625" s="2">
        <v>2</v>
      </c>
      <c r="W625" s="2">
        <v>2</v>
      </c>
      <c r="X625" s="2">
        <v>0</v>
      </c>
      <c r="Y625" s="2">
        <v>1</v>
      </c>
      <c r="Z625" s="2">
        <v>31</v>
      </c>
      <c r="AA625" s="6">
        <v>1</v>
      </c>
    </row>
    <row r="626" spans="1:27" ht="15" thickBot="1">
      <c r="A626">
        <v>25</v>
      </c>
      <c r="B626" s="4" t="s">
        <v>463</v>
      </c>
      <c r="C626" s="15" t="s">
        <v>379</v>
      </c>
      <c r="D626" s="1">
        <v>11</v>
      </c>
      <c r="E626" s="4" t="s">
        <v>181</v>
      </c>
      <c r="F626">
        <v>1</v>
      </c>
      <c r="G626">
        <v>130</v>
      </c>
      <c r="H626" s="4" t="s">
        <v>183</v>
      </c>
      <c r="I626">
        <f>17*60+6</f>
        <v>1026</v>
      </c>
      <c r="J626">
        <v>1</v>
      </c>
      <c r="K626">
        <v>3</v>
      </c>
      <c r="L626">
        <v>0</v>
      </c>
      <c r="M626">
        <v>0</v>
      </c>
      <c r="N626">
        <v>1</v>
      </c>
      <c r="O626">
        <v>2</v>
      </c>
      <c r="P626">
        <v>-1</v>
      </c>
      <c r="Q626" s="2">
        <v>1</v>
      </c>
      <c r="R626" s="2">
        <v>1</v>
      </c>
      <c r="S626" s="2">
        <v>2</v>
      </c>
      <c r="T626" s="2">
        <v>0</v>
      </c>
      <c r="U626" s="2">
        <v>2</v>
      </c>
      <c r="V626" s="2">
        <v>1</v>
      </c>
      <c r="W626" s="2">
        <v>0</v>
      </c>
      <c r="X626" s="2">
        <v>0</v>
      </c>
      <c r="Y626" s="2">
        <v>0</v>
      </c>
      <c r="Z626" s="2">
        <v>3</v>
      </c>
      <c r="AA626" s="6">
        <v>1</v>
      </c>
    </row>
    <row r="627" spans="1:27" ht="15" thickBot="1">
      <c r="A627">
        <v>25</v>
      </c>
      <c r="B627" s="4" t="s">
        <v>463</v>
      </c>
      <c r="C627" s="15" t="s">
        <v>379</v>
      </c>
      <c r="D627" s="1">
        <v>11</v>
      </c>
      <c r="E627" s="4" t="s">
        <v>181</v>
      </c>
      <c r="F627">
        <v>1</v>
      </c>
      <c r="G627">
        <v>131</v>
      </c>
      <c r="H627" s="4" t="s">
        <v>184</v>
      </c>
      <c r="I627">
        <f>21*60+27</f>
        <v>1287</v>
      </c>
      <c r="J627">
        <v>8</v>
      </c>
      <c r="K627">
        <v>14</v>
      </c>
      <c r="L627">
        <v>0</v>
      </c>
      <c r="M627">
        <v>0</v>
      </c>
      <c r="N627">
        <v>4</v>
      </c>
      <c r="O627">
        <v>5</v>
      </c>
      <c r="P627">
        <v>-7</v>
      </c>
      <c r="Q627" s="2">
        <v>3</v>
      </c>
      <c r="R627" s="2">
        <v>7</v>
      </c>
      <c r="S627" s="2">
        <v>10</v>
      </c>
      <c r="T627" s="2">
        <v>2</v>
      </c>
      <c r="U627" s="2">
        <v>4</v>
      </c>
      <c r="V627" s="2">
        <v>1</v>
      </c>
      <c r="W627" s="2">
        <v>1</v>
      </c>
      <c r="X627" s="2">
        <v>0</v>
      </c>
      <c r="Y627" s="2">
        <v>1</v>
      </c>
      <c r="Z627" s="2">
        <v>20</v>
      </c>
      <c r="AA627" s="6">
        <v>1</v>
      </c>
    </row>
    <row r="628" spans="1:27" ht="15" thickBot="1">
      <c r="A628">
        <v>25</v>
      </c>
      <c r="B628" s="4" t="s">
        <v>463</v>
      </c>
      <c r="C628" s="15" t="s">
        <v>379</v>
      </c>
      <c r="D628" s="1">
        <v>11</v>
      </c>
      <c r="E628" s="4" t="s">
        <v>181</v>
      </c>
      <c r="F628">
        <v>1</v>
      </c>
      <c r="G628">
        <v>132</v>
      </c>
      <c r="H628" s="4" t="s">
        <v>185</v>
      </c>
      <c r="I628">
        <f>45*60+7</f>
        <v>2707</v>
      </c>
      <c r="J628">
        <v>5</v>
      </c>
      <c r="K628">
        <v>11</v>
      </c>
      <c r="L628">
        <v>1</v>
      </c>
      <c r="M628">
        <v>4</v>
      </c>
      <c r="N628">
        <v>1</v>
      </c>
      <c r="O628">
        <v>1</v>
      </c>
      <c r="P628">
        <v>7</v>
      </c>
      <c r="Q628" s="2">
        <v>2</v>
      </c>
      <c r="R628" s="2">
        <v>2</v>
      </c>
      <c r="S628" s="2">
        <v>4</v>
      </c>
      <c r="T628" s="2">
        <v>0</v>
      </c>
      <c r="U628" s="2">
        <v>2</v>
      </c>
      <c r="V628" s="2">
        <v>1</v>
      </c>
      <c r="W628" s="2">
        <v>1</v>
      </c>
      <c r="X628" s="2">
        <v>0</v>
      </c>
      <c r="Y628" s="2">
        <v>2</v>
      </c>
      <c r="Z628" s="2">
        <v>12</v>
      </c>
      <c r="AA628" s="6">
        <v>1</v>
      </c>
    </row>
    <row r="629" spans="1:27" ht="15" thickBot="1">
      <c r="A629">
        <v>25</v>
      </c>
      <c r="B629" s="4" t="s">
        <v>463</v>
      </c>
      <c r="C629" s="15" t="s">
        <v>379</v>
      </c>
      <c r="D629" s="1">
        <v>11</v>
      </c>
      <c r="E629" s="4" t="s">
        <v>181</v>
      </c>
      <c r="F629">
        <v>1</v>
      </c>
      <c r="G629">
        <v>133</v>
      </c>
      <c r="H629" s="4" t="s">
        <v>186</v>
      </c>
      <c r="I629">
        <f>46*60+3</f>
        <v>2763</v>
      </c>
      <c r="J629">
        <v>12</v>
      </c>
      <c r="K629">
        <v>22</v>
      </c>
      <c r="L629">
        <v>1</v>
      </c>
      <c r="M629">
        <v>5</v>
      </c>
      <c r="N629">
        <v>2</v>
      </c>
      <c r="O629">
        <v>4</v>
      </c>
      <c r="P629">
        <v>3</v>
      </c>
      <c r="Q629" s="2">
        <v>1</v>
      </c>
      <c r="R629" s="2">
        <v>3</v>
      </c>
      <c r="S629" s="2">
        <v>4</v>
      </c>
      <c r="T629" s="2">
        <v>5</v>
      </c>
      <c r="U629" s="2">
        <v>3</v>
      </c>
      <c r="V629" s="2">
        <v>0</v>
      </c>
      <c r="W629" s="2">
        <v>3</v>
      </c>
      <c r="X629" s="2">
        <v>0</v>
      </c>
      <c r="Y629" s="2">
        <v>2</v>
      </c>
      <c r="Z629" s="2">
        <v>27</v>
      </c>
      <c r="AA629" s="6">
        <v>1</v>
      </c>
    </row>
    <row r="630" spans="1:27" ht="15" thickBot="1">
      <c r="A630">
        <v>25</v>
      </c>
      <c r="B630" s="4" t="s">
        <v>463</v>
      </c>
      <c r="C630" s="15" t="s">
        <v>379</v>
      </c>
      <c r="D630" s="1">
        <v>11</v>
      </c>
      <c r="E630" s="4" t="s">
        <v>181</v>
      </c>
      <c r="F630">
        <v>1</v>
      </c>
      <c r="G630">
        <v>135</v>
      </c>
      <c r="H630" s="4" t="s">
        <v>188</v>
      </c>
      <c r="I630">
        <f>10*60+3</f>
        <v>603</v>
      </c>
      <c r="J630">
        <v>0</v>
      </c>
      <c r="K630">
        <v>2</v>
      </c>
      <c r="L630">
        <v>0</v>
      </c>
      <c r="M630">
        <v>0</v>
      </c>
      <c r="N630">
        <v>1</v>
      </c>
      <c r="O630">
        <v>2</v>
      </c>
      <c r="P630">
        <v>4</v>
      </c>
      <c r="Q630" s="2">
        <v>0</v>
      </c>
      <c r="R630" s="2">
        <v>3</v>
      </c>
      <c r="S630" s="2">
        <v>3</v>
      </c>
      <c r="T630" s="2">
        <v>0</v>
      </c>
      <c r="U630" s="2">
        <v>0</v>
      </c>
      <c r="V630" s="2">
        <v>0</v>
      </c>
      <c r="W630" s="2">
        <v>1</v>
      </c>
      <c r="X630" s="2">
        <v>1</v>
      </c>
      <c r="Y630" s="2">
        <v>0</v>
      </c>
      <c r="Z630" s="2">
        <v>1</v>
      </c>
      <c r="AA630" s="6">
        <v>0</v>
      </c>
    </row>
    <row r="631" spans="1:27" ht="15" thickBot="1">
      <c r="A631">
        <v>25</v>
      </c>
      <c r="B631" s="4" t="s">
        <v>463</v>
      </c>
      <c r="C631" s="15" t="s">
        <v>379</v>
      </c>
      <c r="D631" s="1">
        <v>11</v>
      </c>
      <c r="E631" s="4" t="s">
        <v>181</v>
      </c>
      <c r="F631">
        <v>1</v>
      </c>
      <c r="G631">
        <v>137</v>
      </c>
      <c r="H631" s="4" t="s">
        <v>190</v>
      </c>
      <c r="I631">
        <f>23*60+28</f>
        <v>1408</v>
      </c>
      <c r="J631">
        <v>1</v>
      </c>
      <c r="K631">
        <v>2</v>
      </c>
      <c r="L631">
        <v>0</v>
      </c>
      <c r="M631">
        <v>0</v>
      </c>
      <c r="N631">
        <v>0</v>
      </c>
      <c r="O631">
        <v>2</v>
      </c>
      <c r="P631">
        <v>9</v>
      </c>
      <c r="Q631" s="2">
        <v>1</v>
      </c>
      <c r="R631" s="2">
        <v>11</v>
      </c>
      <c r="S631" s="2">
        <v>12</v>
      </c>
      <c r="T631" s="2">
        <v>3</v>
      </c>
      <c r="U631" s="2">
        <v>3</v>
      </c>
      <c r="V631" s="2">
        <v>3</v>
      </c>
      <c r="W631" s="2">
        <v>0</v>
      </c>
      <c r="X631" s="2">
        <v>3</v>
      </c>
      <c r="Y631" s="2">
        <v>0</v>
      </c>
      <c r="Z631" s="2">
        <v>2</v>
      </c>
      <c r="AA631" s="6">
        <v>0</v>
      </c>
    </row>
    <row r="632" spans="1:27" ht="15" thickBot="1">
      <c r="A632">
        <v>25</v>
      </c>
      <c r="B632" s="4" t="s">
        <v>463</v>
      </c>
      <c r="C632" s="15" t="s">
        <v>379</v>
      </c>
      <c r="D632" s="1">
        <v>11</v>
      </c>
      <c r="E632" s="4" t="s">
        <v>181</v>
      </c>
      <c r="F632">
        <v>1</v>
      </c>
      <c r="G632">
        <v>134</v>
      </c>
      <c r="H632" s="4" t="s">
        <v>187</v>
      </c>
      <c r="I632">
        <f>32*60+7</f>
        <v>1927</v>
      </c>
      <c r="J632">
        <v>3</v>
      </c>
      <c r="K632">
        <v>8</v>
      </c>
      <c r="L632">
        <v>2</v>
      </c>
      <c r="M632">
        <v>4</v>
      </c>
      <c r="N632">
        <v>3</v>
      </c>
      <c r="O632">
        <v>4</v>
      </c>
      <c r="P632">
        <v>9</v>
      </c>
      <c r="Q632" s="2">
        <v>0</v>
      </c>
      <c r="R632" s="2">
        <v>7</v>
      </c>
      <c r="S632" s="2">
        <v>7</v>
      </c>
      <c r="T632" s="2">
        <v>2</v>
      </c>
      <c r="U632" s="2">
        <v>2</v>
      </c>
      <c r="V632" s="2">
        <v>0</v>
      </c>
      <c r="W632" s="2">
        <v>0</v>
      </c>
      <c r="X632" s="2">
        <v>0</v>
      </c>
      <c r="Y632" s="2">
        <v>0</v>
      </c>
      <c r="Z632" s="2">
        <v>11</v>
      </c>
      <c r="AA632" s="6">
        <v>0</v>
      </c>
    </row>
    <row r="633" spans="1:27" ht="15" thickBot="1">
      <c r="A633">
        <v>25</v>
      </c>
      <c r="B633" s="4" t="s">
        <v>463</v>
      </c>
      <c r="C633" s="15" t="s">
        <v>379</v>
      </c>
      <c r="D633" s="1">
        <v>11</v>
      </c>
      <c r="E633" s="4" t="s">
        <v>181</v>
      </c>
      <c r="F633">
        <v>1</v>
      </c>
      <c r="G633">
        <v>136</v>
      </c>
      <c r="H633" s="4" t="s">
        <v>189</v>
      </c>
      <c r="I633">
        <f>1*60+57</f>
        <v>117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2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6">
        <v>0</v>
      </c>
    </row>
    <row r="634" spans="1:27">
      <c r="A634">
        <v>25</v>
      </c>
      <c r="B634" s="4" t="s">
        <v>463</v>
      </c>
      <c r="C634" s="15" t="s">
        <v>379</v>
      </c>
      <c r="D634" s="1">
        <v>11</v>
      </c>
      <c r="E634" s="4" t="s">
        <v>181</v>
      </c>
      <c r="F634">
        <v>1</v>
      </c>
      <c r="G634">
        <v>138</v>
      </c>
      <c r="H634" s="4" t="s">
        <v>191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6">
        <v>0</v>
      </c>
    </row>
    <row r="635" spans="1:27">
      <c r="A635">
        <v>25</v>
      </c>
      <c r="B635" s="4" t="s">
        <v>463</v>
      </c>
      <c r="C635" s="15" t="s">
        <v>379</v>
      </c>
      <c r="D635" s="1">
        <v>11</v>
      </c>
      <c r="E635" s="4" t="s">
        <v>181</v>
      </c>
      <c r="F635">
        <v>1</v>
      </c>
      <c r="G635">
        <v>139</v>
      </c>
      <c r="H635" s="4" t="s">
        <v>192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6">
        <v>0</v>
      </c>
    </row>
    <row r="636" spans="1:27">
      <c r="A636">
        <v>25</v>
      </c>
      <c r="B636" s="4" t="s">
        <v>463</v>
      </c>
      <c r="C636" s="15" t="s">
        <v>379</v>
      </c>
      <c r="D636" s="1">
        <v>11</v>
      </c>
      <c r="E636" s="4" t="s">
        <v>181</v>
      </c>
      <c r="F636">
        <v>1</v>
      </c>
      <c r="G636">
        <v>373</v>
      </c>
      <c r="H636" s="4" t="s">
        <v>464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6">
        <v>0</v>
      </c>
    </row>
    <row r="637" spans="1:27">
      <c r="A637">
        <v>25</v>
      </c>
      <c r="B637" s="4" t="s">
        <v>463</v>
      </c>
      <c r="C637" s="15" t="s">
        <v>379</v>
      </c>
      <c r="D637" s="1">
        <v>11</v>
      </c>
      <c r="E637" s="4" t="s">
        <v>181</v>
      </c>
      <c r="F637">
        <v>1</v>
      </c>
      <c r="G637">
        <v>140</v>
      </c>
      <c r="H637" s="4" t="s">
        <v>193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6">
        <v>0</v>
      </c>
    </row>
    <row r="638" spans="1:27">
      <c r="A638">
        <v>25</v>
      </c>
      <c r="B638" s="4" t="s">
        <v>463</v>
      </c>
      <c r="C638" s="15" t="s">
        <v>379</v>
      </c>
      <c r="D638" s="1">
        <v>11</v>
      </c>
      <c r="E638" s="4" t="s">
        <v>181</v>
      </c>
      <c r="F638">
        <v>1</v>
      </c>
      <c r="G638">
        <v>374</v>
      </c>
      <c r="H638" s="4" t="s">
        <v>465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6">
        <v>0</v>
      </c>
    </row>
    <row r="639" spans="1:27" ht="15" thickBot="1">
      <c r="A639">
        <v>26</v>
      </c>
      <c r="B639" t="s">
        <v>467</v>
      </c>
      <c r="C639" s="15" t="s">
        <v>468</v>
      </c>
      <c r="D639" s="1">
        <v>28</v>
      </c>
      <c r="E639" s="4" t="s">
        <v>433</v>
      </c>
      <c r="F639">
        <v>-1</v>
      </c>
      <c r="G639">
        <v>347</v>
      </c>
      <c r="H639" s="4" t="s">
        <v>434</v>
      </c>
      <c r="I639">
        <f>28*60+41</f>
        <v>1721</v>
      </c>
      <c r="J639">
        <v>8</v>
      </c>
      <c r="K639">
        <v>15</v>
      </c>
      <c r="L639">
        <v>1</v>
      </c>
      <c r="M639">
        <v>3</v>
      </c>
      <c r="N639">
        <v>0</v>
      </c>
      <c r="O639">
        <v>0</v>
      </c>
      <c r="P639">
        <v>0</v>
      </c>
      <c r="Q639" s="2">
        <v>0</v>
      </c>
      <c r="R639" s="2">
        <v>2</v>
      </c>
      <c r="S639" s="2">
        <v>2</v>
      </c>
      <c r="T639" s="2">
        <v>3</v>
      </c>
      <c r="U639" s="2">
        <v>4</v>
      </c>
      <c r="V639" s="2">
        <v>3</v>
      </c>
      <c r="W639" s="2">
        <v>2</v>
      </c>
      <c r="X639" s="2">
        <v>0</v>
      </c>
      <c r="Y639" s="2">
        <v>1</v>
      </c>
      <c r="Z639" s="2">
        <v>17</v>
      </c>
      <c r="AA639" s="6">
        <v>1</v>
      </c>
    </row>
    <row r="640" spans="1:27" ht="15" thickBot="1">
      <c r="A640">
        <v>26</v>
      </c>
      <c r="B640" t="s">
        <v>467</v>
      </c>
      <c r="C640" s="15" t="s">
        <v>468</v>
      </c>
      <c r="D640" s="1">
        <v>28</v>
      </c>
      <c r="E640" s="4" t="s">
        <v>433</v>
      </c>
      <c r="F640">
        <v>-1</v>
      </c>
      <c r="G640">
        <v>348</v>
      </c>
      <c r="H640" s="4" t="s">
        <v>435</v>
      </c>
      <c r="I640">
        <f>28*60+16</f>
        <v>1696</v>
      </c>
      <c r="J640">
        <v>5</v>
      </c>
      <c r="K640">
        <v>15</v>
      </c>
      <c r="L640">
        <v>0</v>
      </c>
      <c r="M640">
        <v>0</v>
      </c>
      <c r="N640">
        <v>7</v>
      </c>
      <c r="O640">
        <v>8</v>
      </c>
      <c r="P640">
        <v>-9</v>
      </c>
      <c r="Q640" s="2">
        <v>2</v>
      </c>
      <c r="R640" s="2">
        <v>6</v>
      </c>
      <c r="S640" s="2">
        <v>8</v>
      </c>
      <c r="T640" s="2">
        <v>1</v>
      </c>
      <c r="U640" s="2">
        <v>2</v>
      </c>
      <c r="V640" s="2">
        <v>0</v>
      </c>
      <c r="W640" s="2">
        <v>0</v>
      </c>
      <c r="X640" s="2">
        <v>2</v>
      </c>
      <c r="Y640" s="2">
        <v>1</v>
      </c>
      <c r="Z640" s="2">
        <v>17</v>
      </c>
      <c r="AA640" s="6">
        <v>1</v>
      </c>
    </row>
    <row r="641" spans="1:27" ht="15" thickBot="1">
      <c r="A641">
        <v>26</v>
      </c>
      <c r="B641" t="s">
        <v>467</v>
      </c>
      <c r="C641" s="15" t="s">
        <v>468</v>
      </c>
      <c r="D641" s="1">
        <v>28</v>
      </c>
      <c r="E641" s="4" t="s">
        <v>433</v>
      </c>
      <c r="F641">
        <v>-1</v>
      </c>
      <c r="G641">
        <v>353</v>
      </c>
      <c r="H641" s="4" t="s">
        <v>440</v>
      </c>
      <c r="I641">
        <f>19*60+20</f>
        <v>1160</v>
      </c>
      <c r="J641">
        <v>1</v>
      </c>
      <c r="K641">
        <v>5</v>
      </c>
      <c r="L641">
        <v>0</v>
      </c>
      <c r="M641">
        <v>0</v>
      </c>
      <c r="N641">
        <v>0</v>
      </c>
      <c r="O641">
        <v>0</v>
      </c>
      <c r="P641">
        <v>-2</v>
      </c>
      <c r="Q641" s="2">
        <v>3</v>
      </c>
      <c r="R641" s="2">
        <v>0</v>
      </c>
      <c r="S641" s="2">
        <v>3</v>
      </c>
      <c r="T641" s="2">
        <v>2</v>
      </c>
      <c r="U641" s="2">
        <v>0</v>
      </c>
      <c r="V641" s="2">
        <v>1</v>
      </c>
      <c r="W641" s="2">
        <v>2</v>
      </c>
      <c r="X641" s="2">
        <v>1</v>
      </c>
      <c r="Y641" s="2">
        <v>2</v>
      </c>
      <c r="Z641" s="2">
        <v>2</v>
      </c>
      <c r="AA641" s="6">
        <v>1</v>
      </c>
    </row>
    <row r="642" spans="1:27" ht="15" thickBot="1">
      <c r="A642">
        <v>26</v>
      </c>
      <c r="B642" t="s">
        <v>467</v>
      </c>
      <c r="C642" s="15" t="s">
        <v>468</v>
      </c>
      <c r="D642" s="1">
        <v>28</v>
      </c>
      <c r="E642" s="4" t="s">
        <v>433</v>
      </c>
      <c r="F642">
        <v>-1</v>
      </c>
      <c r="G642">
        <v>350</v>
      </c>
      <c r="H642" s="4" t="s">
        <v>437</v>
      </c>
      <c r="I642">
        <f>36*60+25</f>
        <v>2185</v>
      </c>
      <c r="J642">
        <v>4</v>
      </c>
      <c r="K642">
        <v>9</v>
      </c>
      <c r="L642">
        <v>2</v>
      </c>
      <c r="M642">
        <v>5</v>
      </c>
      <c r="N642">
        <v>1</v>
      </c>
      <c r="O642">
        <v>2</v>
      </c>
      <c r="P642">
        <v>-5</v>
      </c>
      <c r="Q642" s="2">
        <v>1</v>
      </c>
      <c r="R642" s="2">
        <v>4</v>
      </c>
      <c r="S642" s="2">
        <v>5</v>
      </c>
      <c r="T642" s="2">
        <v>2</v>
      </c>
      <c r="U642" s="2">
        <v>2</v>
      </c>
      <c r="V642" s="2">
        <v>0</v>
      </c>
      <c r="W642" s="2">
        <v>1</v>
      </c>
      <c r="X642" s="2">
        <v>0</v>
      </c>
      <c r="Y642" s="2">
        <v>0</v>
      </c>
      <c r="Z642" s="2">
        <v>11</v>
      </c>
      <c r="AA642" s="6">
        <v>1</v>
      </c>
    </row>
    <row r="643" spans="1:27" ht="15" thickBot="1">
      <c r="A643">
        <v>26</v>
      </c>
      <c r="B643" t="s">
        <v>467</v>
      </c>
      <c r="C643" s="15" t="s">
        <v>468</v>
      </c>
      <c r="D643" s="1">
        <v>28</v>
      </c>
      <c r="E643" s="4" t="s">
        <v>433</v>
      </c>
      <c r="F643">
        <v>-1</v>
      </c>
      <c r="G643">
        <v>351</v>
      </c>
      <c r="H643" s="4" t="s">
        <v>438</v>
      </c>
      <c r="I643">
        <f>25*60+34</f>
        <v>1534</v>
      </c>
      <c r="J643">
        <v>3</v>
      </c>
      <c r="K643">
        <v>10</v>
      </c>
      <c r="L643">
        <v>0</v>
      </c>
      <c r="M643">
        <v>1</v>
      </c>
      <c r="N643">
        <v>0</v>
      </c>
      <c r="O643">
        <v>1</v>
      </c>
      <c r="P643">
        <v>-4</v>
      </c>
      <c r="Q643" s="2">
        <v>2</v>
      </c>
      <c r="R643" s="2">
        <v>2</v>
      </c>
      <c r="S643" s="2">
        <v>4</v>
      </c>
      <c r="T643" s="2">
        <v>3</v>
      </c>
      <c r="U643" s="2">
        <v>2</v>
      </c>
      <c r="V643" s="2">
        <v>0</v>
      </c>
      <c r="W643" s="2">
        <v>3</v>
      </c>
      <c r="X643" s="2">
        <v>0</v>
      </c>
      <c r="Y643" s="2">
        <v>1</v>
      </c>
      <c r="Z643" s="2">
        <v>6</v>
      </c>
      <c r="AA643" s="6">
        <v>1</v>
      </c>
    </row>
    <row r="644" spans="1:27" ht="15" thickBot="1">
      <c r="A644">
        <v>26</v>
      </c>
      <c r="B644" t="s">
        <v>467</v>
      </c>
      <c r="C644" s="15" t="s">
        <v>468</v>
      </c>
      <c r="D644" s="1">
        <v>28</v>
      </c>
      <c r="E644" s="4" t="s">
        <v>433</v>
      </c>
      <c r="F644">
        <v>-1</v>
      </c>
      <c r="G644">
        <v>349</v>
      </c>
      <c r="H644" s="4" t="s">
        <v>436</v>
      </c>
      <c r="I644">
        <f>24*60+58</f>
        <v>1498</v>
      </c>
      <c r="J644">
        <v>4</v>
      </c>
      <c r="K644">
        <v>6</v>
      </c>
      <c r="L644">
        <v>0</v>
      </c>
      <c r="M644">
        <v>2</v>
      </c>
      <c r="N644">
        <v>0</v>
      </c>
      <c r="O644">
        <v>0</v>
      </c>
      <c r="P644">
        <v>-16</v>
      </c>
      <c r="Q644" s="2">
        <v>1</v>
      </c>
      <c r="R644" s="2">
        <v>2</v>
      </c>
      <c r="S644" s="2">
        <v>3</v>
      </c>
      <c r="T644" s="2">
        <v>2</v>
      </c>
      <c r="U644" s="2">
        <v>3</v>
      </c>
      <c r="V644" s="2">
        <v>0</v>
      </c>
      <c r="W644" s="2">
        <v>4</v>
      </c>
      <c r="X644" s="2">
        <v>0</v>
      </c>
      <c r="Y644" s="2">
        <v>0</v>
      </c>
      <c r="Z644" s="2">
        <v>8</v>
      </c>
      <c r="AA644" s="6">
        <v>0</v>
      </c>
    </row>
    <row r="645" spans="1:27" ht="15" thickBot="1">
      <c r="A645">
        <v>26</v>
      </c>
      <c r="B645" t="s">
        <v>467</v>
      </c>
      <c r="C645" s="15" t="s">
        <v>468</v>
      </c>
      <c r="D645" s="1">
        <v>28</v>
      </c>
      <c r="E645" s="4" t="s">
        <v>433</v>
      </c>
      <c r="F645">
        <v>-1</v>
      </c>
      <c r="G645">
        <v>355</v>
      </c>
      <c r="H645" s="4" t="s">
        <v>469</v>
      </c>
      <c r="I645">
        <f>30*60+22</f>
        <v>1822</v>
      </c>
      <c r="J645">
        <v>3</v>
      </c>
      <c r="K645">
        <v>10</v>
      </c>
      <c r="L645">
        <v>1</v>
      </c>
      <c r="M645">
        <v>4</v>
      </c>
      <c r="N645">
        <v>1</v>
      </c>
      <c r="O645">
        <v>1</v>
      </c>
      <c r="P645">
        <v>-16</v>
      </c>
      <c r="Q645" s="2">
        <v>0</v>
      </c>
      <c r="R645" s="2">
        <v>6</v>
      </c>
      <c r="S645" s="2">
        <v>6</v>
      </c>
      <c r="T645" s="2">
        <v>1</v>
      </c>
      <c r="U645" s="2">
        <v>1</v>
      </c>
      <c r="V645" s="2">
        <v>0</v>
      </c>
      <c r="W645" s="2">
        <v>4</v>
      </c>
      <c r="X645" s="2">
        <v>0</v>
      </c>
      <c r="Y645" s="2">
        <v>0</v>
      </c>
      <c r="Z645" s="2">
        <v>8</v>
      </c>
      <c r="AA645" s="6">
        <v>0</v>
      </c>
    </row>
    <row r="646" spans="1:27" ht="15" thickBot="1">
      <c r="A646">
        <v>26</v>
      </c>
      <c r="B646" t="s">
        <v>467</v>
      </c>
      <c r="C646" s="15" t="s">
        <v>468</v>
      </c>
      <c r="D646" s="1">
        <v>28</v>
      </c>
      <c r="E646" s="4" t="s">
        <v>433</v>
      </c>
      <c r="F646">
        <v>-1</v>
      </c>
      <c r="G646">
        <v>354</v>
      </c>
      <c r="H646" s="4" t="s">
        <v>441</v>
      </c>
      <c r="I646">
        <f>23*60+49</f>
        <v>1429</v>
      </c>
      <c r="J646">
        <v>8</v>
      </c>
      <c r="K646">
        <v>13</v>
      </c>
      <c r="L646">
        <v>5</v>
      </c>
      <c r="M646">
        <v>7</v>
      </c>
      <c r="N646">
        <v>0</v>
      </c>
      <c r="O646">
        <v>0</v>
      </c>
      <c r="P646">
        <v>-11</v>
      </c>
      <c r="Q646" s="2">
        <v>2</v>
      </c>
      <c r="R646" s="2">
        <v>4</v>
      </c>
      <c r="S646" s="2">
        <v>6</v>
      </c>
      <c r="T646" s="2">
        <v>1</v>
      </c>
      <c r="U646" s="2">
        <v>1</v>
      </c>
      <c r="V646" s="2">
        <v>1</v>
      </c>
      <c r="W646" s="2">
        <v>2</v>
      </c>
      <c r="X646" s="2">
        <v>0</v>
      </c>
      <c r="Y646" s="2">
        <v>0</v>
      </c>
      <c r="Z646" s="2">
        <v>21</v>
      </c>
      <c r="AA646" s="6">
        <v>0</v>
      </c>
    </row>
    <row r="647" spans="1:27" ht="15" thickBot="1">
      <c r="A647">
        <v>26</v>
      </c>
      <c r="B647" t="s">
        <v>467</v>
      </c>
      <c r="C647" s="15" t="s">
        <v>468</v>
      </c>
      <c r="D647" s="1">
        <v>28</v>
      </c>
      <c r="E647" s="4" t="s">
        <v>433</v>
      </c>
      <c r="F647">
        <v>-1</v>
      </c>
      <c r="G647">
        <v>356</v>
      </c>
      <c r="H647" s="4" t="s">
        <v>443</v>
      </c>
      <c r="I647">
        <f>13*60+29</f>
        <v>809</v>
      </c>
      <c r="J647">
        <v>1</v>
      </c>
      <c r="K647">
        <v>2</v>
      </c>
      <c r="L647">
        <v>0</v>
      </c>
      <c r="M647">
        <v>0</v>
      </c>
      <c r="N647">
        <v>0</v>
      </c>
      <c r="O647">
        <v>0</v>
      </c>
      <c r="P647">
        <v>-1</v>
      </c>
      <c r="Q647" s="2">
        <v>2</v>
      </c>
      <c r="R647" s="2">
        <v>1</v>
      </c>
      <c r="S647" s="2">
        <v>3</v>
      </c>
      <c r="T647" s="2">
        <v>2</v>
      </c>
      <c r="U647" s="2">
        <v>2</v>
      </c>
      <c r="V647" s="2">
        <v>0</v>
      </c>
      <c r="W647" s="2">
        <v>0</v>
      </c>
      <c r="X647" s="2">
        <v>0</v>
      </c>
      <c r="Y647" s="2">
        <v>0</v>
      </c>
      <c r="Z647" s="2">
        <v>2</v>
      </c>
      <c r="AA647" s="6">
        <v>0</v>
      </c>
    </row>
    <row r="648" spans="1:27" ht="15" thickBot="1">
      <c r="A648">
        <v>26</v>
      </c>
      <c r="B648" t="s">
        <v>467</v>
      </c>
      <c r="C648" s="15" t="s">
        <v>468</v>
      </c>
      <c r="D648" s="1">
        <v>28</v>
      </c>
      <c r="E648" s="4" t="s">
        <v>433</v>
      </c>
      <c r="F648">
        <v>-1</v>
      </c>
      <c r="G648">
        <v>375</v>
      </c>
      <c r="H648" s="4" t="s">
        <v>470</v>
      </c>
      <c r="I648">
        <f>4*60+56</f>
        <v>296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2</v>
      </c>
      <c r="Q648" s="2">
        <v>0</v>
      </c>
      <c r="R648" s="2">
        <v>2</v>
      </c>
      <c r="S648" s="2">
        <v>2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6">
        <v>0</v>
      </c>
    </row>
    <row r="649" spans="1:27" ht="15" thickBot="1">
      <c r="A649">
        <v>26</v>
      </c>
      <c r="B649" t="s">
        <v>467</v>
      </c>
      <c r="C649" s="15" t="s">
        <v>468</v>
      </c>
      <c r="D649" s="1">
        <v>28</v>
      </c>
      <c r="E649" s="4" t="s">
        <v>433</v>
      </c>
      <c r="F649">
        <v>-1</v>
      </c>
      <c r="G649">
        <v>357</v>
      </c>
      <c r="H649" s="4" t="s">
        <v>444</v>
      </c>
      <c r="I649">
        <f>4*60+10</f>
        <v>250</v>
      </c>
      <c r="J649">
        <v>1</v>
      </c>
      <c r="K649">
        <v>2</v>
      </c>
      <c r="L649">
        <v>0</v>
      </c>
      <c r="M649">
        <v>0</v>
      </c>
      <c r="N649">
        <v>0</v>
      </c>
      <c r="O649">
        <v>0</v>
      </c>
      <c r="P649">
        <v>2</v>
      </c>
      <c r="Q649" s="2">
        <v>0</v>
      </c>
      <c r="R649" s="2">
        <v>0</v>
      </c>
      <c r="S649" s="2">
        <v>0</v>
      </c>
      <c r="T649" s="2">
        <v>1</v>
      </c>
      <c r="U649" s="2">
        <v>1</v>
      </c>
      <c r="V649" s="2">
        <v>0</v>
      </c>
      <c r="W649" s="2">
        <v>0</v>
      </c>
      <c r="X649" s="2">
        <v>0</v>
      </c>
      <c r="Y649" s="2">
        <v>0</v>
      </c>
      <c r="Z649" s="2">
        <v>2</v>
      </c>
      <c r="AA649" s="6">
        <v>0</v>
      </c>
    </row>
    <row r="650" spans="1:27">
      <c r="A650">
        <v>26</v>
      </c>
      <c r="B650" t="s">
        <v>467</v>
      </c>
      <c r="C650" s="15" t="s">
        <v>468</v>
      </c>
      <c r="D650" s="1">
        <v>28</v>
      </c>
      <c r="E650" s="4" t="s">
        <v>433</v>
      </c>
      <c r="F650">
        <v>-1</v>
      </c>
      <c r="G650">
        <v>359</v>
      </c>
      <c r="H650" s="4" t="s">
        <v>446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6">
        <v>0</v>
      </c>
    </row>
    <row r="651" spans="1:27">
      <c r="A651">
        <v>26</v>
      </c>
      <c r="B651" t="s">
        <v>467</v>
      </c>
      <c r="C651" s="15" t="s">
        <v>468</v>
      </c>
      <c r="D651" s="1">
        <v>28</v>
      </c>
      <c r="E651" s="4" t="s">
        <v>433</v>
      </c>
      <c r="F651">
        <v>-1</v>
      </c>
      <c r="G651">
        <v>352</v>
      </c>
      <c r="H651" s="4" t="s">
        <v>439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6">
        <v>0</v>
      </c>
    </row>
    <row r="652" spans="1:27" ht="15" thickBot="1">
      <c r="A652">
        <f t="shared" ref="A652:A664" si="0">MAX(A2:A651)</f>
        <v>26</v>
      </c>
      <c r="B652" t="s">
        <v>467</v>
      </c>
      <c r="C652" s="15" t="s">
        <v>468</v>
      </c>
      <c r="D652" s="1">
        <v>30</v>
      </c>
      <c r="E652" s="4" t="s">
        <v>471</v>
      </c>
      <c r="F652">
        <v>1</v>
      </c>
      <c r="G652">
        <f>376</f>
        <v>376</v>
      </c>
      <c r="H652" s="4" t="s">
        <v>472</v>
      </c>
      <c r="I652">
        <f>39*60+18</f>
        <v>2358</v>
      </c>
      <c r="J652">
        <v>11</v>
      </c>
      <c r="K652">
        <v>26</v>
      </c>
      <c r="L652">
        <v>0</v>
      </c>
      <c r="M652">
        <v>4</v>
      </c>
      <c r="N652">
        <v>6</v>
      </c>
      <c r="O652">
        <v>6</v>
      </c>
      <c r="P652">
        <v>13</v>
      </c>
      <c r="Q652" s="2">
        <v>0</v>
      </c>
      <c r="R652" s="2">
        <v>7</v>
      </c>
      <c r="S652" s="2">
        <v>7</v>
      </c>
      <c r="T652" s="2">
        <v>3</v>
      </c>
      <c r="U652" s="2">
        <v>1</v>
      </c>
      <c r="V652" s="2">
        <v>0</v>
      </c>
      <c r="W652" s="2">
        <v>4</v>
      </c>
      <c r="X652" s="2">
        <v>1</v>
      </c>
      <c r="Y652" s="2">
        <v>1</v>
      </c>
      <c r="Z652" s="2">
        <v>28</v>
      </c>
      <c r="AA652" s="6">
        <v>1</v>
      </c>
    </row>
    <row r="653" spans="1:27" ht="15" thickBot="1">
      <c r="A653">
        <f t="shared" si="0"/>
        <v>26</v>
      </c>
      <c r="B653" t="s">
        <v>467</v>
      </c>
      <c r="C653" s="15" t="s">
        <v>468</v>
      </c>
      <c r="D653" s="1">
        <v>30</v>
      </c>
      <c r="E653" s="4" t="s">
        <v>471</v>
      </c>
      <c r="F653">
        <v>1</v>
      </c>
      <c r="G653">
        <v>377</v>
      </c>
      <c r="H653" s="4" t="s">
        <v>473</v>
      </c>
      <c r="I653">
        <f>39*60+50</f>
        <v>2390</v>
      </c>
      <c r="J653">
        <v>5</v>
      </c>
      <c r="K653">
        <v>11</v>
      </c>
      <c r="L653">
        <v>0</v>
      </c>
      <c r="M653">
        <v>0</v>
      </c>
      <c r="N653">
        <v>1</v>
      </c>
      <c r="O653">
        <v>2</v>
      </c>
      <c r="P653">
        <v>4</v>
      </c>
      <c r="Q653" s="2">
        <v>2</v>
      </c>
      <c r="R653" s="2">
        <v>10</v>
      </c>
      <c r="S653" s="2">
        <v>12</v>
      </c>
      <c r="T653" s="2">
        <v>0</v>
      </c>
      <c r="U653" s="2">
        <v>0</v>
      </c>
      <c r="V653" s="2">
        <v>1</v>
      </c>
      <c r="W653" s="2">
        <v>2</v>
      </c>
      <c r="X653" s="2">
        <v>3</v>
      </c>
      <c r="Y653" s="2">
        <v>1</v>
      </c>
      <c r="Z653" s="2">
        <v>11</v>
      </c>
      <c r="AA653" s="6">
        <v>1</v>
      </c>
    </row>
    <row r="654" spans="1:27" ht="15" thickBot="1">
      <c r="A654">
        <f t="shared" si="0"/>
        <v>26</v>
      </c>
      <c r="B654" t="s">
        <v>467</v>
      </c>
      <c r="C654" s="15" t="s">
        <v>468</v>
      </c>
      <c r="D654" s="1">
        <v>30</v>
      </c>
      <c r="E654" s="4" t="s">
        <v>471</v>
      </c>
      <c r="F654">
        <v>1</v>
      </c>
      <c r="G654">
        <v>378</v>
      </c>
      <c r="H654" s="4" t="s">
        <v>474</v>
      </c>
      <c r="I654">
        <f>11*60+59</f>
        <v>719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2</v>
      </c>
      <c r="Q654" s="2">
        <v>0</v>
      </c>
      <c r="R654" s="2">
        <v>1</v>
      </c>
      <c r="S654" s="2">
        <v>1</v>
      </c>
      <c r="T654" s="2">
        <v>1</v>
      </c>
      <c r="U654" s="2">
        <v>3</v>
      </c>
      <c r="V654" s="2">
        <v>0</v>
      </c>
      <c r="W654" s="2">
        <v>1</v>
      </c>
      <c r="X654" s="2">
        <v>1</v>
      </c>
      <c r="Y654" s="2">
        <v>0</v>
      </c>
      <c r="Z654" s="2">
        <v>0</v>
      </c>
      <c r="AA654" s="6">
        <v>1</v>
      </c>
    </row>
    <row r="655" spans="1:27" ht="15" thickBot="1">
      <c r="A655">
        <f t="shared" si="0"/>
        <v>26</v>
      </c>
      <c r="B655" t="s">
        <v>467</v>
      </c>
      <c r="C655" s="15" t="s">
        <v>468</v>
      </c>
      <c r="D655" s="1">
        <v>30</v>
      </c>
      <c r="E655" s="4" t="s">
        <v>471</v>
      </c>
      <c r="F655">
        <v>1</v>
      </c>
      <c r="G655">
        <v>379</v>
      </c>
      <c r="H655" s="4" t="s">
        <v>475</v>
      </c>
      <c r="I655">
        <f>14*60+45</f>
        <v>885</v>
      </c>
      <c r="J655">
        <v>2</v>
      </c>
      <c r="K655">
        <v>2</v>
      </c>
      <c r="L655">
        <v>1</v>
      </c>
      <c r="M655">
        <v>1</v>
      </c>
      <c r="N655">
        <v>0</v>
      </c>
      <c r="O655">
        <v>0</v>
      </c>
      <c r="P655">
        <v>1</v>
      </c>
      <c r="Q655" s="2">
        <v>2</v>
      </c>
      <c r="R655" s="2">
        <v>3</v>
      </c>
      <c r="S655" s="2">
        <v>5</v>
      </c>
      <c r="T655" s="2">
        <v>0</v>
      </c>
      <c r="U655" s="2">
        <v>2</v>
      </c>
      <c r="V655" s="2">
        <v>0</v>
      </c>
      <c r="W655" s="2">
        <v>1</v>
      </c>
      <c r="X655" s="2">
        <v>0</v>
      </c>
      <c r="Y655" s="2">
        <v>0</v>
      </c>
      <c r="Z655" s="2">
        <v>5</v>
      </c>
      <c r="AA655" s="6">
        <v>1</v>
      </c>
    </row>
    <row r="656" spans="1:27" ht="15" thickBot="1">
      <c r="A656">
        <f t="shared" si="0"/>
        <v>26</v>
      </c>
      <c r="B656" t="s">
        <v>467</v>
      </c>
      <c r="C656" s="15" t="s">
        <v>468</v>
      </c>
      <c r="D656" s="1">
        <v>30</v>
      </c>
      <c r="E656" s="4" t="s">
        <v>471</v>
      </c>
      <c r="F656">
        <v>1</v>
      </c>
      <c r="G656">
        <v>380</v>
      </c>
      <c r="H656" s="4" t="s">
        <v>476</v>
      </c>
      <c r="I656">
        <f>30*60+38</f>
        <v>1838</v>
      </c>
      <c r="J656">
        <v>10</v>
      </c>
      <c r="K656">
        <v>20</v>
      </c>
      <c r="L656">
        <v>1</v>
      </c>
      <c r="M656">
        <v>4</v>
      </c>
      <c r="N656">
        <v>6</v>
      </c>
      <c r="O656">
        <v>6</v>
      </c>
      <c r="P656">
        <v>2</v>
      </c>
      <c r="Q656" s="2">
        <v>0</v>
      </c>
      <c r="R656" s="2">
        <v>1</v>
      </c>
      <c r="S656" s="2">
        <v>1</v>
      </c>
      <c r="T656" s="2">
        <v>6</v>
      </c>
      <c r="U656" s="2">
        <v>1</v>
      </c>
      <c r="V656" s="2">
        <v>4</v>
      </c>
      <c r="W656" s="2">
        <v>2</v>
      </c>
      <c r="X656" s="2">
        <v>0</v>
      </c>
      <c r="Y656" s="2">
        <v>0</v>
      </c>
      <c r="Z656" s="2">
        <v>27</v>
      </c>
      <c r="AA656" s="6">
        <v>1</v>
      </c>
    </row>
    <row r="657" spans="1:27" ht="15" thickBot="1">
      <c r="A657">
        <f t="shared" si="0"/>
        <v>26</v>
      </c>
      <c r="B657" t="s">
        <v>467</v>
      </c>
      <c r="C657" s="15" t="s">
        <v>468</v>
      </c>
      <c r="D657" s="1">
        <v>30</v>
      </c>
      <c r="E657" s="4" t="s">
        <v>471</v>
      </c>
      <c r="F657">
        <v>1</v>
      </c>
      <c r="G657">
        <v>381</v>
      </c>
      <c r="H657" s="4" t="s">
        <v>477</v>
      </c>
      <c r="I657">
        <f>30*60+18</f>
        <v>1818</v>
      </c>
      <c r="J657">
        <v>1</v>
      </c>
      <c r="K657">
        <v>5</v>
      </c>
      <c r="L657">
        <v>1</v>
      </c>
      <c r="M657">
        <v>4</v>
      </c>
      <c r="N657">
        <v>1</v>
      </c>
      <c r="O657">
        <v>2</v>
      </c>
      <c r="P657">
        <v>10</v>
      </c>
      <c r="Q657" s="2">
        <v>0</v>
      </c>
      <c r="R657" s="2">
        <v>2</v>
      </c>
      <c r="S657" s="2">
        <v>2</v>
      </c>
      <c r="T657" s="2">
        <v>2</v>
      </c>
      <c r="U657" s="2">
        <v>1</v>
      </c>
      <c r="V657" s="2">
        <v>5</v>
      </c>
      <c r="W657" s="2">
        <v>0</v>
      </c>
      <c r="X657" s="2">
        <v>0</v>
      </c>
      <c r="Y657" s="2">
        <v>0</v>
      </c>
      <c r="Z657" s="2">
        <v>4</v>
      </c>
      <c r="AA657" s="6">
        <v>0</v>
      </c>
    </row>
    <row r="658" spans="1:27" ht="15" thickBot="1">
      <c r="A658">
        <f t="shared" si="0"/>
        <v>26</v>
      </c>
      <c r="B658" t="s">
        <v>467</v>
      </c>
      <c r="C658" s="15" t="s">
        <v>468</v>
      </c>
      <c r="D658" s="1">
        <v>30</v>
      </c>
      <c r="E658" s="4" t="s">
        <v>471</v>
      </c>
      <c r="F658">
        <v>1</v>
      </c>
      <c r="G658">
        <v>382</v>
      </c>
      <c r="H658" s="4" t="s">
        <v>478</v>
      </c>
      <c r="I658">
        <f>12*60+14</f>
        <v>734</v>
      </c>
      <c r="J658">
        <v>2</v>
      </c>
      <c r="K658">
        <v>4</v>
      </c>
      <c r="L658">
        <v>0</v>
      </c>
      <c r="M658">
        <v>0</v>
      </c>
      <c r="N658">
        <v>1</v>
      </c>
      <c r="O658">
        <v>2</v>
      </c>
      <c r="P658">
        <v>6</v>
      </c>
      <c r="Q658" s="2">
        <v>3</v>
      </c>
      <c r="R658" s="2">
        <v>2</v>
      </c>
      <c r="S658" s="2">
        <v>5</v>
      </c>
      <c r="T658" s="2">
        <v>0</v>
      </c>
      <c r="U658" s="2">
        <v>3</v>
      </c>
      <c r="V658" s="2">
        <v>1</v>
      </c>
      <c r="W658" s="2">
        <v>1</v>
      </c>
      <c r="X658" s="2">
        <v>0</v>
      </c>
      <c r="Y658" s="2">
        <v>0</v>
      </c>
      <c r="Z658" s="2">
        <v>5</v>
      </c>
      <c r="AA658" s="6">
        <v>0</v>
      </c>
    </row>
    <row r="659" spans="1:27" ht="15" thickBot="1">
      <c r="A659">
        <f t="shared" si="0"/>
        <v>26</v>
      </c>
      <c r="B659" t="s">
        <v>467</v>
      </c>
      <c r="C659" s="15" t="s">
        <v>468</v>
      </c>
      <c r="D659" s="1">
        <v>30</v>
      </c>
      <c r="E659" s="4" t="s">
        <v>471</v>
      </c>
      <c r="F659">
        <v>1</v>
      </c>
      <c r="G659">
        <v>383</v>
      </c>
      <c r="H659" s="4" t="s">
        <v>479</v>
      </c>
      <c r="I659">
        <f>13*60+23</f>
        <v>803</v>
      </c>
      <c r="J659">
        <v>1</v>
      </c>
      <c r="K659">
        <v>1</v>
      </c>
      <c r="L659">
        <v>0</v>
      </c>
      <c r="M659">
        <v>0</v>
      </c>
      <c r="N659">
        <v>2</v>
      </c>
      <c r="O659">
        <v>2</v>
      </c>
      <c r="P659">
        <v>8</v>
      </c>
      <c r="Q659" s="2">
        <v>0</v>
      </c>
      <c r="R659" s="2">
        <v>0</v>
      </c>
      <c r="S659" s="2">
        <v>0</v>
      </c>
      <c r="T659" s="2">
        <v>2</v>
      </c>
      <c r="U659" s="2">
        <v>2</v>
      </c>
      <c r="V659" s="2">
        <v>1</v>
      </c>
      <c r="W659" s="2">
        <v>1</v>
      </c>
      <c r="X659" s="2">
        <v>0</v>
      </c>
      <c r="Y659" s="2">
        <v>0</v>
      </c>
      <c r="Z659" s="2">
        <v>4</v>
      </c>
      <c r="AA659" s="6">
        <v>0</v>
      </c>
    </row>
    <row r="660" spans="1:27" ht="15" thickBot="1">
      <c r="A660">
        <f t="shared" si="0"/>
        <v>26</v>
      </c>
      <c r="B660" t="s">
        <v>467</v>
      </c>
      <c r="C660" s="15" t="s">
        <v>468</v>
      </c>
      <c r="D660" s="1">
        <v>30</v>
      </c>
      <c r="E660" s="4" t="s">
        <v>471</v>
      </c>
      <c r="F660">
        <v>1</v>
      </c>
      <c r="G660">
        <v>384</v>
      </c>
      <c r="H660" s="4" t="s">
        <v>480</v>
      </c>
      <c r="I660">
        <f>30*60+23</f>
        <v>1823</v>
      </c>
      <c r="J660">
        <v>6</v>
      </c>
      <c r="K660">
        <v>8</v>
      </c>
      <c r="L660">
        <v>2</v>
      </c>
      <c r="M660">
        <v>2</v>
      </c>
      <c r="N660">
        <v>0</v>
      </c>
      <c r="O660">
        <v>0</v>
      </c>
      <c r="P660">
        <v>13</v>
      </c>
      <c r="Q660" s="2">
        <v>1</v>
      </c>
      <c r="R660" s="2">
        <v>3</v>
      </c>
      <c r="S660" s="2">
        <v>4</v>
      </c>
      <c r="T660" s="2">
        <v>4</v>
      </c>
      <c r="U660" s="2">
        <v>0</v>
      </c>
      <c r="V660" s="2">
        <v>1</v>
      </c>
      <c r="W660" s="2">
        <v>1</v>
      </c>
      <c r="X660" s="2">
        <v>0</v>
      </c>
      <c r="Y660" s="2">
        <v>1</v>
      </c>
      <c r="Z660" s="2">
        <v>14</v>
      </c>
      <c r="AA660" s="6">
        <v>0</v>
      </c>
    </row>
    <row r="661" spans="1:27" ht="15" thickBot="1">
      <c r="A661">
        <f t="shared" si="0"/>
        <v>26</v>
      </c>
      <c r="B661" t="s">
        <v>467</v>
      </c>
      <c r="C661" s="15" t="s">
        <v>468</v>
      </c>
      <c r="D661" s="1">
        <v>30</v>
      </c>
      <c r="E661" s="4" t="s">
        <v>471</v>
      </c>
      <c r="F661">
        <v>1</v>
      </c>
      <c r="G661">
        <v>385</v>
      </c>
      <c r="H661" s="4" t="s">
        <v>481</v>
      </c>
      <c r="I661">
        <f>15*60+24</f>
        <v>924</v>
      </c>
      <c r="J661">
        <v>1</v>
      </c>
      <c r="K661">
        <v>3</v>
      </c>
      <c r="L661">
        <v>1</v>
      </c>
      <c r="M661">
        <v>3</v>
      </c>
      <c r="N661">
        <v>3</v>
      </c>
      <c r="O661">
        <v>3</v>
      </c>
      <c r="P661">
        <v>1</v>
      </c>
      <c r="Q661" s="2">
        <v>0</v>
      </c>
      <c r="R661" s="2">
        <v>1</v>
      </c>
      <c r="S661" s="2">
        <v>1</v>
      </c>
      <c r="T661" s="2">
        <v>0</v>
      </c>
      <c r="U661" s="2">
        <v>3</v>
      </c>
      <c r="V661" s="2">
        <v>1</v>
      </c>
      <c r="W661" s="2">
        <v>0</v>
      </c>
      <c r="X661" s="2">
        <v>0</v>
      </c>
      <c r="Y661" s="2">
        <v>0</v>
      </c>
      <c r="Z661" s="2">
        <v>6</v>
      </c>
      <c r="AA661" s="6">
        <v>0</v>
      </c>
    </row>
    <row r="662" spans="1:27" ht="15" thickBot="1">
      <c r="A662">
        <f t="shared" si="0"/>
        <v>26</v>
      </c>
      <c r="B662" t="s">
        <v>467</v>
      </c>
      <c r="C662" s="15" t="s">
        <v>468</v>
      </c>
      <c r="D662" s="1">
        <v>30</v>
      </c>
      <c r="E662" s="4" t="s">
        <v>471</v>
      </c>
      <c r="F662">
        <v>1</v>
      </c>
      <c r="G662">
        <v>386</v>
      </c>
      <c r="H662" s="4" t="s">
        <v>482</v>
      </c>
      <c r="I662">
        <f>55</f>
        <v>55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 s="2">
        <v>0</v>
      </c>
      <c r="R662" s="2">
        <v>1</v>
      </c>
      <c r="S662" s="2">
        <v>1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2</v>
      </c>
      <c r="AA662" s="2">
        <v>0</v>
      </c>
    </row>
    <row r="663" spans="1:27" ht="15" thickBot="1">
      <c r="A663">
        <f t="shared" si="0"/>
        <v>26</v>
      </c>
      <c r="B663" t="s">
        <v>467</v>
      </c>
      <c r="C663" s="15" t="s">
        <v>468</v>
      </c>
      <c r="D663" s="1">
        <v>30</v>
      </c>
      <c r="E663" s="4" t="s">
        <v>471</v>
      </c>
      <c r="F663">
        <v>1</v>
      </c>
      <c r="G663">
        <v>387</v>
      </c>
      <c r="H663" s="4" t="s">
        <v>483</v>
      </c>
      <c r="I663">
        <v>52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6">
        <v>0</v>
      </c>
    </row>
    <row r="664" spans="1:27">
      <c r="A664">
        <f t="shared" si="0"/>
        <v>26</v>
      </c>
      <c r="B664" t="s">
        <v>467</v>
      </c>
      <c r="C664" s="15" t="s">
        <v>468</v>
      </c>
      <c r="D664" s="1">
        <v>30</v>
      </c>
      <c r="E664" s="4" t="s">
        <v>471</v>
      </c>
      <c r="F664">
        <v>1</v>
      </c>
      <c r="G664">
        <v>388</v>
      </c>
      <c r="H664" s="4" t="s">
        <v>484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6">
        <v>0</v>
      </c>
    </row>
    <row r="665" spans="1:27" ht="15" thickBot="1">
      <c r="A665">
        <v>27</v>
      </c>
      <c r="B665" t="s">
        <v>485</v>
      </c>
      <c r="C665" s="15" t="s">
        <v>468</v>
      </c>
      <c r="D665" s="1">
        <v>4</v>
      </c>
      <c r="E665" s="4" t="s">
        <v>79</v>
      </c>
      <c r="F665">
        <v>1</v>
      </c>
      <c r="G665">
        <v>39</v>
      </c>
      <c r="H665" s="4" t="s">
        <v>80</v>
      </c>
      <c r="I665">
        <f>30*60+51</f>
        <v>1851</v>
      </c>
      <c r="J665">
        <v>2</v>
      </c>
      <c r="K665">
        <v>5</v>
      </c>
      <c r="L665">
        <v>0</v>
      </c>
      <c r="M665">
        <v>0</v>
      </c>
      <c r="N665">
        <v>3</v>
      </c>
      <c r="O665">
        <v>4</v>
      </c>
      <c r="P665">
        <v>3</v>
      </c>
      <c r="Q665" s="2">
        <v>3</v>
      </c>
      <c r="R665" s="2">
        <v>6</v>
      </c>
      <c r="S665" s="2">
        <v>9</v>
      </c>
      <c r="T665" s="2">
        <v>2</v>
      </c>
      <c r="U665" s="2">
        <v>0</v>
      </c>
      <c r="V665" s="2">
        <v>0</v>
      </c>
      <c r="W665" s="2">
        <v>3</v>
      </c>
      <c r="X665" s="2">
        <v>3</v>
      </c>
      <c r="Y665" s="2">
        <v>0</v>
      </c>
      <c r="Z665" s="2">
        <v>7</v>
      </c>
      <c r="AA665" s="6">
        <v>1</v>
      </c>
    </row>
    <row r="666" spans="1:27" ht="15" thickBot="1">
      <c r="A666">
        <v>27</v>
      </c>
      <c r="B666" t="s">
        <v>485</v>
      </c>
      <c r="C666" s="15" t="s">
        <v>468</v>
      </c>
      <c r="D666" s="1">
        <v>4</v>
      </c>
      <c r="E666" s="4" t="s">
        <v>79</v>
      </c>
      <c r="F666">
        <v>1</v>
      </c>
      <c r="G666">
        <v>40</v>
      </c>
      <c r="H666" s="4" t="s">
        <v>81</v>
      </c>
      <c r="I666">
        <f>34*60+48</f>
        <v>2088</v>
      </c>
      <c r="J666">
        <v>10</v>
      </c>
      <c r="K666">
        <v>18</v>
      </c>
      <c r="L666">
        <v>4</v>
      </c>
      <c r="M666">
        <v>7</v>
      </c>
      <c r="N666">
        <v>2</v>
      </c>
      <c r="O666">
        <v>2</v>
      </c>
      <c r="P666">
        <v>2</v>
      </c>
      <c r="Q666" s="2">
        <v>0</v>
      </c>
      <c r="R666" s="2">
        <v>11</v>
      </c>
      <c r="S666" s="2">
        <v>11</v>
      </c>
      <c r="T666" s="2">
        <v>1</v>
      </c>
      <c r="U666" s="2">
        <v>4</v>
      </c>
      <c r="V666" s="2">
        <v>2</v>
      </c>
      <c r="W666" s="2">
        <v>2</v>
      </c>
      <c r="X666" s="2">
        <v>1</v>
      </c>
      <c r="Y666" s="2">
        <v>1</v>
      </c>
      <c r="Z666" s="2">
        <v>26</v>
      </c>
      <c r="AA666" s="6">
        <v>1</v>
      </c>
    </row>
    <row r="667" spans="1:27" ht="15" thickBot="1">
      <c r="A667">
        <v>27</v>
      </c>
      <c r="B667" t="s">
        <v>485</v>
      </c>
      <c r="C667" s="15" t="s">
        <v>468</v>
      </c>
      <c r="D667" s="1">
        <v>4</v>
      </c>
      <c r="E667" s="4" t="s">
        <v>79</v>
      </c>
      <c r="F667">
        <v>1</v>
      </c>
      <c r="G667">
        <v>41</v>
      </c>
      <c r="H667" s="4" t="s">
        <v>82</v>
      </c>
      <c r="I667">
        <f>28*60+35</f>
        <v>1715</v>
      </c>
      <c r="J667">
        <v>3</v>
      </c>
      <c r="K667">
        <v>4</v>
      </c>
      <c r="L667">
        <v>0</v>
      </c>
      <c r="M667">
        <v>0</v>
      </c>
      <c r="N667">
        <v>6</v>
      </c>
      <c r="O667">
        <v>6</v>
      </c>
      <c r="P667">
        <v>-7</v>
      </c>
      <c r="Q667" s="2">
        <v>3</v>
      </c>
      <c r="R667" s="2">
        <v>3</v>
      </c>
      <c r="S667" s="2">
        <v>6</v>
      </c>
      <c r="T667" s="2">
        <v>1</v>
      </c>
      <c r="U667" s="2">
        <v>4</v>
      </c>
      <c r="V667" s="2">
        <v>0</v>
      </c>
      <c r="W667" s="2">
        <v>2</v>
      </c>
      <c r="X667" s="2">
        <v>2</v>
      </c>
      <c r="Y667" s="2">
        <v>0</v>
      </c>
      <c r="Z667" s="2">
        <v>12</v>
      </c>
      <c r="AA667" s="6">
        <v>1</v>
      </c>
    </row>
    <row r="668" spans="1:27" ht="15" thickBot="1">
      <c r="A668">
        <v>27</v>
      </c>
      <c r="B668" t="s">
        <v>485</v>
      </c>
      <c r="C668" s="15" t="s">
        <v>468</v>
      </c>
      <c r="D668" s="1">
        <v>4</v>
      </c>
      <c r="E668" s="4" t="s">
        <v>79</v>
      </c>
      <c r="F668">
        <v>1</v>
      </c>
      <c r="G668">
        <v>42</v>
      </c>
      <c r="H668" s="4" t="s">
        <v>83</v>
      </c>
      <c r="I668">
        <f>36*60+49</f>
        <v>2209</v>
      </c>
      <c r="J668">
        <v>4</v>
      </c>
      <c r="K668">
        <v>12</v>
      </c>
      <c r="L668">
        <v>1</v>
      </c>
      <c r="M668">
        <v>5</v>
      </c>
      <c r="N668">
        <v>3</v>
      </c>
      <c r="O668">
        <v>4</v>
      </c>
      <c r="P668">
        <v>-4</v>
      </c>
      <c r="Q668" s="2">
        <v>0</v>
      </c>
      <c r="R668" s="2">
        <v>4</v>
      </c>
      <c r="S668" s="2">
        <v>4</v>
      </c>
      <c r="T668" s="2">
        <v>9</v>
      </c>
      <c r="U668" s="2">
        <v>0</v>
      </c>
      <c r="V668" s="2">
        <v>0</v>
      </c>
      <c r="W668" s="2">
        <v>2</v>
      </c>
      <c r="X668" s="2">
        <v>1</v>
      </c>
      <c r="Y668" s="2">
        <v>0</v>
      </c>
      <c r="Z668" s="2">
        <v>12</v>
      </c>
      <c r="AA668" s="6">
        <v>1</v>
      </c>
    </row>
    <row r="669" spans="1:27" ht="15" thickBot="1">
      <c r="A669">
        <v>27</v>
      </c>
      <c r="B669" t="s">
        <v>485</v>
      </c>
      <c r="C669" s="15" t="s">
        <v>468</v>
      </c>
      <c r="D669" s="1">
        <v>4</v>
      </c>
      <c r="E669" s="4" t="s">
        <v>79</v>
      </c>
      <c r="F669">
        <v>1</v>
      </c>
      <c r="G669">
        <v>43</v>
      </c>
      <c r="H669" s="4" t="s">
        <v>84</v>
      </c>
      <c r="I669">
        <f>26*60+53</f>
        <v>1613</v>
      </c>
      <c r="J669">
        <v>8</v>
      </c>
      <c r="K669">
        <v>13</v>
      </c>
      <c r="L669">
        <v>3</v>
      </c>
      <c r="M669">
        <v>5</v>
      </c>
      <c r="N669">
        <v>0</v>
      </c>
      <c r="O669">
        <v>0</v>
      </c>
      <c r="P669">
        <v>-15</v>
      </c>
      <c r="Q669" s="2">
        <v>0</v>
      </c>
      <c r="R669" s="2">
        <v>2</v>
      </c>
      <c r="S669" s="2">
        <v>2</v>
      </c>
      <c r="T669" s="2">
        <v>1</v>
      </c>
      <c r="U669" s="2">
        <v>4</v>
      </c>
      <c r="V669" s="2">
        <v>0</v>
      </c>
      <c r="W669" s="2">
        <v>1</v>
      </c>
      <c r="X669" s="2">
        <v>0</v>
      </c>
      <c r="Y669" s="2">
        <v>0</v>
      </c>
      <c r="Z669" s="2">
        <v>19</v>
      </c>
      <c r="AA669" s="6">
        <v>1</v>
      </c>
    </row>
    <row r="670" spans="1:27" ht="15" thickBot="1">
      <c r="A670">
        <v>27</v>
      </c>
      <c r="B670" t="s">
        <v>485</v>
      </c>
      <c r="C670" s="15" t="s">
        <v>468</v>
      </c>
      <c r="D670" s="1">
        <v>4</v>
      </c>
      <c r="E670" s="4" t="s">
        <v>79</v>
      </c>
      <c r="F670">
        <v>1</v>
      </c>
      <c r="G670">
        <v>44</v>
      </c>
      <c r="H670" s="4" t="s">
        <v>85</v>
      </c>
      <c r="I670">
        <f>25*60+22</f>
        <v>1522</v>
      </c>
      <c r="J670">
        <v>6</v>
      </c>
      <c r="K670">
        <v>12</v>
      </c>
      <c r="L670">
        <v>4</v>
      </c>
      <c r="M670">
        <v>7</v>
      </c>
      <c r="N670">
        <v>0</v>
      </c>
      <c r="O670">
        <v>0</v>
      </c>
      <c r="P670">
        <v>8</v>
      </c>
      <c r="Q670" s="2">
        <v>0</v>
      </c>
      <c r="R670" s="2">
        <v>2</v>
      </c>
      <c r="S670" s="2">
        <v>2</v>
      </c>
      <c r="T670" s="2">
        <v>1</v>
      </c>
      <c r="U670" s="2">
        <v>3</v>
      </c>
      <c r="V670" s="2">
        <v>1</v>
      </c>
      <c r="W670" s="2">
        <v>0</v>
      </c>
      <c r="X670" s="2">
        <v>0</v>
      </c>
      <c r="Y670" s="2">
        <v>1</v>
      </c>
      <c r="Z670" s="2">
        <v>16</v>
      </c>
      <c r="AA670" s="6">
        <v>0</v>
      </c>
    </row>
    <row r="671" spans="1:27" ht="15" thickBot="1">
      <c r="A671">
        <v>27</v>
      </c>
      <c r="B671" t="s">
        <v>485</v>
      </c>
      <c r="C671" s="15" t="s">
        <v>468</v>
      </c>
      <c r="D671" s="1">
        <v>4</v>
      </c>
      <c r="E671" s="4" t="s">
        <v>79</v>
      </c>
      <c r="F671">
        <v>1</v>
      </c>
      <c r="G671">
        <v>46</v>
      </c>
      <c r="H671" s="4" t="s">
        <v>87</v>
      </c>
      <c r="I671">
        <f>23*60+22</f>
        <v>1402</v>
      </c>
      <c r="J671">
        <v>2</v>
      </c>
      <c r="K671">
        <v>6</v>
      </c>
      <c r="L671">
        <v>2</v>
      </c>
      <c r="M671">
        <v>4</v>
      </c>
      <c r="N671">
        <v>0</v>
      </c>
      <c r="O671">
        <v>0</v>
      </c>
      <c r="P671">
        <v>17</v>
      </c>
      <c r="Q671" s="2">
        <v>0</v>
      </c>
      <c r="R671" s="2">
        <v>3</v>
      </c>
      <c r="S671" s="2">
        <v>3</v>
      </c>
      <c r="T671" s="2">
        <v>7</v>
      </c>
      <c r="U671" s="2">
        <v>1</v>
      </c>
      <c r="V671" s="2">
        <v>0</v>
      </c>
      <c r="W671" s="2">
        <v>0</v>
      </c>
      <c r="X671" s="2">
        <v>0</v>
      </c>
      <c r="Y671" s="2">
        <v>1</v>
      </c>
      <c r="Z671" s="2">
        <v>6</v>
      </c>
      <c r="AA671" s="6">
        <v>0</v>
      </c>
    </row>
    <row r="672" spans="1:27" ht="15" thickBot="1">
      <c r="A672">
        <v>27</v>
      </c>
      <c r="B672" t="s">
        <v>485</v>
      </c>
      <c r="C672" s="15" t="s">
        <v>468</v>
      </c>
      <c r="D672" s="1">
        <v>4</v>
      </c>
      <c r="E672" s="4" t="s">
        <v>79</v>
      </c>
      <c r="F672">
        <v>1</v>
      </c>
      <c r="G672">
        <v>45</v>
      </c>
      <c r="H672" s="4" t="s">
        <v>86</v>
      </c>
      <c r="I672">
        <f>16*60+25</f>
        <v>985</v>
      </c>
      <c r="J672">
        <v>4</v>
      </c>
      <c r="K672">
        <v>7</v>
      </c>
      <c r="L672">
        <v>0</v>
      </c>
      <c r="M672">
        <v>0</v>
      </c>
      <c r="N672">
        <v>0</v>
      </c>
      <c r="O672">
        <v>0</v>
      </c>
      <c r="P672">
        <v>16</v>
      </c>
      <c r="Q672" s="2">
        <v>0</v>
      </c>
      <c r="R672" s="2">
        <v>3</v>
      </c>
      <c r="S672" s="2">
        <v>3</v>
      </c>
      <c r="T672" s="2">
        <v>1</v>
      </c>
      <c r="U672" s="2">
        <v>3</v>
      </c>
      <c r="V672" s="2">
        <v>1</v>
      </c>
      <c r="W672" s="2">
        <v>0</v>
      </c>
      <c r="X672" s="2">
        <v>1</v>
      </c>
      <c r="Y672" s="2">
        <v>1</v>
      </c>
      <c r="Z672" s="2">
        <v>8</v>
      </c>
      <c r="AA672" s="6">
        <v>0</v>
      </c>
    </row>
    <row r="673" spans="1:27" ht="15" thickBot="1">
      <c r="A673">
        <v>27</v>
      </c>
      <c r="B673" t="s">
        <v>485</v>
      </c>
      <c r="C673" s="15" t="s">
        <v>468</v>
      </c>
      <c r="D673" s="1">
        <v>4</v>
      </c>
      <c r="E673" s="4" t="s">
        <v>79</v>
      </c>
      <c r="F673">
        <v>1</v>
      </c>
      <c r="G673">
        <v>47</v>
      </c>
      <c r="H673" s="4" t="s">
        <v>88</v>
      </c>
      <c r="I673">
        <f>13*60+55</f>
        <v>835</v>
      </c>
      <c r="J673">
        <v>2</v>
      </c>
      <c r="K673">
        <v>3</v>
      </c>
      <c r="L673">
        <v>0</v>
      </c>
      <c r="M673">
        <v>1</v>
      </c>
      <c r="N673">
        <v>1</v>
      </c>
      <c r="O673">
        <v>2</v>
      </c>
      <c r="P673">
        <v>13</v>
      </c>
      <c r="Q673" s="2">
        <v>1</v>
      </c>
      <c r="R673" s="2">
        <v>4</v>
      </c>
      <c r="S673" s="2">
        <v>5</v>
      </c>
      <c r="T673" s="2">
        <v>1</v>
      </c>
      <c r="U673" s="2">
        <v>2</v>
      </c>
      <c r="V673" s="2">
        <v>0</v>
      </c>
      <c r="W673" s="2">
        <v>1</v>
      </c>
      <c r="X673" s="2">
        <v>1</v>
      </c>
      <c r="Y673" s="2">
        <v>0</v>
      </c>
      <c r="Z673" s="2">
        <v>5</v>
      </c>
      <c r="AA673" s="6">
        <v>0</v>
      </c>
    </row>
    <row r="674" spans="1:27" ht="15" thickBot="1">
      <c r="A674">
        <v>27</v>
      </c>
      <c r="B674" t="s">
        <v>485</v>
      </c>
      <c r="C674" s="15" t="s">
        <v>468</v>
      </c>
      <c r="D674" s="1">
        <v>4</v>
      </c>
      <c r="E674" s="4" t="s">
        <v>79</v>
      </c>
      <c r="F674">
        <v>1</v>
      </c>
      <c r="G674">
        <v>48</v>
      </c>
      <c r="H674" s="4" t="s">
        <v>89</v>
      </c>
      <c r="I674">
        <f>3*60</f>
        <v>180</v>
      </c>
      <c r="J674">
        <v>0</v>
      </c>
      <c r="K674">
        <v>2</v>
      </c>
      <c r="L674">
        <v>0</v>
      </c>
      <c r="M674">
        <v>0</v>
      </c>
      <c r="N674">
        <v>2</v>
      </c>
      <c r="O674">
        <v>2</v>
      </c>
      <c r="P674">
        <v>-3</v>
      </c>
      <c r="Q674" s="2">
        <v>1</v>
      </c>
      <c r="R674" s="2">
        <v>0</v>
      </c>
      <c r="S674" s="2">
        <v>1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2</v>
      </c>
      <c r="AA674" s="6">
        <v>0</v>
      </c>
    </row>
    <row r="675" spans="1:27">
      <c r="A675">
        <v>27</v>
      </c>
      <c r="B675" t="s">
        <v>485</v>
      </c>
      <c r="C675" s="15" t="s">
        <v>468</v>
      </c>
      <c r="D675" s="1">
        <v>4</v>
      </c>
      <c r="E675" s="4" t="s">
        <v>79</v>
      </c>
      <c r="F675">
        <v>1</v>
      </c>
      <c r="G675">
        <v>49</v>
      </c>
      <c r="H675" s="4" t="s">
        <v>90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6">
        <v>0</v>
      </c>
    </row>
    <row r="676" spans="1:27">
      <c r="A676">
        <v>27</v>
      </c>
      <c r="B676" t="s">
        <v>485</v>
      </c>
      <c r="C676" s="15" t="s">
        <v>468</v>
      </c>
      <c r="D676" s="1">
        <v>4</v>
      </c>
      <c r="E676" s="4" t="s">
        <v>79</v>
      </c>
      <c r="F676">
        <v>1</v>
      </c>
      <c r="G676">
        <v>50</v>
      </c>
      <c r="H676" s="4" t="s">
        <v>91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6">
        <v>0</v>
      </c>
    </row>
    <row r="677" spans="1:27">
      <c r="A677">
        <v>27</v>
      </c>
      <c r="B677" t="s">
        <v>485</v>
      </c>
      <c r="C677" s="15" t="s">
        <v>468</v>
      </c>
      <c r="D677" s="1">
        <v>4</v>
      </c>
      <c r="E677" s="4" t="s">
        <v>79</v>
      </c>
      <c r="F677">
        <v>1</v>
      </c>
      <c r="G677">
        <v>51</v>
      </c>
      <c r="H677" s="4" t="s">
        <v>92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6">
        <v>0</v>
      </c>
    </row>
    <row r="678" spans="1:27" ht="15" thickBot="1">
      <c r="A678">
        <v>27</v>
      </c>
      <c r="B678" t="s">
        <v>485</v>
      </c>
      <c r="C678" s="15" t="s">
        <v>468</v>
      </c>
      <c r="D678" s="1">
        <v>13</v>
      </c>
      <c r="E678" s="4" t="s">
        <v>209</v>
      </c>
      <c r="F678">
        <v>-1</v>
      </c>
      <c r="G678">
        <v>154</v>
      </c>
      <c r="H678" s="4" t="s">
        <v>210</v>
      </c>
      <c r="I678">
        <f>38*60+9</f>
        <v>2289</v>
      </c>
      <c r="J678">
        <v>2</v>
      </c>
      <c r="K678">
        <v>9</v>
      </c>
      <c r="L678">
        <v>1</v>
      </c>
      <c r="M678">
        <v>6</v>
      </c>
      <c r="N678">
        <v>1</v>
      </c>
      <c r="O678">
        <v>2</v>
      </c>
      <c r="P678">
        <v>-5</v>
      </c>
      <c r="Q678" s="2">
        <v>1</v>
      </c>
      <c r="R678" s="2">
        <v>5</v>
      </c>
      <c r="S678" s="2">
        <v>6</v>
      </c>
      <c r="T678" s="2">
        <v>2</v>
      </c>
      <c r="U678" s="2">
        <v>2</v>
      </c>
      <c r="V678" s="2">
        <v>0</v>
      </c>
      <c r="W678" s="2">
        <v>2</v>
      </c>
      <c r="X678" s="2">
        <v>1</v>
      </c>
      <c r="Y678" s="2">
        <v>0</v>
      </c>
      <c r="Z678" s="2">
        <v>6</v>
      </c>
      <c r="AA678" s="6">
        <v>1</v>
      </c>
    </row>
    <row r="679" spans="1:27" ht="15" thickBot="1">
      <c r="A679">
        <v>27</v>
      </c>
      <c r="B679" t="s">
        <v>485</v>
      </c>
      <c r="C679" s="15" t="s">
        <v>468</v>
      </c>
      <c r="D679" s="1">
        <v>13</v>
      </c>
      <c r="E679" s="4" t="s">
        <v>209</v>
      </c>
      <c r="F679">
        <v>-1</v>
      </c>
      <c r="G679">
        <v>166</v>
      </c>
      <c r="H679" s="4" t="s">
        <v>222</v>
      </c>
      <c r="I679">
        <f>39*60+39</f>
        <v>2379</v>
      </c>
      <c r="J679">
        <v>9</v>
      </c>
      <c r="K679">
        <v>23</v>
      </c>
      <c r="L679">
        <v>0</v>
      </c>
      <c r="M679">
        <v>0</v>
      </c>
      <c r="N679">
        <v>7</v>
      </c>
      <c r="O679">
        <v>7</v>
      </c>
      <c r="P679">
        <v>-5</v>
      </c>
      <c r="Q679" s="2">
        <v>4</v>
      </c>
      <c r="R679" s="2">
        <v>6</v>
      </c>
      <c r="S679" s="2">
        <v>10</v>
      </c>
      <c r="T679" s="2">
        <v>11</v>
      </c>
      <c r="U679" s="2">
        <v>5</v>
      </c>
      <c r="V679" s="2">
        <v>1</v>
      </c>
      <c r="W679" s="2">
        <v>1</v>
      </c>
      <c r="X679" s="2">
        <v>1</v>
      </c>
      <c r="Y679" s="2">
        <v>5</v>
      </c>
      <c r="Z679" s="2">
        <v>25</v>
      </c>
      <c r="AA679" s="6">
        <v>1</v>
      </c>
    </row>
    <row r="680" spans="1:27" ht="15" thickBot="1">
      <c r="A680">
        <v>27</v>
      </c>
      <c r="B680" t="s">
        <v>485</v>
      </c>
      <c r="C680" s="15" t="s">
        <v>468</v>
      </c>
      <c r="D680" s="1">
        <v>13</v>
      </c>
      <c r="E680" s="4" t="s">
        <v>209</v>
      </c>
      <c r="F680">
        <v>-1</v>
      </c>
      <c r="G680">
        <v>156</v>
      </c>
      <c r="H680" s="4" t="s">
        <v>212</v>
      </c>
      <c r="I680">
        <f>38*60+37</f>
        <v>2317</v>
      </c>
      <c r="J680">
        <v>9</v>
      </c>
      <c r="K680">
        <v>12</v>
      </c>
      <c r="L680">
        <v>0</v>
      </c>
      <c r="M680">
        <v>0</v>
      </c>
      <c r="N680">
        <v>3</v>
      </c>
      <c r="O680">
        <v>8</v>
      </c>
      <c r="P680">
        <v>1</v>
      </c>
      <c r="Q680" s="2">
        <v>5</v>
      </c>
      <c r="R680" s="2">
        <v>10</v>
      </c>
      <c r="S680" s="2">
        <v>15</v>
      </c>
      <c r="T680" s="2">
        <v>0</v>
      </c>
      <c r="U680" s="2">
        <v>3</v>
      </c>
      <c r="V680" s="2">
        <v>2</v>
      </c>
      <c r="W680" s="2">
        <v>0</v>
      </c>
      <c r="X680" s="2">
        <v>2</v>
      </c>
      <c r="Y680" s="2">
        <v>1</v>
      </c>
      <c r="Z680" s="2">
        <v>21</v>
      </c>
      <c r="AA680" s="6">
        <v>1</v>
      </c>
    </row>
    <row r="681" spans="1:27" ht="15" thickBot="1">
      <c r="A681">
        <v>27</v>
      </c>
      <c r="B681" t="s">
        <v>485</v>
      </c>
      <c r="C681" s="15" t="s">
        <v>468</v>
      </c>
      <c r="D681" s="1">
        <v>13</v>
      </c>
      <c r="E681" s="4" t="s">
        <v>209</v>
      </c>
      <c r="F681">
        <v>-1</v>
      </c>
      <c r="G681">
        <v>157</v>
      </c>
      <c r="H681" s="4" t="s">
        <v>213</v>
      </c>
      <c r="I681">
        <f>37*60+55</f>
        <v>2275</v>
      </c>
      <c r="J681">
        <v>7</v>
      </c>
      <c r="K681">
        <v>14</v>
      </c>
      <c r="L681">
        <v>2</v>
      </c>
      <c r="M681">
        <v>6</v>
      </c>
      <c r="N681">
        <v>6</v>
      </c>
      <c r="O681">
        <v>6</v>
      </c>
      <c r="P681">
        <v>5</v>
      </c>
      <c r="Q681" s="2">
        <v>0</v>
      </c>
      <c r="R681" s="2">
        <v>2</v>
      </c>
      <c r="S681" s="2">
        <v>2</v>
      </c>
      <c r="T681" s="2">
        <v>1</v>
      </c>
      <c r="U681" s="2">
        <v>3</v>
      </c>
      <c r="V681" s="2">
        <v>3</v>
      </c>
      <c r="W681" s="2">
        <v>1</v>
      </c>
      <c r="X681" s="2">
        <v>0</v>
      </c>
      <c r="Y681" s="2">
        <v>0</v>
      </c>
      <c r="Z681" s="2">
        <v>22</v>
      </c>
      <c r="AA681" s="6">
        <v>1</v>
      </c>
    </row>
    <row r="682" spans="1:27" ht="15" thickBot="1">
      <c r="A682">
        <v>27</v>
      </c>
      <c r="B682" t="s">
        <v>485</v>
      </c>
      <c r="C682" s="15" t="s">
        <v>468</v>
      </c>
      <c r="D682" s="1">
        <v>13</v>
      </c>
      <c r="E682" s="4" t="s">
        <v>209</v>
      </c>
      <c r="F682">
        <v>-1</v>
      </c>
      <c r="G682">
        <v>158</v>
      </c>
      <c r="H682" s="4" t="s">
        <v>214</v>
      </c>
      <c r="I682">
        <f>39*60+33</f>
        <v>2373</v>
      </c>
      <c r="J682">
        <v>7</v>
      </c>
      <c r="K682">
        <v>14</v>
      </c>
      <c r="L682">
        <v>1</v>
      </c>
      <c r="M682">
        <v>7</v>
      </c>
      <c r="N682">
        <v>2</v>
      </c>
      <c r="O682">
        <v>2</v>
      </c>
      <c r="P682">
        <v>-1</v>
      </c>
      <c r="Q682" s="2">
        <v>2</v>
      </c>
      <c r="R682" s="2">
        <v>3</v>
      </c>
      <c r="S682" s="2">
        <v>5</v>
      </c>
      <c r="T682" s="2">
        <v>9</v>
      </c>
      <c r="U682" s="2">
        <v>3</v>
      </c>
      <c r="V682" s="2">
        <v>1</v>
      </c>
      <c r="W682" s="2">
        <v>1</v>
      </c>
      <c r="X682" s="2">
        <v>0</v>
      </c>
      <c r="Y682" s="2">
        <v>0</v>
      </c>
      <c r="Z682" s="2">
        <v>17</v>
      </c>
      <c r="AA682" s="6">
        <v>1</v>
      </c>
    </row>
    <row r="683" spans="1:27" ht="15" thickBot="1">
      <c r="A683">
        <v>27</v>
      </c>
      <c r="B683" t="s">
        <v>485</v>
      </c>
      <c r="C683" s="15" t="s">
        <v>468</v>
      </c>
      <c r="D683" s="1">
        <v>13</v>
      </c>
      <c r="E683" s="4" t="s">
        <v>209</v>
      </c>
      <c r="F683">
        <v>-1</v>
      </c>
      <c r="G683">
        <v>389</v>
      </c>
      <c r="H683" s="4" t="s">
        <v>486</v>
      </c>
      <c r="I683">
        <f>23*60+36</f>
        <v>1416</v>
      </c>
      <c r="J683">
        <v>3</v>
      </c>
      <c r="K683">
        <v>10</v>
      </c>
      <c r="L683">
        <v>2</v>
      </c>
      <c r="M683">
        <v>6</v>
      </c>
      <c r="N683">
        <v>4</v>
      </c>
      <c r="O683">
        <v>4</v>
      </c>
      <c r="P683">
        <v>-15</v>
      </c>
      <c r="Q683" s="2">
        <v>0</v>
      </c>
      <c r="R683" s="2">
        <v>2</v>
      </c>
      <c r="S683" s="2">
        <v>2</v>
      </c>
      <c r="T683" s="2">
        <v>1</v>
      </c>
      <c r="U683" s="2">
        <v>0</v>
      </c>
      <c r="V683" s="2">
        <v>0</v>
      </c>
      <c r="W683" s="2">
        <v>0</v>
      </c>
      <c r="X683" s="2">
        <v>0</v>
      </c>
      <c r="Y683" s="2">
        <v>1</v>
      </c>
      <c r="Z683" s="2">
        <v>12</v>
      </c>
      <c r="AA683" s="6">
        <v>0</v>
      </c>
    </row>
    <row r="684" spans="1:27" ht="15" thickBot="1">
      <c r="A684">
        <v>27</v>
      </c>
      <c r="B684" t="s">
        <v>485</v>
      </c>
      <c r="C684" s="15" t="s">
        <v>468</v>
      </c>
      <c r="D684" s="1">
        <v>13</v>
      </c>
      <c r="E684" s="4" t="s">
        <v>209</v>
      </c>
      <c r="F684">
        <v>-1</v>
      </c>
      <c r="G684">
        <v>163</v>
      </c>
      <c r="H684" s="4" t="s">
        <v>219</v>
      </c>
      <c r="I684">
        <f>9*60+48</f>
        <v>588</v>
      </c>
      <c r="J684">
        <v>2</v>
      </c>
      <c r="K684">
        <v>4</v>
      </c>
      <c r="L684">
        <v>0</v>
      </c>
      <c r="M684">
        <v>0</v>
      </c>
      <c r="N684">
        <v>0</v>
      </c>
      <c r="O684">
        <v>0</v>
      </c>
      <c r="P684">
        <v>-10</v>
      </c>
      <c r="Q684" s="2">
        <v>0</v>
      </c>
      <c r="R684" s="2">
        <v>1</v>
      </c>
      <c r="S684" s="2">
        <v>1</v>
      </c>
      <c r="T684" s="2">
        <v>0</v>
      </c>
      <c r="U684" s="2">
        <v>2</v>
      </c>
      <c r="V684" s="2">
        <v>0</v>
      </c>
      <c r="W684" s="2">
        <v>1</v>
      </c>
      <c r="X684" s="2">
        <v>0</v>
      </c>
      <c r="Y684" s="2">
        <v>1</v>
      </c>
      <c r="Z684" s="2">
        <v>4</v>
      </c>
      <c r="AA684" s="6">
        <v>0</v>
      </c>
    </row>
    <row r="685" spans="1:27" ht="15" thickBot="1">
      <c r="A685">
        <v>27</v>
      </c>
      <c r="B685" t="s">
        <v>485</v>
      </c>
      <c r="C685" s="15" t="s">
        <v>468</v>
      </c>
      <c r="D685" s="1">
        <v>13</v>
      </c>
      <c r="E685" s="4" t="s">
        <v>209</v>
      </c>
      <c r="F685">
        <v>-1</v>
      </c>
      <c r="G685">
        <v>155</v>
      </c>
      <c r="H685" s="4" t="s">
        <v>211</v>
      </c>
      <c r="I685">
        <f>10*60+39</f>
        <v>639</v>
      </c>
      <c r="J685">
        <v>0</v>
      </c>
      <c r="K685">
        <v>4</v>
      </c>
      <c r="L685">
        <v>0</v>
      </c>
      <c r="M685">
        <v>1</v>
      </c>
      <c r="N685">
        <v>0</v>
      </c>
      <c r="O685">
        <v>0</v>
      </c>
      <c r="P685">
        <v>1</v>
      </c>
      <c r="Q685" s="2">
        <v>0</v>
      </c>
      <c r="R685" s="2">
        <v>0</v>
      </c>
      <c r="S685" s="2">
        <v>0</v>
      </c>
      <c r="T685" s="2">
        <v>2</v>
      </c>
      <c r="U685" s="2">
        <v>1</v>
      </c>
      <c r="V685" s="2">
        <v>0</v>
      </c>
      <c r="W685" s="2">
        <v>0</v>
      </c>
      <c r="X685" s="2">
        <v>0</v>
      </c>
      <c r="Y685" s="2">
        <v>1</v>
      </c>
      <c r="Z685" s="2">
        <v>0</v>
      </c>
      <c r="AA685" s="6">
        <v>0</v>
      </c>
    </row>
    <row r="686" spans="1:27" ht="15" thickBot="1">
      <c r="A686">
        <v>27</v>
      </c>
      <c r="B686" t="s">
        <v>485</v>
      </c>
      <c r="C686" s="15" t="s">
        <v>468</v>
      </c>
      <c r="D686" s="1">
        <v>13</v>
      </c>
      <c r="E686" s="4" t="s">
        <v>209</v>
      </c>
      <c r="F686">
        <v>-1</v>
      </c>
      <c r="G686">
        <v>161</v>
      </c>
      <c r="H686" s="4" t="s">
        <v>217</v>
      </c>
      <c r="I686">
        <f>2*60+4</f>
        <v>124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0</v>
      </c>
      <c r="P686">
        <v>-1</v>
      </c>
      <c r="Q686" s="2">
        <v>0</v>
      </c>
      <c r="R686" s="2">
        <v>0</v>
      </c>
      <c r="S686" s="2">
        <v>0</v>
      </c>
      <c r="T686" s="2">
        <v>0</v>
      </c>
      <c r="U686" s="2">
        <v>1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6">
        <v>0</v>
      </c>
    </row>
    <row r="687" spans="1:27">
      <c r="A687">
        <v>27</v>
      </c>
      <c r="B687" t="s">
        <v>485</v>
      </c>
      <c r="C687" s="15" t="s">
        <v>468</v>
      </c>
      <c r="D687" s="1">
        <v>13</v>
      </c>
      <c r="E687" s="4" t="s">
        <v>209</v>
      </c>
      <c r="F687">
        <v>-1</v>
      </c>
      <c r="G687">
        <v>164</v>
      </c>
      <c r="H687" s="4" t="s">
        <v>220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6">
        <v>0</v>
      </c>
    </row>
    <row r="688" spans="1:27">
      <c r="A688">
        <v>27</v>
      </c>
      <c r="B688" t="s">
        <v>485</v>
      </c>
      <c r="C688" s="15" t="s">
        <v>468</v>
      </c>
      <c r="D688" s="1">
        <v>13</v>
      </c>
      <c r="E688" s="4" t="s">
        <v>209</v>
      </c>
      <c r="F688">
        <v>-1</v>
      </c>
      <c r="G688">
        <v>160</v>
      </c>
      <c r="H688" s="4" t="s">
        <v>216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6">
        <v>0</v>
      </c>
    </row>
    <row r="689" spans="1:27">
      <c r="A689">
        <v>27</v>
      </c>
      <c r="B689" t="s">
        <v>485</v>
      </c>
      <c r="C689" s="15" t="s">
        <v>468</v>
      </c>
      <c r="D689" s="1">
        <v>13</v>
      </c>
      <c r="E689" s="4" t="s">
        <v>209</v>
      </c>
      <c r="F689">
        <v>-1</v>
      </c>
      <c r="G689">
        <v>162</v>
      </c>
      <c r="H689" s="4" t="s">
        <v>218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6">
        <v>0</v>
      </c>
    </row>
    <row r="690" spans="1:27">
      <c r="A690">
        <v>27</v>
      </c>
      <c r="B690" t="s">
        <v>485</v>
      </c>
      <c r="C690" s="15" t="s">
        <v>468</v>
      </c>
      <c r="D690" s="1">
        <v>13</v>
      </c>
      <c r="E690" s="4" t="s">
        <v>209</v>
      </c>
      <c r="F690">
        <v>-1</v>
      </c>
      <c r="G690">
        <v>169</v>
      </c>
      <c r="H690" s="4" t="s">
        <v>215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6">
        <v>0</v>
      </c>
    </row>
    <row r="691" spans="1:27" ht="15" thickBot="1">
      <c r="A691">
        <v>28</v>
      </c>
      <c r="B691" t="s">
        <v>487</v>
      </c>
      <c r="C691" s="15" t="s">
        <v>488</v>
      </c>
      <c r="D691" s="1">
        <v>10</v>
      </c>
      <c r="E691" s="4" t="s">
        <v>166</v>
      </c>
      <c r="F691">
        <v>-1</v>
      </c>
      <c r="G691">
        <v>116</v>
      </c>
      <c r="H691" s="4" t="s">
        <v>167</v>
      </c>
      <c r="I691">
        <f>12*60+54</f>
        <v>774</v>
      </c>
      <c r="J691">
        <v>0</v>
      </c>
      <c r="K691">
        <v>2</v>
      </c>
      <c r="L691">
        <v>0</v>
      </c>
      <c r="M691">
        <v>1</v>
      </c>
      <c r="N691">
        <v>0</v>
      </c>
      <c r="O691">
        <v>0</v>
      </c>
      <c r="P691">
        <v>-17</v>
      </c>
      <c r="Q691" s="2">
        <v>0</v>
      </c>
      <c r="R691" s="2">
        <v>1</v>
      </c>
      <c r="S691" s="2">
        <v>1</v>
      </c>
      <c r="T691" s="2">
        <v>0</v>
      </c>
      <c r="U691" s="2">
        <v>1</v>
      </c>
      <c r="V691" s="2">
        <v>1</v>
      </c>
      <c r="W691" s="2">
        <v>1</v>
      </c>
      <c r="X691" s="2">
        <v>0</v>
      </c>
      <c r="Y691" s="2">
        <v>0</v>
      </c>
      <c r="Z691" s="2">
        <v>0</v>
      </c>
      <c r="AA691" s="6">
        <v>1</v>
      </c>
    </row>
    <row r="692" spans="1:27" ht="15" thickBot="1">
      <c r="A692">
        <v>28</v>
      </c>
      <c r="B692" t="s">
        <v>487</v>
      </c>
      <c r="C692" s="15" t="s">
        <v>488</v>
      </c>
      <c r="D692" s="1">
        <v>10</v>
      </c>
      <c r="E692" s="4" t="s">
        <v>166</v>
      </c>
      <c r="F692">
        <v>-1</v>
      </c>
      <c r="G692">
        <v>117</v>
      </c>
      <c r="H692" s="4" t="s">
        <v>168</v>
      </c>
      <c r="I692">
        <f>23*60+30</f>
        <v>1410</v>
      </c>
      <c r="J692">
        <v>7</v>
      </c>
      <c r="K692">
        <v>13</v>
      </c>
      <c r="L692">
        <v>0</v>
      </c>
      <c r="M692">
        <v>0</v>
      </c>
      <c r="N692">
        <v>3</v>
      </c>
      <c r="O692">
        <v>4</v>
      </c>
      <c r="P692">
        <v>-7</v>
      </c>
      <c r="Q692" s="2">
        <v>5</v>
      </c>
      <c r="R692" s="2">
        <v>7</v>
      </c>
      <c r="S692" s="2">
        <v>12</v>
      </c>
      <c r="T692" s="2">
        <v>2</v>
      </c>
      <c r="U692" s="2">
        <v>2</v>
      </c>
      <c r="V692" s="2">
        <v>1</v>
      </c>
      <c r="W692" s="2">
        <v>5</v>
      </c>
      <c r="X692" s="2">
        <v>0</v>
      </c>
      <c r="Y692" s="2">
        <v>0</v>
      </c>
      <c r="Z692" s="2">
        <v>17</v>
      </c>
      <c r="AA692" s="6">
        <v>1</v>
      </c>
    </row>
    <row r="693" spans="1:27" ht="15" thickBot="1">
      <c r="A693">
        <v>28</v>
      </c>
      <c r="B693" t="s">
        <v>487</v>
      </c>
      <c r="C693" s="15" t="s">
        <v>488</v>
      </c>
      <c r="D693" s="1">
        <v>10</v>
      </c>
      <c r="E693" s="4" t="s">
        <v>166</v>
      </c>
      <c r="F693">
        <v>-1</v>
      </c>
      <c r="G693">
        <v>118</v>
      </c>
      <c r="H693" s="4" t="s">
        <v>169</v>
      </c>
      <c r="I693">
        <f>27*60+47</f>
        <v>1667</v>
      </c>
      <c r="J693">
        <v>4</v>
      </c>
      <c r="K693">
        <v>10</v>
      </c>
      <c r="L693">
        <v>1</v>
      </c>
      <c r="M693">
        <v>2</v>
      </c>
      <c r="N693">
        <v>4</v>
      </c>
      <c r="O693">
        <v>5</v>
      </c>
      <c r="P693">
        <v>-4</v>
      </c>
      <c r="Q693" s="2">
        <v>1</v>
      </c>
      <c r="R693" s="2">
        <v>2</v>
      </c>
      <c r="S693" s="2">
        <v>3</v>
      </c>
      <c r="T693" s="2">
        <v>2</v>
      </c>
      <c r="U693" s="2">
        <v>5</v>
      </c>
      <c r="V693" s="2">
        <v>0</v>
      </c>
      <c r="W693" s="2">
        <v>1</v>
      </c>
      <c r="X693" s="2">
        <v>1</v>
      </c>
      <c r="Y693" s="2">
        <v>1</v>
      </c>
      <c r="Z693" s="2">
        <v>13</v>
      </c>
      <c r="AA693" s="6">
        <v>1</v>
      </c>
    </row>
    <row r="694" spans="1:27" ht="15" thickBot="1">
      <c r="A694">
        <v>28</v>
      </c>
      <c r="B694" t="s">
        <v>487</v>
      </c>
      <c r="C694" s="15" t="s">
        <v>488</v>
      </c>
      <c r="D694" s="1">
        <v>10</v>
      </c>
      <c r="E694" s="4" t="s">
        <v>166</v>
      </c>
      <c r="F694">
        <v>-1</v>
      </c>
      <c r="G694">
        <v>119</v>
      </c>
      <c r="H694" s="4" t="s">
        <v>170</v>
      </c>
      <c r="I694">
        <f>39*60+10</f>
        <v>2350</v>
      </c>
      <c r="J694">
        <v>6</v>
      </c>
      <c r="K694">
        <v>13</v>
      </c>
      <c r="L694">
        <v>4</v>
      </c>
      <c r="M694">
        <v>6</v>
      </c>
      <c r="N694">
        <v>5</v>
      </c>
      <c r="O694">
        <v>6</v>
      </c>
      <c r="P694">
        <v>-11</v>
      </c>
      <c r="Q694" s="2">
        <v>2</v>
      </c>
      <c r="R694" s="2">
        <v>7</v>
      </c>
      <c r="S694" s="2">
        <v>9</v>
      </c>
      <c r="T694" s="2">
        <v>4</v>
      </c>
      <c r="U694" s="2">
        <v>5</v>
      </c>
      <c r="V694" s="2">
        <v>0</v>
      </c>
      <c r="W694" s="2">
        <v>2</v>
      </c>
      <c r="X694" s="2">
        <v>1</v>
      </c>
      <c r="Y694" s="2">
        <v>1</v>
      </c>
      <c r="Z694" s="2">
        <v>21</v>
      </c>
      <c r="AA694" s="6">
        <v>1</v>
      </c>
    </row>
    <row r="695" spans="1:27" ht="15" thickBot="1">
      <c r="A695">
        <v>28</v>
      </c>
      <c r="B695" t="s">
        <v>487</v>
      </c>
      <c r="C695" s="15" t="s">
        <v>488</v>
      </c>
      <c r="D695" s="1">
        <v>10</v>
      </c>
      <c r="E695" s="4" t="s">
        <v>166</v>
      </c>
      <c r="F695">
        <v>-1</v>
      </c>
      <c r="G695">
        <v>123</v>
      </c>
      <c r="H695" s="4" t="s">
        <v>174</v>
      </c>
      <c r="I695">
        <f>40*60+21</f>
        <v>2421</v>
      </c>
      <c r="J695">
        <v>5</v>
      </c>
      <c r="K695">
        <v>13</v>
      </c>
      <c r="L695">
        <v>1</v>
      </c>
      <c r="M695">
        <v>4</v>
      </c>
      <c r="N695">
        <v>0</v>
      </c>
      <c r="O695">
        <v>0</v>
      </c>
      <c r="P695">
        <v>-8</v>
      </c>
      <c r="Q695" s="2">
        <v>1</v>
      </c>
      <c r="R695" s="2">
        <v>3</v>
      </c>
      <c r="S695" s="2">
        <v>4</v>
      </c>
      <c r="T695" s="2">
        <v>2</v>
      </c>
      <c r="U695" s="2">
        <v>2</v>
      </c>
      <c r="V695" s="2">
        <v>0</v>
      </c>
      <c r="W695" s="2">
        <v>4</v>
      </c>
      <c r="X695" s="2">
        <v>0</v>
      </c>
      <c r="Y695" s="2">
        <v>0</v>
      </c>
      <c r="Z695" s="2">
        <v>11</v>
      </c>
      <c r="AA695" s="6">
        <v>1</v>
      </c>
    </row>
    <row r="696" spans="1:27" ht="15" thickBot="1">
      <c r="A696">
        <v>28</v>
      </c>
      <c r="B696" t="s">
        <v>487</v>
      </c>
      <c r="C696" s="15" t="s">
        <v>488</v>
      </c>
      <c r="D696" s="1">
        <v>10</v>
      </c>
      <c r="E696" s="4" t="s">
        <v>166</v>
      </c>
      <c r="F696">
        <v>-1</v>
      </c>
      <c r="G696">
        <v>124</v>
      </c>
      <c r="H696" s="4" t="s">
        <v>175</v>
      </c>
      <c r="I696">
        <f>20*60+37</f>
        <v>1237</v>
      </c>
      <c r="J696">
        <v>1</v>
      </c>
      <c r="K696">
        <v>5</v>
      </c>
      <c r="L696">
        <v>0</v>
      </c>
      <c r="M696">
        <v>0</v>
      </c>
      <c r="N696">
        <v>0</v>
      </c>
      <c r="O696">
        <v>0</v>
      </c>
      <c r="P696">
        <v>-12</v>
      </c>
      <c r="Q696" s="2">
        <v>3</v>
      </c>
      <c r="R696" s="2">
        <v>4</v>
      </c>
      <c r="S696" s="2">
        <v>7</v>
      </c>
      <c r="T696" s="2">
        <v>2</v>
      </c>
      <c r="U696" s="2">
        <v>3</v>
      </c>
      <c r="V696" s="2">
        <v>1</v>
      </c>
      <c r="W696" s="2">
        <v>2</v>
      </c>
      <c r="X696" s="2">
        <v>0</v>
      </c>
      <c r="Y696" s="2">
        <v>1</v>
      </c>
      <c r="Z696" s="2">
        <v>2</v>
      </c>
      <c r="AA696" s="6">
        <v>0</v>
      </c>
    </row>
    <row r="697" spans="1:27" ht="15" thickBot="1">
      <c r="A697">
        <v>28</v>
      </c>
      <c r="B697" t="s">
        <v>487</v>
      </c>
      <c r="C697" s="15" t="s">
        <v>488</v>
      </c>
      <c r="D697" s="1">
        <v>10</v>
      </c>
      <c r="E697" s="4" t="s">
        <v>166</v>
      </c>
      <c r="F697">
        <v>-1</v>
      </c>
      <c r="G697">
        <v>121</v>
      </c>
      <c r="H697" s="4" t="s">
        <v>172</v>
      </c>
      <c r="I697">
        <f>23*60+50</f>
        <v>1430</v>
      </c>
      <c r="J697">
        <v>1</v>
      </c>
      <c r="K697">
        <v>9</v>
      </c>
      <c r="L697">
        <v>1</v>
      </c>
      <c r="M697">
        <v>5</v>
      </c>
      <c r="N697">
        <v>3</v>
      </c>
      <c r="O697">
        <v>3</v>
      </c>
      <c r="P697">
        <v>7</v>
      </c>
      <c r="Q697" s="2">
        <v>2</v>
      </c>
      <c r="R697" s="2">
        <v>5</v>
      </c>
      <c r="S697" s="2">
        <v>7</v>
      </c>
      <c r="T697" s="2">
        <v>1</v>
      </c>
      <c r="U697" s="2">
        <v>5</v>
      </c>
      <c r="V697" s="2">
        <v>2</v>
      </c>
      <c r="W697" s="2">
        <v>2</v>
      </c>
      <c r="X697" s="2">
        <v>2</v>
      </c>
      <c r="Y697" s="2">
        <v>1</v>
      </c>
      <c r="Z697" s="2">
        <v>6</v>
      </c>
      <c r="AA697" s="6">
        <v>0</v>
      </c>
    </row>
    <row r="698" spans="1:27" ht="15" thickBot="1">
      <c r="A698">
        <v>28</v>
      </c>
      <c r="B698" t="s">
        <v>487</v>
      </c>
      <c r="C698" s="15" t="s">
        <v>488</v>
      </c>
      <c r="D698" s="1">
        <v>10</v>
      </c>
      <c r="E698" s="4" t="s">
        <v>166</v>
      </c>
      <c r="F698">
        <v>-1</v>
      </c>
      <c r="G698">
        <v>120</v>
      </c>
      <c r="H698" s="4" t="s">
        <v>171</v>
      </c>
      <c r="I698">
        <f>32*60+6</f>
        <v>1926</v>
      </c>
      <c r="J698">
        <v>3</v>
      </c>
      <c r="K698">
        <v>8</v>
      </c>
      <c r="L698">
        <v>0</v>
      </c>
      <c r="M698">
        <v>1</v>
      </c>
      <c r="N698">
        <v>10</v>
      </c>
      <c r="O698">
        <v>12</v>
      </c>
      <c r="P698">
        <v>7</v>
      </c>
      <c r="Q698" s="2">
        <v>0</v>
      </c>
      <c r="R698" s="2">
        <v>1</v>
      </c>
      <c r="S698" s="2">
        <v>1</v>
      </c>
      <c r="T698" s="2">
        <v>3</v>
      </c>
      <c r="U698" s="2">
        <v>2</v>
      </c>
      <c r="V698" s="2">
        <v>2</v>
      </c>
      <c r="W698" s="2">
        <v>1</v>
      </c>
      <c r="X698" s="2">
        <v>0</v>
      </c>
      <c r="Y698" s="2">
        <v>0</v>
      </c>
      <c r="Z698" s="2">
        <v>16</v>
      </c>
      <c r="AA698" s="6">
        <v>0</v>
      </c>
    </row>
    <row r="699" spans="1:27" ht="15" thickBot="1">
      <c r="A699">
        <v>28</v>
      </c>
      <c r="B699" t="s">
        <v>487</v>
      </c>
      <c r="C699" s="15" t="s">
        <v>488</v>
      </c>
      <c r="D699" s="1">
        <v>10</v>
      </c>
      <c r="E699" s="4" t="s">
        <v>166</v>
      </c>
      <c r="F699">
        <v>-1</v>
      </c>
      <c r="G699">
        <v>122</v>
      </c>
      <c r="H699" s="4" t="s">
        <v>173</v>
      </c>
      <c r="I699">
        <f>19*60+45</f>
        <v>1185</v>
      </c>
      <c r="J699">
        <v>2</v>
      </c>
      <c r="K699">
        <v>7</v>
      </c>
      <c r="L699">
        <v>0</v>
      </c>
      <c r="M699">
        <v>4</v>
      </c>
      <c r="N699">
        <v>2</v>
      </c>
      <c r="O699">
        <v>2</v>
      </c>
      <c r="P699">
        <v>5</v>
      </c>
      <c r="Q699" s="2">
        <v>0</v>
      </c>
      <c r="R699" s="2">
        <v>2</v>
      </c>
      <c r="S699" s="2">
        <v>2</v>
      </c>
      <c r="T699" s="2">
        <v>0</v>
      </c>
      <c r="U699" s="2">
        <v>2</v>
      </c>
      <c r="V699" s="2">
        <v>0</v>
      </c>
      <c r="W699" s="2">
        <v>2</v>
      </c>
      <c r="X699" s="2">
        <v>0</v>
      </c>
      <c r="Y699" s="2">
        <v>0</v>
      </c>
      <c r="Z699" s="2">
        <v>6</v>
      </c>
      <c r="AA699" s="6">
        <v>0</v>
      </c>
    </row>
    <row r="700" spans="1:27">
      <c r="A700">
        <v>28</v>
      </c>
      <c r="B700" t="s">
        <v>487</v>
      </c>
      <c r="C700" s="15" t="s">
        <v>488</v>
      </c>
      <c r="D700" s="1">
        <v>10</v>
      </c>
      <c r="E700" s="4" t="s">
        <v>166</v>
      </c>
      <c r="F700">
        <v>-1</v>
      </c>
      <c r="G700">
        <v>125</v>
      </c>
      <c r="H700" s="4" t="s">
        <v>176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6">
        <v>0</v>
      </c>
    </row>
    <row r="701" spans="1:27">
      <c r="A701">
        <v>28</v>
      </c>
      <c r="B701" t="s">
        <v>487</v>
      </c>
      <c r="C701" s="15" t="s">
        <v>488</v>
      </c>
      <c r="D701" s="1">
        <v>10</v>
      </c>
      <c r="E701" s="4" t="s">
        <v>166</v>
      </c>
      <c r="F701">
        <v>-1</v>
      </c>
      <c r="G701">
        <v>126</v>
      </c>
      <c r="H701" s="4" t="s">
        <v>177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6">
        <v>0</v>
      </c>
    </row>
    <row r="702" spans="1:27">
      <c r="A702">
        <v>28</v>
      </c>
      <c r="B702" t="s">
        <v>487</v>
      </c>
      <c r="C702" s="15" t="s">
        <v>488</v>
      </c>
      <c r="D702" s="1">
        <v>10</v>
      </c>
      <c r="E702" s="4" t="s">
        <v>166</v>
      </c>
      <c r="F702">
        <v>-1</v>
      </c>
      <c r="G702">
        <v>127</v>
      </c>
      <c r="H702" s="4" t="s">
        <v>178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6">
        <v>0</v>
      </c>
    </row>
    <row r="703" spans="1:27">
      <c r="A703">
        <v>28</v>
      </c>
      <c r="B703" t="s">
        <v>487</v>
      </c>
      <c r="C703" s="15" t="s">
        <v>488</v>
      </c>
      <c r="D703" s="1">
        <v>10</v>
      </c>
      <c r="E703" s="4" t="s">
        <v>166</v>
      </c>
      <c r="F703">
        <v>-1</v>
      </c>
      <c r="G703">
        <v>128</v>
      </c>
      <c r="H703" s="4" t="s">
        <v>179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6">
        <v>0</v>
      </c>
    </row>
    <row r="704" spans="1:27" ht="15" thickBot="1">
      <c r="A704">
        <v>28</v>
      </c>
      <c r="B704" t="s">
        <v>487</v>
      </c>
      <c r="C704" s="15" t="s">
        <v>488</v>
      </c>
      <c r="D704" s="1">
        <v>9</v>
      </c>
      <c r="E704" s="4" t="s">
        <v>152</v>
      </c>
      <c r="F704">
        <v>1</v>
      </c>
      <c r="G704">
        <v>103</v>
      </c>
      <c r="H704" s="4" t="s">
        <v>153</v>
      </c>
      <c r="I704">
        <f>14*60+2</f>
        <v>842</v>
      </c>
      <c r="J704">
        <v>6</v>
      </c>
      <c r="K704">
        <v>8</v>
      </c>
      <c r="L704">
        <v>0</v>
      </c>
      <c r="M704">
        <v>0</v>
      </c>
      <c r="N704">
        <v>0</v>
      </c>
      <c r="O704">
        <v>0</v>
      </c>
      <c r="P704">
        <v>3</v>
      </c>
      <c r="Q704" s="2">
        <v>2</v>
      </c>
      <c r="R704" s="2">
        <v>0</v>
      </c>
      <c r="S704" s="2">
        <v>2</v>
      </c>
      <c r="T704" s="2">
        <v>1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12</v>
      </c>
      <c r="AA704" s="6">
        <v>1</v>
      </c>
    </row>
    <row r="705" spans="1:27" ht="15" thickBot="1">
      <c r="A705">
        <v>28</v>
      </c>
      <c r="B705" t="s">
        <v>487</v>
      </c>
      <c r="C705" s="15" t="s">
        <v>488</v>
      </c>
      <c r="D705" s="1">
        <v>9</v>
      </c>
      <c r="E705" s="4" t="s">
        <v>152</v>
      </c>
      <c r="F705">
        <v>1</v>
      </c>
      <c r="G705">
        <v>104</v>
      </c>
      <c r="H705" s="4" t="s">
        <v>154</v>
      </c>
      <c r="I705">
        <f>41*60+39</f>
        <v>2499</v>
      </c>
      <c r="J705">
        <v>7</v>
      </c>
      <c r="K705">
        <v>22</v>
      </c>
      <c r="L705">
        <v>0</v>
      </c>
      <c r="M705">
        <v>1</v>
      </c>
      <c r="N705">
        <v>6</v>
      </c>
      <c r="O705">
        <v>6</v>
      </c>
      <c r="P705">
        <v>17</v>
      </c>
      <c r="Q705" s="2">
        <v>3</v>
      </c>
      <c r="R705" s="2">
        <v>12</v>
      </c>
      <c r="S705" s="2">
        <v>15</v>
      </c>
      <c r="T705" s="2">
        <v>4</v>
      </c>
      <c r="U705" s="2">
        <v>4</v>
      </c>
      <c r="V705" s="2">
        <v>2</v>
      </c>
      <c r="W705" s="2">
        <v>1</v>
      </c>
      <c r="X705" s="2">
        <v>3</v>
      </c>
      <c r="Y705" s="2">
        <v>2</v>
      </c>
      <c r="Z705" s="2">
        <v>20</v>
      </c>
      <c r="AA705" s="6">
        <v>1</v>
      </c>
    </row>
    <row r="706" spans="1:27" ht="15" thickBot="1">
      <c r="A706">
        <v>28</v>
      </c>
      <c r="B706" t="s">
        <v>487</v>
      </c>
      <c r="C706" s="15" t="s">
        <v>488</v>
      </c>
      <c r="D706" s="1">
        <v>9</v>
      </c>
      <c r="E706" s="4" t="s">
        <v>152</v>
      </c>
      <c r="F706">
        <v>1</v>
      </c>
      <c r="G706">
        <v>105</v>
      </c>
      <c r="H706" s="4" t="s">
        <v>155</v>
      </c>
      <c r="I706">
        <f>35*60+45</f>
        <v>2145</v>
      </c>
      <c r="J706">
        <v>8</v>
      </c>
      <c r="K706">
        <v>16</v>
      </c>
      <c r="L706">
        <v>0</v>
      </c>
      <c r="M706">
        <v>0</v>
      </c>
      <c r="N706">
        <v>8</v>
      </c>
      <c r="O706">
        <v>10</v>
      </c>
      <c r="P706">
        <v>2</v>
      </c>
      <c r="Q706" s="2">
        <v>1</v>
      </c>
      <c r="R706" s="2">
        <v>4</v>
      </c>
      <c r="S706" s="2">
        <v>5</v>
      </c>
      <c r="T706" s="2">
        <v>3</v>
      </c>
      <c r="U706" s="2">
        <v>6</v>
      </c>
      <c r="V706" s="2">
        <v>0</v>
      </c>
      <c r="W706" s="2">
        <v>3</v>
      </c>
      <c r="X706" s="2">
        <v>1</v>
      </c>
      <c r="Y706" s="2">
        <v>0</v>
      </c>
      <c r="Z706" s="2">
        <v>24</v>
      </c>
      <c r="AA706" s="6">
        <v>1</v>
      </c>
    </row>
    <row r="707" spans="1:27" ht="15" thickBot="1">
      <c r="A707">
        <v>28</v>
      </c>
      <c r="B707" t="s">
        <v>487</v>
      </c>
      <c r="C707" s="15" t="s">
        <v>488</v>
      </c>
      <c r="D707" s="1">
        <v>9</v>
      </c>
      <c r="E707" s="4" t="s">
        <v>152</v>
      </c>
      <c r="F707">
        <v>1</v>
      </c>
      <c r="G707">
        <v>106</v>
      </c>
      <c r="H707" s="4" t="s">
        <v>156</v>
      </c>
      <c r="I707">
        <f>38*60+44</f>
        <v>2324</v>
      </c>
      <c r="J707">
        <v>3</v>
      </c>
      <c r="K707">
        <v>7</v>
      </c>
      <c r="L707">
        <v>1</v>
      </c>
      <c r="M707">
        <v>1</v>
      </c>
      <c r="N707">
        <v>3</v>
      </c>
      <c r="O707">
        <v>3</v>
      </c>
      <c r="P707">
        <v>11</v>
      </c>
      <c r="Q707" s="2">
        <v>0</v>
      </c>
      <c r="R707" s="2">
        <v>1</v>
      </c>
      <c r="S707" s="2">
        <v>1</v>
      </c>
      <c r="T707" s="2">
        <v>1</v>
      </c>
      <c r="U707" s="2">
        <v>1</v>
      </c>
      <c r="V707" s="2">
        <v>1</v>
      </c>
      <c r="W707" s="2">
        <v>2</v>
      </c>
      <c r="X707" s="2">
        <v>0</v>
      </c>
      <c r="Y707" s="2">
        <v>0</v>
      </c>
      <c r="Z707" s="2">
        <v>10</v>
      </c>
      <c r="AA707" s="6">
        <v>1</v>
      </c>
    </row>
    <row r="708" spans="1:27" ht="15" thickBot="1">
      <c r="A708">
        <v>28</v>
      </c>
      <c r="B708" t="s">
        <v>487</v>
      </c>
      <c r="C708" s="15" t="s">
        <v>488</v>
      </c>
      <c r="D708" s="1">
        <v>9</v>
      </c>
      <c r="E708" s="4" t="s">
        <v>152</v>
      </c>
      <c r="F708">
        <v>1</v>
      </c>
      <c r="G708">
        <v>107</v>
      </c>
      <c r="H708" s="4" t="s">
        <v>157</v>
      </c>
      <c r="I708">
        <f>35*60+20</f>
        <v>2120</v>
      </c>
      <c r="J708">
        <v>5</v>
      </c>
      <c r="K708">
        <v>14</v>
      </c>
      <c r="L708">
        <v>1</v>
      </c>
      <c r="M708">
        <v>7</v>
      </c>
      <c r="N708">
        <v>10</v>
      </c>
      <c r="O708">
        <v>11</v>
      </c>
      <c r="P708">
        <v>8</v>
      </c>
      <c r="Q708" s="2">
        <v>0</v>
      </c>
      <c r="R708" s="2">
        <v>5</v>
      </c>
      <c r="S708" s="2">
        <v>5</v>
      </c>
      <c r="T708" s="2">
        <v>4</v>
      </c>
      <c r="U708" s="2">
        <v>4</v>
      </c>
      <c r="V708" s="2">
        <v>2</v>
      </c>
      <c r="W708" s="2">
        <v>1</v>
      </c>
      <c r="X708" s="2">
        <v>0</v>
      </c>
      <c r="Y708" s="2">
        <v>1</v>
      </c>
      <c r="Z708" s="2">
        <v>21</v>
      </c>
      <c r="AA708" s="6">
        <v>1</v>
      </c>
    </row>
    <row r="709" spans="1:27" ht="15" thickBot="1">
      <c r="A709">
        <v>28</v>
      </c>
      <c r="B709" t="s">
        <v>487</v>
      </c>
      <c r="C709" s="15" t="s">
        <v>488</v>
      </c>
      <c r="D709" s="1">
        <v>9</v>
      </c>
      <c r="E709" s="4" t="s">
        <v>152</v>
      </c>
      <c r="F709">
        <v>1</v>
      </c>
      <c r="G709">
        <v>108</v>
      </c>
      <c r="H709" s="4" t="s">
        <v>158</v>
      </c>
      <c r="I709">
        <f>17*60+20</f>
        <v>1040</v>
      </c>
      <c r="J709">
        <v>1</v>
      </c>
      <c r="K709">
        <v>3</v>
      </c>
      <c r="L709">
        <v>0</v>
      </c>
      <c r="M709">
        <v>0</v>
      </c>
      <c r="N709">
        <v>2</v>
      </c>
      <c r="O709">
        <v>2</v>
      </c>
      <c r="P709">
        <v>5</v>
      </c>
      <c r="Q709" s="2">
        <v>0</v>
      </c>
      <c r="R709" s="2">
        <v>1</v>
      </c>
      <c r="S709" s="2">
        <v>1</v>
      </c>
      <c r="T709" s="2">
        <v>2</v>
      </c>
      <c r="U709" s="2">
        <v>3</v>
      </c>
      <c r="V709" s="2">
        <v>2</v>
      </c>
      <c r="W709" s="2">
        <v>1</v>
      </c>
      <c r="X709" s="2">
        <v>0</v>
      </c>
      <c r="Y709" s="2">
        <v>1</v>
      </c>
      <c r="Z709" s="2">
        <v>4</v>
      </c>
      <c r="AA709" s="6">
        <v>0</v>
      </c>
    </row>
    <row r="710" spans="1:27" ht="15" thickBot="1">
      <c r="A710">
        <v>28</v>
      </c>
      <c r="B710" t="s">
        <v>487</v>
      </c>
      <c r="C710" s="15" t="s">
        <v>488</v>
      </c>
      <c r="D710" s="1">
        <v>9</v>
      </c>
      <c r="E710" s="4" t="s">
        <v>152</v>
      </c>
      <c r="F710">
        <v>1</v>
      </c>
      <c r="G710">
        <v>111</v>
      </c>
      <c r="H710" s="4" t="s">
        <v>161</v>
      </c>
      <c r="I710">
        <f>11*60+26</f>
        <v>686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3</v>
      </c>
      <c r="Q710" s="2">
        <v>1</v>
      </c>
      <c r="R710" s="2">
        <v>4</v>
      </c>
      <c r="S710" s="2">
        <v>5</v>
      </c>
      <c r="T710" s="2">
        <v>0</v>
      </c>
      <c r="U710" s="2">
        <v>1</v>
      </c>
      <c r="V710" s="2">
        <v>0</v>
      </c>
      <c r="W710" s="2">
        <v>1</v>
      </c>
      <c r="X710" s="2">
        <v>0</v>
      </c>
      <c r="Y710" s="2">
        <v>0</v>
      </c>
      <c r="Z710" s="2">
        <v>0</v>
      </c>
      <c r="AA710" s="6">
        <v>0</v>
      </c>
    </row>
    <row r="711" spans="1:27" ht="15" thickBot="1">
      <c r="A711">
        <v>28</v>
      </c>
      <c r="B711" t="s">
        <v>487</v>
      </c>
      <c r="C711" s="15" t="s">
        <v>488</v>
      </c>
      <c r="D711" s="1">
        <v>9</v>
      </c>
      <c r="E711" s="4" t="s">
        <v>152</v>
      </c>
      <c r="F711">
        <v>1</v>
      </c>
      <c r="G711">
        <v>109</v>
      </c>
      <c r="H711" s="4" t="s">
        <v>159</v>
      </c>
      <c r="I711">
        <f>6*60+14</f>
        <v>374</v>
      </c>
      <c r="J711">
        <v>1</v>
      </c>
      <c r="K711">
        <v>4</v>
      </c>
      <c r="L711">
        <v>0</v>
      </c>
      <c r="M711">
        <v>0</v>
      </c>
      <c r="N711">
        <v>0</v>
      </c>
      <c r="O711">
        <v>0</v>
      </c>
      <c r="P711">
        <v>-7</v>
      </c>
      <c r="Q711" s="2">
        <v>2</v>
      </c>
      <c r="R711" s="2">
        <v>0</v>
      </c>
      <c r="S711" s="2">
        <v>2</v>
      </c>
      <c r="T711" s="2">
        <v>0</v>
      </c>
      <c r="U711" s="2">
        <v>2</v>
      </c>
      <c r="V711" s="2">
        <v>0</v>
      </c>
      <c r="W711" s="2">
        <v>0</v>
      </c>
      <c r="X711" s="2">
        <v>0</v>
      </c>
      <c r="Y711" s="2">
        <v>0</v>
      </c>
      <c r="Z711" s="2">
        <v>2</v>
      </c>
      <c r="AA711" s="6">
        <v>0</v>
      </c>
    </row>
    <row r="712" spans="1:27" ht="15" thickBot="1">
      <c r="A712">
        <v>28</v>
      </c>
      <c r="B712" t="s">
        <v>487</v>
      </c>
      <c r="C712" s="15" t="s">
        <v>488</v>
      </c>
      <c r="D712" s="1">
        <v>9</v>
      </c>
      <c r="E712" s="4" t="s">
        <v>152</v>
      </c>
      <c r="F712">
        <v>1</v>
      </c>
      <c r="G712">
        <v>112</v>
      </c>
      <c r="H712" s="4" t="s">
        <v>162</v>
      </c>
      <c r="I712">
        <f>20*60+24</f>
        <v>1224</v>
      </c>
      <c r="J712">
        <v>1</v>
      </c>
      <c r="K712">
        <v>4</v>
      </c>
      <c r="L712">
        <v>0</v>
      </c>
      <c r="M712">
        <v>0</v>
      </c>
      <c r="N712">
        <v>3</v>
      </c>
      <c r="O712">
        <v>4</v>
      </c>
      <c r="P712">
        <v>-3</v>
      </c>
      <c r="Q712" s="2">
        <v>1</v>
      </c>
      <c r="R712" s="2">
        <v>0</v>
      </c>
      <c r="S712" s="2">
        <v>1</v>
      </c>
      <c r="T712" s="2">
        <v>1</v>
      </c>
      <c r="U712" s="2">
        <v>4</v>
      </c>
      <c r="V712" s="2">
        <v>2</v>
      </c>
      <c r="W712" s="2">
        <v>0</v>
      </c>
      <c r="X712" s="2">
        <v>0</v>
      </c>
      <c r="Y712" s="2">
        <v>0</v>
      </c>
      <c r="Z712" s="2">
        <v>5</v>
      </c>
      <c r="AA712" s="6">
        <v>0</v>
      </c>
    </row>
    <row r="713" spans="1:27" ht="15" thickBot="1">
      <c r="A713">
        <v>28</v>
      </c>
      <c r="B713" t="s">
        <v>487</v>
      </c>
      <c r="C713" s="15" t="s">
        <v>488</v>
      </c>
      <c r="D713" s="1">
        <v>9</v>
      </c>
      <c r="E713" s="4" t="s">
        <v>152</v>
      </c>
      <c r="F713">
        <v>1</v>
      </c>
      <c r="G713">
        <v>110</v>
      </c>
      <c r="H713" s="4" t="s">
        <v>160</v>
      </c>
      <c r="I713">
        <f>17*60+36</f>
        <v>1056</v>
      </c>
      <c r="J713">
        <v>0</v>
      </c>
      <c r="K713">
        <v>4</v>
      </c>
      <c r="L713">
        <v>0</v>
      </c>
      <c r="M713">
        <v>2</v>
      </c>
      <c r="N713">
        <v>2</v>
      </c>
      <c r="O713">
        <v>2</v>
      </c>
      <c r="P713">
        <v>-3</v>
      </c>
      <c r="Q713" s="2">
        <v>0</v>
      </c>
      <c r="R713" s="2">
        <v>1</v>
      </c>
      <c r="S713" s="2">
        <v>1</v>
      </c>
      <c r="T713" s="2">
        <v>2</v>
      </c>
      <c r="U713" s="2">
        <v>1</v>
      </c>
      <c r="V713" s="2">
        <v>0</v>
      </c>
      <c r="W713" s="2">
        <v>2</v>
      </c>
      <c r="X713" s="2">
        <v>0</v>
      </c>
      <c r="Y713" s="2">
        <v>0</v>
      </c>
      <c r="Z713" s="2">
        <v>2</v>
      </c>
      <c r="AA713" s="6">
        <v>0</v>
      </c>
    </row>
    <row r="714" spans="1:27" ht="15" thickBot="1">
      <c r="A714">
        <v>28</v>
      </c>
      <c r="B714" t="s">
        <v>487</v>
      </c>
      <c r="C714" s="15" t="s">
        <v>488</v>
      </c>
      <c r="D714" s="1">
        <v>9</v>
      </c>
      <c r="E714" s="4" t="s">
        <v>152</v>
      </c>
      <c r="F714">
        <v>1</v>
      </c>
      <c r="G714">
        <v>113</v>
      </c>
      <c r="H714" s="4" t="s">
        <v>163</v>
      </c>
      <c r="I714">
        <f>1*60+30</f>
        <v>90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4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6">
        <v>0</v>
      </c>
    </row>
    <row r="715" spans="1:27">
      <c r="A715">
        <v>28</v>
      </c>
      <c r="B715" t="s">
        <v>487</v>
      </c>
      <c r="C715" s="15" t="s">
        <v>488</v>
      </c>
      <c r="D715" s="1">
        <v>9</v>
      </c>
      <c r="E715" s="4" t="s">
        <v>152</v>
      </c>
      <c r="F715">
        <v>1</v>
      </c>
      <c r="G715">
        <v>114</v>
      </c>
      <c r="H715" s="4" t="s">
        <v>164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6">
        <v>0</v>
      </c>
    </row>
    <row r="716" spans="1:27">
      <c r="A716">
        <v>28</v>
      </c>
      <c r="B716" t="s">
        <v>487</v>
      </c>
      <c r="C716" s="15" t="s">
        <v>488</v>
      </c>
      <c r="D716" s="1">
        <v>9</v>
      </c>
      <c r="E716" s="4" t="s">
        <v>152</v>
      </c>
      <c r="F716">
        <v>1</v>
      </c>
      <c r="G716">
        <v>115</v>
      </c>
      <c r="H716" s="4" t="s">
        <v>165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6">
        <v>0</v>
      </c>
    </row>
    <row r="717" spans="1:27" ht="15" thickBot="1">
      <c r="A717">
        <v>29</v>
      </c>
      <c r="B717" t="s">
        <v>489</v>
      </c>
      <c r="C717" s="15" t="s">
        <v>488</v>
      </c>
      <c r="D717" s="1">
        <v>27</v>
      </c>
      <c r="E717" s="4" t="s">
        <v>409</v>
      </c>
      <c r="F717">
        <v>-1</v>
      </c>
      <c r="G717">
        <v>331</v>
      </c>
      <c r="H717" s="4" t="s">
        <v>410</v>
      </c>
      <c r="I717">
        <f>30*60+55</f>
        <v>1855</v>
      </c>
      <c r="J717">
        <v>1</v>
      </c>
      <c r="K717">
        <v>3</v>
      </c>
      <c r="L717">
        <v>0</v>
      </c>
      <c r="M717">
        <v>1</v>
      </c>
      <c r="N717">
        <v>0</v>
      </c>
      <c r="O717">
        <v>0</v>
      </c>
      <c r="P717">
        <v>-21</v>
      </c>
      <c r="Q717" s="2">
        <v>0</v>
      </c>
      <c r="R717" s="2">
        <v>3</v>
      </c>
      <c r="S717" s="2">
        <v>3</v>
      </c>
      <c r="T717" s="2">
        <v>1</v>
      </c>
      <c r="U717" s="2">
        <v>1</v>
      </c>
      <c r="V717" s="2">
        <v>2</v>
      </c>
      <c r="W717" s="2">
        <v>1</v>
      </c>
      <c r="X717" s="2">
        <v>3</v>
      </c>
      <c r="Y717" s="2">
        <v>0</v>
      </c>
      <c r="Z717" s="2">
        <v>2</v>
      </c>
      <c r="AA717" s="6">
        <v>1</v>
      </c>
    </row>
    <row r="718" spans="1:27" ht="15" thickBot="1">
      <c r="A718">
        <v>29</v>
      </c>
      <c r="B718" t="s">
        <v>489</v>
      </c>
      <c r="C718" s="15" t="s">
        <v>488</v>
      </c>
      <c r="D718" s="1">
        <v>27</v>
      </c>
      <c r="E718" s="4" t="s">
        <v>409</v>
      </c>
      <c r="F718">
        <v>-1</v>
      </c>
      <c r="G718">
        <v>332</v>
      </c>
      <c r="H718" s="4" t="s">
        <v>411</v>
      </c>
      <c r="I718">
        <f>29*60+38</f>
        <v>1778</v>
      </c>
      <c r="J718">
        <v>5</v>
      </c>
      <c r="K718">
        <v>20</v>
      </c>
      <c r="L718">
        <v>0</v>
      </c>
      <c r="M718">
        <v>0</v>
      </c>
      <c r="N718">
        <v>0</v>
      </c>
      <c r="O718">
        <v>0</v>
      </c>
      <c r="P718">
        <v>-6</v>
      </c>
      <c r="Q718" s="2">
        <v>2</v>
      </c>
      <c r="R718" s="2">
        <v>4</v>
      </c>
      <c r="S718" s="2">
        <v>6</v>
      </c>
      <c r="T718" s="2">
        <v>1</v>
      </c>
      <c r="U718" s="2">
        <v>4</v>
      </c>
      <c r="V718" s="2">
        <v>3</v>
      </c>
      <c r="W718" s="2">
        <v>2</v>
      </c>
      <c r="X718" s="2">
        <v>5</v>
      </c>
      <c r="Y718" s="2">
        <v>1</v>
      </c>
      <c r="Z718" s="2">
        <v>10</v>
      </c>
      <c r="AA718" s="6">
        <v>1</v>
      </c>
    </row>
    <row r="719" spans="1:27" ht="15" thickBot="1">
      <c r="A719">
        <v>29</v>
      </c>
      <c r="B719" t="s">
        <v>489</v>
      </c>
      <c r="C719" s="15" t="s">
        <v>488</v>
      </c>
      <c r="D719" s="1">
        <v>27</v>
      </c>
      <c r="E719" s="4" t="s">
        <v>409</v>
      </c>
      <c r="F719">
        <v>-1</v>
      </c>
      <c r="G719">
        <v>336</v>
      </c>
      <c r="H719" s="4" t="s">
        <v>415</v>
      </c>
      <c r="I719">
        <f>13*60+11</f>
        <v>791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-18</v>
      </c>
      <c r="Q719" s="2">
        <v>1</v>
      </c>
      <c r="R719" s="2">
        <v>2</v>
      </c>
      <c r="S719" s="2">
        <v>3</v>
      </c>
      <c r="T719" s="2">
        <v>0</v>
      </c>
      <c r="U719" s="2">
        <v>4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6">
        <v>1</v>
      </c>
    </row>
    <row r="720" spans="1:27" ht="15" thickBot="1">
      <c r="A720">
        <v>29</v>
      </c>
      <c r="B720" t="s">
        <v>489</v>
      </c>
      <c r="C720" s="15" t="s">
        <v>488</v>
      </c>
      <c r="D720" s="1">
        <v>27</v>
      </c>
      <c r="E720" s="4" t="s">
        <v>409</v>
      </c>
      <c r="F720">
        <v>-1</v>
      </c>
      <c r="G720">
        <v>334</v>
      </c>
      <c r="H720" s="4" t="s">
        <v>413</v>
      </c>
      <c r="I720">
        <f>23*60+6</f>
        <v>1386</v>
      </c>
      <c r="J720">
        <v>2</v>
      </c>
      <c r="K720">
        <v>10</v>
      </c>
      <c r="L720">
        <v>0</v>
      </c>
      <c r="M720">
        <v>2</v>
      </c>
      <c r="N720">
        <v>4</v>
      </c>
      <c r="O720">
        <v>4</v>
      </c>
      <c r="P720">
        <v>-21</v>
      </c>
      <c r="Q720" s="2">
        <v>1</v>
      </c>
      <c r="R720" s="2">
        <v>2</v>
      </c>
      <c r="S720" s="2">
        <v>3</v>
      </c>
      <c r="T720" s="2">
        <v>0</v>
      </c>
      <c r="U720" s="2">
        <v>1</v>
      </c>
      <c r="V720" s="2">
        <v>0</v>
      </c>
      <c r="W720" s="2">
        <v>1</v>
      </c>
      <c r="X720" s="2">
        <v>0</v>
      </c>
      <c r="Y720" s="2">
        <v>2</v>
      </c>
      <c r="Z720" s="2">
        <v>8</v>
      </c>
      <c r="AA720" s="6">
        <v>1</v>
      </c>
    </row>
    <row r="721" spans="1:27" ht="15" thickBot="1">
      <c r="A721">
        <v>29</v>
      </c>
      <c r="B721" t="s">
        <v>489</v>
      </c>
      <c r="C721" s="15" t="s">
        <v>488</v>
      </c>
      <c r="D721" s="1">
        <v>27</v>
      </c>
      <c r="E721" s="4" t="s">
        <v>409</v>
      </c>
      <c r="F721">
        <v>-1</v>
      </c>
      <c r="G721">
        <v>335</v>
      </c>
      <c r="H721" s="4" t="s">
        <v>414</v>
      </c>
      <c r="I721">
        <f>21*60+27</f>
        <v>1287</v>
      </c>
      <c r="J721">
        <v>5</v>
      </c>
      <c r="K721">
        <v>11</v>
      </c>
      <c r="L721">
        <v>1</v>
      </c>
      <c r="M721">
        <v>3</v>
      </c>
      <c r="N721">
        <v>0</v>
      </c>
      <c r="O721">
        <v>0</v>
      </c>
      <c r="P721">
        <v>-20</v>
      </c>
      <c r="Q721" s="2">
        <v>1</v>
      </c>
      <c r="R721" s="2">
        <v>1</v>
      </c>
      <c r="S721" s="2">
        <v>2</v>
      </c>
      <c r="T721" s="2">
        <v>7</v>
      </c>
      <c r="U721" s="2">
        <v>1</v>
      </c>
      <c r="V721" s="2">
        <v>0</v>
      </c>
      <c r="W721" s="2">
        <v>1</v>
      </c>
      <c r="X721" s="2">
        <v>0</v>
      </c>
      <c r="Y721" s="2">
        <v>0</v>
      </c>
      <c r="Z721" s="2">
        <v>11</v>
      </c>
      <c r="AA721" s="6">
        <v>1</v>
      </c>
    </row>
    <row r="722" spans="1:27" ht="15" thickBot="1">
      <c r="A722">
        <v>29</v>
      </c>
      <c r="B722" t="s">
        <v>489</v>
      </c>
      <c r="C722" s="15" t="s">
        <v>488</v>
      </c>
      <c r="D722" s="1">
        <v>27</v>
      </c>
      <c r="E722" s="4" t="s">
        <v>409</v>
      </c>
      <c r="F722">
        <v>-1</v>
      </c>
      <c r="G722">
        <v>339</v>
      </c>
      <c r="H722" s="4" t="s">
        <v>418</v>
      </c>
      <c r="I722">
        <f>31*60+28</f>
        <v>1888</v>
      </c>
      <c r="J722">
        <v>5</v>
      </c>
      <c r="K722">
        <v>12</v>
      </c>
      <c r="L722">
        <v>1</v>
      </c>
      <c r="M722">
        <v>2</v>
      </c>
      <c r="N722">
        <v>4</v>
      </c>
      <c r="O722">
        <v>5</v>
      </c>
      <c r="P722">
        <v>7</v>
      </c>
      <c r="Q722" s="2">
        <v>2</v>
      </c>
      <c r="R722" s="2">
        <v>6</v>
      </c>
      <c r="S722" s="2">
        <v>8</v>
      </c>
      <c r="T722" s="2">
        <v>1</v>
      </c>
      <c r="U722" s="2">
        <v>3</v>
      </c>
      <c r="V722" s="2">
        <v>1</v>
      </c>
      <c r="W722" s="2">
        <v>2</v>
      </c>
      <c r="X722" s="2">
        <v>1</v>
      </c>
      <c r="Y722" s="2">
        <v>1</v>
      </c>
      <c r="Z722" s="2">
        <v>15</v>
      </c>
      <c r="AA722" s="6">
        <v>0</v>
      </c>
    </row>
    <row r="723" spans="1:27" ht="15" thickBot="1">
      <c r="A723">
        <v>29</v>
      </c>
      <c r="B723" t="s">
        <v>489</v>
      </c>
      <c r="C723" s="15" t="s">
        <v>488</v>
      </c>
      <c r="D723" s="1">
        <v>27</v>
      </c>
      <c r="E723" s="4" t="s">
        <v>409</v>
      </c>
      <c r="F723">
        <v>-1</v>
      </c>
      <c r="G723">
        <v>341</v>
      </c>
      <c r="H723" s="4" t="s">
        <v>420</v>
      </c>
      <c r="I723">
        <f>18*60+22</f>
        <v>1102</v>
      </c>
      <c r="J723">
        <v>2</v>
      </c>
      <c r="K723">
        <v>5</v>
      </c>
      <c r="L723">
        <v>0</v>
      </c>
      <c r="M723">
        <v>0</v>
      </c>
      <c r="N723">
        <v>3</v>
      </c>
      <c r="O723">
        <v>5</v>
      </c>
      <c r="P723">
        <v>-5</v>
      </c>
      <c r="Q723" s="2">
        <v>5</v>
      </c>
      <c r="R723" s="2">
        <v>3</v>
      </c>
      <c r="S723" s="2">
        <v>8</v>
      </c>
      <c r="T723" s="2">
        <v>0</v>
      </c>
      <c r="U723" s="2">
        <v>4</v>
      </c>
      <c r="V723" s="2">
        <v>0</v>
      </c>
      <c r="W723" s="2">
        <v>1</v>
      </c>
      <c r="X723" s="2">
        <v>0</v>
      </c>
      <c r="Y723" s="2">
        <v>1</v>
      </c>
      <c r="Z723" s="2">
        <v>7</v>
      </c>
      <c r="AA723" s="6">
        <v>0</v>
      </c>
    </row>
    <row r="724" spans="1:27" ht="15" thickBot="1">
      <c r="A724">
        <v>29</v>
      </c>
      <c r="B724" t="s">
        <v>489</v>
      </c>
      <c r="C724" s="15" t="s">
        <v>488</v>
      </c>
      <c r="D724" s="1">
        <v>27</v>
      </c>
      <c r="E724" s="4" t="s">
        <v>409</v>
      </c>
      <c r="F724">
        <v>-1</v>
      </c>
      <c r="G724">
        <v>337</v>
      </c>
      <c r="H724" s="4" t="s">
        <v>416</v>
      </c>
      <c r="I724">
        <f>30*60+22</f>
        <v>1822</v>
      </c>
      <c r="J724">
        <v>8</v>
      </c>
      <c r="K724">
        <v>18</v>
      </c>
      <c r="L724">
        <v>1</v>
      </c>
      <c r="M724">
        <v>3</v>
      </c>
      <c r="N724">
        <v>4</v>
      </c>
      <c r="O724">
        <v>4</v>
      </c>
      <c r="P724">
        <v>7</v>
      </c>
      <c r="Q724" s="2">
        <v>2</v>
      </c>
      <c r="R724" s="2">
        <v>4</v>
      </c>
      <c r="S724" s="2">
        <v>6</v>
      </c>
      <c r="T724" s="2">
        <v>2</v>
      </c>
      <c r="U724" s="2">
        <v>4</v>
      </c>
      <c r="V724" s="2">
        <v>2</v>
      </c>
      <c r="W724" s="2">
        <v>2</v>
      </c>
      <c r="X724" s="2">
        <v>0</v>
      </c>
      <c r="Y724" s="2">
        <v>1</v>
      </c>
      <c r="Z724" s="2">
        <v>21</v>
      </c>
      <c r="AA724" s="6">
        <v>0</v>
      </c>
    </row>
    <row r="725" spans="1:27" ht="15" thickBot="1">
      <c r="A725">
        <v>29</v>
      </c>
      <c r="B725" t="s">
        <v>489</v>
      </c>
      <c r="C725" s="15" t="s">
        <v>488</v>
      </c>
      <c r="D725" s="1">
        <v>27</v>
      </c>
      <c r="E725" s="4" t="s">
        <v>409</v>
      </c>
      <c r="F725">
        <v>-1</v>
      </c>
      <c r="G725">
        <v>338</v>
      </c>
      <c r="H725" s="4" t="s">
        <v>417</v>
      </c>
      <c r="I725">
        <f>20*60+36</f>
        <v>1236</v>
      </c>
      <c r="J725">
        <v>3</v>
      </c>
      <c r="K725">
        <v>7</v>
      </c>
      <c r="L725">
        <v>0</v>
      </c>
      <c r="M725">
        <v>0</v>
      </c>
      <c r="N725">
        <v>0</v>
      </c>
      <c r="O725">
        <v>0</v>
      </c>
      <c r="P725">
        <v>8</v>
      </c>
      <c r="Q725" s="2">
        <v>0</v>
      </c>
      <c r="R725" s="2">
        <v>2</v>
      </c>
      <c r="S725" s="2">
        <v>2</v>
      </c>
      <c r="T725" s="2">
        <v>2</v>
      </c>
      <c r="U725" s="2">
        <v>1</v>
      </c>
      <c r="V725" s="2">
        <v>0</v>
      </c>
      <c r="W725" s="2">
        <v>2</v>
      </c>
      <c r="X725" s="2">
        <v>1</v>
      </c>
      <c r="Y725" s="2">
        <v>1</v>
      </c>
      <c r="Z725" s="2">
        <v>6</v>
      </c>
      <c r="AA725" s="6">
        <v>0</v>
      </c>
    </row>
    <row r="726" spans="1:27" ht="15" thickBot="1">
      <c r="A726">
        <v>29</v>
      </c>
      <c r="B726" t="s">
        <v>489</v>
      </c>
      <c r="C726" s="15" t="s">
        <v>488</v>
      </c>
      <c r="D726" s="1">
        <v>27</v>
      </c>
      <c r="E726" s="4" t="s">
        <v>409</v>
      </c>
      <c r="F726">
        <v>-1</v>
      </c>
      <c r="G726">
        <v>340</v>
      </c>
      <c r="H726" s="4" t="s">
        <v>419</v>
      </c>
      <c r="I726">
        <f>20*60+55</f>
        <v>1255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14</v>
      </c>
      <c r="Q726" s="2">
        <v>0</v>
      </c>
      <c r="R726" s="2">
        <v>2</v>
      </c>
      <c r="S726" s="2">
        <v>2</v>
      </c>
      <c r="T726" s="2">
        <v>1</v>
      </c>
      <c r="U726" s="2">
        <v>2</v>
      </c>
      <c r="V726" s="2">
        <v>0</v>
      </c>
      <c r="W726" s="2">
        <v>1</v>
      </c>
      <c r="X726" s="2">
        <v>0</v>
      </c>
      <c r="Y726" s="2">
        <v>0</v>
      </c>
      <c r="Z726" s="2">
        <v>0</v>
      </c>
      <c r="AA726" s="6">
        <v>0</v>
      </c>
    </row>
    <row r="727" spans="1:27">
      <c r="A727">
        <v>29</v>
      </c>
      <c r="B727" t="s">
        <v>489</v>
      </c>
      <c r="C727" s="15" t="s">
        <v>488</v>
      </c>
      <c r="D727" s="1">
        <v>27</v>
      </c>
      <c r="E727" s="4" t="s">
        <v>409</v>
      </c>
      <c r="F727">
        <v>-1</v>
      </c>
      <c r="G727">
        <v>342</v>
      </c>
      <c r="H727" s="4" t="s">
        <v>421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6">
        <v>0</v>
      </c>
    </row>
    <row r="728" spans="1:27">
      <c r="A728">
        <v>29</v>
      </c>
      <c r="B728" t="s">
        <v>489</v>
      </c>
      <c r="C728" s="15" t="s">
        <v>488</v>
      </c>
      <c r="D728" s="1">
        <v>27</v>
      </c>
      <c r="E728" s="4" t="s">
        <v>409</v>
      </c>
      <c r="F728">
        <v>-1</v>
      </c>
      <c r="G728">
        <v>343</v>
      </c>
      <c r="H728" s="4" t="s">
        <v>422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6">
        <v>0</v>
      </c>
    </row>
    <row r="729" spans="1:27">
      <c r="A729">
        <v>29</v>
      </c>
      <c r="B729" t="s">
        <v>489</v>
      </c>
      <c r="C729" s="15" t="s">
        <v>488</v>
      </c>
      <c r="D729" s="1">
        <v>27</v>
      </c>
      <c r="E729" s="4" t="s">
        <v>409</v>
      </c>
      <c r="F729">
        <v>-1</v>
      </c>
      <c r="G729">
        <v>333</v>
      </c>
      <c r="H729" s="4" t="s">
        <v>412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6">
        <v>0</v>
      </c>
    </row>
    <row r="730" spans="1:27" ht="15" thickBot="1">
      <c r="A730">
        <v>29</v>
      </c>
      <c r="B730" s="16" t="s">
        <v>489</v>
      </c>
      <c r="C730" s="15" t="s">
        <v>488</v>
      </c>
      <c r="D730" s="1">
        <v>24</v>
      </c>
      <c r="E730" s="4" t="s">
        <v>364</v>
      </c>
      <c r="F730">
        <v>1</v>
      </c>
      <c r="G730">
        <v>293</v>
      </c>
      <c r="H730" s="4" t="s">
        <v>365</v>
      </c>
      <c r="I730">
        <f>16*60+46</f>
        <v>1006</v>
      </c>
      <c r="J730">
        <v>0</v>
      </c>
      <c r="K730">
        <v>3</v>
      </c>
      <c r="L730">
        <v>0</v>
      </c>
      <c r="M730">
        <v>0</v>
      </c>
      <c r="N730">
        <v>0</v>
      </c>
      <c r="O730">
        <v>0</v>
      </c>
      <c r="P730">
        <v>5</v>
      </c>
      <c r="Q730" s="2">
        <v>0</v>
      </c>
      <c r="R730" s="2">
        <v>2</v>
      </c>
      <c r="S730" s="2">
        <v>2</v>
      </c>
      <c r="T730" s="2">
        <v>1</v>
      </c>
      <c r="U730" s="2">
        <v>0</v>
      </c>
      <c r="V730" s="2">
        <v>1</v>
      </c>
      <c r="W730" s="2">
        <v>0</v>
      </c>
      <c r="X730" s="2">
        <v>0</v>
      </c>
      <c r="Y730" s="2">
        <v>1</v>
      </c>
      <c r="Z730" s="2">
        <v>0</v>
      </c>
      <c r="AA730" s="6">
        <v>1</v>
      </c>
    </row>
    <row r="731" spans="1:27" ht="15" thickBot="1">
      <c r="A731">
        <v>29</v>
      </c>
      <c r="B731" s="16" t="s">
        <v>489</v>
      </c>
      <c r="C731" s="15" t="s">
        <v>488</v>
      </c>
      <c r="D731" s="1">
        <v>24</v>
      </c>
      <c r="E731" s="4" t="s">
        <v>364</v>
      </c>
      <c r="F731">
        <v>1</v>
      </c>
      <c r="G731">
        <v>298</v>
      </c>
      <c r="H731" s="4" t="s">
        <v>370</v>
      </c>
      <c r="I731">
        <f>24*60+47</f>
        <v>1487</v>
      </c>
      <c r="J731">
        <v>2</v>
      </c>
      <c r="K731">
        <v>4</v>
      </c>
      <c r="L731">
        <v>0</v>
      </c>
      <c r="M731">
        <v>0</v>
      </c>
      <c r="N731">
        <v>4</v>
      </c>
      <c r="O731">
        <v>6</v>
      </c>
      <c r="P731">
        <v>11</v>
      </c>
      <c r="Q731" s="2">
        <v>1</v>
      </c>
      <c r="R731" s="2">
        <v>3</v>
      </c>
      <c r="S731" s="2">
        <v>4</v>
      </c>
      <c r="T731" s="2">
        <v>0</v>
      </c>
      <c r="U731" s="2">
        <v>2</v>
      </c>
      <c r="V731" s="2">
        <v>0</v>
      </c>
      <c r="W731" s="2">
        <v>2</v>
      </c>
      <c r="X731" s="2">
        <v>2</v>
      </c>
      <c r="Y731" s="2">
        <v>0</v>
      </c>
      <c r="Z731" s="2">
        <v>8</v>
      </c>
      <c r="AA731" s="6">
        <v>1</v>
      </c>
    </row>
    <row r="732" spans="1:27" ht="15" thickBot="1">
      <c r="A732">
        <v>29</v>
      </c>
      <c r="B732" s="16" t="s">
        <v>489</v>
      </c>
      <c r="C732" s="15" t="s">
        <v>488</v>
      </c>
      <c r="D732" s="1">
        <v>24</v>
      </c>
      <c r="E732" s="4" t="s">
        <v>364</v>
      </c>
      <c r="F732">
        <v>1</v>
      </c>
      <c r="G732">
        <v>295</v>
      </c>
      <c r="H732" s="4" t="s">
        <v>367</v>
      </c>
      <c r="I732">
        <f>36*60+45</f>
        <v>2205</v>
      </c>
      <c r="J732">
        <v>13</v>
      </c>
      <c r="K732">
        <v>24</v>
      </c>
      <c r="L732">
        <v>0</v>
      </c>
      <c r="M732">
        <v>1</v>
      </c>
      <c r="N732">
        <v>3</v>
      </c>
      <c r="O732">
        <v>3</v>
      </c>
      <c r="P732">
        <v>7</v>
      </c>
      <c r="Q732" s="2">
        <v>4</v>
      </c>
      <c r="R732" s="2">
        <v>12</v>
      </c>
      <c r="S732" s="2">
        <v>16</v>
      </c>
      <c r="T732" s="2">
        <v>0</v>
      </c>
      <c r="U732" s="2">
        <v>1</v>
      </c>
      <c r="V732" s="2">
        <v>0</v>
      </c>
      <c r="W732" s="2">
        <v>2</v>
      </c>
      <c r="X732" s="2">
        <v>1</v>
      </c>
      <c r="Y732" s="2">
        <v>3</v>
      </c>
      <c r="Z732" s="2">
        <v>29</v>
      </c>
      <c r="AA732" s="6">
        <v>1</v>
      </c>
    </row>
    <row r="733" spans="1:27" ht="15" thickBot="1">
      <c r="A733">
        <v>29</v>
      </c>
      <c r="B733" s="16" t="s">
        <v>489</v>
      </c>
      <c r="C733" s="15" t="s">
        <v>488</v>
      </c>
      <c r="D733" s="1">
        <v>24</v>
      </c>
      <c r="E733" s="4" t="s">
        <v>364</v>
      </c>
      <c r="F733">
        <v>1</v>
      </c>
      <c r="G733">
        <v>296</v>
      </c>
      <c r="H733" s="4" t="s">
        <v>368</v>
      </c>
      <c r="I733">
        <f>22*60+53</f>
        <v>1373</v>
      </c>
      <c r="J733">
        <v>2</v>
      </c>
      <c r="K733">
        <v>7</v>
      </c>
      <c r="L733">
        <v>0</v>
      </c>
      <c r="M733">
        <v>2</v>
      </c>
      <c r="N733">
        <v>3</v>
      </c>
      <c r="O733">
        <v>3</v>
      </c>
      <c r="P733">
        <v>15</v>
      </c>
      <c r="Q733" s="2">
        <v>0</v>
      </c>
      <c r="R733" s="2">
        <v>3</v>
      </c>
      <c r="S733" s="2">
        <v>3</v>
      </c>
      <c r="T733" s="2">
        <v>2</v>
      </c>
      <c r="U733" s="2">
        <v>5</v>
      </c>
      <c r="V733" s="2">
        <v>1</v>
      </c>
      <c r="W733" s="2">
        <v>3</v>
      </c>
      <c r="X733" s="2">
        <v>2</v>
      </c>
      <c r="Y733" s="2">
        <v>1</v>
      </c>
      <c r="Z733" s="2">
        <v>7</v>
      </c>
      <c r="AA733" s="6">
        <v>1</v>
      </c>
    </row>
    <row r="734" spans="1:27" ht="15" thickBot="1">
      <c r="A734">
        <v>29</v>
      </c>
      <c r="B734" s="16" t="s">
        <v>489</v>
      </c>
      <c r="C734" s="15" t="s">
        <v>488</v>
      </c>
      <c r="D734" s="1">
        <v>24</v>
      </c>
      <c r="E734" s="4" t="s">
        <v>364</v>
      </c>
      <c r="F734">
        <v>1</v>
      </c>
      <c r="G734">
        <v>297</v>
      </c>
      <c r="H734" s="4" t="s">
        <v>369</v>
      </c>
      <c r="I734">
        <f>34*60+49</f>
        <v>2089</v>
      </c>
      <c r="J734">
        <v>5</v>
      </c>
      <c r="K734">
        <v>15</v>
      </c>
      <c r="L734">
        <v>1</v>
      </c>
      <c r="M734">
        <v>1</v>
      </c>
      <c r="N734">
        <v>2</v>
      </c>
      <c r="O734">
        <v>2</v>
      </c>
      <c r="P734">
        <v>20</v>
      </c>
      <c r="Q734" s="2">
        <v>2</v>
      </c>
      <c r="R734" s="2">
        <v>8</v>
      </c>
      <c r="S734" s="2">
        <v>10</v>
      </c>
      <c r="T734" s="2">
        <v>10</v>
      </c>
      <c r="U734" s="2">
        <v>2</v>
      </c>
      <c r="V734" s="2">
        <v>1</v>
      </c>
      <c r="W734" s="2">
        <v>4</v>
      </c>
      <c r="X734" s="2">
        <v>0</v>
      </c>
      <c r="Y734" s="2">
        <v>2</v>
      </c>
      <c r="Z734" s="2">
        <v>13</v>
      </c>
      <c r="AA734" s="6">
        <v>1</v>
      </c>
    </row>
    <row r="735" spans="1:27" ht="15" thickBot="1">
      <c r="A735">
        <v>29</v>
      </c>
      <c r="B735" s="16" t="s">
        <v>489</v>
      </c>
      <c r="C735" s="15" t="s">
        <v>488</v>
      </c>
      <c r="D735" s="1">
        <v>24</v>
      </c>
      <c r="E735" s="4" t="s">
        <v>364</v>
      </c>
      <c r="F735">
        <v>1</v>
      </c>
      <c r="G735">
        <v>301</v>
      </c>
      <c r="H735" s="4" t="s">
        <v>373</v>
      </c>
      <c r="I735">
        <f>13*60+11</f>
        <v>791</v>
      </c>
      <c r="J735">
        <v>1</v>
      </c>
      <c r="K735">
        <v>2</v>
      </c>
      <c r="L735">
        <v>0</v>
      </c>
      <c r="M735">
        <v>0</v>
      </c>
      <c r="N735">
        <v>0</v>
      </c>
      <c r="O735">
        <v>0</v>
      </c>
      <c r="P735">
        <v>-9</v>
      </c>
      <c r="Q735" s="2">
        <v>0</v>
      </c>
      <c r="R735" s="2">
        <v>0</v>
      </c>
      <c r="S735" s="2">
        <v>0</v>
      </c>
      <c r="T735" s="2">
        <v>1</v>
      </c>
      <c r="U735" s="2">
        <v>2</v>
      </c>
      <c r="V735" s="2">
        <v>1</v>
      </c>
      <c r="W735" s="2">
        <v>0</v>
      </c>
      <c r="X735" s="2">
        <v>0</v>
      </c>
      <c r="Y735" s="2">
        <v>0</v>
      </c>
      <c r="Z735" s="2">
        <v>2</v>
      </c>
      <c r="AA735" s="6">
        <v>0</v>
      </c>
    </row>
    <row r="736" spans="1:27" ht="15" thickBot="1">
      <c r="A736">
        <v>29</v>
      </c>
      <c r="B736" s="16" t="s">
        <v>489</v>
      </c>
      <c r="C736" s="15" t="s">
        <v>488</v>
      </c>
      <c r="D736" s="1">
        <v>24</v>
      </c>
      <c r="E736" s="4" t="s">
        <v>364</v>
      </c>
      <c r="F736">
        <v>1</v>
      </c>
      <c r="G736">
        <v>300</v>
      </c>
      <c r="H736" s="4" t="s">
        <v>372</v>
      </c>
      <c r="I736">
        <f>25*60+7</f>
        <v>1507</v>
      </c>
      <c r="J736">
        <v>4</v>
      </c>
      <c r="K736">
        <v>10</v>
      </c>
      <c r="L736">
        <v>1</v>
      </c>
      <c r="M736">
        <v>4</v>
      </c>
      <c r="N736">
        <v>3</v>
      </c>
      <c r="O736">
        <v>3</v>
      </c>
      <c r="P736">
        <v>-4</v>
      </c>
      <c r="Q736" s="2">
        <v>0</v>
      </c>
      <c r="R736" s="2">
        <v>3</v>
      </c>
      <c r="S736" s="2">
        <v>3</v>
      </c>
      <c r="T736" s="2">
        <v>2</v>
      </c>
      <c r="U736" s="2">
        <v>1</v>
      </c>
      <c r="V736" s="2">
        <v>0</v>
      </c>
      <c r="W736" s="2">
        <v>2</v>
      </c>
      <c r="X736" s="2">
        <v>0</v>
      </c>
      <c r="Y736" s="2">
        <v>1</v>
      </c>
      <c r="Z736" s="2">
        <v>12</v>
      </c>
      <c r="AA736" s="6">
        <v>0</v>
      </c>
    </row>
    <row r="737" spans="1:27" ht="15" thickBot="1">
      <c r="A737">
        <v>29</v>
      </c>
      <c r="B737" s="16" t="s">
        <v>489</v>
      </c>
      <c r="C737" s="15" t="s">
        <v>488</v>
      </c>
      <c r="D737" s="1">
        <v>24</v>
      </c>
      <c r="E737" s="4" t="s">
        <v>364</v>
      </c>
      <c r="F737">
        <v>1</v>
      </c>
      <c r="G737">
        <v>302</v>
      </c>
      <c r="H737" s="4" t="s">
        <v>374</v>
      </c>
      <c r="I737">
        <f>31*60+14</f>
        <v>1874</v>
      </c>
      <c r="J737">
        <v>1</v>
      </c>
      <c r="K737">
        <v>5</v>
      </c>
      <c r="L737">
        <v>0</v>
      </c>
      <c r="M737">
        <v>3</v>
      </c>
      <c r="N737">
        <v>3</v>
      </c>
      <c r="O737">
        <v>4</v>
      </c>
      <c r="P737">
        <v>6</v>
      </c>
      <c r="Q737" s="2">
        <v>0</v>
      </c>
      <c r="R737" s="2">
        <v>3</v>
      </c>
      <c r="S737" s="2">
        <v>3</v>
      </c>
      <c r="T737" s="2">
        <v>3</v>
      </c>
      <c r="U737" s="2">
        <v>1</v>
      </c>
      <c r="V737" s="2">
        <v>1</v>
      </c>
      <c r="W737" s="2">
        <v>1</v>
      </c>
      <c r="X737" s="2">
        <v>0</v>
      </c>
      <c r="Y737" s="2">
        <v>2</v>
      </c>
      <c r="Z737" s="2">
        <v>5</v>
      </c>
      <c r="AA737" s="6">
        <v>0</v>
      </c>
    </row>
    <row r="738" spans="1:27" ht="15" thickBot="1">
      <c r="A738">
        <v>29</v>
      </c>
      <c r="B738" s="16" t="s">
        <v>489</v>
      </c>
      <c r="C738" s="15" t="s">
        <v>488</v>
      </c>
      <c r="D738" s="1">
        <v>24</v>
      </c>
      <c r="E738" s="4" t="s">
        <v>364</v>
      </c>
      <c r="F738">
        <v>1</v>
      </c>
      <c r="G738">
        <v>304</v>
      </c>
      <c r="H738" s="4" t="s">
        <v>376</v>
      </c>
      <c r="I738">
        <f>23*60+13</f>
        <v>1393</v>
      </c>
      <c r="J738">
        <v>4</v>
      </c>
      <c r="K738">
        <v>7</v>
      </c>
      <c r="L738">
        <v>4</v>
      </c>
      <c r="M738">
        <v>5</v>
      </c>
      <c r="N738">
        <v>1</v>
      </c>
      <c r="O738">
        <v>2</v>
      </c>
      <c r="P738">
        <v>0</v>
      </c>
      <c r="Q738" s="2">
        <v>1</v>
      </c>
      <c r="R738" s="2">
        <v>1</v>
      </c>
      <c r="S738" s="2">
        <v>2</v>
      </c>
      <c r="T738" s="2">
        <v>1</v>
      </c>
      <c r="U738" s="2">
        <v>1</v>
      </c>
      <c r="V738" s="2">
        <v>0</v>
      </c>
      <c r="W738" s="2">
        <v>0</v>
      </c>
      <c r="X738" s="2">
        <v>0</v>
      </c>
      <c r="Y738" s="2">
        <v>0</v>
      </c>
      <c r="Z738" s="2">
        <v>13</v>
      </c>
      <c r="AA738" s="6">
        <v>0</v>
      </c>
    </row>
    <row r="739" spans="1:27" ht="15" thickBot="1">
      <c r="A739">
        <v>29</v>
      </c>
      <c r="B739" s="16" t="s">
        <v>489</v>
      </c>
      <c r="C739" s="15" t="s">
        <v>488</v>
      </c>
      <c r="D739" s="1">
        <v>24</v>
      </c>
      <c r="E739" s="4" t="s">
        <v>364</v>
      </c>
      <c r="F739">
        <v>1</v>
      </c>
      <c r="G739">
        <v>299</v>
      </c>
      <c r="H739" s="4" t="s">
        <v>371</v>
      </c>
      <c r="I739">
        <f>11*60+15</f>
        <v>675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4</v>
      </c>
      <c r="Q739" s="2">
        <v>1</v>
      </c>
      <c r="R739" s="2">
        <v>1</v>
      </c>
      <c r="S739" s="2">
        <v>2</v>
      </c>
      <c r="T739" s="2">
        <v>1</v>
      </c>
      <c r="U739" s="2">
        <v>1</v>
      </c>
      <c r="V739" s="2">
        <v>0</v>
      </c>
      <c r="W739" s="2">
        <v>0</v>
      </c>
      <c r="X739" s="2">
        <v>0</v>
      </c>
      <c r="Y739" s="2">
        <v>0</v>
      </c>
      <c r="Z739" s="2">
        <v>13</v>
      </c>
      <c r="AA739" s="6">
        <v>0</v>
      </c>
    </row>
    <row r="740" spans="1:27">
      <c r="A740">
        <v>29</v>
      </c>
      <c r="B740" s="16" t="s">
        <v>489</v>
      </c>
      <c r="C740" s="15" t="s">
        <v>488</v>
      </c>
      <c r="D740" s="1">
        <v>24</v>
      </c>
      <c r="E740" s="4" t="s">
        <v>364</v>
      </c>
      <c r="F740">
        <v>1</v>
      </c>
      <c r="G740">
        <v>294</v>
      </c>
      <c r="H740" s="4" t="s">
        <v>366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6">
        <v>0</v>
      </c>
    </row>
    <row r="741" spans="1:27">
      <c r="A741">
        <v>29</v>
      </c>
      <c r="B741" s="16" t="s">
        <v>489</v>
      </c>
      <c r="C741" s="15" t="s">
        <v>488</v>
      </c>
      <c r="D741" s="1">
        <v>24</v>
      </c>
      <c r="E741" s="4" t="s">
        <v>364</v>
      </c>
      <c r="F741">
        <v>1</v>
      </c>
      <c r="G741">
        <v>303</v>
      </c>
      <c r="H741" s="4" t="s">
        <v>375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6">
        <v>0</v>
      </c>
    </row>
    <row r="742" spans="1:27">
      <c r="A742">
        <v>29</v>
      </c>
      <c r="B742" s="16" t="s">
        <v>489</v>
      </c>
      <c r="C742" s="15" t="s">
        <v>488</v>
      </c>
      <c r="D742" s="1">
        <v>24</v>
      </c>
      <c r="E742" s="4" t="s">
        <v>364</v>
      </c>
      <c r="F742">
        <v>1</v>
      </c>
      <c r="G742">
        <v>305</v>
      </c>
      <c r="H742" s="4" t="s">
        <v>377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6">
        <v>0</v>
      </c>
    </row>
    <row r="743" spans="1:27" ht="15" thickBot="1">
      <c r="A743">
        <v>30</v>
      </c>
      <c r="B743" t="s">
        <v>490</v>
      </c>
      <c r="C743" s="15" t="s">
        <v>488</v>
      </c>
      <c r="D743" s="1">
        <v>25</v>
      </c>
      <c r="E743" s="4" t="s">
        <v>380</v>
      </c>
      <c r="F743">
        <v>-1</v>
      </c>
      <c r="G743">
        <v>306</v>
      </c>
      <c r="H743" s="4" t="s">
        <v>381</v>
      </c>
      <c r="I743">
        <f>40*60+16</f>
        <v>2416</v>
      </c>
      <c r="J743">
        <v>7</v>
      </c>
      <c r="K743">
        <v>17</v>
      </c>
      <c r="L743">
        <v>3</v>
      </c>
      <c r="M743">
        <v>4</v>
      </c>
      <c r="N743">
        <v>9</v>
      </c>
      <c r="O743">
        <v>10</v>
      </c>
      <c r="P743">
        <v>-4</v>
      </c>
      <c r="Q743" s="2">
        <v>1</v>
      </c>
      <c r="R743" s="2">
        <v>5</v>
      </c>
      <c r="S743" s="2">
        <v>6</v>
      </c>
      <c r="T743" s="2">
        <v>3</v>
      </c>
      <c r="U743" s="2">
        <v>3</v>
      </c>
      <c r="V743" s="2">
        <v>0</v>
      </c>
      <c r="W743" s="2">
        <v>3</v>
      </c>
      <c r="X743" s="2">
        <v>0</v>
      </c>
      <c r="Y743" s="2">
        <v>0</v>
      </c>
      <c r="Z743" s="2">
        <v>26</v>
      </c>
      <c r="AA743" s="6">
        <v>1</v>
      </c>
    </row>
    <row r="744" spans="1:27" ht="15" thickBot="1">
      <c r="A744">
        <v>30</v>
      </c>
      <c r="B744" t="s">
        <v>490</v>
      </c>
      <c r="C744" s="15" t="s">
        <v>488</v>
      </c>
      <c r="D744" s="1">
        <v>25</v>
      </c>
      <c r="E744" s="4" t="s">
        <v>380</v>
      </c>
      <c r="F744">
        <v>-1</v>
      </c>
      <c r="G744">
        <v>307</v>
      </c>
      <c r="H744" s="4" t="s">
        <v>382</v>
      </c>
      <c r="I744">
        <f>34*60+21</f>
        <v>2061</v>
      </c>
      <c r="J744">
        <v>9</v>
      </c>
      <c r="K744">
        <v>16</v>
      </c>
      <c r="L744">
        <v>0</v>
      </c>
      <c r="M744">
        <v>2</v>
      </c>
      <c r="N744">
        <v>3</v>
      </c>
      <c r="O744">
        <v>3</v>
      </c>
      <c r="P744">
        <v>-5</v>
      </c>
      <c r="Q744" s="2">
        <v>1</v>
      </c>
      <c r="R744" s="2">
        <v>6</v>
      </c>
      <c r="S744" s="2">
        <v>7</v>
      </c>
      <c r="T744" s="2">
        <v>4</v>
      </c>
      <c r="U744" s="2">
        <v>1</v>
      </c>
      <c r="V744" s="2">
        <v>2</v>
      </c>
      <c r="W744" s="2">
        <v>0</v>
      </c>
      <c r="X744" s="2">
        <v>0</v>
      </c>
      <c r="Y744" s="2">
        <v>0</v>
      </c>
      <c r="Z744" s="2">
        <v>21</v>
      </c>
      <c r="AA744" s="6">
        <v>1</v>
      </c>
    </row>
    <row r="745" spans="1:27" ht="15" thickBot="1">
      <c r="A745">
        <v>30</v>
      </c>
      <c r="B745" t="s">
        <v>490</v>
      </c>
      <c r="C745" s="15" t="s">
        <v>488</v>
      </c>
      <c r="D745" s="1">
        <v>25</v>
      </c>
      <c r="E745" s="4" t="s">
        <v>380</v>
      </c>
      <c r="F745">
        <v>-1</v>
      </c>
      <c r="G745">
        <v>308</v>
      </c>
      <c r="H745" s="4" t="s">
        <v>383</v>
      </c>
      <c r="I745">
        <f>31*60+51</f>
        <v>1911</v>
      </c>
      <c r="J745">
        <v>5</v>
      </c>
      <c r="K745">
        <v>13</v>
      </c>
      <c r="L745">
        <v>0</v>
      </c>
      <c r="M745">
        <v>0</v>
      </c>
      <c r="N745">
        <v>2</v>
      </c>
      <c r="O745">
        <v>3</v>
      </c>
      <c r="P745">
        <v>-2</v>
      </c>
      <c r="Q745" s="2">
        <v>1</v>
      </c>
      <c r="R745" s="2">
        <v>1</v>
      </c>
      <c r="S745" s="2">
        <v>2</v>
      </c>
      <c r="T745" s="2">
        <v>0</v>
      </c>
      <c r="U745" s="2">
        <v>4</v>
      </c>
      <c r="V745" s="2">
        <v>1</v>
      </c>
      <c r="W745" s="2">
        <v>1</v>
      </c>
      <c r="X745" s="2">
        <v>1</v>
      </c>
      <c r="Y745" s="2">
        <v>1</v>
      </c>
      <c r="Z745" s="2">
        <v>12</v>
      </c>
      <c r="AA745" s="6">
        <v>1</v>
      </c>
    </row>
    <row r="746" spans="1:27" ht="15" thickBot="1">
      <c r="A746">
        <v>30</v>
      </c>
      <c r="B746" t="s">
        <v>490</v>
      </c>
      <c r="C746" s="15" t="s">
        <v>488</v>
      </c>
      <c r="D746" s="1">
        <v>25</v>
      </c>
      <c r="E746" s="4" t="s">
        <v>380</v>
      </c>
      <c r="F746">
        <v>-1</v>
      </c>
      <c r="G746">
        <v>309</v>
      </c>
      <c r="H746" s="4" t="s">
        <v>384</v>
      </c>
      <c r="I746">
        <f>28*60+13</f>
        <v>1693</v>
      </c>
      <c r="J746">
        <v>2</v>
      </c>
      <c r="K746">
        <v>5</v>
      </c>
      <c r="L746">
        <v>1</v>
      </c>
      <c r="M746">
        <v>1</v>
      </c>
      <c r="N746">
        <v>1</v>
      </c>
      <c r="O746">
        <v>2</v>
      </c>
      <c r="P746">
        <v>-13</v>
      </c>
      <c r="Q746" s="2">
        <v>0</v>
      </c>
      <c r="R746" s="2">
        <v>3</v>
      </c>
      <c r="S746" s="2">
        <v>3</v>
      </c>
      <c r="T746" s="2">
        <v>1</v>
      </c>
      <c r="U746" s="2">
        <v>4</v>
      </c>
      <c r="V746" s="2">
        <v>1</v>
      </c>
      <c r="W746" s="2">
        <v>2</v>
      </c>
      <c r="X746" s="2">
        <v>0</v>
      </c>
      <c r="Y746" s="2">
        <v>0</v>
      </c>
      <c r="Z746" s="2">
        <v>6</v>
      </c>
      <c r="AA746" s="6">
        <v>1</v>
      </c>
    </row>
    <row r="747" spans="1:27" ht="15" thickBot="1">
      <c r="A747">
        <v>30</v>
      </c>
      <c r="B747" t="s">
        <v>490</v>
      </c>
      <c r="C747" s="15" t="s">
        <v>488</v>
      </c>
      <c r="D747" s="1">
        <v>25</v>
      </c>
      <c r="E747" s="4" t="s">
        <v>380</v>
      </c>
      <c r="F747">
        <v>-1</v>
      </c>
      <c r="G747">
        <v>310</v>
      </c>
      <c r="H747" s="4" t="s">
        <v>385</v>
      </c>
      <c r="I747">
        <f>35*60+6</f>
        <v>2106</v>
      </c>
      <c r="J747">
        <v>2</v>
      </c>
      <c r="K747">
        <v>5</v>
      </c>
      <c r="L747">
        <v>1</v>
      </c>
      <c r="M747">
        <v>3</v>
      </c>
      <c r="N747">
        <v>3</v>
      </c>
      <c r="O747">
        <v>4</v>
      </c>
      <c r="P747">
        <v>-3</v>
      </c>
      <c r="Q747" s="2">
        <v>0</v>
      </c>
      <c r="R747" s="2">
        <v>4</v>
      </c>
      <c r="S747" s="2">
        <v>4</v>
      </c>
      <c r="T747" s="2">
        <v>5</v>
      </c>
      <c r="U747" s="2">
        <v>1</v>
      </c>
      <c r="V747" s="2">
        <v>1</v>
      </c>
      <c r="W747" s="2">
        <v>1</v>
      </c>
      <c r="X747" s="2">
        <v>0</v>
      </c>
      <c r="Y747" s="2">
        <v>0</v>
      </c>
      <c r="Z747" s="2">
        <v>8</v>
      </c>
      <c r="AA747" s="6">
        <v>1</v>
      </c>
    </row>
    <row r="748" spans="1:27" ht="15" thickBot="1">
      <c r="A748">
        <v>30</v>
      </c>
      <c r="B748" t="s">
        <v>490</v>
      </c>
      <c r="C748" s="15" t="s">
        <v>488</v>
      </c>
      <c r="D748" s="1">
        <v>25</v>
      </c>
      <c r="E748" s="4" t="s">
        <v>380</v>
      </c>
      <c r="F748">
        <v>-1</v>
      </c>
      <c r="G748">
        <v>313</v>
      </c>
      <c r="H748" s="4" t="s">
        <v>388</v>
      </c>
      <c r="I748">
        <f>16*60+8</f>
        <v>968</v>
      </c>
      <c r="J748">
        <v>1</v>
      </c>
      <c r="K748">
        <v>2</v>
      </c>
      <c r="L748">
        <v>0</v>
      </c>
      <c r="M748">
        <v>0</v>
      </c>
      <c r="N748">
        <v>2</v>
      </c>
      <c r="O748">
        <v>2</v>
      </c>
      <c r="P748">
        <v>-4</v>
      </c>
      <c r="Q748" s="2">
        <v>1</v>
      </c>
      <c r="R748" s="2">
        <v>2</v>
      </c>
      <c r="S748" s="2">
        <v>3</v>
      </c>
      <c r="T748" s="2">
        <v>0</v>
      </c>
      <c r="U748" s="2">
        <v>3</v>
      </c>
      <c r="V748" s="2">
        <v>0</v>
      </c>
      <c r="W748" s="2">
        <v>2</v>
      </c>
      <c r="X748" s="2">
        <v>1</v>
      </c>
      <c r="Y748" s="2">
        <v>0</v>
      </c>
      <c r="Z748" s="2">
        <v>4</v>
      </c>
      <c r="AA748" s="6">
        <v>0</v>
      </c>
    </row>
    <row r="749" spans="1:27" ht="15" thickBot="1">
      <c r="A749">
        <v>30</v>
      </c>
      <c r="B749" t="s">
        <v>490</v>
      </c>
      <c r="C749" s="15" t="s">
        <v>488</v>
      </c>
      <c r="D749" s="1">
        <v>25</v>
      </c>
      <c r="E749" s="4" t="s">
        <v>380</v>
      </c>
      <c r="F749">
        <v>-1</v>
      </c>
      <c r="G749">
        <v>312</v>
      </c>
      <c r="H749" s="4" t="s">
        <v>387</v>
      </c>
      <c r="I749">
        <f>19*60+48</f>
        <v>1188</v>
      </c>
      <c r="J749">
        <v>1</v>
      </c>
      <c r="K749">
        <v>8</v>
      </c>
      <c r="L749">
        <v>0</v>
      </c>
      <c r="M749">
        <v>0</v>
      </c>
      <c r="N749">
        <v>0</v>
      </c>
      <c r="O749">
        <v>0</v>
      </c>
      <c r="P749">
        <v>3</v>
      </c>
      <c r="Q749" s="2">
        <v>3</v>
      </c>
      <c r="R749" s="2">
        <v>2</v>
      </c>
      <c r="S749" s="2">
        <v>5</v>
      </c>
      <c r="T749" s="2">
        <v>1</v>
      </c>
      <c r="U749" s="2">
        <v>2</v>
      </c>
      <c r="V749" s="2">
        <v>1</v>
      </c>
      <c r="W749" s="2">
        <v>1</v>
      </c>
      <c r="X749" s="2">
        <v>0</v>
      </c>
      <c r="Y749" s="2">
        <v>4</v>
      </c>
      <c r="Z749" s="2">
        <v>2</v>
      </c>
      <c r="AA749" s="6">
        <v>0</v>
      </c>
    </row>
    <row r="750" spans="1:27" ht="15" thickBot="1">
      <c r="A750">
        <v>30</v>
      </c>
      <c r="B750" t="s">
        <v>490</v>
      </c>
      <c r="C750" s="15" t="s">
        <v>488</v>
      </c>
      <c r="D750" s="1">
        <v>25</v>
      </c>
      <c r="E750" s="4" t="s">
        <v>380</v>
      </c>
      <c r="F750">
        <v>-1</v>
      </c>
      <c r="G750">
        <v>315</v>
      </c>
      <c r="H750" s="4" t="s">
        <v>390</v>
      </c>
      <c r="I750">
        <f>12*60+54</f>
        <v>774</v>
      </c>
      <c r="J750">
        <v>3</v>
      </c>
      <c r="K750">
        <v>4</v>
      </c>
      <c r="L750">
        <v>1</v>
      </c>
      <c r="M750">
        <v>1</v>
      </c>
      <c r="N750">
        <v>2</v>
      </c>
      <c r="O750">
        <v>2</v>
      </c>
      <c r="P750">
        <v>-5</v>
      </c>
      <c r="Q750" s="2">
        <v>0</v>
      </c>
      <c r="R750" s="2">
        <v>1</v>
      </c>
      <c r="S750" s="2">
        <v>1</v>
      </c>
      <c r="T750" s="2">
        <v>3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9</v>
      </c>
      <c r="AA750" s="6">
        <v>0</v>
      </c>
    </row>
    <row r="751" spans="1:27" ht="15" thickBot="1">
      <c r="A751">
        <v>30</v>
      </c>
      <c r="B751" t="s">
        <v>490</v>
      </c>
      <c r="C751" s="15" t="s">
        <v>488</v>
      </c>
      <c r="D751" s="1">
        <v>25</v>
      </c>
      <c r="E751" s="4" t="s">
        <v>380</v>
      </c>
      <c r="F751">
        <v>-1</v>
      </c>
      <c r="G751">
        <v>314</v>
      </c>
      <c r="H751" s="4" t="s">
        <v>389</v>
      </c>
      <c r="I751">
        <f>7*60+44</f>
        <v>464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-4</v>
      </c>
      <c r="Q751" s="2">
        <v>0</v>
      </c>
      <c r="R751" s="2">
        <v>3</v>
      </c>
      <c r="S751" s="2">
        <v>3</v>
      </c>
      <c r="T751" s="2">
        <v>1</v>
      </c>
      <c r="U751" s="2">
        <v>0</v>
      </c>
      <c r="V751" s="2">
        <v>0</v>
      </c>
      <c r="W751" s="2">
        <v>0</v>
      </c>
      <c r="X751" s="2">
        <v>1</v>
      </c>
      <c r="Y751" s="2">
        <v>0</v>
      </c>
      <c r="Z751" s="2">
        <v>0</v>
      </c>
      <c r="AA751" s="6">
        <v>0</v>
      </c>
    </row>
    <row r="752" spans="1:27" ht="15" thickBot="1">
      <c r="A752">
        <v>30</v>
      </c>
      <c r="B752" t="s">
        <v>490</v>
      </c>
      <c r="C752" s="15" t="s">
        <v>488</v>
      </c>
      <c r="D752" s="1">
        <v>25</v>
      </c>
      <c r="E752" s="4" t="s">
        <v>380</v>
      </c>
      <c r="F752">
        <v>-1</v>
      </c>
      <c r="G752">
        <v>311</v>
      </c>
      <c r="H752" s="4" t="s">
        <v>386</v>
      </c>
      <c r="I752">
        <f>13*60+39</f>
        <v>819</v>
      </c>
      <c r="J752">
        <v>3</v>
      </c>
      <c r="K752">
        <v>7</v>
      </c>
      <c r="L752">
        <v>0</v>
      </c>
      <c r="M752">
        <v>0</v>
      </c>
      <c r="N752">
        <v>0</v>
      </c>
      <c r="O752">
        <v>2</v>
      </c>
      <c r="P752">
        <v>-3</v>
      </c>
      <c r="Q752" s="2">
        <v>1</v>
      </c>
      <c r="R752" s="2">
        <v>4</v>
      </c>
      <c r="S752" s="2">
        <v>5</v>
      </c>
      <c r="T752" s="2">
        <v>1</v>
      </c>
      <c r="U752" s="2">
        <v>1</v>
      </c>
      <c r="V752" s="2">
        <v>0</v>
      </c>
      <c r="W752" s="2">
        <v>0</v>
      </c>
      <c r="X752" s="2">
        <v>0</v>
      </c>
      <c r="Y752" s="2">
        <v>0</v>
      </c>
      <c r="Z752" s="2">
        <v>6</v>
      </c>
      <c r="AA752" s="6">
        <v>0</v>
      </c>
    </row>
    <row r="753" spans="1:27">
      <c r="A753">
        <v>30</v>
      </c>
      <c r="B753" t="s">
        <v>490</v>
      </c>
      <c r="C753" s="15" t="s">
        <v>488</v>
      </c>
      <c r="D753" s="1">
        <v>25</v>
      </c>
      <c r="E753" s="4" t="s">
        <v>380</v>
      </c>
      <c r="F753">
        <v>-1</v>
      </c>
      <c r="G753">
        <v>316</v>
      </c>
      <c r="H753" s="4" t="s">
        <v>391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6">
        <v>0</v>
      </c>
    </row>
    <row r="754" spans="1:27">
      <c r="A754">
        <v>30</v>
      </c>
      <c r="B754" t="s">
        <v>490</v>
      </c>
      <c r="C754" s="15" t="s">
        <v>488</v>
      </c>
      <c r="D754" s="1">
        <v>25</v>
      </c>
      <c r="E754" s="4" t="s">
        <v>380</v>
      </c>
      <c r="F754">
        <v>-1</v>
      </c>
      <c r="G754">
        <v>317</v>
      </c>
      <c r="H754" s="4" t="s">
        <v>392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6">
        <v>0</v>
      </c>
    </row>
    <row r="755" spans="1:27">
      <c r="A755">
        <v>30</v>
      </c>
      <c r="B755" t="s">
        <v>490</v>
      </c>
      <c r="C755" s="15" t="s">
        <v>488</v>
      </c>
      <c r="D755" s="1">
        <v>25</v>
      </c>
      <c r="E755" s="4" t="s">
        <v>380</v>
      </c>
      <c r="F755">
        <v>-1</v>
      </c>
      <c r="G755">
        <v>318</v>
      </c>
      <c r="H755" s="4" t="s">
        <v>393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6">
        <v>0</v>
      </c>
    </row>
    <row r="756" spans="1:27" ht="15" thickBot="1">
      <c r="A756">
        <v>30</v>
      </c>
      <c r="B756" t="s">
        <v>490</v>
      </c>
      <c r="C756" s="15" t="s">
        <v>488</v>
      </c>
      <c r="D756" s="1">
        <v>17</v>
      </c>
      <c r="E756" s="4" t="s">
        <v>265</v>
      </c>
      <c r="F756">
        <v>1</v>
      </c>
      <c r="G756">
        <v>204</v>
      </c>
      <c r="H756" s="4" t="s">
        <v>266</v>
      </c>
      <c r="I756">
        <f>33*60+9</f>
        <v>1989</v>
      </c>
      <c r="J756">
        <v>8</v>
      </c>
      <c r="K756">
        <v>17</v>
      </c>
      <c r="L756">
        <v>5</v>
      </c>
      <c r="M756">
        <v>8</v>
      </c>
      <c r="N756">
        <v>3</v>
      </c>
      <c r="O756">
        <v>4</v>
      </c>
      <c r="P756">
        <v>-2</v>
      </c>
      <c r="Q756" s="2">
        <v>2</v>
      </c>
      <c r="R756" s="2">
        <v>3</v>
      </c>
      <c r="S756" s="2">
        <v>5</v>
      </c>
      <c r="T756" s="2">
        <v>1</v>
      </c>
      <c r="U756" s="2">
        <v>2</v>
      </c>
      <c r="V756" s="2">
        <v>1</v>
      </c>
      <c r="W756" s="2">
        <v>0</v>
      </c>
      <c r="X756" s="2">
        <v>0</v>
      </c>
      <c r="Y756" s="2">
        <v>2</v>
      </c>
      <c r="Z756" s="2">
        <v>24</v>
      </c>
      <c r="AA756" s="6">
        <v>1</v>
      </c>
    </row>
    <row r="757" spans="1:27" ht="15" thickBot="1">
      <c r="A757">
        <v>30</v>
      </c>
      <c r="B757" t="s">
        <v>490</v>
      </c>
      <c r="C757" s="15" t="s">
        <v>488</v>
      </c>
      <c r="D757" s="1">
        <v>17</v>
      </c>
      <c r="E757" s="4" t="s">
        <v>265</v>
      </c>
      <c r="F757">
        <v>1</v>
      </c>
      <c r="G757">
        <v>209</v>
      </c>
      <c r="H757" s="4" t="s">
        <v>271</v>
      </c>
      <c r="I757">
        <f>25*60+26</f>
        <v>1526</v>
      </c>
      <c r="J757">
        <v>2</v>
      </c>
      <c r="K757">
        <v>5</v>
      </c>
      <c r="L757">
        <v>1</v>
      </c>
      <c r="M757">
        <v>3</v>
      </c>
      <c r="N757">
        <v>0</v>
      </c>
      <c r="O757">
        <v>0</v>
      </c>
      <c r="P757">
        <v>7</v>
      </c>
      <c r="Q757" s="2">
        <v>1</v>
      </c>
      <c r="R757" s="2">
        <v>6</v>
      </c>
      <c r="S757" s="2">
        <v>7</v>
      </c>
      <c r="T757" s="2">
        <v>2</v>
      </c>
      <c r="U757" s="2">
        <v>3</v>
      </c>
      <c r="V757" s="2">
        <v>2</v>
      </c>
      <c r="W757" s="2">
        <v>0</v>
      </c>
      <c r="X757" s="2">
        <v>0</v>
      </c>
      <c r="Y757" s="2">
        <v>0</v>
      </c>
      <c r="Z757" s="2">
        <v>5</v>
      </c>
      <c r="AA757" s="6">
        <v>1</v>
      </c>
    </row>
    <row r="758" spans="1:27" ht="15" thickBot="1">
      <c r="A758">
        <v>30</v>
      </c>
      <c r="B758" t="s">
        <v>490</v>
      </c>
      <c r="C758" s="15" t="s">
        <v>488</v>
      </c>
      <c r="D758" s="1">
        <v>17</v>
      </c>
      <c r="E758" s="4" t="s">
        <v>265</v>
      </c>
      <c r="F758">
        <v>1</v>
      </c>
      <c r="G758">
        <v>206</v>
      </c>
      <c r="H758" s="4" t="s">
        <v>268</v>
      </c>
      <c r="I758">
        <f>33*60+42</f>
        <v>2022</v>
      </c>
      <c r="J758">
        <v>10</v>
      </c>
      <c r="K758">
        <v>14</v>
      </c>
      <c r="L758">
        <v>0</v>
      </c>
      <c r="M758">
        <v>0</v>
      </c>
      <c r="N758">
        <v>2</v>
      </c>
      <c r="O758">
        <v>3</v>
      </c>
      <c r="P758">
        <v>11</v>
      </c>
      <c r="Q758" s="2">
        <v>3</v>
      </c>
      <c r="R758" s="2">
        <v>6</v>
      </c>
      <c r="S758" s="2">
        <v>9</v>
      </c>
      <c r="T758" s="2">
        <v>0</v>
      </c>
      <c r="U758" s="2">
        <v>3</v>
      </c>
      <c r="V758" s="2">
        <v>0</v>
      </c>
      <c r="W758" s="2">
        <v>3</v>
      </c>
      <c r="X758" s="2">
        <v>1</v>
      </c>
      <c r="Y758" s="2">
        <v>0</v>
      </c>
      <c r="Z758" s="2">
        <v>22</v>
      </c>
      <c r="AA758" s="6">
        <v>1</v>
      </c>
    </row>
    <row r="759" spans="1:27" ht="15" thickBot="1">
      <c r="A759">
        <v>30</v>
      </c>
      <c r="B759" t="s">
        <v>490</v>
      </c>
      <c r="C759" s="15" t="s">
        <v>488</v>
      </c>
      <c r="D759" s="1">
        <v>17</v>
      </c>
      <c r="E759" s="4" t="s">
        <v>265</v>
      </c>
      <c r="F759">
        <v>1</v>
      </c>
      <c r="G759">
        <v>207</v>
      </c>
      <c r="H759" s="4" t="s">
        <v>269</v>
      </c>
      <c r="I759">
        <f>39*60+35</f>
        <v>2375</v>
      </c>
      <c r="J759">
        <v>8</v>
      </c>
      <c r="K759">
        <v>19</v>
      </c>
      <c r="L759">
        <v>0</v>
      </c>
      <c r="M759">
        <v>1</v>
      </c>
      <c r="N759">
        <v>4</v>
      </c>
      <c r="O759">
        <v>5</v>
      </c>
      <c r="P759">
        <v>9</v>
      </c>
      <c r="Q759" s="2">
        <v>0</v>
      </c>
      <c r="R759" s="2">
        <v>4</v>
      </c>
      <c r="S759" s="2">
        <v>4</v>
      </c>
      <c r="T759" s="2">
        <v>9</v>
      </c>
      <c r="U759" s="2">
        <v>3</v>
      </c>
      <c r="V759" s="2">
        <v>0</v>
      </c>
      <c r="W759" s="2">
        <v>3</v>
      </c>
      <c r="X759" s="2">
        <v>1</v>
      </c>
      <c r="Y759" s="2">
        <v>1</v>
      </c>
      <c r="Z759" s="2">
        <v>20</v>
      </c>
      <c r="AA759" s="6">
        <v>1</v>
      </c>
    </row>
    <row r="760" spans="1:27" ht="15" thickBot="1">
      <c r="A760">
        <v>30</v>
      </c>
      <c r="B760" t="s">
        <v>490</v>
      </c>
      <c r="C760" s="15" t="s">
        <v>488</v>
      </c>
      <c r="D760" s="1">
        <v>17</v>
      </c>
      <c r="E760" s="4" t="s">
        <v>265</v>
      </c>
      <c r="F760">
        <v>1</v>
      </c>
      <c r="G760">
        <v>212</v>
      </c>
      <c r="H760" s="4" t="s">
        <v>274</v>
      </c>
      <c r="I760">
        <f>32*60+43</f>
        <v>1963</v>
      </c>
      <c r="J760">
        <v>4</v>
      </c>
      <c r="K760">
        <v>12</v>
      </c>
      <c r="L760">
        <v>2</v>
      </c>
      <c r="M760">
        <v>5</v>
      </c>
      <c r="N760">
        <v>0</v>
      </c>
      <c r="O760">
        <v>0</v>
      </c>
      <c r="P760">
        <v>7</v>
      </c>
      <c r="Q760" s="2">
        <v>0</v>
      </c>
      <c r="R760" s="2">
        <v>5</v>
      </c>
      <c r="S760" s="2">
        <v>5</v>
      </c>
      <c r="T760" s="2">
        <v>3</v>
      </c>
      <c r="U760" s="2">
        <v>3</v>
      </c>
      <c r="V760" s="2">
        <v>1</v>
      </c>
      <c r="W760" s="2">
        <v>2</v>
      </c>
      <c r="X760" s="2">
        <v>0</v>
      </c>
      <c r="Y760" s="2">
        <v>0</v>
      </c>
      <c r="Z760" s="2">
        <v>10</v>
      </c>
      <c r="AA760" s="6">
        <v>1</v>
      </c>
    </row>
    <row r="761" spans="1:27" ht="15" thickBot="1">
      <c r="A761">
        <v>30</v>
      </c>
      <c r="B761" t="s">
        <v>490</v>
      </c>
      <c r="C761" s="15" t="s">
        <v>488</v>
      </c>
      <c r="D761" s="1">
        <v>17</v>
      </c>
      <c r="E761" s="4" t="s">
        <v>265</v>
      </c>
      <c r="F761">
        <v>1</v>
      </c>
      <c r="G761">
        <v>216</v>
      </c>
      <c r="H761" s="4" t="s">
        <v>278</v>
      </c>
      <c r="I761">
        <f>19*60+40</f>
        <v>1180</v>
      </c>
      <c r="J761">
        <v>2</v>
      </c>
      <c r="K761">
        <v>4</v>
      </c>
      <c r="L761">
        <v>0</v>
      </c>
      <c r="M761">
        <v>0</v>
      </c>
      <c r="N761">
        <v>1</v>
      </c>
      <c r="O761">
        <v>2</v>
      </c>
      <c r="P761">
        <v>-5</v>
      </c>
      <c r="Q761" s="2">
        <v>3</v>
      </c>
      <c r="R761" s="2">
        <v>2</v>
      </c>
      <c r="S761" s="2">
        <v>5</v>
      </c>
      <c r="T761" s="2">
        <v>0</v>
      </c>
      <c r="U761" s="2">
        <v>3</v>
      </c>
      <c r="V761" s="2">
        <v>0</v>
      </c>
      <c r="W761" s="2">
        <v>0</v>
      </c>
      <c r="X761" s="2">
        <v>0</v>
      </c>
      <c r="Y761" s="2">
        <v>0</v>
      </c>
      <c r="Z761" s="2">
        <v>5</v>
      </c>
      <c r="AA761" s="6">
        <v>0</v>
      </c>
    </row>
    <row r="762" spans="1:27" ht="15" thickBot="1">
      <c r="A762">
        <v>30</v>
      </c>
      <c r="B762" t="s">
        <v>490</v>
      </c>
      <c r="C762" s="15" t="s">
        <v>488</v>
      </c>
      <c r="D762" s="1">
        <v>17</v>
      </c>
      <c r="E762" s="4" t="s">
        <v>265</v>
      </c>
      <c r="F762">
        <v>1</v>
      </c>
      <c r="G762">
        <v>211</v>
      </c>
      <c r="H762" s="4" t="s">
        <v>273</v>
      </c>
      <c r="I762">
        <f>15*60+41</f>
        <v>941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2</v>
      </c>
      <c r="Q762" s="2">
        <v>0</v>
      </c>
      <c r="R762" s="2">
        <v>2</v>
      </c>
      <c r="S762" s="2">
        <v>2</v>
      </c>
      <c r="T762" s="2">
        <v>1</v>
      </c>
      <c r="U762" s="2">
        <v>2</v>
      </c>
      <c r="V762" s="2">
        <v>0</v>
      </c>
      <c r="W762" s="2">
        <v>1</v>
      </c>
      <c r="X762" s="2">
        <v>1</v>
      </c>
      <c r="Y762" s="2">
        <v>0</v>
      </c>
      <c r="Z762" s="2">
        <v>0</v>
      </c>
      <c r="AA762" s="6">
        <v>0</v>
      </c>
    </row>
    <row r="763" spans="1:27" ht="15" thickBot="1">
      <c r="A763">
        <v>30</v>
      </c>
      <c r="B763" t="s">
        <v>490</v>
      </c>
      <c r="C763" s="15" t="s">
        <v>488</v>
      </c>
      <c r="D763" s="1">
        <v>17</v>
      </c>
      <c r="E763" s="4" t="s">
        <v>265</v>
      </c>
      <c r="F763">
        <v>1</v>
      </c>
      <c r="G763">
        <v>213</v>
      </c>
      <c r="H763" s="4" t="s">
        <v>275</v>
      </c>
      <c r="I763">
        <f>17*60+11</f>
        <v>1031</v>
      </c>
      <c r="J763">
        <v>3</v>
      </c>
      <c r="K763">
        <v>4</v>
      </c>
      <c r="L763">
        <v>0</v>
      </c>
      <c r="M763">
        <v>0</v>
      </c>
      <c r="N763">
        <v>0</v>
      </c>
      <c r="O763">
        <v>0</v>
      </c>
      <c r="P763">
        <v>1</v>
      </c>
      <c r="Q763" s="2">
        <v>0</v>
      </c>
      <c r="R763" s="2">
        <v>3</v>
      </c>
      <c r="S763" s="2">
        <v>3</v>
      </c>
      <c r="T763" s="2">
        <v>2</v>
      </c>
      <c r="U763" s="2">
        <v>0</v>
      </c>
      <c r="V763" s="2">
        <v>0</v>
      </c>
      <c r="W763" s="2">
        <v>0</v>
      </c>
      <c r="X763" s="2">
        <v>2</v>
      </c>
      <c r="Y763" s="2">
        <v>0</v>
      </c>
      <c r="Z763" s="2">
        <v>6</v>
      </c>
      <c r="AA763" s="6">
        <v>0</v>
      </c>
    </row>
    <row r="764" spans="1:27" ht="15" thickBot="1">
      <c r="A764">
        <v>30</v>
      </c>
      <c r="B764" t="s">
        <v>490</v>
      </c>
      <c r="C764" s="15" t="s">
        <v>488</v>
      </c>
      <c r="D764" s="1">
        <v>17</v>
      </c>
      <c r="E764" s="4" t="s">
        <v>265</v>
      </c>
      <c r="F764">
        <v>1</v>
      </c>
      <c r="G764">
        <v>214</v>
      </c>
      <c r="H764" s="4" t="s">
        <v>276</v>
      </c>
      <c r="I764">
        <f>22*60+53</f>
        <v>1373</v>
      </c>
      <c r="J764">
        <v>3</v>
      </c>
      <c r="K764">
        <v>8</v>
      </c>
      <c r="L764">
        <v>2</v>
      </c>
      <c r="M764">
        <v>5</v>
      </c>
      <c r="N764">
        <v>2</v>
      </c>
      <c r="O764">
        <v>2</v>
      </c>
      <c r="P764">
        <v>10</v>
      </c>
      <c r="Q764" s="2">
        <v>0</v>
      </c>
      <c r="R764" s="2">
        <v>2</v>
      </c>
      <c r="S764" s="2">
        <v>2</v>
      </c>
      <c r="T764" s="2">
        <v>5</v>
      </c>
      <c r="U764" s="2">
        <v>1</v>
      </c>
      <c r="V764" s="2">
        <v>2</v>
      </c>
      <c r="W764" s="2">
        <v>2</v>
      </c>
      <c r="X764" s="2">
        <v>0</v>
      </c>
      <c r="Y764" s="2">
        <v>0</v>
      </c>
      <c r="Z764" s="2">
        <v>10</v>
      </c>
      <c r="AA764" s="6">
        <v>0</v>
      </c>
    </row>
    <row r="765" spans="1:27">
      <c r="A765">
        <v>30</v>
      </c>
      <c r="B765" t="s">
        <v>490</v>
      </c>
      <c r="C765" s="15" t="s">
        <v>488</v>
      </c>
      <c r="D765" s="1">
        <v>17</v>
      </c>
      <c r="E765" s="4" t="s">
        <v>265</v>
      </c>
      <c r="F765">
        <v>1</v>
      </c>
      <c r="G765">
        <v>390</v>
      </c>
      <c r="H765" s="4" t="s">
        <v>491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6">
        <v>0</v>
      </c>
    </row>
    <row r="766" spans="1:27">
      <c r="A766">
        <v>30</v>
      </c>
      <c r="B766" t="s">
        <v>490</v>
      </c>
      <c r="C766" s="15" t="s">
        <v>488</v>
      </c>
      <c r="D766" s="1">
        <v>17</v>
      </c>
      <c r="E766" s="4" t="s">
        <v>265</v>
      </c>
      <c r="F766">
        <v>1</v>
      </c>
      <c r="G766">
        <v>215</v>
      </c>
      <c r="H766" s="4" t="s">
        <v>277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6">
        <v>0</v>
      </c>
    </row>
    <row r="767" spans="1:27">
      <c r="A767">
        <v>30</v>
      </c>
      <c r="B767" t="s">
        <v>490</v>
      </c>
      <c r="C767" s="15" t="s">
        <v>488</v>
      </c>
      <c r="D767" s="1">
        <v>17</v>
      </c>
      <c r="E767" s="4" t="s">
        <v>265</v>
      </c>
      <c r="F767">
        <v>1</v>
      </c>
      <c r="G767">
        <v>210</v>
      </c>
      <c r="H767" s="4" t="s">
        <v>272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6">
        <v>0</v>
      </c>
    </row>
    <row r="768" spans="1:27">
      <c r="A768">
        <v>30</v>
      </c>
      <c r="B768" t="s">
        <v>490</v>
      </c>
      <c r="C768" s="15" t="s">
        <v>488</v>
      </c>
      <c r="D768" s="1">
        <v>17</v>
      </c>
      <c r="E768" s="4" t="s">
        <v>265</v>
      </c>
      <c r="F768">
        <v>1</v>
      </c>
      <c r="G768">
        <v>344</v>
      </c>
      <c r="H768" s="4" t="s">
        <v>425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6">
        <v>0</v>
      </c>
    </row>
  </sheetData>
  <hyperlinks>
    <hyperlink ref="B307" r:id="rId1"/>
    <hyperlink ref="B308" r:id="rId2"/>
    <hyperlink ref="B309" r:id="rId3"/>
    <hyperlink ref="B310" r:id="rId4"/>
    <hyperlink ref="B311" r:id="rId5"/>
    <hyperlink ref="B312" r:id="rId6"/>
    <hyperlink ref="B313" r:id="rId7"/>
    <hyperlink ref="B314" r:id="rId8"/>
    <hyperlink ref="B315" r:id="rId9"/>
    <hyperlink ref="B316" r:id="rId10"/>
    <hyperlink ref="B317" r:id="rId11"/>
    <hyperlink ref="B318" r:id="rId12"/>
    <hyperlink ref="B319" r:id="rId13"/>
    <hyperlink ref="B320" r:id="rId14"/>
    <hyperlink ref="B321" r:id="rId15"/>
    <hyperlink ref="B322" r:id="rId16"/>
    <hyperlink ref="B323" r:id="rId17"/>
    <hyperlink ref="B324" r:id="rId18"/>
    <hyperlink ref="B325" r:id="rId19"/>
    <hyperlink ref="B326" r:id="rId20"/>
    <hyperlink ref="B327" r:id="rId21"/>
    <hyperlink ref="B328" r:id="rId22"/>
    <hyperlink ref="B329" r:id="rId23"/>
    <hyperlink ref="B330" r:id="rId24"/>
    <hyperlink ref="B331" r:id="rId25"/>
    <hyperlink ref="B332" r:id="rId26"/>
    <hyperlink ref="B730" r:id="rId27"/>
    <hyperlink ref="B731" r:id="rId28"/>
    <hyperlink ref="B732" r:id="rId29"/>
    <hyperlink ref="B733" r:id="rId30"/>
    <hyperlink ref="B734" r:id="rId31"/>
    <hyperlink ref="B735" r:id="rId32"/>
    <hyperlink ref="B736" r:id="rId33"/>
    <hyperlink ref="B737" r:id="rId34"/>
    <hyperlink ref="B738" r:id="rId35"/>
    <hyperlink ref="B739" r:id="rId36"/>
    <hyperlink ref="B740" r:id="rId37"/>
    <hyperlink ref="B741" r:id="rId38"/>
    <hyperlink ref="B742" r:id="rId39"/>
  </hyperlinks>
  <pageMargins left="0.7" right="0.7" top="0.75" bottom="0.75" header="0.3" footer="0.3"/>
  <pageSetup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38"/>
  <sheetViews>
    <sheetView topLeftCell="A235" workbookViewId="0">
      <selection activeCell="U253" sqref="U253"/>
    </sheetView>
    <sheetView workbookViewId="1"/>
  </sheetViews>
  <sheetFormatPr defaultRowHeight="14.4"/>
  <sheetData>
    <row r="1" spans="1:23">
      <c r="A1" s="7" t="s">
        <v>466</v>
      </c>
      <c r="B1" s="7" t="s">
        <v>40</v>
      </c>
      <c r="C1" s="7" t="s">
        <v>41</v>
      </c>
      <c r="D1" s="7" t="s">
        <v>2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</row>
    <row r="2" spans="1:23" ht="15" thickBot="1">
      <c r="A2">
        <v>1</v>
      </c>
      <c r="B2" s="1">
        <v>7</v>
      </c>
      <c r="C2">
        <v>78</v>
      </c>
      <c r="D2">
        <v>1</v>
      </c>
      <c r="E2" s="8">
        <f>43*60+25</f>
        <v>2605</v>
      </c>
      <c r="F2">
        <v>5</v>
      </c>
      <c r="G2">
        <v>14</v>
      </c>
      <c r="H2">
        <v>3</v>
      </c>
      <c r="I2">
        <v>10</v>
      </c>
      <c r="J2">
        <v>0</v>
      </c>
      <c r="K2">
        <v>0</v>
      </c>
      <c r="L2">
        <v>12</v>
      </c>
      <c r="M2" s="2">
        <v>0</v>
      </c>
      <c r="N2" s="2">
        <v>3</v>
      </c>
      <c r="O2" s="2">
        <v>3</v>
      </c>
      <c r="P2" s="2">
        <v>4</v>
      </c>
      <c r="Q2" s="2">
        <v>2</v>
      </c>
      <c r="R2" s="2">
        <v>1</v>
      </c>
      <c r="S2" s="2">
        <v>1</v>
      </c>
      <c r="T2" s="2">
        <v>0</v>
      </c>
      <c r="U2" s="2">
        <v>0</v>
      </c>
      <c r="V2" s="2">
        <v>13</v>
      </c>
      <c r="W2" s="6">
        <v>1</v>
      </c>
    </row>
    <row r="3" spans="1:23" ht="15" thickBot="1">
      <c r="A3">
        <v>1</v>
      </c>
      <c r="B3" s="1">
        <v>7</v>
      </c>
      <c r="C3">
        <v>79</v>
      </c>
      <c r="D3">
        <v>1</v>
      </c>
      <c r="E3" s="8">
        <f>39*60+19</f>
        <v>2359</v>
      </c>
      <c r="F3">
        <v>11</v>
      </c>
      <c r="G3">
        <v>19</v>
      </c>
      <c r="H3">
        <v>4</v>
      </c>
      <c r="I3">
        <v>7</v>
      </c>
      <c r="J3">
        <v>8</v>
      </c>
      <c r="K3">
        <v>8</v>
      </c>
      <c r="L3">
        <v>13</v>
      </c>
      <c r="M3" s="2">
        <v>0</v>
      </c>
      <c r="N3" s="2">
        <v>8</v>
      </c>
      <c r="O3" s="2">
        <v>8</v>
      </c>
      <c r="P3" s="2">
        <v>3</v>
      </c>
      <c r="Q3" s="2">
        <v>2</v>
      </c>
      <c r="R3" s="2">
        <v>3</v>
      </c>
      <c r="S3" s="2">
        <v>3</v>
      </c>
      <c r="T3" s="2">
        <v>1</v>
      </c>
      <c r="U3" s="2">
        <v>0</v>
      </c>
      <c r="V3" s="2">
        <v>34</v>
      </c>
      <c r="W3" s="6">
        <v>1</v>
      </c>
    </row>
    <row r="4" spans="1:23" ht="15" thickBot="1">
      <c r="A4">
        <v>1</v>
      </c>
      <c r="B4" s="1">
        <v>7</v>
      </c>
      <c r="C4">
        <v>80</v>
      </c>
      <c r="D4">
        <v>1</v>
      </c>
      <c r="E4" s="8">
        <f>35*60+4</f>
        <v>2104</v>
      </c>
      <c r="F4">
        <v>6</v>
      </c>
      <c r="G4">
        <v>7</v>
      </c>
      <c r="H4">
        <v>0</v>
      </c>
      <c r="I4">
        <v>0</v>
      </c>
      <c r="J4">
        <v>3</v>
      </c>
      <c r="K4">
        <v>8</v>
      </c>
      <c r="L4">
        <v>18</v>
      </c>
      <c r="M4" s="2">
        <v>2</v>
      </c>
      <c r="N4" s="2">
        <v>7</v>
      </c>
      <c r="O4" s="2">
        <v>9</v>
      </c>
      <c r="P4" s="2">
        <v>1</v>
      </c>
      <c r="Q4" s="2">
        <v>3</v>
      </c>
      <c r="R4" s="2">
        <v>1</v>
      </c>
      <c r="S4" s="2">
        <v>1</v>
      </c>
      <c r="T4" s="2">
        <v>2</v>
      </c>
      <c r="U4" s="2">
        <v>0</v>
      </c>
      <c r="V4" s="2">
        <v>15</v>
      </c>
      <c r="W4" s="6">
        <v>1</v>
      </c>
    </row>
    <row r="5" spans="1:23" ht="15" thickBot="1">
      <c r="A5">
        <v>1</v>
      </c>
      <c r="B5" s="1">
        <v>7</v>
      </c>
      <c r="C5">
        <v>81</v>
      </c>
      <c r="D5">
        <v>1</v>
      </c>
      <c r="E5" s="8">
        <f>23*60+12</f>
        <v>1392</v>
      </c>
      <c r="F5">
        <v>1</v>
      </c>
      <c r="G5">
        <v>5</v>
      </c>
      <c r="H5">
        <v>0</v>
      </c>
      <c r="I5">
        <v>2</v>
      </c>
      <c r="J5">
        <v>0</v>
      </c>
      <c r="K5">
        <v>0</v>
      </c>
      <c r="L5">
        <v>3</v>
      </c>
      <c r="M5" s="2">
        <v>0</v>
      </c>
      <c r="N5" s="2">
        <v>2</v>
      </c>
      <c r="O5" s="2">
        <v>2</v>
      </c>
      <c r="P5" s="2">
        <v>0</v>
      </c>
      <c r="Q5" s="2">
        <v>4</v>
      </c>
      <c r="R5" s="2">
        <v>1</v>
      </c>
      <c r="S5" s="2">
        <v>0</v>
      </c>
      <c r="T5" s="2">
        <v>0</v>
      </c>
      <c r="U5" s="2">
        <v>0</v>
      </c>
      <c r="V5" s="2">
        <v>2</v>
      </c>
      <c r="W5" s="6">
        <v>1</v>
      </c>
    </row>
    <row r="6" spans="1:23" ht="15" thickBot="1">
      <c r="A6">
        <v>1</v>
      </c>
      <c r="B6" s="1">
        <v>7</v>
      </c>
      <c r="C6">
        <v>82</v>
      </c>
      <c r="D6">
        <v>1</v>
      </c>
      <c r="E6" s="8">
        <f>35*60+24</f>
        <v>2124</v>
      </c>
      <c r="F6">
        <v>5</v>
      </c>
      <c r="G6">
        <v>8</v>
      </c>
      <c r="H6">
        <v>1</v>
      </c>
      <c r="I6">
        <v>4</v>
      </c>
      <c r="J6">
        <v>1</v>
      </c>
      <c r="K6">
        <v>2</v>
      </c>
      <c r="L6">
        <v>5</v>
      </c>
      <c r="M6" s="2">
        <v>0</v>
      </c>
      <c r="N6" s="2">
        <v>3</v>
      </c>
      <c r="O6" s="2">
        <v>3</v>
      </c>
      <c r="P6" s="2">
        <v>6</v>
      </c>
      <c r="Q6" s="2">
        <v>1</v>
      </c>
      <c r="R6" s="2">
        <v>1</v>
      </c>
      <c r="S6" s="2">
        <v>4</v>
      </c>
      <c r="T6" s="2">
        <v>0</v>
      </c>
      <c r="U6" s="2">
        <v>0</v>
      </c>
      <c r="V6" s="2">
        <v>12</v>
      </c>
      <c r="W6" s="6">
        <v>1</v>
      </c>
    </row>
    <row r="7" spans="1:23" ht="15" thickBot="1">
      <c r="A7">
        <v>1</v>
      </c>
      <c r="B7" s="1">
        <v>7</v>
      </c>
      <c r="C7">
        <v>83</v>
      </c>
      <c r="D7">
        <v>1</v>
      </c>
      <c r="E7" s="8">
        <f>31*60+20</f>
        <v>1880</v>
      </c>
      <c r="F7">
        <v>3</v>
      </c>
      <c r="G7">
        <v>9</v>
      </c>
      <c r="H7">
        <v>1</v>
      </c>
      <c r="I7">
        <v>5</v>
      </c>
      <c r="J7">
        <v>3</v>
      </c>
      <c r="K7">
        <v>4</v>
      </c>
      <c r="L7">
        <v>5</v>
      </c>
      <c r="M7" s="2">
        <v>0</v>
      </c>
      <c r="N7" s="2">
        <v>2</v>
      </c>
      <c r="O7" s="2">
        <v>2</v>
      </c>
      <c r="P7" s="2">
        <v>2</v>
      </c>
      <c r="Q7" s="2">
        <v>3</v>
      </c>
      <c r="R7" s="2">
        <v>0</v>
      </c>
      <c r="S7" s="2">
        <v>0</v>
      </c>
      <c r="T7" s="2">
        <v>0</v>
      </c>
      <c r="U7" s="2">
        <v>0</v>
      </c>
      <c r="V7" s="2">
        <v>10</v>
      </c>
      <c r="W7" s="6">
        <v>0</v>
      </c>
    </row>
    <row r="8" spans="1:23" ht="15" thickBot="1">
      <c r="A8">
        <v>1</v>
      </c>
      <c r="B8" s="1">
        <v>7</v>
      </c>
      <c r="C8">
        <v>84</v>
      </c>
      <c r="D8">
        <v>1</v>
      </c>
      <c r="E8" s="8">
        <f>16*60+49</f>
        <v>1009</v>
      </c>
      <c r="F8">
        <v>0</v>
      </c>
      <c r="G8">
        <v>3</v>
      </c>
      <c r="H8">
        <v>0</v>
      </c>
      <c r="I8">
        <v>1</v>
      </c>
      <c r="J8">
        <v>0</v>
      </c>
      <c r="K8">
        <v>0</v>
      </c>
      <c r="L8">
        <v>5</v>
      </c>
      <c r="M8" s="2">
        <v>1</v>
      </c>
      <c r="N8" s="2">
        <v>3</v>
      </c>
      <c r="O8" s="2">
        <v>4</v>
      </c>
      <c r="P8" s="2">
        <v>2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6">
        <v>0</v>
      </c>
    </row>
    <row r="9" spans="1:23" ht="15" thickBot="1">
      <c r="A9">
        <v>1</v>
      </c>
      <c r="B9" s="1">
        <v>7</v>
      </c>
      <c r="C9">
        <v>85</v>
      </c>
      <c r="D9">
        <v>1</v>
      </c>
      <c r="E9" s="8">
        <f>12*60+53</f>
        <v>773</v>
      </c>
      <c r="F9">
        <v>2</v>
      </c>
      <c r="G9">
        <v>4</v>
      </c>
      <c r="H9">
        <v>0</v>
      </c>
      <c r="I9">
        <v>0</v>
      </c>
      <c r="J9">
        <v>2</v>
      </c>
      <c r="K9">
        <v>2</v>
      </c>
      <c r="L9">
        <v>-12</v>
      </c>
      <c r="M9" s="2">
        <v>0</v>
      </c>
      <c r="N9" s="2">
        <v>6</v>
      </c>
      <c r="O9" s="2">
        <v>6</v>
      </c>
      <c r="P9" s="2">
        <v>0</v>
      </c>
      <c r="Q9" s="2">
        <v>3</v>
      </c>
      <c r="R9" s="2">
        <v>0</v>
      </c>
      <c r="S9" s="2">
        <v>0</v>
      </c>
      <c r="T9" s="2">
        <v>3</v>
      </c>
      <c r="U9" s="2">
        <v>0</v>
      </c>
      <c r="V9" s="2">
        <v>6</v>
      </c>
      <c r="W9" s="6">
        <v>0</v>
      </c>
    </row>
    <row r="10" spans="1:23" ht="15" thickBot="1">
      <c r="A10">
        <v>1</v>
      </c>
      <c r="B10" s="1">
        <v>7</v>
      </c>
      <c r="C10">
        <v>86</v>
      </c>
      <c r="D10">
        <v>1</v>
      </c>
      <c r="E10" s="10">
        <f>1*60+17</f>
        <v>77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-2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6">
        <v>0</v>
      </c>
    </row>
    <row r="11" spans="1:23" ht="15" thickBot="1">
      <c r="A11">
        <v>1</v>
      </c>
      <c r="B11" s="1">
        <v>7</v>
      </c>
      <c r="C11">
        <v>87</v>
      </c>
      <c r="D11">
        <v>1</v>
      </c>
      <c r="E11" s="10">
        <f>1*60+17</f>
        <v>77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-2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6">
        <v>0</v>
      </c>
    </row>
    <row r="12" spans="1:23">
      <c r="A12">
        <v>1</v>
      </c>
      <c r="B12" s="1">
        <v>7</v>
      </c>
      <c r="C12">
        <v>88</v>
      </c>
      <c r="D12">
        <v>1</v>
      </c>
      <c r="E12" s="8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</v>
      </c>
    </row>
    <row r="13" spans="1:23">
      <c r="A13">
        <v>1</v>
      </c>
      <c r="B13" s="1">
        <v>7</v>
      </c>
      <c r="C13">
        <v>89</v>
      </c>
      <c r="D13">
        <v>1</v>
      </c>
      <c r="E13" s="8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</v>
      </c>
    </row>
    <row r="14" spans="1:23" ht="15" thickBot="1">
      <c r="A14">
        <v>1</v>
      </c>
      <c r="B14" s="1">
        <v>8</v>
      </c>
      <c r="C14">
        <v>90</v>
      </c>
      <c r="D14">
        <v>-1</v>
      </c>
      <c r="E14" s="8">
        <f>28*60</f>
        <v>1680</v>
      </c>
      <c r="F14">
        <v>5</v>
      </c>
      <c r="G14">
        <v>9</v>
      </c>
      <c r="H14">
        <v>1</v>
      </c>
      <c r="I14">
        <v>3</v>
      </c>
      <c r="J14">
        <v>0</v>
      </c>
      <c r="K14">
        <v>0</v>
      </c>
      <c r="L14">
        <v>-5</v>
      </c>
      <c r="M14" s="2">
        <v>0</v>
      </c>
      <c r="N14" s="2">
        <v>2</v>
      </c>
      <c r="O14" s="2">
        <v>2</v>
      </c>
      <c r="P14" s="2">
        <v>3</v>
      </c>
      <c r="Q14" s="2">
        <v>2</v>
      </c>
      <c r="R14" s="2">
        <v>0</v>
      </c>
      <c r="S14" s="2">
        <v>0</v>
      </c>
      <c r="T14" s="2">
        <v>0</v>
      </c>
      <c r="U14" s="2">
        <v>0</v>
      </c>
      <c r="V14" s="2">
        <v>11</v>
      </c>
      <c r="W14" s="6">
        <v>1</v>
      </c>
    </row>
    <row r="15" spans="1:23" ht="15" thickBot="1">
      <c r="A15">
        <v>1</v>
      </c>
      <c r="B15" s="1">
        <v>8</v>
      </c>
      <c r="C15">
        <v>91</v>
      </c>
      <c r="D15">
        <v>-1</v>
      </c>
      <c r="E15" s="8">
        <f>31*60+14</f>
        <v>1874</v>
      </c>
      <c r="F15">
        <v>2</v>
      </c>
      <c r="G15">
        <v>5</v>
      </c>
      <c r="H15">
        <v>1</v>
      </c>
      <c r="I15">
        <v>2</v>
      </c>
      <c r="J15">
        <v>0</v>
      </c>
      <c r="K15">
        <v>0</v>
      </c>
      <c r="L15">
        <v>-13</v>
      </c>
      <c r="M15" s="2">
        <v>2</v>
      </c>
      <c r="N15" s="2">
        <v>8</v>
      </c>
      <c r="O15" s="2">
        <v>10</v>
      </c>
      <c r="P15" s="2">
        <v>2</v>
      </c>
      <c r="Q15" s="2">
        <v>4</v>
      </c>
      <c r="R15" s="2">
        <v>2</v>
      </c>
      <c r="S15" s="2">
        <v>0</v>
      </c>
      <c r="T15" s="2">
        <v>0</v>
      </c>
      <c r="U15" s="2">
        <v>0</v>
      </c>
      <c r="V15" s="2">
        <v>5</v>
      </c>
      <c r="W15" s="6">
        <v>1</v>
      </c>
    </row>
    <row r="16" spans="1:23" ht="15" thickBot="1">
      <c r="A16">
        <v>1</v>
      </c>
      <c r="B16" s="1">
        <v>8</v>
      </c>
      <c r="C16">
        <v>92</v>
      </c>
      <c r="D16">
        <v>-1</v>
      </c>
      <c r="E16" s="8">
        <f>21*60+34</f>
        <v>1294</v>
      </c>
      <c r="F16">
        <v>6</v>
      </c>
      <c r="G16">
        <v>14</v>
      </c>
      <c r="H16">
        <v>0</v>
      </c>
      <c r="I16">
        <v>0</v>
      </c>
      <c r="J16">
        <v>1</v>
      </c>
      <c r="K16">
        <v>3</v>
      </c>
      <c r="L16">
        <v>-4</v>
      </c>
      <c r="M16" s="2">
        <v>8</v>
      </c>
      <c r="N16" s="2">
        <v>5</v>
      </c>
      <c r="O16" s="2">
        <v>13</v>
      </c>
      <c r="P16" s="2">
        <v>0</v>
      </c>
      <c r="Q16" s="2">
        <v>4</v>
      </c>
      <c r="R16" s="2">
        <v>0</v>
      </c>
      <c r="S16" s="2">
        <v>0</v>
      </c>
      <c r="T16" s="2">
        <v>0</v>
      </c>
      <c r="U16" s="2">
        <v>3</v>
      </c>
      <c r="V16" s="2">
        <v>13</v>
      </c>
      <c r="W16" s="6">
        <v>1</v>
      </c>
    </row>
    <row r="17" spans="1:23" ht="15" thickBot="1">
      <c r="A17">
        <v>1</v>
      </c>
      <c r="B17" s="1">
        <v>8</v>
      </c>
      <c r="C17">
        <v>93</v>
      </c>
      <c r="D17">
        <v>-1</v>
      </c>
      <c r="E17" s="8">
        <f>39*60+22</f>
        <v>2362</v>
      </c>
      <c r="F17">
        <v>5</v>
      </c>
      <c r="G17">
        <v>14</v>
      </c>
      <c r="H17">
        <v>3</v>
      </c>
      <c r="I17">
        <v>8</v>
      </c>
      <c r="J17">
        <v>5</v>
      </c>
      <c r="K17">
        <v>8</v>
      </c>
      <c r="L17">
        <v>-7</v>
      </c>
      <c r="M17" s="2">
        <v>0</v>
      </c>
      <c r="N17" s="2">
        <v>2</v>
      </c>
      <c r="O17" s="2">
        <v>2</v>
      </c>
      <c r="P17" s="2">
        <v>1</v>
      </c>
      <c r="Q17" s="2">
        <v>1</v>
      </c>
      <c r="R17" s="2">
        <v>1</v>
      </c>
      <c r="S17" s="2">
        <v>2</v>
      </c>
      <c r="T17" s="2">
        <v>0</v>
      </c>
      <c r="U17" s="2">
        <v>0</v>
      </c>
      <c r="V17" s="2">
        <v>18</v>
      </c>
      <c r="W17" s="6">
        <v>1</v>
      </c>
    </row>
    <row r="18" spans="1:23" ht="15" thickBot="1">
      <c r="A18">
        <v>1</v>
      </c>
      <c r="B18" s="1">
        <v>8</v>
      </c>
      <c r="C18">
        <v>94</v>
      </c>
      <c r="D18">
        <v>-1</v>
      </c>
      <c r="E18" s="8">
        <f>31*60+16</f>
        <v>1876</v>
      </c>
      <c r="F18">
        <v>2</v>
      </c>
      <c r="G18">
        <v>8</v>
      </c>
      <c r="H18">
        <v>1</v>
      </c>
      <c r="I18">
        <v>2</v>
      </c>
      <c r="J18">
        <v>0</v>
      </c>
      <c r="K18">
        <v>0</v>
      </c>
      <c r="L18">
        <v>-8</v>
      </c>
      <c r="M18" s="2">
        <v>1</v>
      </c>
      <c r="N18" s="2">
        <v>3</v>
      </c>
      <c r="O18" s="2">
        <v>4</v>
      </c>
      <c r="P18" s="2">
        <v>3</v>
      </c>
      <c r="Q18" s="2">
        <v>3</v>
      </c>
      <c r="R18" s="2">
        <v>0</v>
      </c>
      <c r="S18" s="2">
        <v>3</v>
      </c>
      <c r="T18" s="2">
        <v>0</v>
      </c>
      <c r="U18" s="2">
        <v>1</v>
      </c>
      <c r="V18" s="2">
        <v>5</v>
      </c>
      <c r="W18" s="6">
        <v>1</v>
      </c>
    </row>
    <row r="19" spans="1:23" ht="15" thickBot="1">
      <c r="A19">
        <v>1</v>
      </c>
      <c r="B19" s="1">
        <v>8</v>
      </c>
      <c r="C19">
        <v>95</v>
      </c>
      <c r="D19">
        <v>-1</v>
      </c>
      <c r="E19" s="8">
        <f>25*60+6</f>
        <v>1506</v>
      </c>
      <c r="F19">
        <v>5</v>
      </c>
      <c r="G19">
        <v>11</v>
      </c>
      <c r="H19">
        <v>0</v>
      </c>
      <c r="I19">
        <v>0</v>
      </c>
      <c r="J19">
        <v>2</v>
      </c>
      <c r="K19">
        <v>2</v>
      </c>
      <c r="L19">
        <v>-4</v>
      </c>
      <c r="M19" s="2">
        <v>2</v>
      </c>
      <c r="N19" s="2">
        <v>4</v>
      </c>
      <c r="O19" s="2">
        <v>6</v>
      </c>
      <c r="P19" s="2">
        <v>0</v>
      </c>
      <c r="Q19" s="2">
        <v>3</v>
      </c>
      <c r="R19" s="2">
        <v>0</v>
      </c>
      <c r="S19" s="2">
        <v>0</v>
      </c>
      <c r="T19" s="2">
        <v>0</v>
      </c>
      <c r="U19" s="2">
        <v>1</v>
      </c>
      <c r="V19" s="2">
        <v>12</v>
      </c>
      <c r="W19" s="6">
        <v>0</v>
      </c>
    </row>
    <row r="20" spans="1:23" ht="15" thickBot="1">
      <c r="A20">
        <v>1</v>
      </c>
      <c r="B20" s="1">
        <v>8</v>
      </c>
      <c r="C20">
        <v>96</v>
      </c>
      <c r="D20">
        <v>-1</v>
      </c>
      <c r="E20" s="8">
        <f>34*60+12</f>
        <v>2052</v>
      </c>
      <c r="F20">
        <v>7</v>
      </c>
      <c r="G20">
        <v>12</v>
      </c>
      <c r="H20">
        <v>2</v>
      </c>
      <c r="I20">
        <v>2</v>
      </c>
      <c r="J20">
        <v>1</v>
      </c>
      <c r="K20">
        <v>2</v>
      </c>
      <c r="L20">
        <v>-4</v>
      </c>
      <c r="M20" s="2">
        <v>1</v>
      </c>
      <c r="N20" s="2">
        <v>6</v>
      </c>
      <c r="O20" s="2">
        <v>7</v>
      </c>
      <c r="P20" s="2">
        <v>4</v>
      </c>
      <c r="Q20" s="2">
        <v>3</v>
      </c>
      <c r="R20" s="2">
        <v>1</v>
      </c>
      <c r="S20" s="2">
        <v>5</v>
      </c>
      <c r="T20" s="2">
        <v>0</v>
      </c>
      <c r="U20" s="2">
        <v>0</v>
      </c>
      <c r="V20" s="2">
        <v>17</v>
      </c>
      <c r="W20" s="6">
        <v>0</v>
      </c>
    </row>
    <row r="21" spans="1:23" ht="15" thickBot="1">
      <c r="A21">
        <v>1</v>
      </c>
      <c r="B21" s="1">
        <v>8</v>
      </c>
      <c r="C21">
        <v>97</v>
      </c>
      <c r="D21">
        <v>-1</v>
      </c>
      <c r="E21" s="8">
        <f>18*60+4</f>
        <v>1084</v>
      </c>
      <c r="F21">
        <v>0</v>
      </c>
      <c r="G21">
        <v>8</v>
      </c>
      <c r="H21">
        <v>0</v>
      </c>
      <c r="I21">
        <v>5</v>
      </c>
      <c r="J21">
        <v>0</v>
      </c>
      <c r="K21">
        <v>0</v>
      </c>
      <c r="L21">
        <v>-2</v>
      </c>
      <c r="M21" s="2">
        <v>0</v>
      </c>
      <c r="N21" s="2">
        <v>3</v>
      </c>
      <c r="O21" s="2">
        <v>3</v>
      </c>
      <c r="P21" s="2">
        <v>1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6">
        <v>0</v>
      </c>
    </row>
    <row r="22" spans="1:23" ht="15" thickBot="1">
      <c r="A22">
        <v>1</v>
      </c>
      <c r="B22" s="1">
        <v>8</v>
      </c>
      <c r="C22">
        <v>98</v>
      </c>
      <c r="D22">
        <v>-1</v>
      </c>
      <c r="E22" s="8">
        <f>8*60+38</f>
        <v>518</v>
      </c>
      <c r="F22">
        <v>0</v>
      </c>
      <c r="G22">
        <v>3</v>
      </c>
      <c r="H22">
        <v>0</v>
      </c>
      <c r="I22">
        <v>2</v>
      </c>
      <c r="J22">
        <v>0</v>
      </c>
      <c r="K22">
        <v>0</v>
      </c>
      <c r="L22">
        <v>-2</v>
      </c>
      <c r="M22" s="2">
        <v>0</v>
      </c>
      <c r="N22" s="2">
        <v>1</v>
      </c>
      <c r="O22" s="2">
        <v>1</v>
      </c>
      <c r="P22" s="2">
        <v>1</v>
      </c>
      <c r="Q22" s="2">
        <v>2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6">
        <v>0</v>
      </c>
    </row>
    <row r="23" spans="1:23" ht="15" thickBot="1">
      <c r="A23">
        <v>1</v>
      </c>
      <c r="B23" s="1">
        <v>8</v>
      </c>
      <c r="C23">
        <v>99</v>
      </c>
      <c r="D23">
        <v>-1</v>
      </c>
      <c r="E23" s="8">
        <f>1*60+17</f>
        <v>77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2</v>
      </c>
      <c r="M23" s="2">
        <v>2</v>
      </c>
      <c r="N23" s="2">
        <v>0</v>
      </c>
      <c r="O23" s="2">
        <v>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2</v>
      </c>
      <c r="W23" s="6">
        <v>0</v>
      </c>
    </row>
    <row r="24" spans="1:23" ht="15" thickBot="1">
      <c r="A24">
        <v>1</v>
      </c>
      <c r="B24" s="1">
        <v>8</v>
      </c>
      <c r="C24">
        <v>100</v>
      </c>
      <c r="D24">
        <v>-1</v>
      </c>
      <c r="E24" s="8">
        <f>1*60+17</f>
        <v>77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6">
        <v>0</v>
      </c>
    </row>
    <row r="25" spans="1:23">
      <c r="A25">
        <v>1</v>
      </c>
      <c r="B25" s="1">
        <v>8</v>
      </c>
      <c r="C25">
        <v>101</v>
      </c>
      <c r="D25">
        <v>-1</v>
      </c>
      <c r="E25" s="8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>
      <c r="A26">
        <v>1</v>
      </c>
      <c r="B26" s="1">
        <v>8</v>
      </c>
      <c r="C26">
        <v>102</v>
      </c>
      <c r="D26">
        <v>-1</v>
      </c>
      <c r="E26" s="8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ht="15" thickBot="1">
      <c r="A27">
        <v>2</v>
      </c>
      <c r="B27" s="1">
        <v>9</v>
      </c>
      <c r="C27">
        <v>103</v>
      </c>
      <c r="D27">
        <v>1</v>
      </c>
      <c r="E27" s="8">
        <f>29*60+2</f>
        <v>1742</v>
      </c>
      <c r="F27">
        <v>0</v>
      </c>
      <c r="G27">
        <v>4</v>
      </c>
      <c r="H27">
        <v>0</v>
      </c>
      <c r="I27">
        <v>0</v>
      </c>
      <c r="J27">
        <v>1</v>
      </c>
      <c r="K27">
        <v>2</v>
      </c>
      <c r="L27">
        <v>-6</v>
      </c>
      <c r="M27" s="2">
        <v>2</v>
      </c>
      <c r="N27" s="2">
        <v>2</v>
      </c>
      <c r="O27" s="2">
        <v>4</v>
      </c>
      <c r="P27" s="2">
        <v>1</v>
      </c>
      <c r="Q27" s="2">
        <v>3</v>
      </c>
      <c r="R27" s="2">
        <v>0</v>
      </c>
      <c r="S27" s="2">
        <v>1</v>
      </c>
      <c r="T27" s="2">
        <v>1</v>
      </c>
      <c r="U27" s="2">
        <v>0</v>
      </c>
      <c r="V27" s="2">
        <v>1</v>
      </c>
      <c r="W27" s="6">
        <v>1</v>
      </c>
    </row>
    <row r="28" spans="1:23" ht="15" thickBot="1">
      <c r="A28">
        <v>2</v>
      </c>
      <c r="B28" s="1">
        <v>9</v>
      </c>
      <c r="C28">
        <v>104</v>
      </c>
      <c r="D28">
        <v>1</v>
      </c>
      <c r="E28" s="8">
        <f>34*60+9</f>
        <v>2049</v>
      </c>
      <c r="F28">
        <v>8</v>
      </c>
      <c r="G28">
        <v>15</v>
      </c>
      <c r="H28">
        <v>0</v>
      </c>
      <c r="I28">
        <v>0</v>
      </c>
      <c r="J28">
        <v>4</v>
      </c>
      <c r="K28">
        <v>8</v>
      </c>
      <c r="L28">
        <v>1</v>
      </c>
      <c r="M28" s="2">
        <v>2</v>
      </c>
      <c r="N28" s="2">
        <v>9</v>
      </c>
      <c r="O28" s="2">
        <v>11</v>
      </c>
      <c r="P28" s="2">
        <v>3</v>
      </c>
      <c r="Q28" s="2">
        <v>4</v>
      </c>
      <c r="R28" s="2">
        <v>1</v>
      </c>
      <c r="S28" s="2">
        <v>2</v>
      </c>
      <c r="T28" s="2">
        <v>0</v>
      </c>
      <c r="U28" s="2">
        <v>2</v>
      </c>
      <c r="V28" s="2">
        <v>20</v>
      </c>
      <c r="W28" s="6">
        <v>1</v>
      </c>
    </row>
    <row r="29" spans="1:23" ht="15" thickBot="1">
      <c r="A29">
        <v>2</v>
      </c>
      <c r="B29" s="1">
        <v>9</v>
      </c>
      <c r="C29">
        <v>105</v>
      </c>
      <c r="D29">
        <v>1</v>
      </c>
      <c r="E29" s="8">
        <f>33*60+11</f>
        <v>1991</v>
      </c>
      <c r="F29">
        <v>6</v>
      </c>
      <c r="G29">
        <v>19</v>
      </c>
      <c r="H29">
        <v>0</v>
      </c>
      <c r="I29">
        <v>0</v>
      </c>
      <c r="J29">
        <v>1</v>
      </c>
      <c r="K29">
        <v>3</v>
      </c>
      <c r="L29">
        <v>-6</v>
      </c>
      <c r="M29" s="2">
        <v>4</v>
      </c>
      <c r="N29" s="2">
        <v>4</v>
      </c>
      <c r="O29" s="2">
        <v>8</v>
      </c>
      <c r="P29" s="2">
        <v>2</v>
      </c>
      <c r="Q29" s="2">
        <v>2</v>
      </c>
      <c r="R29" s="2">
        <v>0</v>
      </c>
      <c r="S29" s="2">
        <v>2</v>
      </c>
      <c r="T29" s="2">
        <v>1</v>
      </c>
      <c r="U29" s="2">
        <v>1</v>
      </c>
      <c r="V29" s="2">
        <v>13</v>
      </c>
      <c r="W29" s="6">
        <v>1</v>
      </c>
    </row>
    <row r="30" spans="1:23" ht="15" thickBot="1">
      <c r="A30">
        <v>2</v>
      </c>
      <c r="B30" s="1">
        <v>9</v>
      </c>
      <c r="C30">
        <v>106</v>
      </c>
      <c r="D30">
        <v>1</v>
      </c>
      <c r="E30" s="8">
        <f>34*60+8</f>
        <v>2048</v>
      </c>
      <c r="F30">
        <v>6</v>
      </c>
      <c r="G30">
        <v>12</v>
      </c>
      <c r="H30">
        <v>3</v>
      </c>
      <c r="I30">
        <v>5</v>
      </c>
      <c r="J30">
        <v>4</v>
      </c>
      <c r="K30">
        <v>6</v>
      </c>
      <c r="L30">
        <v>2</v>
      </c>
      <c r="M30" s="2">
        <v>2</v>
      </c>
      <c r="N30" s="2">
        <v>5</v>
      </c>
      <c r="O30" s="2">
        <v>7</v>
      </c>
      <c r="P30" s="2">
        <v>3</v>
      </c>
      <c r="Q30" s="2">
        <v>2</v>
      </c>
      <c r="R30" s="2">
        <v>0</v>
      </c>
      <c r="S30" s="2">
        <v>0</v>
      </c>
      <c r="T30" s="2">
        <v>0</v>
      </c>
      <c r="U30" s="2">
        <v>0</v>
      </c>
      <c r="V30" s="2">
        <v>19</v>
      </c>
      <c r="W30" s="6">
        <v>1</v>
      </c>
    </row>
    <row r="31" spans="1:23" ht="15" thickBot="1">
      <c r="A31">
        <v>2</v>
      </c>
      <c r="B31" s="1">
        <v>9</v>
      </c>
      <c r="C31">
        <v>107</v>
      </c>
      <c r="D31">
        <v>1</v>
      </c>
      <c r="E31" s="8">
        <f>30*60+23</f>
        <v>1823</v>
      </c>
      <c r="F31">
        <v>9</v>
      </c>
      <c r="G31">
        <v>15</v>
      </c>
      <c r="H31">
        <v>1</v>
      </c>
      <c r="I31">
        <v>2</v>
      </c>
      <c r="J31">
        <v>0</v>
      </c>
      <c r="K31">
        <v>0</v>
      </c>
      <c r="L31">
        <v>-7</v>
      </c>
      <c r="M31" s="2">
        <v>2</v>
      </c>
      <c r="N31" s="2">
        <v>0</v>
      </c>
      <c r="O31" s="2">
        <v>2</v>
      </c>
      <c r="P31" s="2">
        <v>2</v>
      </c>
      <c r="Q31" s="2">
        <v>1</v>
      </c>
      <c r="R31" s="2">
        <v>1</v>
      </c>
      <c r="S31" s="2">
        <v>2</v>
      </c>
      <c r="T31" s="2">
        <v>0</v>
      </c>
      <c r="U31" s="2">
        <v>0</v>
      </c>
      <c r="V31" s="2">
        <v>19</v>
      </c>
      <c r="W31" s="6">
        <v>1</v>
      </c>
    </row>
    <row r="32" spans="1:23" ht="15" thickBot="1">
      <c r="A32">
        <v>2</v>
      </c>
      <c r="B32" s="1">
        <v>9</v>
      </c>
      <c r="C32">
        <v>108</v>
      </c>
      <c r="D32">
        <v>1</v>
      </c>
      <c r="E32" s="8">
        <f>17*60+37</f>
        <v>1057</v>
      </c>
      <c r="F32">
        <v>4</v>
      </c>
      <c r="G32">
        <v>7</v>
      </c>
      <c r="H32">
        <v>1</v>
      </c>
      <c r="I32">
        <v>1</v>
      </c>
      <c r="J32">
        <v>0</v>
      </c>
      <c r="K32">
        <v>0</v>
      </c>
      <c r="L32">
        <v>7</v>
      </c>
      <c r="M32" s="2">
        <v>1</v>
      </c>
      <c r="N32" s="2">
        <v>1</v>
      </c>
      <c r="O32" s="2">
        <v>2</v>
      </c>
      <c r="P32" s="2">
        <v>3</v>
      </c>
      <c r="Q32" s="2">
        <v>2</v>
      </c>
      <c r="R32" s="2">
        <v>1</v>
      </c>
      <c r="S32" s="2">
        <v>3</v>
      </c>
      <c r="T32" s="2">
        <v>0</v>
      </c>
      <c r="U32" s="2">
        <v>0</v>
      </c>
      <c r="V32" s="2">
        <v>9</v>
      </c>
      <c r="W32" s="6">
        <v>0</v>
      </c>
    </row>
    <row r="33" spans="1:23" ht="15" thickBot="1">
      <c r="A33">
        <v>2</v>
      </c>
      <c r="B33" s="1">
        <v>9</v>
      </c>
      <c r="C33">
        <v>109</v>
      </c>
      <c r="D33">
        <v>1</v>
      </c>
      <c r="E33" s="8">
        <f>9*60+40</f>
        <v>580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3</v>
      </c>
      <c r="M33" s="2">
        <v>0</v>
      </c>
      <c r="N33" s="2">
        <v>1</v>
      </c>
      <c r="O33" s="2">
        <v>1</v>
      </c>
      <c r="P33" s="2">
        <v>1</v>
      </c>
      <c r="Q33" s="2">
        <v>2</v>
      </c>
      <c r="R33" s="2">
        <v>0</v>
      </c>
      <c r="S33" s="2">
        <v>0</v>
      </c>
      <c r="T33" s="2">
        <v>0</v>
      </c>
      <c r="U33" s="2">
        <v>0</v>
      </c>
      <c r="V33" s="2">
        <v>3</v>
      </c>
      <c r="W33" s="6">
        <v>0</v>
      </c>
    </row>
    <row r="34" spans="1:23" ht="15" thickBot="1">
      <c r="A34">
        <v>2</v>
      </c>
      <c r="B34" s="1">
        <v>9</v>
      </c>
      <c r="C34">
        <v>110</v>
      </c>
      <c r="D34">
        <v>1</v>
      </c>
      <c r="E34" s="8">
        <f>17*60+9</f>
        <v>1029</v>
      </c>
      <c r="F34">
        <v>1</v>
      </c>
      <c r="G34">
        <v>2</v>
      </c>
      <c r="H34">
        <v>0</v>
      </c>
      <c r="I34">
        <v>1</v>
      </c>
      <c r="J34">
        <v>0</v>
      </c>
      <c r="K34">
        <v>0</v>
      </c>
      <c r="L34">
        <v>6</v>
      </c>
      <c r="M34" s="2">
        <v>0</v>
      </c>
      <c r="N34" s="2">
        <v>2</v>
      </c>
      <c r="O34" s="2">
        <v>2</v>
      </c>
      <c r="P34" s="2">
        <v>0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2</v>
      </c>
      <c r="W34" s="6">
        <v>0</v>
      </c>
    </row>
    <row r="35" spans="1:23" ht="15" thickBot="1">
      <c r="A35">
        <v>2</v>
      </c>
      <c r="B35" s="1">
        <v>9</v>
      </c>
      <c r="C35">
        <v>111</v>
      </c>
      <c r="D35">
        <v>1</v>
      </c>
      <c r="E35" s="8">
        <f>19*60</f>
        <v>1140</v>
      </c>
      <c r="F35">
        <v>2</v>
      </c>
      <c r="G35">
        <v>7</v>
      </c>
      <c r="H35">
        <v>0</v>
      </c>
      <c r="I35">
        <v>0</v>
      </c>
      <c r="J35">
        <v>2</v>
      </c>
      <c r="K35">
        <v>3</v>
      </c>
      <c r="L35">
        <v>2</v>
      </c>
      <c r="M35" s="2">
        <v>4</v>
      </c>
      <c r="N35" s="2">
        <v>2</v>
      </c>
      <c r="O35" s="2">
        <v>6</v>
      </c>
      <c r="P35" s="2">
        <v>0</v>
      </c>
      <c r="Q35" s="2">
        <v>2</v>
      </c>
      <c r="R35" s="2">
        <v>1</v>
      </c>
      <c r="S35" s="2">
        <v>0</v>
      </c>
      <c r="T35" s="2">
        <v>1</v>
      </c>
      <c r="U35" s="2">
        <v>0</v>
      </c>
      <c r="V35" s="2">
        <v>6</v>
      </c>
      <c r="W35" s="6">
        <v>0</v>
      </c>
    </row>
    <row r="36" spans="1:23" ht="15" thickBot="1">
      <c r="A36">
        <v>2</v>
      </c>
      <c r="B36" s="1">
        <v>9</v>
      </c>
      <c r="C36">
        <v>112</v>
      </c>
      <c r="D36">
        <v>1</v>
      </c>
      <c r="E36" s="8">
        <f>15*60+41</f>
        <v>941</v>
      </c>
      <c r="F36">
        <v>1</v>
      </c>
      <c r="G36">
        <v>3</v>
      </c>
      <c r="H36">
        <v>0</v>
      </c>
      <c r="I36">
        <v>0</v>
      </c>
      <c r="J36">
        <v>0</v>
      </c>
      <c r="K36">
        <v>0</v>
      </c>
      <c r="L36">
        <v>-2</v>
      </c>
      <c r="M36" s="2">
        <v>0</v>
      </c>
      <c r="N36" s="2">
        <v>0</v>
      </c>
      <c r="O36" s="2">
        <v>0</v>
      </c>
      <c r="P36" s="2">
        <v>2</v>
      </c>
      <c r="Q36" s="2">
        <v>1</v>
      </c>
      <c r="R36" s="2">
        <v>3</v>
      </c>
      <c r="S36" s="2">
        <v>0</v>
      </c>
      <c r="T36" s="2">
        <v>0</v>
      </c>
      <c r="U36" s="2">
        <v>0</v>
      </c>
      <c r="V36" s="2">
        <v>2</v>
      </c>
      <c r="W36" s="6">
        <v>0</v>
      </c>
    </row>
    <row r="37" spans="1:23">
      <c r="A37">
        <v>2</v>
      </c>
      <c r="B37" s="1">
        <v>9</v>
      </c>
      <c r="C37">
        <v>113</v>
      </c>
      <c r="D37">
        <v>1</v>
      </c>
      <c r="E37" s="8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6">
        <v>0</v>
      </c>
    </row>
    <row r="38" spans="1:23">
      <c r="A38">
        <v>2</v>
      </c>
      <c r="B38" s="1">
        <v>9</v>
      </c>
      <c r="C38">
        <v>114</v>
      </c>
      <c r="D38">
        <v>1</v>
      </c>
      <c r="E38" s="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>
        <v>0</v>
      </c>
    </row>
    <row r="39" spans="1:23">
      <c r="A39">
        <v>2</v>
      </c>
      <c r="B39" s="1">
        <v>9</v>
      </c>
      <c r="C39">
        <v>115</v>
      </c>
      <c r="D39">
        <v>1</v>
      </c>
      <c r="E39" s="8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6">
        <v>0</v>
      </c>
    </row>
    <row r="40" spans="1:23" ht="15" thickBot="1">
      <c r="A40">
        <v>2</v>
      </c>
      <c r="B40" s="1">
        <v>10</v>
      </c>
      <c r="C40">
        <v>116</v>
      </c>
      <c r="D40">
        <v>-1</v>
      </c>
      <c r="E40" s="8">
        <f>17*60+39</f>
        <v>1059</v>
      </c>
      <c r="F40">
        <v>1</v>
      </c>
      <c r="G40">
        <v>2</v>
      </c>
      <c r="H40">
        <v>1</v>
      </c>
      <c r="I40">
        <v>1</v>
      </c>
      <c r="J40">
        <v>0</v>
      </c>
      <c r="K40">
        <v>0</v>
      </c>
      <c r="L40">
        <v>-8</v>
      </c>
      <c r="M40" s="2">
        <v>0</v>
      </c>
      <c r="N40" s="2">
        <v>3</v>
      </c>
      <c r="O40" s="2">
        <v>3</v>
      </c>
      <c r="P40" s="2">
        <v>0</v>
      </c>
      <c r="Q40" s="2">
        <v>1</v>
      </c>
      <c r="R40" s="2">
        <v>0</v>
      </c>
      <c r="S40" s="2">
        <v>1</v>
      </c>
      <c r="T40" s="2">
        <v>0</v>
      </c>
      <c r="U40" s="2">
        <v>0</v>
      </c>
      <c r="V40" s="2">
        <v>3</v>
      </c>
      <c r="W40" s="6">
        <v>1</v>
      </c>
    </row>
    <row r="41" spans="1:23" ht="15" thickBot="1">
      <c r="A41">
        <v>2</v>
      </c>
      <c r="B41" s="1">
        <v>10</v>
      </c>
      <c r="C41">
        <v>117</v>
      </c>
      <c r="D41">
        <v>-1</v>
      </c>
      <c r="E41" s="8">
        <f>31*60+48</f>
        <v>1908</v>
      </c>
      <c r="F41">
        <v>6</v>
      </c>
      <c r="G41">
        <v>14</v>
      </c>
      <c r="H41">
        <v>0</v>
      </c>
      <c r="I41">
        <v>0</v>
      </c>
      <c r="J41">
        <v>5</v>
      </c>
      <c r="K41">
        <v>9</v>
      </c>
      <c r="L41">
        <v>8</v>
      </c>
      <c r="M41" s="2">
        <v>5</v>
      </c>
      <c r="N41" s="2">
        <v>3</v>
      </c>
      <c r="O41" s="2">
        <v>8</v>
      </c>
      <c r="P41" s="2">
        <v>2</v>
      </c>
      <c r="Q41" s="2">
        <v>2</v>
      </c>
      <c r="R41" s="2">
        <v>3</v>
      </c>
      <c r="S41" s="2">
        <v>2</v>
      </c>
      <c r="T41" s="2">
        <v>1</v>
      </c>
      <c r="U41" s="2">
        <v>2</v>
      </c>
      <c r="V41" s="2">
        <v>17</v>
      </c>
      <c r="W41" s="6">
        <v>1</v>
      </c>
    </row>
    <row r="42" spans="1:23" ht="15" thickBot="1">
      <c r="A42">
        <v>2</v>
      </c>
      <c r="B42" s="1">
        <v>10</v>
      </c>
      <c r="C42">
        <v>118</v>
      </c>
      <c r="D42">
        <v>-1</v>
      </c>
      <c r="E42" s="8">
        <f>31*60+35</f>
        <v>1895</v>
      </c>
      <c r="F42">
        <v>9</v>
      </c>
      <c r="G42">
        <v>15</v>
      </c>
      <c r="H42">
        <v>0</v>
      </c>
      <c r="I42">
        <v>1</v>
      </c>
      <c r="J42">
        <v>5</v>
      </c>
      <c r="K42">
        <v>7</v>
      </c>
      <c r="L42">
        <v>0</v>
      </c>
      <c r="M42" s="5">
        <v>2</v>
      </c>
      <c r="N42" s="5">
        <v>8</v>
      </c>
      <c r="O42" s="2">
        <v>10</v>
      </c>
      <c r="P42" s="2">
        <v>1</v>
      </c>
      <c r="Q42" s="2">
        <v>5</v>
      </c>
      <c r="R42" s="2">
        <v>0</v>
      </c>
      <c r="S42" s="2">
        <v>2</v>
      </c>
      <c r="T42" s="2">
        <v>1</v>
      </c>
      <c r="U42" s="2">
        <v>1</v>
      </c>
      <c r="V42" s="2">
        <v>23</v>
      </c>
      <c r="W42" s="6">
        <v>1</v>
      </c>
    </row>
    <row r="43" spans="1:23" ht="15" thickBot="1">
      <c r="A43">
        <v>2</v>
      </c>
      <c r="B43" s="1">
        <v>10</v>
      </c>
      <c r="C43">
        <v>119</v>
      </c>
      <c r="D43">
        <v>-1</v>
      </c>
      <c r="E43" s="8">
        <f>40*60+14</f>
        <v>2414</v>
      </c>
      <c r="F43">
        <v>6</v>
      </c>
      <c r="G43">
        <v>13</v>
      </c>
      <c r="H43">
        <v>1</v>
      </c>
      <c r="I43">
        <v>8</v>
      </c>
      <c r="J43">
        <v>0</v>
      </c>
      <c r="K43">
        <v>0</v>
      </c>
      <c r="L43">
        <v>11</v>
      </c>
      <c r="M43" s="2">
        <v>2</v>
      </c>
      <c r="N43" s="2">
        <v>7</v>
      </c>
      <c r="O43" s="2">
        <v>9</v>
      </c>
      <c r="P43" s="2">
        <v>4</v>
      </c>
      <c r="Q43" s="2">
        <v>2</v>
      </c>
      <c r="R43" s="2">
        <v>2</v>
      </c>
      <c r="S43" s="2">
        <v>2</v>
      </c>
      <c r="T43" s="2">
        <v>0</v>
      </c>
      <c r="U43" s="2">
        <v>0</v>
      </c>
      <c r="V43" s="2">
        <v>13</v>
      </c>
      <c r="W43" s="6">
        <v>1</v>
      </c>
    </row>
    <row r="44" spans="1:23" ht="15" thickBot="1">
      <c r="A44">
        <v>2</v>
      </c>
      <c r="B44" s="1">
        <v>10</v>
      </c>
      <c r="C44">
        <v>120</v>
      </c>
      <c r="D44">
        <v>-1</v>
      </c>
      <c r="E44" s="8">
        <f>39*60+31</f>
        <v>2371</v>
      </c>
      <c r="F44">
        <v>3</v>
      </c>
      <c r="G44">
        <v>9</v>
      </c>
      <c r="H44">
        <v>0</v>
      </c>
      <c r="I44">
        <v>2</v>
      </c>
      <c r="J44">
        <v>2</v>
      </c>
      <c r="K44">
        <v>4</v>
      </c>
      <c r="L44">
        <v>-1</v>
      </c>
      <c r="M44" s="2">
        <v>0</v>
      </c>
      <c r="N44" s="2">
        <v>5</v>
      </c>
      <c r="O44" s="2">
        <v>5</v>
      </c>
      <c r="P44" s="2">
        <v>6</v>
      </c>
      <c r="Q44" s="2">
        <v>2</v>
      </c>
      <c r="R44" s="2">
        <v>0</v>
      </c>
      <c r="S44" s="2">
        <v>2</v>
      </c>
      <c r="T44" s="2">
        <v>0</v>
      </c>
      <c r="U44" s="2">
        <v>0</v>
      </c>
      <c r="V44" s="2">
        <v>8</v>
      </c>
      <c r="W44" s="6">
        <v>1</v>
      </c>
    </row>
    <row r="45" spans="1:23" ht="15" thickBot="1">
      <c r="A45">
        <v>2</v>
      </c>
      <c r="B45" s="1">
        <v>10</v>
      </c>
      <c r="C45">
        <v>121</v>
      </c>
      <c r="D45">
        <v>-1</v>
      </c>
      <c r="E45" s="8">
        <f>16*60+13</f>
        <v>973</v>
      </c>
      <c r="F45">
        <v>2</v>
      </c>
      <c r="G45">
        <v>5</v>
      </c>
      <c r="H45">
        <v>1</v>
      </c>
      <c r="I45">
        <v>3</v>
      </c>
      <c r="J45">
        <v>0</v>
      </c>
      <c r="K45">
        <v>0</v>
      </c>
      <c r="L45">
        <v>-8</v>
      </c>
      <c r="M45" s="2">
        <v>1</v>
      </c>
      <c r="N45" s="2">
        <v>1</v>
      </c>
      <c r="O45" s="2">
        <v>2</v>
      </c>
      <c r="P45" s="2">
        <v>0</v>
      </c>
      <c r="Q45" s="2">
        <v>2</v>
      </c>
      <c r="R45" s="2">
        <v>0</v>
      </c>
      <c r="S45" s="2">
        <v>1</v>
      </c>
      <c r="T45" s="2">
        <v>0</v>
      </c>
      <c r="U45" s="2">
        <v>0</v>
      </c>
      <c r="V45" s="2">
        <v>5</v>
      </c>
      <c r="W45" s="6">
        <v>0</v>
      </c>
    </row>
    <row r="46" spans="1:23" ht="15" thickBot="1">
      <c r="A46">
        <v>2</v>
      </c>
      <c r="B46" s="1">
        <v>10</v>
      </c>
      <c r="C46">
        <v>122</v>
      </c>
      <c r="D46">
        <v>-1</v>
      </c>
      <c r="E46" s="8">
        <f>17*60+9</f>
        <v>1029</v>
      </c>
      <c r="F46">
        <v>2</v>
      </c>
      <c r="G46">
        <v>3</v>
      </c>
      <c r="H46">
        <v>1</v>
      </c>
      <c r="I46">
        <v>1</v>
      </c>
      <c r="J46">
        <v>0</v>
      </c>
      <c r="K46">
        <v>0</v>
      </c>
      <c r="L46">
        <v>-6</v>
      </c>
      <c r="M46" s="2">
        <v>0</v>
      </c>
      <c r="N46" s="2">
        <v>3</v>
      </c>
      <c r="O46" s="2">
        <v>3</v>
      </c>
      <c r="P46" s="2">
        <v>1</v>
      </c>
      <c r="Q46" s="2">
        <v>2</v>
      </c>
      <c r="R46" s="2">
        <v>0</v>
      </c>
      <c r="S46" s="2">
        <v>1</v>
      </c>
      <c r="T46" s="2">
        <v>0</v>
      </c>
      <c r="U46" s="2">
        <v>0</v>
      </c>
      <c r="V46" s="2">
        <v>5</v>
      </c>
      <c r="W46" s="6">
        <v>0</v>
      </c>
    </row>
    <row r="47" spans="1:23" ht="15" thickBot="1">
      <c r="A47">
        <v>2</v>
      </c>
      <c r="B47" s="1">
        <v>10</v>
      </c>
      <c r="C47">
        <v>123</v>
      </c>
      <c r="D47">
        <v>-1</v>
      </c>
      <c r="E47" s="8">
        <f>29*60+26</f>
        <v>1766</v>
      </c>
      <c r="F47">
        <v>4</v>
      </c>
      <c r="G47">
        <v>8</v>
      </c>
      <c r="H47">
        <v>2</v>
      </c>
      <c r="I47">
        <v>4</v>
      </c>
      <c r="J47">
        <v>0</v>
      </c>
      <c r="K47">
        <v>0</v>
      </c>
      <c r="L47">
        <v>4</v>
      </c>
      <c r="M47" s="2">
        <v>0</v>
      </c>
      <c r="N47" s="2">
        <v>0</v>
      </c>
      <c r="O47" s="2">
        <v>0</v>
      </c>
      <c r="P47" s="2">
        <v>6</v>
      </c>
      <c r="Q47" s="2">
        <v>1</v>
      </c>
      <c r="R47" s="2">
        <v>1</v>
      </c>
      <c r="S47" s="2">
        <v>2</v>
      </c>
      <c r="T47" s="2">
        <v>0</v>
      </c>
      <c r="U47" s="2">
        <v>0</v>
      </c>
      <c r="V47" s="2">
        <v>10</v>
      </c>
      <c r="W47" s="6">
        <v>0</v>
      </c>
    </row>
    <row r="48" spans="1:23" ht="15" thickBot="1">
      <c r="A48">
        <v>2</v>
      </c>
      <c r="B48" s="1">
        <v>10</v>
      </c>
      <c r="C48">
        <v>124</v>
      </c>
      <c r="D48">
        <v>-1</v>
      </c>
      <c r="E48" s="8">
        <f>16*60+24</f>
        <v>984</v>
      </c>
      <c r="F48">
        <v>3</v>
      </c>
      <c r="G48">
        <v>4</v>
      </c>
      <c r="H48">
        <v>0</v>
      </c>
      <c r="I48">
        <v>0</v>
      </c>
      <c r="J48">
        <v>2</v>
      </c>
      <c r="K48">
        <v>4</v>
      </c>
      <c r="L48">
        <v>0</v>
      </c>
      <c r="M48" s="2">
        <v>1</v>
      </c>
      <c r="N48" s="2">
        <v>2</v>
      </c>
      <c r="O48" s="2">
        <v>3</v>
      </c>
      <c r="P48" s="2">
        <v>0</v>
      </c>
      <c r="Q48" s="2">
        <v>6</v>
      </c>
      <c r="R48" s="2">
        <v>1</v>
      </c>
      <c r="S48" s="2">
        <v>1</v>
      </c>
      <c r="T48" s="2">
        <v>1</v>
      </c>
      <c r="U48" s="2">
        <v>0</v>
      </c>
      <c r="V48" s="2">
        <v>8</v>
      </c>
      <c r="W48" s="6">
        <v>0</v>
      </c>
    </row>
    <row r="49" spans="1:23">
      <c r="A49">
        <v>2</v>
      </c>
      <c r="B49" s="1">
        <v>10</v>
      </c>
      <c r="C49">
        <v>125</v>
      </c>
      <c r="D49">
        <v>-1</v>
      </c>
      <c r="E49" s="8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6">
        <v>0</v>
      </c>
    </row>
    <row r="50" spans="1:23">
      <c r="A50">
        <v>2</v>
      </c>
      <c r="B50" s="1">
        <v>10</v>
      </c>
      <c r="C50">
        <v>126</v>
      </c>
      <c r="D50">
        <v>-1</v>
      </c>
      <c r="E50" s="8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6">
        <v>0</v>
      </c>
    </row>
    <row r="51" spans="1:23">
      <c r="A51">
        <v>2</v>
      </c>
      <c r="B51" s="1">
        <v>10</v>
      </c>
      <c r="C51">
        <v>127</v>
      </c>
      <c r="D51">
        <v>-1</v>
      </c>
      <c r="E51" s="8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6">
        <v>0</v>
      </c>
    </row>
    <row r="52" spans="1:23">
      <c r="A52">
        <v>2</v>
      </c>
      <c r="B52" s="1">
        <v>10</v>
      </c>
      <c r="C52">
        <v>128</v>
      </c>
      <c r="D52">
        <v>-1</v>
      </c>
      <c r="E52" s="8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6">
        <v>0</v>
      </c>
    </row>
    <row r="53" spans="1:23" ht="15" thickBot="1">
      <c r="A53">
        <v>3</v>
      </c>
      <c r="B53" s="1">
        <v>11</v>
      </c>
      <c r="C53">
        <v>129</v>
      </c>
      <c r="D53">
        <v>1</v>
      </c>
      <c r="E53" s="8">
        <f>39*60+48</f>
        <v>2388</v>
      </c>
      <c r="F53">
        <v>7</v>
      </c>
      <c r="G53">
        <v>18</v>
      </c>
      <c r="H53">
        <v>1</v>
      </c>
      <c r="I53">
        <v>3</v>
      </c>
      <c r="J53">
        <v>7</v>
      </c>
      <c r="K53">
        <v>8</v>
      </c>
      <c r="L53">
        <v>13</v>
      </c>
      <c r="M53" s="2">
        <v>3</v>
      </c>
      <c r="N53" s="2">
        <v>2</v>
      </c>
      <c r="O53" s="2">
        <v>5</v>
      </c>
      <c r="P53" s="2">
        <v>5</v>
      </c>
      <c r="Q53" s="2">
        <v>2</v>
      </c>
      <c r="R53" s="2">
        <v>0</v>
      </c>
      <c r="S53" s="2">
        <v>3</v>
      </c>
      <c r="T53" s="2">
        <v>0</v>
      </c>
      <c r="U53" s="2">
        <v>1</v>
      </c>
      <c r="V53" s="2">
        <v>22</v>
      </c>
      <c r="W53" s="6">
        <v>1</v>
      </c>
    </row>
    <row r="54" spans="1:23" ht="15" thickBot="1">
      <c r="A54">
        <v>3</v>
      </c>
      <c r="B54" s="1">
        <v>11</v>
      </c>
      <c r="C54">
        <v>130</v>
      </c>
      <c r="D54">
        <v>1</v>
      </c>
      <c r="E54" s="8">
        <f>23*60+8</f>
        <v>1388</v>
      </c>
      <c r="F54">
        <v>1</v>
      </c>
      <c r="G54">
        <v>1</v>
      </c>
      <c r="H54">
        <v>0</v>
      </c>
      <c r="I54">
        <v>0</v>
      </c>
      <c r="J54">
        <v>1</v>
      </c>
      <c r="K54">
        <v>2</v>
      </c>
      <c r="L54">
        <v>13</v>
      </c>
      <c r="M54" s="2">
        <v>2</v>
      </c>
      <c r="N54" s="2">
        <v>10</v>
      </c>
      <c r="O54" s="2">
        <v>12</v>
      </c>
      <c r="P54" s="2">
        <v>0</v>
      </c>
      <c r="Q54" s="2">
        <v>5</v>
      </c>
      <c r="R54" s="2">
        <v>1</v>
      </c>
      <c r="S54" s="2">
        <v>3</v>
      </c>
      <c r="T54" s="2">
        <v>0</v>
      </c>
      <c r="U54" s="2">
        <v>0</v>
      </c>
      <c r="V54" s="2">
        <v>3</v>
      </c>
      <c r="W54" s="6">
        <v>1</v>
      </c>
    </row>
    <row r="55" spans="1:23" ht="15" thickBot="1">
      <c r="A55">
        <v>3</v>
      </c>
      <c r="B55" s="1">
        <v>11</v>
      </c>
      <c r="C55">
        <v>131</v>
      </c>
      <c r="D55">
        <v>1</v>
      </c>
      <c r="E55" s="8">
        <f>37*60+26</f>
        <v>2246</v>
      </c>
      <c r="F55">
        <v>13</v>
      </c>
      <c r="G55">
        <v>18</v>
      </c>
      <c r="H55">
        <v>0</v>
      </c>
      <c r="I55">
        <v>0</v>
      </c>
      <c r="J55">
        <v>9</v>
      </c>
      <c r="K55">
        <v>12</v>
      </c>
      <c r="L55">
        <v>23</v>
      </c>
      <c r="M55" s="2">
        <v>3</v>
      </c>
      <c r="N55" s="2">
        <v>11</v>
      </c>
      <c r="O55" s="2">
        <v>14</v>
      </c>
      <c r="P55" s="2">
        <v>3</v>
      </c>
      <c r="Q55" s="2">
        <v>3</v>
      </c>
      <c r="R55" s="2">
        <v>1</v>
      </c>
      <c r="S55" s="2">
        <v>3</v>
      </c>
      <c r="T55" s="2">
        <v>2</v>
      </c>
      <c r="U55" s="2">
        <v>3</v>
      </c>
      <c r="V55" s="2">
        <v>35</v>
      </c>
      <c r="W55" s="6">
        <v>1</v>
      </c>
    </row>
    <row r="56" spans="1:23" ht="15" thickBot="1">
      <c r="A56">
        <v>3</v>
      </c>
      <c r="B56" s="1">
        <v>11</v>
      </c>
      <c r="C56">
        <v>132</v>
      </c>
      <c r="D56">
        <v>1</v>
      </c>
      <c r="E56" s="8">
        <f>38*60+22</f>
        <v>2302</v>
      </c>
      <c r="F56">
        <v>5</v>
      </c>
      <c r="G56">
        <v>11</v>
      </c>
      <c r="H56">
        <v>1</v>
      </c>
      <c r="I56">
        <v>4</v>
      </c>
      <c r="J56">
        <v>3</v>
      </c>
      <c r="K56">
        <v>4</v>
      </c>
      <c r="L56">
        <v>15</v>
      </c>
      <c r="M56" s="2">
        <v>2</v>
      </c>
      <c r="N56" s="2">
        <v>3</v>
      </c>
      <c r="O56" s="2">
        <v>5</v>
      </c>
      <c r="P56" s="2">
        <v>1</v>
      </c>
      <c r="Q56" s="2">
        <v>1</v>
      </c>
      <c r="R56" s="2">
        <v>0</v>
      </c>
      <c r="S56" s="2">
        <v>4</v>
      </c>
      <c r="T56" s="2">
        <v>1</v>
      </c>
      <c r="U56" s="2">
        <v>0</v>
      </c>
      <c r="V56" s="2">
        <v>14</v>
      </c>
      <c r="W56" s="6">
        <v>1</v>
      </c>
    </row>
    <row r="57" spans="1:23" ht="15" thickBot="1">
      <c r="A57">
        <v>3</v>
      </c>
      <c r="B57" s="1">
        <v>11</v>
      </c>
      <c r="C57">
        <v>133</v>
      </c>
      <c r="D57">
        <v>1</v>
      </c>
      <c r="E57" s="8">
        <f>43*60+56</f>
        <v>2636</v>
      </c>
      <c r="F57">
        <v>9</v>
      </c>
      <c r="G57">
        <v>19</v>
      </c>
      <c r="H57">
        <v>1</v>
      </c>
      <c r="I57">
        <v>2</v>
      </c>
      <c r="J57">
        <v>3</v>
      </c>
      <c r="K57">
        <v>5</v>
      </c>
      <c r="L57">
        <v>12</v>
      </c>
      <c r="M57" s="2">
        <v>0</v>
      </c>
      <c r="N57" s="2">
        <v>2</v>
      </c>
      <c r="O57" s="2">
        <v>2</v>
      </c>
      <c r="P57" s="2">
        <v>10</v>
      </c>
      <c r="Q57" s="2">
        <v>3</v>
      </c>
      <c r="R57" s="2">
        <v>2</v>
      </c>
      <c r="S57" s="2">
        <v>1</v>
      </c>
      <c r="T57" s="2">
        <v>0</v>
      </c>
      <c r="U57" s="2">
        <v>2</v>
      </c>
      <c r="V57" s="2">
        <v>22</v>
      </c>
      <c r="W57" s="6">
        <v>1</v>
      </c>
    </row>
    <row r="58" spans="1:23" ht="15" thickBot="1">
      <c r="A58">
        <v>3</v>
      </c>
      <c r="B58" s="1">
        <v>11</v>
      </c>
      <c r="C58">
        <v>134</v>
      </c>
      <c r="D58">
        <v>1</v>
      </c>
      <c r="E58" s="8">
        <f>16*60+57</f>
        <v>1017</v>
      </c>
      <c r="F58">
        <v>1</v>
      </c>
      <c r="G58">
        <v>6</v>
      </c>
      <c r="H58">
        <v>0</v>
      </c>
      <c r="I58">
        <v>2</v>
      </c>
      <c r="J58">
        <v>0</v>
      </c>
      <c r="K58">
        <v>0</v>
      </c>
      <c r="L58">
        <v>-15</v>
      </c>
      <c r="M58" s="2">
        <v>0</v>
      </c>
      <c r="N58" s="2">
        <v>1</v>
      </c>
      <c r="O58" s="2">
        <v>1</v>
      </c>
      <c r="P58" s="2">
        <v>1</v>
      </c>
      <c r="Q58" s="2">
        <v>1</v>
      </c>
      <c r="R58" s="2">
        <v>2</v>
      </c>
      <c r="S58" s="2">
        <v>0</v>
      </c>
      <c r="T58" s="2">
        <v>0</v>
      </c>
      <c r="U58" s="2">
        <v>0</v>
      </c>
      <c r="V58" s="2">
        <v>2</v>
      </c>
      <c r="W58" s="6">
        <v>0</v>
      </c>
    </row>
    <row r="59" spans="1:23" ht="15" thickBot="1">
      <c r="A59">
        <v>3</v>
      </c>
      <c r="B59" s="1">
        <v>11</v>
      </c>
      <c r="C59">
        <v>135</v>
      </c>
      <c r="D59">
        <v>1</v>
      </c>
      <c r="E59" s="8">
        <f>8*60+58</f>
        <v>538</v>
      </c>
      <c r="F59">
        <v>1</v>
      </c>
      <c r="G59">
        <v>2</v>
      </c>
      <c r="H59">
        <v>0</v>
      </c>
      <c r="I59">
        <v>0</v>
      </c>
      <c r="J59">
        <v>0</v>
      </c>
      <c r="K59">
        <v>0</v>
      </c>
      <c r="L59">
        <v>-15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T59" s="2">
        <v>0</v>
      </c>
      <c r="U59" s="2">
        <v>1</v>
      </c>
      <c r="V59" s="2">
        <v>2</v>
      </c>
      <c r="W59" s="6">
        <v>0</v>
      </c>
    </row>
    <row r="60" spans="1:23" ht="15" thickBot="1">
      <c r="A60">
        <v>3</v>
      </c>
      <c r="B60" s="1">
        <v>11</v>
      </c>
      <c r="C60">
        <v>136</v>
      </c>
      <c r="D60">
        <v>1</v>
      </c>
      <c r="E60" s="8">
        <f>4*60+13</f>
        <v>253</v>
      </c>
      <c r="F60">
        <v>1</v>
      </c>
      <c r="G60">
        <v>3</v>
      </c>
      <c r="H60">
        <v>0</v>
      </c>
      <c r="I60">
        <v>0</v>
      </c>
      <c r="J60">
        <v>0</v>
      </c>
      <c r="K60">
        <v>0</v>
      </c>
      <c r="L60">
        <v>-9</v>
      </c>
      <c r="M60" s="2">
        <v>1</v>
      </c>
      <c r="N60" s="2">
        <v>0</v>
      </c>
      <c r="O60" s="2">
        <v>1</v>
      </c>
      <c r="P60" s="2">
        <v>0</v>
      </c>
      <c r="Q60" s="2">
        <v>1</v>
      </c>
      <c r="R60" s="2">
        <v>0</v>
      </c>
      <c r="S60" s="2">
        <v>0</v>
      </c>
      <c r="T60" s="2">
        <v>0</v>
      </c>
      <c r="U60" s="2">
        <v>1</v>
      </c>
      <c r="V60" s="2">
        <v>2</v>
      </c>
      <c r="W60" s="6">
        <v>0</v>
      </c>
    </row>
    <row r="61" spans="1:23" ht="15" thickBot="1">
      <c r="A61">
        <v>3</v>
      </c>
      <c r="B61" s="1">
        <v>11</v>
      </c>
      <c r="C61">
        <v>137</v>
      </c>
      <c r="D61">
        <v>1</v>
      </c>
      <c r="E61" s="11">
        <f>9*60+14</f>
        <v>554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-10</v>
      </c>
      <c r="M61" s="2">
        <v>0</v>
      </c>
      <c r="N61" s="2">
        <v>2</v>
      </c>
      <c r="O61" s="2">
        <v>2</v>
      </c>
      <c r="P61" s="2">
        <v>0</v>
      </c>
      <c r="Q61" s="2">
        <v>2</v>
      </c>
      <c r="R61" s="2">
        <v>0</v>
      </c>
      <c r="S61" s="2">
        <v>2</v>
      </c>
      <c r="T61" s="2">
        <v>0</v>
      </c>
      <c r="U61" s="2">
        <v>2</v>
      </c>
      <c r="V61" s="2">
        <v>0</v>
      </c>
      <c r="W61" s="6">
        <v>0</v>
      </c>
    </row>
    <row r="62" spans="1:23" ht="15" thickBot="1">
      <c r="A62">
        <v>3</v>
      </c>
      <c r="B62" s="1">
        <v>11</v>
      </c>
      <c r="C62">
        <v>138</v>
      </c>
      <c r="D62">
        <v>1</v>
      </c>
      <c r="E62" s="11">
        <f>18*60</f>
        <v>1080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-2</v>
      </c>
      <c r="M62" s="2">
        <v>4</v>
      </c>
      <c r="N62" s="2">
        <v>1</v>
      </c>
      <c r="O62" s="2">
        <v>5</v>
      </c>
      <c r="P62" s="2">
        <v>0</v>
      </c>
      <c r="Q62" s="2">
        <v>1</v>
      </c>
      <c r="R62" s="2">
        <v>1</v>
      </c>
      <c r="S62" s="2">
        <v>1</v>
      </c>
      <c r="T62" s="2">
        <v>0</v>
      </c>
      <c r="U62" s="2">
        <v>0</v>
      </c>
      <c r="V62" s="2">
        <v>0</v>
      </c>
      <c r="W62" s="6">
        <v>0</v>
      </c>
    </row>
    <row r="63" spans="1:23">
      <c r="A63">
        <v>3</v>
      </c>
      <c r="B63" s="1">
        <v>11</v>
      </c>
      <c r="C63">
        <v>139</v>
      </c>
      <c r="D63">
        <v>1</v>
      </c>
      <c r="E63" s="11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6">
        <v>0</v>
      </c>
    </row>
    <row r="64" spans="1:23">
      <c r="A64">
        <v>3</v>
      </c>
      <c r="B64" s="1">
        <v>11</v>
      </c>
      <c r="C64">
        <v>140</v>
      </c>
      <c r="D64">
        <v>1</v>
      </c>
      <c r="E64" s="11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6">
        <v>0</v>
      </c>
    </row>
    <row r="65" spans="1:23" ht="15" thickBot="1">
      <c r="A65">
        <v>3</v>
      </c>
      <c r="B65" s="1">
        <v>12</v>
      </c>
      <c r="C65">
        <v>141</v>
      </c>
      <c r="D65">
        <v>-1</v>
      </c>
      <c r="E65" s="11">
        <f>19*60+9</f>
        <v>1149</v>
      </c>
      <c r="F65">
        <v>1</v>
      </c>
      <c r="G65">
        <v>1</v>
      </c>
      <c r="H65">
        <v>0</v>
      </c>
      <c r="I65">
        <v>0</v>
      </c>
      <c r="J65">
        <v>2</v>
      </c>
      <c r="K65">
        <v>2</v>
      </c>
      <c r="L65" s="2">
        <v>-14</v>
      </c>
      <c r="M65" s="2">
        <v>0</v>
      </c>
      <c r="N65" s="2">
        <v>2</v>
      </c>
      <c r="O65" s="2">
        <v>2</v>
      </c>
      <c r="P65" s="2">
        <v>0</v>
      </c>
      <c r="Q65" s="2">
        <v>2</v>
      </c>
      <c r="R65" s="2">
        <v>3</v>
      </c>
      <c r="S65" s="2">
        <v>0</v>
      </c>
      <c r="T65" s="2">
        <v>0</v>
      </c>
      <c r="U65" s="2">
        <v>0</v>
      </c>
      <c r="V65" s="2">
        <v>4</v>
      </c>
      <c r="W65" s="6">
        <v>1</v>
      </c>
    </row>
    <row r="66" spans="1:23" ht="15" thickBot="1">
      <c r="A66">
        <v>3</v>
      </c>
      <c r="B66" s="1">
        <v>12</v>
      </c>
      <c r="C66">
        <v>142</v>
      </c>
      <c r="D66">
        <v>-1</v>
      </c>
      <c r="E66" s="11">
        <f>37*60+41</f>
        <v>2261</v>
      </c>
      <c r="F66">
        <v>5</v>
      </c>
      <c r="G66">
        <v>13</v>
      </c>
      <c r="H66">
        <v>0</v>
      </c>
      <c r="I66">
        <v>1</v>
      </c>
      <c r="J66">
        <v>12</v>
      </c>
      <c r="K66">
        <v>14</v>
      </c>
      <c r="L66">
        <v>-20</v>
      </c>
      <c r="M66" s="2">
        <v>2</v>
      </c>
      <c r="N66" s="2">
        <v>6</v>
      </c>
      <c r="O66" s="2">
        <v>8</v>
      </c>
      <c r="P66" s="2">
        <v>4</v>
      </c>
      <c r="Q66" s="2">
        <v>3</v>
      </c>
      <c r="R66" s="2">
        <v>2</v>
      </c>
      <c r="S66" s="2">
        <v>1</v>
      </c>
      <c r="T66" s="2">
        <v>4</v>
      </c>
      <c r="U66" s="2">
        <v>0</v>
      </c>
      <c r="V66" s="2">
        <v>22</v>
      </c>
      <c r="W66" s="6">
        <v>1</v>
      </c>
    </row>
    <row r="67" spans="1:23" ht="15" thickBot="1">
      <c r="A67">
        <v>3</v>
      </c>
      <c r="B67" s="1">
        <v>12</v>
      </c>
      <c r="C67">
        <v>143</v>
      </c>
      <c r="D67">
        <v>-1</v>
      </c>
      <c r="E67" s="11">
        <f>13*60+49</f>
        <v>829</v>
      </c>
      <c r="F67">
        <v>1</v>
      </c>
      <c r="G67">
        <v>1</v>
      </c>
      <c r="H67">
        <v>0</v>
      </c>
      <c r="I67">
        <v>0</v>
      </c>
      <c r="J67">
        <v>2</v>
      </c>
      <c r="K67">
        <v>3</v>
      </c>
      <c r="L67">
        <v>-14</v>
      </c>
      <c r="M67" s="2">
        <v>0</v>
      </c>
      <c r="N67" s="2">
        <v>0</v>
      </c>
      <c r="O67" s="2">
        <v>0</v>
      </c>
      <c r="P67" s="2">
        <v>0</v>
      </c>
      <c r="Q67" s="2">
        <v>4</v>
      </c>
      <c r="R67" s="2">
        <v>0</v>
      </c>
      <c r="S67" s="2">
        <v>0</v>
      </c>
      <c r="T67" s="2">
        <v>0</v>
      </c>
      <c r="U67" s="2">
        <v>0</v>
      </c>
      <c r="V67" s="2">
        <v>4</v>
      </c>
      <c r="W67" s="6">
        <v>1</v>
      </c>
    </row>
    <row r="68" spans="1:23" ht="15" thickBot="1">
      <c r="A68">
        <v>3</v>
      </c>
      <c r="B68" s="1">
        <v>12</v>
      </c>
      <c r="C68">
        <v>144</v>
      </c>
      <c r="D68">
        <v>-1</v>
      </c>
      <c r="E68" s="11">
        <f>25*60+35</f>
        <v>1535</v>
      </c>
      <c r="F68">
        <v>7</v>
      </c>
      <c r="G68">
        <v>15</v>
      </c>
      <c r="H68">
        <v>0</v>
      </c>
      <c r="I68">
        <v>1</v>
      </c>
      <c r="J68">
        <v>1</v>
      </c>
      <c r="K68">
        <v>2</v>
      </c>
      <c r="L68">
        <v>-16</v>
      </c>
      <c r="M68" s="2">
        <v>0</v>
      </c>
      <c r="N68" s="2">
        <v>2</v>
      </c>
      <c r="O68" s="2">
        <v>2</v>
      </c>
      <c r="P68" s="2">
        <v>4</v>
      </c>
      <c r="Q68" s="2">
        <v>3</v>
      </c>
      <c r="R68" s="2">
        <v>2</v>
      </c>
      <c r="S68" s="2">
        <v>4</v>
      </c>
      <c r="T68" s="2">
        <v>0</v>
      </c>
      <c r="U68" s="2">
        <v>1</v>
      </c>
      <c r="V68" s="2">
        <v>15</v>
      </c>
      <c r="W68" s="6">
        <v>1</v>
      </c>
    </row>
    <row r="69" spans="1:23" ht="15" thickBot="1">
      <c r="A69">
        <v>3</v>
      </c>
      <c r="B69" s="1">
        <v>12</v>
      </c>
      <c r="C69">
        <v>145</v>
      </c>
      <c r="D69">
        <v>-1</v>
      </c>
      <c r="E69" s="11">
        <f>21*60+53</f>
        <v>1313</v>
      </c>
      <c r="F69">
        <v>4</v>
      </c>
      <c r="G69">
        <v>12</v>
      </c>
      <c r="H69">
        <v>1</v>
      </c>
      <c r="I69">
        <v>4</v>
      </c>
      <c r="J69">
        <v>0</v>
      </c>
      <c r="K69">
        <v>0</v>
      </c>
      <c r="L69">
        <v>-15</v>
      </c>
      <c r="M69" s="2">
        <v>0</v>
      </c>
      <c r="N69" s="2">
        <v>1</v>
      </c>
      <c r="O69" s="2">
        <v>1</v>
      </c>
      <c r="P69" s="2">
        <v>2</v>
      </c>
      <c r="Q69" s="2">
        <v>1</v>
      </c>
      <c r="R69" s="2">
        <v>0</v>
      </c>
      <c r="S69" s="2">
        <v>1</v>
      </c>
      <c r="T69" s="2">
        <v>0</v>
      </c>
      <c r="U69" s="2">
        <v>1</v>
      </c>
      <c r="V69" s="2">
        <v>9</v>
      </c>
      <c r="W69" s="6">
        <v>1</v>
      </c>
    </row>
    <row r="70" spans="1:23" ht="15" thickBot="1">
      <c r="A70">
        <v>3</v>
      </c>
      <c r="B70" s="1">
        <v>12</v>
      </c>
      <c r="C70">
        <v>146</v>
      </c>
      <c r="D70">
        <v>-1</v>
      </c>
      <c r="E70" s="11">
        <f>28*60+50</f>
        <v>1730</v>
      </c>
      <c r="F70">
        <v>3</v>
      </c>
      <c r="G70">
        <v>4</v>
      </c>
      <c r="H70">
        <v>0</v>
      </c>
      <c r="I70">
        <v>0</v>
      </c>
      <c r="J70">
        <v>0</v>
      </c>
      <c r="K70">
        <v>0</v>
      </c>
      <c r="L70">
        <v>12</v>
      </c>
      <c r="M70" s="2">
        <v>0</v>
      </c>
      <c r="N70" s="2">
        <v>3</v>
      </c>
      <c r="O70" s="2">
        <v>3</v>
      </c>
      <c r="P70" s="2">
        <v>1</v>
      </c>
      <c r="Q70" s="2">
        <v>2</v>
      </c>
      <c r="R70" s="2">
        <v>1</v>
      </c>
      <c r="S70" s="2">
        <v>1</v>
      </c>
      <c r="T70" s="2">
        <v>1</v>
      </c>
      <c r="U70" s="2">
        <v>0</v>
      </c>
      <c r="V70" s="2">
        <v>6</v>
      </c>
      <c r="W70" s="6">
        <v>0</v>
      </c>
    </row>
    <row r="71" spans="1:23" ht="15" thickBot="1">
      <c r="A71">
        <v>3</v>
      </c>
      <c r="B71" s="1">
        <v>12</v>
      </c>
      <c r="C71">
        <v>147</v>
      </c>
      <c r="D71">
        <v>-1</v>
      </c>
      <c r="E71" s="11">
        <f>8*60+20</f>
        <v>500</v>
      </c>
      <c r="F71">
        <v>0</v>
      </c>
      <c r="G71">
        <v>3</v>
      </c>
      <c r="H71">
        <v>0</v>
      </c>
      <c r="I71">
        <v>0</v>
      </c>
      <c r="J71">
        <v>0</v>
      </c>
      <c r="K71">
        <v>0</v>
      </c>
      <c r="L71">
        <v>-7</v>
      </c>
      <c r="M71" s="2">
        <v>1</v>
      </c>
      <c r="N71" s="2">
        <v>0</v>
      </c>
      <c r="O71" s="2">
        <v>1</v>
      </c>
      <c r="P71" s="2">
        <v>0</v>
      </c>
      <c r="Q71" s="2">
        <v>4</v>
      </c>
      <c r="R71" s="2">
        <v>0</v>
      </c>
      <c r="S71" s="2">
        <v>1</v>
      </c>
      <c r="T71" s="2">
        <v>0</v>
      </c>
      <c r="U71" s="2">
        <v>0</v>
      </c>
      <c r="V71" s="2">
        <v>0</v>
      </c>
      <c r="W71" s="6">
        <v>0</v>
      </c>
    </row>
    <row r="72" spans="1:23" ht="15" thickBot="1">
      <c r="A72">
        <v>3</v>
      </c>
      <c r="B72" s="1">
        <v>12</v>
      </c>
      <c r="C72">
        <v>148</v>
      </c>
      <c r="D72">
        <v>-1</v>
      </c>
      <c r="E72" s="11">
        <f>23*60+50</f>
        <v>1430</v>
      </c>
      <c r="F72">
        <v>2</v>
      </c>
      <c r="G72">
        <v>5</v>
      </c>
      <c r="H72">
        <v>0</v>
      </c>
      <c r="I72">
        <v>0</v>
      </c>
      <c r="J72">
        <v>2</v>
      </c>
      <c r="K72">
        <v>4</v>
      </c>
      <c r="L72">
        <v>9</v>
      </c>
      <c r="M72" s="2">
        <v>0</v>
      </c>
      <c r="N72" s="2">
        <v>1</v>
      </c>
      <c r="O72" s="2">
        <v>1</v>
      </c>
      <c r="P72" s="2">
        <v>9</v>
      </c>
      <c r="Q72" s="2">
        <v>3</v>
      </c>
      <c r="R72" s="2">
        <v>0</v>
      </c>
      <c r="S72" s="2">
        <v>3</v>
      </c>
      <c r="T72" s="2">
        <v>0</v>
      </c>
      <c r="U72" s="2">
        <v>1</v>
      </c>
      <c r="V72" s="2">
        <v>6</v>
      </c>
      <c r="W72" s="6">
        <v>0</v>
      </c>
    </row>
    <row r="73" spans="1:23" ht="15" thickBot="1">
      <c r="A73">
        <v>3</v>
      </c>
      <c r="B73" s="1">
        <v>12</v>
      </c>
      <c r="C73">
        <v>149</v>
      </c>
      <c r="D73">
        <v>-1</v>
      </c>
      <c r="E73" s="11">
        <f>28*60+15</f>
        <v>1695</v>
      </c>
      <c r="F73">
        <v>9</v>
      </c>
      <c r="G73">
        <v>13</v>
      </c>
      <c r="H73">
        <v>4</v>
      </c>
      <c r="I73">
        <v>6</v>
      </c>
      <c r="J73">
        <v>1</v>
      </c>
      <c r="K73">
        <v>1</v>
      </c>
      <c r="L73">
        <v>14</v>
      </c>
      <c r="M73" s="2">
        <v>0</v>
      </c>
      <c r="N73" s="2">
        <v>3</v>
      </c>
      <c r="O73" s="2">
        <v>3</v>
      </c>
      <c r="P73" s="2">
        <v>1</v>
      </c>
      <c r="Q73" s="2">
        <v>1</v>
      </c>
      <c r="R73" s="2">
        <v>2</v>
      </c>
      <c r="S73" s="2">
        <v>0</v>
      </c>
      <c r="T73" s="2">
        <v>0</v>
      </c>
      <c r="U73" s="2">
        <v>0</v>
      </c>
      <c r="V73" s="2">
        <v>23</v>
      </c>
      <c r="W73" s="6">
        <v>0</v>
      </c>
    </row>
    <row r="74" spans="1:23" ht="15" thickBot="1">
      <c r="A74">
        <v>3</v>
      </c>
      <c r="B74" s="1">
        <v>12</v>
      </c>
      <c r="C74">
        <v>150</v>
      </c>
      <c r="D74">
        <v>-1</v>
      </c>
      <c r="E74" s="11">
        <f>28*60+6</f>
        <v>1686</v>
      </c>
      <c r="F74">
        <v>4</v>
      </c>
      <c r="G74">
        <v>4</v>
      </c>
      <c r="H74">
        <v>0</v>
      </c>
      <c r="I74">
        <v>0</v>
      </c>
      <c r="J74">
        <v>0</v>
      </c>
      <c r="K74">
        <v>0</v>
      </c>
      <c r="L74">
        <v>19</v>
      </c>
      <c r="M74" s="2">
        <v>0</v>
      </c>
      <c r="N74" s="2">
        <v>7</v>
      </c>
      <c r="O74" s="2">
        <v>7</v>
      </c>
      <c r="P74" s="2">
        <v>1</v>
      </c>
      <c r="Q74" s="2">
        <v>3</v>
      </c>
      <c r="R74" s="2">
        <v>1</v>
      </c>
      <c r="S74" s="2">
        <v>2</v>
      </c>
      <c r="T74" s="2">
        <v>5</v>
      </c>
      <c r="U74" s="2">
        <v>0</v>
      </c>
      <c r="V74" s="2">
        <v>8</v>
      </c>
      <c r="W74" s="6">
        <v>0</v>
      </c>
    </row>
    <row r="75" spans="1:23" ht="15" thickBot="1">
      <c r="A75">
        <v>3</v>
      </c>
      <c r="B75" s="1">
        <v>12</v>
      </c>
      <c r="C75">
        <v>151</v>
      </c>
      <c r="D75">
        <v>-1</v>
      </c>
      <c r="E75" s="11">
        <f>4*60+32</f>
        <v>272</v>
      </c>
      <c r="F75">
        <v>0</v>
      </c>
      <c r="G75">
        <v>2</v>
      </c>
      <c r="H75">
        <v>0</v>
      </c>
      <c r="I75">
        <v>2</v>
      </c>
      <c r="J75">
        <v>0</v>
      </c>
      <c r="K75">
        <v>0</v>
      </c>
      <c r="L75">
        <v>7</v>
      </c>
      <c r="M75" s="2">
        <v>0</v>
      </c>
      <c r="N75" s="2">
        <v>2</v>
      </c>
      <c r="O75" s="2">
        <v>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6">
        <v>0</v>
      </c>
    </row>
    <row r="76" spans="1:23">
      <c r="A76">
        <v>3</v>
      </c>
      <c r="B76" s="1">
        <v>12</v>
      </c>
      <c r="C76">
        <v>152</v>
      </c>
      <c r="D76">
        <v>-1</v>
      </c>
      <c r="E76" s="11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6">
        <v>0</v>
      </c>
    </row>
    <row r="77" spans="1:23">
      <c r="A77">
        <v>3</v>
      </c>
      <c r="B77" s="1">
        <v>12</v>
      </c>
      <c r="C77">
        <v>153</v>
      </c>
      <c r="D77">
        <v>-1</v>
      </c>
      <c r="E77" s="1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6">
        <v>0</v>
      </c>
    </row>
    <row r="78" spans="1:23" ht="15" thickBot="1">
      <c r="A78">
        <v>4</v>
      </c>
      <c r="B78" s="1">
        <v>13</v>
      </c>
      <c r="C78">
        <v>154</v>
      </c>
      <c r="D78">
        <v>1</v>
      </c>
      <c r="E78" s="11">
        <f>34*60+16</f>
        <v>2056</v>
      </c>
      <c r="F78">
        <v>7</v>
      </c>
      <c r="G78">
        <v>14</v>
      </c>
      <c r="H78">
        <v>3</v>
      </c>
      <c r="I78">
        <v>9</v>
      </c>
      <c r="J78">
        <v>2</v>
      </c>
      <c r="K78">
        <v>2</v>
      </c>
      <c r="L78">
        <v>16</v>
      </c>
      <c r="M78" s="2">
        <v>1</v>
      </c>
      <c r="N78" s="2">
        <v>5</v>
      </c>
      <c r="O78" s="2">
        <v>6</v>
      </c>
      <c r="P78" s="2">
        <v>3</v>
      </c>
      <c r="Q78" s="2">
        <v>3</v>
      </c>
      <c r="R78" s="2">
        <v>2</v>
      </c>
      <c r="S78" s="2">
        <v>1</v>
      </c>
      <c r="T78" s="2">
        <v>0</v>
      </c>
      <c r="U78" s="2">
        <v>2</v>
      </c>
      <c r="V78" s="2">
        <v>19</v>
      </c>
      <c r="W78" s="6">
        <v>1</v>
      </c>
    </row>
    <row r="79" spans="1:23" ht="15" thickBot="1">
      <c r="A79">
        <v>4</v>
      </c>
      <c r="B79" s="1">
        <v>13</v>
      </c>
      <c r="C79">
        <v>155</v>
      </c>
      <c r="D79">
        <v>1</v>
      </c>
      <c r="E79" s="11">
        <f>35*60+29</f>
        <v>2129</v>
      </c>
      <c r="F79">
        <v>6</v>
      </c>
      <c r="G79">
        <v>10</v>
      </c>
      <c r="H79">
        <v>2</v>
      </c>
      <c r="I79">
        <v>3</v>
      </c>
      <c r="J79">
        <v>2</v>
      </c>
      <c r="K79">
        <v>2</v>
      </c>
      <c r="L79">
        <v>17</v>
      </c>
      <c r="M79" s="2">
        <v>0</v>
      </c>
      <c r="N79" s="2">
        <v>4</v>
      </c>
      <c r="O79" s="2">
        <v>4</v>
      </c>
      <c r="P79" s="2">
        <v>3</v>
      </c>
      <c r="Q79" s="2">
        <v>4</v>
      </c>
      <c r="R79" s="2">
        <v>0</v>
      </c>
      <c r="S79" s="2">
        <v>1</v>
      </c>
      <c r="T79" s="2">
        <v>0</v>
      </c>
      <c r="U79" s="2">
        <v>0</v>
      </c>
      <c r="V79" s="2">
        <v>16</v>
      </c>
      <c r="W79" s="6">
        <v>1</v>
      </c>
    </row>
    <row r="80" spans="1:23" ht="15" thickBot="1">
      <c r="A80">
        <v>4</v>
      </c>
      <c r="B80" s="1">
        <v>13</v>
      </c>
      <c r="C80">
        <v>156</v>
      </c>
      <c r="D80">
        <v>1</v>
      </c>
      <c r="E80" s="11">
        <f>40*60+8</f>
        <v>2408</v>
      </c>
      <c r="F80">
        <v>4</v>
      </c>
      <c r="G80">
        <v>6</v>
      </c>
      <c r="H80">
        <v>0</v>
      </c>
      <c r="I80">
        <v>0</v>
      </c>
      <c r="J80">
        <v>3</v>
      </c>
      <c r="K80">
        <v>8</v>
      </c>
      <c r="L80">
        <v>14</v>
      </c>
      <c r="M80" s="2">
        <v>10</v>
      </c>
      <c r="N80" s="2">
        <v>14</v>
      </c>
      <c r="O80" s="2">
        <v>24</v>
      </c>
      <c r="P80" s="2">
        <v>0</v>
      </c>
      <c r="Q80" s="2">
        <v>2</v>
      </c>
      <c r="R80" s="2">
        <v>0</v>
      </c>
      <c r="S80" s="2">
        <v>5</v>
      </c>
      <c r="T80" s="2">
        <v>4</v>
      </c>
      <c r="U80" s="2">
        <v>0</v>
      </c>
      <c r="V80" s="2">
        <v>11</v>
      </c>
      <c r="W80" s="6">
        <v>1</v>
      </c>
    </row>
    <row r="81" spans="1:23" ht="15" thickBot="1">
      <c r="A81">
        <v>4</v>
      </c>
      <c r="B81" s="1">
        <v>13</v>
      </c>
      <c r="C81">
        <v>157</v>
      </c>
      <c r="D81">
        <v>1</v>
      </c>
      <c r="E81" s="11">
        <f>43*60+22</f>
        <v>2602</v>
      </c>
      <c r="F81">
        <v>9</v>
      </c>
      <c r="G81">
        <v>17</v>
      </c>
      <c r="H81">
        <v>2</v>
      </c>
      <c r="I81">
        <v>3</v>
      </c>
      <c r="J81">
        <v>8</v>
      </c>
      <c r="K81">
        <v>8</v>
      </c>
      <c r="L81">
        <v>15</v>
      </c>
      <c r="M81" s="2">
        <v>1</v>
      </c>
      <c r="N81" s="2">
        <v>2</v>
      </c>
      <c r="O81" s="2">
        <v>3</v>
      </c>
      <c r="P81" s="2">
        <v>7</v>
      </c>
      <c r="Q81" s="2">
        <v>1</v>
      </c>
      <c r="R81" s="2">
        <v>1</v>
      </c>
      <c r="S81" s="2">
        <v>6</v>
      </c>
      <c r="T81" s="2">
        <v>0</v>
      </c>
      <c r="U81" s="2">
        <v>1</v>
      </c>
      <c r="V81" s="2">
        <v>28</v>
      </c>
      <c r="W81" s="6">
        <v>1</v>
      </c>
    </row>
    <row r="82" spans="1:23" ht="15" thickBot="1">
      <c r="A82">
        <v>4</v>
      </c>
      <c r="B82" s="1">
        <v>13</v>
      </c>
      <c r="C82">
        <v>158</v>
      </c>
      <c r="D82">
        <v>1</v>
      </c>
      <c r="E82" s="11">
        <f>38*60+1</f>
        <v>2281</v>
      </c>
      <c r="F82">
        <v>6</v>
      </c>
      <c r="G82">
        <v>16</v>
      </c>
      <c r="H82">
        <v>2</v>
      </c>
      <c r="I82">
        <v>5</v>
      </c>
      <c r="J82">
        <v>8</v>
      </c>
      <c r="K82">
        <v>8</v>
      </c>
      <c r="L82">
        <v>16</v>
      </c>
      <c r="M82" s="2">
        <v>1</v>
      </c>
      <c r="N82" s="2">
        <v>6</v>
      </c>
      <c r="O82" s="2">
        <v>7</v>
      </c>
      <c r="P82" s="2">
        <v>9</v>
      </c>
      <c r="Q82" s="2">
        <v>4</v>
      </c>
      <c r="R82" s="2">
        <v>3</v>
      </c>
      <c r="S82" s="2">
        <v>3</v>
      </c>
      <c r="T82" s="2">
        <v>0</v>
      </c>
      <c r="U82" s="2">
        <v>1</v>
      </c>
      <c r="V82" s="2">
        <v>22</v>
      </c>
      <c r="W82" s="6">
        <v>1</v>
      </c>
    </row>
    <row r="83" spans="1:23" ht="15" thickBot="1">
      <c r="A83">
        <v>4</v>
      </c>
      <c r="B83" s="1">
        <v>13</v>
      </c>
      <c r="C83">
        <v>159</v>
      </c>
      <c r="D83">
        <v>1</v>
      </c>
      <c r="E83" s="11">
        <f>11*60+31</f>
        <v>691</v>
      </c>
      <c r="F83">
        <v>2</v>
      </c>
      <c r="G83">
        <v>5</v>
      </c>
      <c r="H83">
        <v>2</v>
      </c>
      <c r="I83">
        <v>2</v>
      </c>
      <c r="J83">
        <v>0</v>
      </c>
      <c r="K83">
        <v>0</v>
      </c>
      <c r="L83">
        <v>-4</v>
      </c>
      <c r="M83" s="2">
        <v>0</v>
      </c>
      <c r="N83" s="2">
        <v>2</v>
      </c>
      <c r="O83" s="2">
        <v>2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6</v>
      </c>
      <c r="W83" s="6">
        <v>0</v>
      </c>
    </row>
    <row r="84" spans="1:23" ht="15" thickBot="1">
      <c r="A84">
        <v>4</v>
      </c>
      <c r="B84" s="1">
        <v>13</v>
      </c>
      <c r="C84">
        <v>160</v>
      </c>
      <c r="D84">
        <v>1</v>
      </c>
      <c r="E84" s="11">
        <f>14*60+37</f>
        <v>877</v>
      </c>
      <c r="F84">
        <v>3</v>
      </c>
      <c r="G84">
        <v>9</v>
      </c>
      <c r="H84">
        <v>0</v>
      </c>
      <c r="I84">
        <v>4</v>
      </c>
      <c r="J84">
        <v>0</v>
      </c>
      <c r="K84">
        <v>0</v>
      </c>
      <c r="L84">
        <v>-11</v>
      </c>
      <c r="M84" s="2">
        <v>0</v>
      </c>
      <c r="N84" s="2">
        <v>0</v>
      </c>
      <c r="O84" s="2">
        <v>0</v>
      </c>
      <c r="P84" s="2">
        <v>1</v>
      </c>
      <c r="Q84" s="2">
        <v>3</v>
      </c>
      <c r="R84" s="2">
        <v>0</v>
      </c>
      <c r="S84" s="2">
        <v>1</v>
      </c>
      <c r="T84" s="2">
        <v>0</v>
      </c>
      <c r="U84" s="2">
        <v>0</v>
      </c>
      <c r="V84" s="2">
        <v>6</v>
      </c>
      <c r="W84" s="6">
        <v>0</v>
      </c>
    </row>
    <row r="85" spans="1:23" ht="15" thickBot="1">
      <c r="A85">
        <v>4</v>
      </c>
      <c r="B85" s="1">
        <v>13</v>
      </c>
      <c r="C85">
        <v>161</v>
      </c>
      <c r="D85">
        <v>1</v>
      </c>
      <c r="E85" s="11">
        <f>13*60+44</f>
        <v>824</v>
      </c>
      <c r="F85">
        <v>1</v>
      </c>
      <c r="G85">
        <v>5</v>
      </c>
      <c r="H85">
        <v>1</v>
      </c>
      <c r="I85">
        <v>4</v>
      </c>
      <c r="J85">
        <v>0</v>
      </c>
      <c r="K85">
        <v>0</v>
      </c>
      <c r="L85">
        <v>-6</v>
      </c>
      <c r="M85" s="2">
        <v>0</v>
      </c>
      <c r="N85" s="2">
        <v>2</v>
      </c>
      <c r="O85" s="2">
        <v>2</v>
      </c>
      <c r="P85" s="2">
        <v>0</v>
      </c>
      <c r="Q85" s="2">
        <v>1</v>
      </c>
      <c r="R85" s="2">
        <v>1</v>
      </c>
      <c r="S85" s="2">
        <v>1</v>
      </c>
      <c r="T85" s="2">
        <v>0</v>
      </c>
      <c r="U85" s="2">
        <v>0</v>
      </c>
      <c r="V85" s="2">
        <v>3</v>
      </c>
      <c r="W85" s="6">
        <v>0</v>
      </c>
    </row>
    <row r="86" spans="1:23" ht="15" thickBot="1">
      <c r="A86">
        <v>4</v>
      </c>
      <c r="B86" s="1">
        <v>13</v>
      </c>
      <c r="C86">
        <v>162</v>
      </c>
      <c r="D86">
        <v>1</v>
      </c>
      <c r="E86" s="11">
        <f>5*60+18</f>
        <v>318</v>
      </c>
      <c r="F86">
        <v>0</v>
      </c>
      <c r="G86">
        <v>0</v>
      </c>
      <c r="H86">
        <v>0</v>
      </c>
      <c r="I86">
        <v>0</v>
      </c>
      <c r="J86">
        <v>1</v>
      </c>
      <c r="K86">
        <v>2</v>
      </c>
      <c r="L86">
        <v>-2</v>
      </c>
      <c r="M86" s="2">
        <v>0</v>
      </c>
      <c r="N86" s="2">
        <v>1</v>
      </c>
      <c r="O86" s="2">
        <v>1</v>
      </c>
      <c r="P86" s="2">
        <v>0</v>
      </c>
      <c r="Q86" s="2">
        <v>0</v>
      </c>
      <c r="R86" s="2">
        <v>1</v>
      </c>
      <c r="S86" s="2">
        <v>0</v>
      </c>
      <c r="T86" s="2">
        <v>0</v>
      </c>
      <c r="U86" s="2">
        <v>0</v>
      </c>
      <c r="V86" s="2">
        <v>1</v>
      </c>
      <c r="W86" s="6">
        <v>0</v>
      </c>
    </row>
    <row r="87" spans="1:23" ht="15" thickBot="1">
      <c r="A87">
        <v>4</v>
      </c>
      <c r="B87" s="1">
        <v>13</v>
      </c>
      <c r="C87">
        <v>163</v>
      </c>
      <c r="D87">
        <v>1</v>
      </c>
      <c r="E87" s="11">
        <f>3*60+34</f>
        <v>214</v>
      </c>
      <c r="F87">
        <v>0</v>
      </c>
      <c r="G87">
        <v>0</v>
      </c>
      <c r="H87">
        <v>0</v>
      </c>
      <c r="I87">
        <v>0</v>
      </c>
      <c r="J87">
        <v>2</v>
      </c>
      <c r="K87">
        <v>2</v>
      </c>
      <c r="L87">
        <v>-5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2</v>
      </c>
      <c r="W87" s="6">
        <v>0</v>
      </c>
    </row>
    <row r="88" spans="1:23">
      <c r="A88">
        <v>4</v>
      </c>
      <c r="B88" s="1">
        <v>13</v>
      </c>
      <c r="C88">
        <v>164</v>
      </c>
      <c r="D88">
        <v>1</v>
      </c>
      <c r="E88" s="11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6">
        <v>0</v>
      </c>
    </row>
    <row r="89" spans="1:23">
      <c r="A89">
        <v>4</v>
      </c>
      <c r="B89" s="1">
        <v>13</v>
      </c>
      <c r="C89">
        <v>165</v>
      </c>
      <c r="D89">
        <v>1</v>
      </c>
      <c r="E89" s="11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6">
        <v>0</v>
      </c>
    </row>
    <row r="90" spans="1:23">
      <c r="A90">
        <v>4</v>
      </c>
      <c r="B90" s="1">
        <v>13</v>
      </c>
      <c r="C90">
        <v>166</v>
      </c>
      <c r="D90">
        <v>1</v>
      </c>
      <c r="E90" s="11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6">
        <v>0</v>
      </c>
    </row>
    <row r="91" spans="1:23" ht="15" thickBot="1">
      <c r="A91">
        <v>4</v>
      </c>
      <c r="B91" s="1">
        <v>14</v>
      </c>
      <c r="C91">
        <v>167</v>
      </c>
      <c r="D91">
        <v>-1</v>
      </c>
      <c r="E91" s="11">
        <f>20*60+46</f>
        <v>1246</v>
      </c>
      <c r="F91">
        <v>4</v>
      </c>
      <c r="G91">
        <v>8</v>
      </c>
      <c r="H91">
        <v>1</v>
      </c>
      <c r="I91">
        <v>3</v>
      </c>
      <c r="J91">
        <v>0</v>
      </c>
      <c r="K91">
        <v>0</v>
      </c>
      <c r="L91">
        <v>-22</v>
      </c>
      <c r="M91" s="2">
        <v>0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2</v>
      </c>
      <c r="U91" s="2">
        <v>0</v>
      </c>
      <c r="V91" s="2">
        <v>9</v>
      </c>
      <c r="W91" s="6">
        <v>1</v>
      </c>
    </row>
    <row r="92" spans="1:23" ht="15" thickBot="1">
      <c r="A92">
        <v>4</v>
      </c>
      <c r="B92" s="1">
        <v>14</v>
      </c>
      <c r="C92">
        <v>168</v>
      </c>
      <c r="D92">
        <v>-1</v>
      </c>
      <c r="E92" s="11">
        <f>29*60+22</f>
        <v>1762</v>
      </c>
      <c r="F92">
        <v>8</v>
      </c>
      <c r="G92">
        <v>21</v>
      </c>
      <c r="H92">
        <v>2</v>
      </c>
      <c r="I92">
        <v>8</v>
      </c>
      <c r="J92">
        <v>2</v>
      </c>
      <c r="K92">
        <v>3</v>
      </c>
      <c r="L92">
        <v>-30</v>
      </c>
      <c r="M92" s="2">
        <v>5</v>
      </c>
      <c r="N92" s="2">
        <v>8</v>
      </c>
      <c r="O92" s="2">
        <v>13</v>
      </c>
      <c r="P92" s="2">
        <v>4</v>
      </c>
      <c r="Q92" s="2">
        <v>1</v>
      </c>
      <c r="R92" s="2">
        <v>1</v>
      </c>
      <c r="S92" s="2">
        <v>4</v>
      </c>
      <c r="T92" s="2">
        <v>0</v>
      </c>
      <c r="U92" s="2">
        <v>0</v>
      </c>
      <c r="V92" s="2">
        <v>20</v>
      </c>
      <c r="W92" s="6">
        <v>1</v>
      </c>
    </row>
    <row r="93" spans="1:23" ht="15" thickBot="1">
      <c r="A93">
        <v>4</v>
      </c>
      <c r="B93" s="1">
        <v>14</v>
      </c>
      <c r="C93">
        <v>169</v>
      </c>
      <c r="D93">
        <v>-1</v>
      </c>
      <c r="E93" s="11">
        <f>6*60+53</f>
        <v>413</v>
      </c>
      <c r="F93">
        <v>0</v>
      </c>
      <c r="G93">
        <v>3</v>
      </c>
      <c r="H93">
        <v>0</v>
      </c>
      <c r="I93">
        <v>0</v>
      </c>
      <c r="J93">
        <v>0</v>
      </c>
      <c r="K93">
        <v>0</v>
      </c>
      <c r="L93">
        <v>-5</v>
      </c>
      <c r="M93" s="2">
        <v>0</v>
      </c>
      <c r="N93" s="2">
        <v>1</v>
      </c>
      <c r="O93" s="2">
        <v>1</v>
      </c>
      <c r="P93" s="2">
        <v>0</v>
      </c>
      <c r="Q93" s="2">
        <v>1</v>
      </c>
      <c r="R93" s="2">
        <v>0</v>
      </c>
      <c r="S93" s="2">
        <v>0</v>
      </c>
      <c r="T93" s="2">
        <v>0</v>
      </c>
      <c r="U93" s="2">
        <v>1</v>
      </c>
      <c r="V93" s="2">
        <v>0</v>
      </c>
      <c r="W93" s="6">
        <v>1</v>
      </c>
    </row>
    <row r="94" spans="1:23" ht="15" thickBot="1">
      <c r="A94">
        <v>4</v>
      </c>
      <c r="B94" s="1">
        <v>14</v>
      </c>
      <c r="C94">
        <v>170</v>
      </c>
      <c r="D94">
        <v>-1</v>
      </c>
      <c r="E94" s="11">
        <f>30*60+16</f>
        <v>1816</v>
      </c>
      <c r="F94">
        <v>4</v>
      </c>
      <c r="G94">
        <v>14</v>
      </c>
      <c r="H94">
        <v>2</v>
      </c>
      <c r="I94">
        <v>5</v>
      </c>
      <c r="J94">
        <v>2</v>
      </c>
      <c r="K94">
        <v>2</v>
      </c>
      <c r="L94">
        <v>-21</v>
      </c>
      <c r="M94" s="2">
        <v>0</v>
      </c>
      <c r="N94" s="2">
        <v>2</v>
      </c>
      <c r="O94" s="2">
        <v>2</v>
      </c>
      <c r="P94" s="2">
        <v>0</v>
      </c>
      <c r="Q94" s="2">
        <v>2</v>
      </c>
      <c r="R94" s="2">
        <v>0</v>
      </c>
      <c r="S94" s="2">
        <v>0</v>
      </c>
      <c r="T94" s="2">
        <v>0</v>
      </c>
      <c r="U94" s="2">
        <v>0</v>
      </c>
      <c r="V94" s="2">
        <v>12</v>
      </c>
      <c r="W94" s="6">
        <v>1</v>
      </c>
    </row>
    <row r="95" spans="1:23" ht="15" thickBot="1">
      <c r="A95">
        <v>4</v>
      </c>
      <c r="B95" s="1">
        <v>14</v>
      </c>
      <c r="C95">
        <v>171</v>
      </c>
      <c r="D95">
        <v>-1</v>
      </c>
      <c r="E95" s="11">
        <f>27*60+39</f>
        <v>1659</v>
      </c>
      <c r="F95">
        <v>1</v>
      </c>
      <c r="G95">
        <v>6</v>
      </c>
      <c r="H95">
        <v>1</v>
      </c>
      <c r="I95">
        <v>2</v>
      </c>
      <c r="J95">
        <v>0</v>
      </c>
      <c r="K95">
        <v>0</v>
      </c>
      <c r="L95">
        <v>-32</v>
      </c>
      <c r="M95" s="2">
        <v>1</v>
      </c>
      <c r="N95" s="2">
        <v>1</v>
      </c>
      <c r="O95" s="2">
        <v>2</v>
      </c>
      <c r="P95" s="2">
        <v>7</v>
      </c>
      <c r="Q95" s="2">
        <v>1</v>
      </c>
      <c r="R95" s="2">
        <v>1</v>
      </c>
      <c r="S95" s="2">
        <v>5</v>
      </c>
      <c r="T95" s="2">
        <v>0</v>
      </c>
      <c r="U95" s="2">
        <v>0</v>
      </c>
      <c r="V95" s="2">
        <v>3</v>
      </c>
      <c r="W95" s="6">
        <v>1</v>
      </c>
    </row>
    <row r="96" spans="1:23" ht="15" thickBot="1">
      <c r="A96">
        <v>4</v>
      </c>
      <c r="B96" s="1">
        <v>14</v>
      </c>
      <c r="C96">
        <v>172</v>
      </c>
      <c r="D96">
        <v>-1</v>
      </c>
      <c r="E96" s="11">
        <f>19*60+22</f>
        <v>1162</v>
      </c>
      <c r="F96">
        <v>4</v>
      </c>
      <c r="G96">
        <v>4</v>
      </c>
      <c r="H96">
        <v>0</v>
      </c>
      <c r="I96">
        <v>0</v>
      </c>
      <c r="J96">
        <v>6</v>
      </c>
      <c r="K96">
        <v>6</v>
      </c>
      <c r="L96">
        <v>-4</v>
      </c>
      <c r="M96" s="2">
        <v>3</v>
      </c>
      <c r="N96" s="2">
        <v>1</v>
      </c>
      <c r="O96" s="2">
        <v>4</v>
      </c>
      <c r="P96" s="2">
        <v>3</v>
      </c>
      <c r="Q96" s="2">
        <v>4</v>
      </c>
      <c r="R96" s="2">
        <v>3</v>
      </c>
      <c r="S96" s="2">
        <v>1</v>
      </c>
      <c r="T96" s="2">
        <v>1</v>
      </c>
      <c r="U96" s="2">
        <v>0</v>
      </c>
      <c r="V96" s="2">
        <v>14</v>
      </c>
      <c r="W96" s="6">
        <v>0</v>
      </c>
    </row>
    <row r="97" spans="1:23" ht="15" thickBot="1">
      <c r="A97">
        <v>4</v>
      </c>
      <c r="B97" s="1">
        <v>14</v>
      </c>
      <c r="C97">
        <v>173</v>
      </c>
      <c r="D97">
        <v>-1</v>
      </c>
      <c r="E97" s="11">
        <f>24*60+22</f>
        <v>1462</v>
      </c>
      <c r="F97">
        <v>2</v>
      </c>
      <c r="G97">
        <v>10</v>
      </c>
      <c r="H97">
        <v>0</v>
      </c>
      <c r="I97">
        <v>1</v>
      </c>
      <c r="J97">
        <v>0</v>
      </c>
      <c r="K97">
        <v>0</v>
      </c>
      <c r="L97">
        <v>19</v>
      </c>
      <c r="M97" s="2">
        <v>0</v>
      </c>
      <c r="N97" s="2">
        <v>3</v>
      </c>
      <c r="O97" s="2">
        <v>3</v>
      </c>
      <c r="P97" s="2">
        <v>8</v>
      </c>
      <c r="Q97" s="2">
        <v>5</v>
      </c>
      <c r="R97" s="2">
        <v>0</v>
      </c>
      <c r="S97" s="2">
        <v>2</v>
      </c>
      <c r="T97" s="2">
        <v>0</v>
      </c>
      <c r="U97" s="2">
        <v>1</v>
      </c>
      <c r="V97" s="2">
        <v>4</v>
      </c>
      <c r="W97" s="6">
        <v>0</v>
      </c>
    </row>
    <row r="98" spans="1:23" ht="15" thickBot="1">
      <c r="A98">
        <v>4</v>
      </c>
      <c r="B98" s="1">
        <v>14</v>
      </c>
      <c r="C98">
        <v>174</v>
      </c>
      <c r="D98">
        <v>-1</v>
      </c>
      <c r="E98" s="11">
        <f>19*60+4</f>
        <v>1144</v>
      </c>
      <c r="F98">
        <v>4</v>
      </c>
      <c r="G98">
        <v>8</v>
      </c>
      <c r="H98">
        <v>0</v>
      </c>
      <c r="I98">
        <v>0</v>
      </c>
      <c r="J98">
        <v>0</v>
      </c>
      <c r="K98">
        <v>0</v>
      </c>
      <c r="L98">
        <v>5</v>
      </c>
      <c r="M98" s="2">
        <v>3</v>
      </c>
      <c r="N98" s="2">
        <v>3</v>
      </c>
      <c r="O98" s="2">
        <v>6</v>
      </c>
      <c r="P98" s="2">
        <v>2</v>
      </c>
      <c r="Q98" s="2">
        <v>1</v>
      </c>
      <c r="R98" s="2">
        <v>0</v>
      </c>
      <c r="S98" s="2">
        <v>2</v>
      </c>
      <c r="T98" s="2">
        <v>0</v>
      </c>
      <c r="U98" s="2">
        <v>0</v>
      </c>
      <c r="V98" s="2">
        <v>8</v>
      </c>
      <c r="W98" s="6">
        <v>0</v>
      </c>
    </row>
    <row r="99" spans="1:23" ht="15" thickBot="1">
      <c r="A99">
        <v>4</v>
      </c>
      <c r="B99" s="1">
        <v>14</v>
      </c>
      <c r="C99">
        <v>175</v>
      </c>
      <c r="D99">
        <v>-1</v>
      </c>
      <c r="E99" s="11">
        <f>27*60+14</f>
        <v>1634</v>
      </c>
      <c r="F99">
        <v>5</v>
      </c>
      <c r="G99">
        <v>8</v>
      </c>
      <c r="H99">
        <v>1</v>
      </c>
      <c r="I99">
        <v>3</v>
      </c>
      <c r="J99">
        <v>1</v>
      </c>
      <c r="K99">
        <v>1</v>
      </c>
      <c r="L99">
        <v>12</v>
      </c>
      <c r="M99" s="2">
        <v>0</v>
      </c>
      <c r="N99" s="2">
        <v>5</v>
      </c>
      <c r="O99" s="2">
        <v>5</v>
      </c>
      <c r="P99" s="2">
        <v>1</v>
      </c>
      <c r="Q99" s="2">
        <v>2</v>
      </c>
      <c r="R99" s="2">
        <v>2</v>
      </c>
      <c r="S99" s="2">
        <v>1</v>
      </c>
      <c r="T99" s="2">
        <v>1</v>
      </c>
      <c r="U99" s="2">
        <v>1</v>
      </c>
      <c r="V99" s="2">
        <v>12</v>
      </c>
      <c r="W99" s="6">
        <v>0</v>
      </c>
    </row>
    <row r="100" spans="1:23" ht="15" thickBot="1">
      <c r="A100">
        <v>4</v>
      </c>
      <c r="B100" s="1">
        <v>14</v>
      </c>
      <c r="C100">
        <v>176</v>
      </c>
      <c r="D100">
        <v>-1</v>
      </c>
      <c r="E100" s="11">
        <f>23*60+2</f>
        <v>1382</v>
      </c>
      <c r="F100">
        <v>4</v>
      </c>
      <c r="G100">
        <v>8</v>
      </c>
      <c r="H100">
        <v>3</v>
      </c>
      <c r="I100">
        <v>4</v>
      </c>
      <c r="J100">
        <v>0</v>
      </c>
      <c r="K100">
        <v>0</v>
      </c>
      <c r="L100">
        <v>16</v>
      </c>
      <c r="M100" s="2">
        <v>0</v>
      </c>
      <c r="N100" s="2">
        <v>2</v>
      </c>
      <c r="O100" s="2">
        <v>2</v>
      </c>
      <c r="P100" s="2">
        <v>3</v>
      </c>
      <c r="Q100" s="2">
        <v>3</v>
      </c>
      <c r="R100" s="2">
        <v>1</v>
      </c>
      <c r="S100" s="2">
        <v>1</v>
      </c>
      <c r="T100" s="2">
        <v>0</v>
      </c>
      <c r="U100" s="2">
        <v>1</v>
      </c>
      <c r="V100" s="2">
        <v>11</v>
      </c>
      <c r="W100" s="6">
        <v>0</v>
      </c>
    </row>
    <row r="101" spans="1:23" ht="15" thickBot="1">
      <c r="A101">
        <v>4</v>
      </c>
      <c r="B101" s="1">
        <v>14</v>
      </c>
      <c r="C101">
        <v>177</v>
      </c>
      <c r="D101">
        <v>-1</v>
      </c>
      <c r="E101" s="11">
        <f>12*60</f>
        <v>720</v>
      </c>
      <c r="F101">
        <v>5</v>
      </c>
      <c r="G101">
        <v>6</v>
      </c>
      <c r="H101">
        <v>0</v>
      </c>
      <c r="I101">
        <v>0</v>
      </c>
      <c r="J101">
        <v>1</v>
      </c>
      <c r="K101">
        <v>2</v>
      </c>
      <c r="L101">
        <v>12</v>
      </c>
      <c r="M101" s="2">
        <v>0</v>
      </c>
      <c r="N101" s="2">
        <v>3</v>
      </c>
      <c r="O101" s="2">
        <v>3</v>
      </c>
      <c r="P101" s="2">
        <v>1</v>
      </c>
      <c r="Q101" s="2">
        <v>2</v>
      </c>
      <c r="R101" s="2">
        <v>0</v>
      </c>
      <c r="S101" s="2">
        <v>0</v>
      </c>
      <c r="T101" s="2">
        <v>0</v>
      </c>
      <c r="U101" s="2">
        <v>0</v>
      </c>
      <c r="V101" s="2">
        <v>11</v>
      </c>
      <c r="W101" s="6">
        <v>0</v>
      </c>
    </row>
    <row r="102" spans="1:23">
      <c r="A102">
        <v>4</v>
      </c>
      <c r="B102" s="1">
        <v>14</v>
      </c>
      <c r="C102">
        <v>178</v>
      </c>
      <c r="D102">
        <v>-1</v>
      </c>
      <c r="E102" s="11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6">
        <v>0</v>
      </c>
    </row>
    <row r="103" spans="1:23">
      <c r="A103">
        <v>4</v>
      </c>
      <c r="B103" s="1">
        <v>14</v>
      </c>
      <c r="C103">
        <v>179</v>
      </c>
      <c r="D103">
        <v>-1</v>
      </c>
      <c r="E103" s="11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6">
        <v>0</v>
      </c>
    </row>
    <row r="104" spans="1:23" ht="15" thickBot="1">
      <c r="A104">
        <v>5</v>
      </c>
      <c r="B104" s="1">
        <v>15</v>
      </c>
      <c r="C104">
        <v>180</v>
      </c>
      <c r="D104">
        <v>-1</v>
      </c>
      <c r="E104" s="11">
        <f>39*60+40</f>
        <v>2380</v>
      </c>
      <c r="F104">
        <v>4</v>
      </c>
      <c r="G104">
        <v>13</v>
      </c>
      <c r="H104">
        <v>1</v>
      </c>
      <c r="I104">
        <v>3</v>
      </c>
      <c r="J104">
        <v>0</v>
      </c>
      <c r="K104">
        <v>0</v>
      </c>
      <c r="L104">
        <v>-12</v>
      </c>
      <c r="M104" s="2">
        <v>0</v>
      </c>
      <c r="N104" s="2">
        <v>2</v>
      </c>
      <c r="O104" s="2">
        <v>2</v>
      </c>
      <c r="P104" s="2">
        <v>1</v>
      </c>
      <c r="Q104" s="2">
        <v>4</v>
      </c>
      <c r="R104" s="2">
        <v>2</v>
      </c>
      <c r="S104" s="2">
        <v>4</v>
      </c>
      <c r="T104" s="2">
        <v>0</v>
      </c>
      <c r="U104" s="2">
        <v>0</v>
      </c>
      <c r="V104" s="2">
        <v>9</v>
      </c>
      <c r="W104" s="6">
        <v>1</v>
      </c>
    </row>
    <row r="105" spans="1:23" ht="15" thickBot="1">
      <c r="A105">
        <v>5</v>
      </c>
      <c r="B105" s="1">
        <v>15</v>
      </c>
      <c r="C105">
        <v>181</v>
      </c>
      <c r="D105">
        <v>-1</v>
      </c>
      <c r="E105" s="11">
        <f>31*60+28</f>
        <v>1888</v>
      </c>
      <c r="F105">
        <v>7</v>
      </c>
      <c r="G105">
        <v>10</v>
      </c>
      <c r="H105">
        <v>0</v>
      </c>
      <c r="I105">
        <v>0</v>
      </c>
      <c r="J105">
        <v>4</v>
      </c>
      <c r="K105">
        <v>4</v>
      </c>
      <c r="L105">
        <v>-6</v>
      </c>
      <c r="M105" s="2">
        <v>3</v>
      </c>
      <c r="N105" s="2">
        <v>6</v>
      </c>
      <c r="O105" s="2">
        <v>9</v>
      </c>
      <c r="P105" s="2">
        <v>3</v>
      </c>
      <c r="Q105" s="2">
        <v>1</v>
      </c>
      <c r="R105" s="2">
        <v>0</v>
      </c>
      <c r="S105" s="2">
        <v>2</v>
      </c>
      <c r="T105" s="2">
        <v>4</v>
      </c>
      <c r="U105" s="2">
        <v>0</v>
      </c>
      <c r="V105" s="2">
        <v>18</v>
      </c>
      <c r="W105" s="6">
        <v>1</v>
      </c>
    </row>
    <row r="106" spans="1:23" ht="15" thickBot="1">
      <c r="A106">
        <v>5</v>
      </c>
      <c r="B106" s="1">
        <v>15</v>
      </c>
      <c r="C106">
        <v>182</v>
      </c>
      <c r="D106">
        <v>-1</v>
      </c>
      <c r="E106" s="11">
        <f>25*60+23</f>
        <v>1523</v>
      </c>
      <c r="F106">
        <v>5</v>
      </c>
      <c r="G106">
        <v>7</v>
      </c>
      <c r="H106">
        <v>0</v>
      </c>
      <c r="I106">
        <v>0</v>
      </c>
      <c r="J106">
        <v>1</v>
      </c>
      <c r="K106">
        <v>2</v>
      </c>
      <c r="L106">
        <v>-29</v>
      </c>
      <c r="M106" s="2">
        <v>1</v>
      </c>
      <c r="N106" s="2">
        <v>2</v>
      </c>
      <c r="O106" s="2">
        <v>3</v>
      </c>
      <c r="P106" s="2">
        <v>1</v>
      </c>
      <c r="Q106" s="2">
        <v>2</v>
      </c>
      <c r="R106" s="2">
        <v>1</v>
      </c>
      <c r="S106" s="2">
        <v>2</v>
      </c>
      <c r="T106" s="2">
        <v>0</v>
      </c>
      <c r="U106" s="2">
        <v>1</v>
      </c>
      <c r="V106" s="2">
        <v>11</v>
      </c>
      <c r="W106" s="6">
        <v>1</v>
      </c>
    </row>
    <row r="107" spans="1:23" ht="15" thickBot="1">
      <c r="A107">
        <v>5</v>
      </c>
      <c r="B107" s="1">
        <v>15</v>
      </c>
      <c r="C107">
        <v>183</v>
      </c>
      <c r="D107">
        <v>-1</v>
      </c>
      <c r="E107" s="11">
        <f>13*60+44</f>
        <v>824</v>
      </c>
      <c r="F107">
        <v>0</v>
      </c>
      <c r="G107">
        <v>5</v>
      </c>
      <c r="H107">
        <v>0</v>
      </c>
      <c r="I107">
        <v>1</v>
      </c>
      <c r="J107">
        <v>1</v>
      </c>
      <c r="K107">
        <v>1</v>
      </c>
      <c r="L107">
        <v>-6</v>
      </c>
      <c r="M107" s="2">
        <v>0</v>
      </c>
      <c r="N107" s="2">
        <v>2</v>
      </c>
      <c r="O107" s="2">
        <v>2</v>
      </c>
      <c r="P107" s="2">
        <v>3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2">
        <v>1</v>
      </c>
      <c r="W107" s="6">
        <v>1</v>
      </c>
    </row>
    <row r="108" spans="1:23" ht="15" thickBot="1">
      <c r="A108">
        <v>5</v>
      </c>
      <c r="B108" s="1">
        <v>15</v>
      </c>
      <c r="C108">
        <v>184</v>
      </c>
      <c r="D108">
        <v>-1</v>
      </c>
      <c r="E108" s="11">
        <f>33*60</f>
        <v>1980</v>
      </c>
      <c r="F108">
        <v>6</v>
      </c>
      <c r="G108">
        <v>14</v>
      </c>
      <c r="H108">
        <v>4</v>
      </c>
      <c r="I108">
        <v>9</v>
      </c>
      <c r="J108">
        <v>2</v>
      </c>
      <c r="K108">
        <v>2</v>
      </c>
      <c r="L108">
        <v>-20</v>
      </c>
      <c r="M108" s="2">
        <v>0</v>
      </c>
      <c r="N108" s="2">
        <v>2</v>
      </c>
      <c r="O108" s="2">
        <v>2</v>
      </c>
      <c r="P108" s="2">
        <v>5</v>
      </c>
      <c r="Q108" s="2">
        <v>1</v>
      </c>
      <c r="R108" s="2">
        <v>1</v>
      </c>
      <c r="S108" s="2">
        <v>1</v>
      </c>
      <c r="T108" s="2">
        <v>0</v>
      </c>
      <c r="U108" s="2">
        <v>0</v>
      </c>
      <c r="V108" s="2">
        <v>18</v>
      </c>
      <c r="W108" s="6">
        <v>1</v>
      </c>
    </row>
    <row r="109" spans="1:23" ht="15" thickBot="1">
      <c r="A109">
        <v>5</v>
      </c>
      <c r="B109" s="1">
        <v>15</v>
      </c>
      <c r="C109">
        <v>185</v>
      </c>
      <c r="D109">
        <v>-1</v>
      </c>
      <c r="E109" s="11">
        <f>19*60+54</f>
        <v>1194</v>
      </c>
      <c r="F109">
        <v>1</v>
      </c>
      <c r="G109">
        <v>6</v>
      </c>
      <c r="H109">
        <v>0</v>
      </c>
      <c r="I109">
        <v>3</v>
      </c>
      <c r="J109">
        <v>0</v>
      </c>
      <c r="K109">
        <v>0</v>
      </c>
      <c r="L109">
        <v>-3</v>
      </c>
      <c r="M109" s="2">
        <v>1</v>
      </c>
      <c r="N109" s="2">
        <v>5</v>
      </c>
      <c r="O109" s="2">
        <v>6</v>
      </c>
      <c r="P109" s="2">
        <v>1</v>
      </c>
      <c r="Q109" s="2">
        <v>2</v>
      </c>
      <c r="R109" s="2">
        <v>0</v>
      </c>
      <c r="S109" s="2">
        <v>1</v>
      </c>
      <c r="T109" s="2">
        <v>0</v>
      </c>
      <c r="U109" s="2">
        <v>0</v>
      </c>
      <c r="V109" s="2">
        <v>2</v>
      </c>
      <c r="W109" s="6">
        <v>0</v>
      </c>
    </row>
    <row r="110" spans="1:23" ht="15" thickBot="1">
      <c r="A110">
        <v>5</v>
      </c>
      <c r="B110" s="1">
        <v>15</v>
      </c>
      <c r="C110">
        <v>186</v>
      </c>
      <c r="D110">
        <v>-1</v>
      </c>
      <c r="E110" s="11">
        <f>35*60+5</f>
        <v>2105</v>
      </c>
      <c r="F110">
        <v>1</v>
      </c>
      <c r="G110">
        <v>7</v>
      </c>
      <c r="H110">
        <v>0</v>
      </c>
      <c r="I110">
        <v>3</v>
      </c>
      <c r="J110">
        <v>3</v>
      </c>
      <c r="K110">
        <v>4</v>
      </c>
      <c r="L110" s="2">
        <v>0</v>
      </c>
      <c r="M110" s="2">
        <v>1</v>
      </c>
      <c r="N110" s="2">
        <v>1</v>
      </c>
      <c r="O110" s="2">
        <v>2</v>
      </c>
      <c r="P110" s="2">
        <v>0</v>
      </c>
      <c r="Q110" s="2">
        <v>1</v>
      </c>
      <c r="R110" s="2">
        <v>2</v>
      </c>
      <c r="S110" s="2">
        <v>0</v>
      </c>
      <c r="T110" s="2">
        <v>0</v>
      </c>
      <c r="U110" s="2">
        <v>0</v>
      </c>
      <c r="V110" s="2">
        <v>5</v>
      </c>
      <c r="W110" s="6">
        <v>0</v>
      </c>
    </row>
    <row r="111" spans="1:23" ht="15" thickBot="1">
      <c r="A111">
        <v>5</v>
      </c>
      <c r="B111" s="1">
        <v>15</v>
      </c>
      <c r="C111">
        <v>187</v>
      </c>
      <c r="D111">
        <v>-1</v>
      </c>
      <c r="E111" s="11">
        <f>18*60+52</f>
        <v>1132</v>
      </c>
      <c r="F111">
        <v>4</v>
      </c>
      <c r="G111">
        <v>8</v>
      </c>
      <c r="H111">
        <v>1</v>
      </c>
      <c r="I111">
        <v>3</v>
      </c>
      <c r="J111">
        <v>0</v>
      </c>
      <c r="K111">
        <v>2</v>
      </c>
      <c r="L111">
        <v>-2</v>
      </c>
      <c r="M111" s="2">
        <v>1</v>
      </c>
      <c r="N111" s="2">
        <v>1</v>
      </c>
      <c r="O111" s="2">
        <v>2</v>
      </c>
      <c r="P111" s="2">
        <v>3</v>
      </c>
      <c r="Q111" s="2">
        <v>2</v>
      </c>
      <c r="R111" s="2">
        <v>4</v>
      </c>
      <c r="S111" s="2">
        <v>2</v>
      </c>
      <c r="T111" s="2">
        <v>0</v>
      </c>
      <c r="U111" s="2">
        <v>0</v>
      </c>
      <c r="V111" s="2">
        <v>9</v>
      </c>
      <c r="W111" s="6">
        <v>0</v>
      </c>
    </row>
    <row r="112" spans="1:23" ht="15" thickBot="1">
      <c r="A112">
        <v>5</v>
      </c>
      <c r="B112" s="1">
        <v>15</v>
      </c>
      <c r="C112">
        <v>188</v>
      </c>
      <c r="D112">
        <v>-1</v>
      </c>
      <c r="E112" s="11">
        <f>18*60+18</f>
        <v>1098</v>
      </c>
      <c r="F112">
        <v>3</v>
      </c>
      <c r="G112">
        <v>6</v>
      </c>
      <c r="H112">
        <v>1</v>
      </c>
      <c r="I112">
        <v>2</v>
      </c>
      <c r="J112">
        <v>0</v>
      </c>
      <c r="K112">
        <v>0</v>
      </c>
      <c r="L112">
        <v>10</v>
      </c>
      <c r="M112" s="2">
        <v>4</v>
      </c>
      <c r="N112" s="2">
        <v>3</v>
      </c>
      <c r="O112" s="2">
        <v>7</v>
      </c>
      <c r="P112" s="2">
        <v>0</v>
      </c>
      <c r="Q112" s="2">
        <v>2</v>
      </c>
      <c r="R112" s="2">
        <v>0</v>
      </c>
      <c r="S112" s="2">
        <v>4</v>
      </c>
      <c r="T112" s="2">
        <v>0</v>
      </c>
      <c r="U112" s="2">
        <v>1</v>
      </c>
      <c r="V112" s="2">
        <v>7</v>
      </c>
      <c r="W112" s="6">
        <v>0</v>
      </c>
    </row>
    <row r="113" spans="1:23" ht="15" thickBot="1">
      <c r="A113">
        <v>5</v>
      </c>
      <c r="B113" s="1">
        <v>15</v>
      </c>
      <c r="C113">
        <v>189</v>
      </c>
      <c r="D113">
        <v>-1</v>
      </c>
      <c r="E113" s="11">
        <f>4*60+36</f>
        <v>276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-2</v>
      </c>
      <c r="M113" s="2">
        <v>1</v>
      </c>
      <c r="N113" s="2">
        <v>1</v>
      </c>
      <c r="O113" s="2">
        <v>2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6">
        <v>0</v>
      </c>
    </row>
    <row r="114" spans="1:23">
      <c r="A114">
        <v>5</v>
      </c>
      <c r="B114" s="1">
        <v>15</v>
      </c>
      <c r="C114">
        <v>190</v>
      </c>
      <c r="D114">
        <v>-1</v>
      </c>
      <c r="E114" s="11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6">
        <v>0</v>
      </c>
    </row>
    <row r="115" spans="1:23">
      <c r="A115">
        <v>5</v>
      </c>
      <c r="B115" s="1">
        <v>15</v>
      </c>
      <c r="C115">
        <v>191</v>
      </c>
      <c r="D115">
        <v>-1</v>
      </c>
      <c r="E115" s="11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6">
        <v>0</v>
      </c>
    </row>
    <row r="116" spans="1:23" ht="15" thickBot="1">
      <c r="A116">
        <v>5</v>
      </c>
      <c r="B116" s="1">
        <v>16</v>
      </c>
      <c r="C116">
        <v>192</v>
      </c>
      <c r="D116">
        <v>1</v>
      </c>
      <c r="E116" s="11">
        <f>38*60+49</f>
        <v>2329</v>
      </c>
      <c r="F116">
        <v>7</v>
      </c>
      <c r="G116">
        <v>12</v>
      </c>
      <c r="H116">
        <v>3</v>
      </c>
      <c r="I116">
        <v>6</v>
      </c>
      <c r="J116">
        <v>5</v>
      </c>
      <c r="K116">
        <v>5</v>
      </c>
      <c r="L116">
        <v>11</v>
      </c>
      <c r="M116" s="5">
        <v>0</v>
      </c>
      <c r="N116" s="2">
        <v>3</v>
      </c>
      <c r="O116" s="2">
        <v>3</v>
      </c>
      <c r="P116" s="2">
        <v>3</v>
      </c>
      <c r="Q116" s="2">
        <v>2</v>
      </c>
      <c r="R116" s="2">
        <v>0</v>
      </c>
      <c r="S116" s="2">
        <v>3</v>
      </c>
      <c r="T116" s="2">
        <v>0</v>
      </c>
      <c r="U116" s="2">
        <v>0</v>
      </c>
      <c r="V116" s="2">
        <v>22</v>
      </c>
      <c r="W116" s="6">
        <v>1</v>
      </c>
    </row>
    <row r="117" spans="1:23" ht="15" thickBot="1">
      <c r="A117">
        <v>5</v>
      </c>
      <c r="B117" s="1">
        <v>16</v>
      </c>
      <c r="C117">
        <v>193</v>
      </c>
      <c r="D117">
        <v>1</v>
      </c>
      <c r="E117" s="11">
        <f>24*60</f>
        <v>1440</v>
      </c>
      <c r="F117">
        <v>7</v>
      </c>
      <c r="G117">
        <v>12</v>
      </c>
      <c r="H117">
        <v>0</v>
      </c>
      <c r="I117">
        <v>0</v>
      </c>
      <c r="J117">
        <v>2</v>
      </c>
      <c r="K117">
        <v>2</v>
      </c>
      <c r="L117">
        <v>4</v>
      </c>
      <c r="M117" s="2">
        <v>3</v>
      </c>
      <c r="N117" s="2">
        <v>4</v>
      </c>
      <c r="O117" s="2">
        <v>7</v>
      </c>
      <c r="P117" s="2">
        <v>1</v>
      </c>
      <c r="Q117" s="2">
        <v>3</v>
      </c>
      <c r="R117" s="2">
        <v>0</v>
      </c>
      <c r="S117" s="2">
        <v>1</v>
      </c>
      <c r="T117" s="2">
        <v>0</v>
      </c>
      <c r="U117" s="2">
        <v>0</v>
      </c>
      <c r="V117" s="2">
        <v>16</v>
      </c>
      <c r="W117" s="6">
        <v>1</v>
      </c>
    </row>
    <row r="118" spans="1:23" ht="15" thickBot="1">
      <c r="A118">
        <v>5</v>
      </c>
      <c r="B118" s="1">
        <v>16</v>
      </c>
      <c r="C118">
        <v>194</v>
      </c>
      <c r="D118">
        <v>1</v>
      </c>
      <c r="E118" s="11">
        <f>38*60+59</f>
        <v>2339</v>
      </c>
      <c r="F118">
        <v>9</v>
      </c>
      <c r="G118">
        <v>19</v>
      </c>
      <c r="H118">
        <v>0</v>
      </c>
      <c r="I118">
        <v>1</v>
      </c>
      <c r="J118">
        <v>1</v>
      </c>
      <c r="K118">
        <v>1</v>
      </c>
      <c r="L118">
        <v>26</v>
      </c>
      <c r="M118" s="2">
        <v>4</v>
      </c>
      <c r="N118" s="2">
        <v>7</v>
      </c>
      <c r="O118" s="2">
        <v>11</v>
      </c>
      <c r="P118" s="2">
        <v>5</v>
      </c>
      <c r="Q118" s="2">
        <v>2</v>
      </c>
      <c r="R118" s="2">
        <v>2</v>
      </c>
      <c r="S118" s="2">
        <v>3</v>
      </c>
      <c r="T118" s="2">
        <v>2</v>
      </c>
      <c r="U118" s="2">
        <v>3</v>
      </c>
      <c r="V118" s="2">
        <v>19</v>
      </c>
      <c r="W118" s="6">
        <v>1</v>
      </c>
    </row>
    <row r="119" spans="1:23" ht="15" thickBot="1">
      <c r="A119">
        <v>5</v>
      </c>
      <c r="B119" s="1">
        <v>16</v>
      </c>
      <c r="C119">
        <v>195</v>
      </c>
      <c r="D119">
        <v>1</v>
      </c>
      <c r="E119" s="11">
        <f>42*60+27</f>
        <v>2547</v>
      </c>
      <c r="F119">
        <v>8</v>
      </c>
      <c r="G119">
        <v>13</v>
      </c>
      <c r="H119">
        <v>0</v>
      </c>
      <c r="I119">
        <v>3</v>
      </c>
      <c r="J119">
        <v>2</v>
      </c>
      <c r="K119">
        <v>2</v>
      </c>
      <c r="L119">
        <v>9</v>
      </c>
      <c r="M119" s="2">
        <v>1</v>
      </c>
      <c r="N119" s="2">
        <v>3</v>
      </c>
      <c r="O119" s="2">
        <v>4</v>
      </c>
      <c r="P119" s="2">
        <v>4</v>
      </c>
      <c r="Q119" s="2">
        <v>1</v>
      </c>
      <c r="R119" s="2">
        <v>1</v>
      </c>
      <c r="S119" s="2">
        <v>0</v>
      </c>
      <c r="T119" s="2">
        <v>0</v>
      </c>
      <c r="U119" s="2">
        <v>1</v>
      </c>
      <c r="V119" s="2">
        <v>18</v>
      </c>
      <c r="W119" s="6">
        <v>1</v>
      </c>
    </row>
    <row r="120" spans="1:23" ht="15" thickBot="1">
      <c r="A120">
        <v>5</v>
      </c>
      <c r="B120" s="1">
        <v>16</v>
      </c>
      <c r="C120">
        <v>196</v>
      </c>
      <c r="D120">
        <v>1</v>
      </c>
      <c r="E120" s="11">
        <f>27*60+21</f>
        <v>1641</v>
      </c>
      <c r="F120">
        <v>0</v>
      </c>
      <c r="G120">
        <v>6</v>
      </c>
      <c r="H120">
        <v>0</v>
      </c>
      <c r="I120">
        <v>3</v>
      </c>
      <c r="J120">
        <v>1</v>
      </c>
      <c r="K120">
        <v>2</v>
      </c>
      <c r="L120">
        <v>11</v>
      </c>
      <c r="M120" s="2">
        <v>0</v>
      </c>
      <c r="N120" s="2">
        <v>3</v>
      </c>
      <c r="O120" s="2">
        <v>3</v>
      </c>
      <c r="P120" s="2">
        <v>3</v>
      </c>
      <c r="Q120" s="2">
        <v>1</v>
      </c>
      <c r="R120" s="2">
        <v>4</v>
      </c>
      <c r="S120" s="2">
        <v>1</v>
      </c>
      <c r="T120" s="2">
        <v>1</v>
      </c>
      <c r="U120" s="2">
        <v>0</v>
      </c>
      <c r="V120" s="2">
        <v>1</v>
      </c>
      <c r="W120" s="6">
        <v>1</v>
      </c>
    </row>
    <row r="121" spans="1:23" ht="15" thickBot="1">
      <c r="A121">
        <v>5</v>
      </c>
      <c r="B121" s="1">
        <v>16</v>
      </c>
      <c r="C121">
        <v>197</v>
      </c>
      <c r="D121">
        <v>1</v>
      </c>
      <c r="E121" s="11">
        <f>30*60+33</f>
        <v>1833</v>
      </c>
      <c r="F121">
        <v>1</v>
      </c>
      <c r="G121">
        <v>9</v>
      </c>
      <c r="H121">
        <v>0</v>
      </c>
      <c r="I121">
        <v>3</v>
      </c>
      <c r="J121">
        <v>2</v>
      </c>
      <c r="K121">
        <v>2</v>
      </c>
      <c r="L121">
        <v>11</v>
      </c>
      <c r="M121" s="2">
        <v>0</v>
      </c>
      <c r="N121" s="2">
        <v>1</v>
      </c>
      <c r="O121" s="2">
        <v>1</v>
      </c>
      <c r="P121" s="2">
        <v>11</v>
      </c>
      <c r="Q121" s="2">
        <v>2</v>
      </c>
      <c r="R121" s="2">
        <v>0</v>
      </c>
      <c r="S121" s="2">
        <v>1</v>
      </c>
      <c r="T121" s="2">
        <v>0</v>
      </c>
      <c r="U121" s="2">
        <v>0</v>
      </c>
      <c r="V121" s="2">
        <v>4</v>
      </c>
      <c r="W121" s="6">
        <v>0</v>
      </c>
    </row>
    <row r="122" spans="1:23" ht="15" thickBot="1">
      <c r="A122">
        <v>5</v>
      </c>
      <c r="B122" s="1">
        <v>16</v>
      </c>
      <c r="C122">
        <v>198</v>
      </c>
      <c r="D122">
        <v>1</v>
      </c>
      <c r="E122" s="11">
        <f>28*60+25</f>
        <v>1705</v>
      </c>
      <c r="F122">
        <v>6</v>
      </c>
      <c r="G122">
        <v>9</v>
      </c>
      <c r="H122">
        <v>0</v>
      </c>
      <c r="I122">
        <v>0</v>
      </c>
      <c r="J122">
        <v>2</v>
      </c>
      <c r="K122">
        <v>2</v>
      </c>
      <c r="L122">
        <v>5</v>
      </c>
      <c r="M122" s="2">
        <v>3</v>
      </c>
      <c r="N122" s="2">
        <v>8</v>
      </c>
      <c r="O122" s="2">
        <v>11</v>
      </c>
      <c r="P122" s="2">
        <v>0</v>
      </c>
      <c r="Q122" s="2">
        <v>4</v>
      </c>
      <c r="R122" s="2">
        <v>1</v>
      </c>
      <c r="S122" s="2">
        <v>3</v>
      </c>
      <c r="T122" s="2">
        <v>0</v>
      </c>
      <c r="U122" s="2">
        <v>0</v>
      </c>
      <c r="V122" s="2">
        <v>14</v>
      </c>
      <c r="W122" s="6">
        <v>0</v>
      </c>
    </row>
    <row r="123" spans="1:23" ht="15" thickBot="1">
      <c r="A123">
        <v>5</v>
      </c>
      <c r="B123" s="1">
        <v>16</v>
      </c>
      <c r="C123">
        <v>199</v>
      </c>
      <c r="D123">
        <v>1</v>
      </c>
      <c r="E123" s="11">
        <f>4*60+36</f>
        <v>276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-7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6">
        <v>0</v>
      </c>
    </row>
    <row r="124" spans="1:23" ht="15" thickBot="1">
      <c r="A124">
        <v>5</v>
      </c>
      <c r="B124" s="1">
        <v>16</v>
      </c>
      <c r="C124">
        <v>200</v>
      </c>
      <c r="D124">
        <v>1</v>
      </c>
      <c r="E124" s="11">
        <f>4*60+50</f>
        <v>290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2">
        <v>0</v>
      </c>
      <c r="N124" s="2">
        <v>0</v>
      </c>
      <c r="O124" s="2">
        <v>0</v>
      </c>
      <c r="P124" s="2">
        <v>1</v>
      </c>
      <c r="Q124" s="2">
        <v>1</v>
      </c>
      <c r="R124" s="2">
        <v>1</v>
      </c>
      <c r="S124" s="2">
        <v>1</v>
      </c>
      <c r="T124" s="2">
        <v>0</v>
      </c>
      <c r="U124" s="2">
        <v>0</v>
      </c>
      <c r="V124" s="2">
        <v>0</v>
      </c>
      <c r="W124" s="6">
        <v>0</v>
      </c>
    </row>
    <row r="125" spans="1:23">
      <c r="A125">
        <v>5</v>
      </c>
      <c r="B125" s="1">
        <v>16</v>
      </c>
      <c r="C125">
        <v>201</v>
      </c>
      <c r="D125">
        <v>1</v>
      </c>
      <c r="E125" s="11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6">
        <v>0</v>
      </c>
    </row>
    <row r="126" spans="1:23">
      <c r="A126">
        <v>5</v>
      </c>
      <c r="B126" s="1">
        <v>16</v>
      </c>
      <c r="C126">
        <v>202</v>
      </c>
      <c r="D126">
        <v>1</v>
      </c>
      <c r="E126" s="11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6">
        <v>0</v>
      </c>
    </row>
    <row r="127" spans="1:23">
      <c r="A127">
        <v>5</v>
      </c>
      <c r="B127" s="1">
        <v>16</v>
      </c>
      <c r="C127">
        <v>203</v>
      </c>
      <c r="D127">
        <v>1</v>
      </c>
      <c r="E127" s="11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6">
        <v>0</v>
      </c>
    </row>
    <row r="128" spans="1:23" ht="15" thickBot="1">
      <c r="A128">
        <v>6</v>
      </c>
      <c r="B128" s="1">
        <v>17</v>
      </c>
      <c r="C128">
        <v>204</v>
      </c>
      <c r="D128">
        <v>-1</v>
      </c>
      <c r="E128" s="11">
        <f>24*60+3</f>
        <v>1443</v>
      </c>
      <c r="F128">
        <v>1</v>
      </c>
      <c r="G128">
        <v>6</v>
      </c>
      <c r="H128">
        <v>0</v>
      </c>
      <c r="I128">
        <v>4</v>
      </c>
      <c r="J128">
        <v>0</v>
      </c>
      <c r="K128">
        <v>0</v>
      </c>
      <c r="L128">
        <v>-12</v>
      </c>
      <c r="M128" s="2">
        <v>0</v>
      </c>
      <c r="N128" s="2">
        <v>6</v>
      </c>
      <c r="O128" s="2">
        <v>6</v>
      </c>
      <c r="P128" s="2">
        <v>0</v>
      </c>
      <c r="Q128" s="2">
        <v>1</v>
      </c>
      <c r="R128" s="2">
        <v>0</v>
      </c>
      <c r="S128" s="2">
        <v>0</v>
      </c>
      <c r="T128" s="2">
        <v>0</v>
      </c>
      <c r="U128" s="2">
        <v>0</v>
      </c>
      <c r="V128" s="2">
        <v>2</v>
      </c>
      <c r="W128" s="6">
        <v>1</v>
      </c>
    </row>
    <row r="129" spans="1:23" ht="15" thickBot="1">
      <c r="A129">
        <v>6</v>
      </c>
      <c r="B129" s="1">
        <v>17</v>
      </c>
      <c r="C129">
        <v>205</v>
      </c>
      <c r="D129">
        <v>-1</v>
      </c>
      <c r="E129" s="11">
        <f>23*60+50</f>
        <v>1430</v>
      </c>
      <c r="F129">
        <v>2</v>
      </c>
      <c r="G129">
        <v>3</v>
      </c>
      <c r="H129">
        <v>0</v>
      </c>
      <c r="I129">
        <v>0</v>
      </c>
      <c r="J129">
        <v>0</v>
      </c>
      <c r="K129">
        <v>2</v>
      </c>
      <c r="L129">
        <v>-10</v>
      </c>
      <c r="M129" s="2">
        <v>1</v>
      </c>
      <c r="N129" s="2">
        <v>5</v>
      </c>
      <c r="O129" s="2">
        <v>6</v>
      </c>
      <c r="P129" s="2">
        <v>1</v>
      </c>
      <c r="Q129" s="2">
        <v>4</v>
      </c>
      <c r="R129" s="2">
        <v>0</v>
      </c>
      <c r="S129" s="2">
        <v>1</v>
      </c>
      <c r="T129" s="2">
        <v>0</v>
      </c>
      <c r="U129" s="2">
        <v>0</v>
      </c>
      <c r="V129" s="2">
        <v>4</v>
      </c>
      <c r="W129" s="6">
        <v>1</v>
      </c>
    </row>
    <row r="130" spans="1:23" ht="15" thickBot="1">
      <c r="A130">
        <v>6</v>
      </c>
      <c r="B130" s="1">
        <v>17</v>
      </c>
      <c r="C130">
        <v>206</v>
      </c>
      <c r="D130">
        <v>-1</v>
      </c>
      <c r="E130" s="11">
        <f>32*60+29</f>
        <v>1949</v>
      </c>
      <c r="F130">
        <v>7</v>
      </c>
      <c r="G130">
        <v>9</v>
      </c>
      <c r="H130">
        <v>0</v>
      </c>
      <c r="I130">
        <v>0</v>
      </c>
      <c r="J130">
        <v>0</v>
      </c>
      <c r="K130">
        <v>0</v>
      </c>
      <c r="L130">
        <v>-13</v>
      </c>
      <c r="M130" s="2">
        <v>2</v>
      </c>
      <c r="N130" s="2">
        <v>8</v>
      </c>
      <c r="O130" s="2">
        <v>10</v>
      </c>
      <c r="P130" s="2">
        <v>0</v>
      </c>
      <c r="Q130" s="2">
        <v>4</v>
      </c>
      <c r="R130" s="2">
        <v>1</v>
      </c>
      <c r="S130" s="2">
        <v>2</v>
      </c>
      <c r="T130" s="2">
        <v>0</v>
      </c>
      <c r="U130" s="2">
        <v>0</v>
      </c>
      <c r="V130" s="2">
        <v>14</v>
      </c>
      <c r="W130" s="6">
        <v>1</v>
      </c>
    </row>
    <row r="131" spans="1:23" ht="15" thickBot="1">
      <c r="A131">
        <v>6</v>
      </c>
      <c r="B131" s="1">
        <v>17</v>
      </c>
      <c r="C131">
        <v>207</v>
      </c>
      <c r="D131">
        <v>-1</v>
      </c>
      <c r="E131" s="11">
        <f>39*60+17</f>
        <v>2357</v>
      </c>
      <c r="F131">
        <v>8</v>
      </c>
      <c r="G131">
        <v>14</v>
      </c>
      <c r="H131">
        <v>0</v>
      </c>
      <c r="I131">
        <v>2</v>
      </c>
      <c r="J131">
        <v>0</v>
      </c>
      <c r="K131">
        <v>1</v>
      </c>
      <c r="L131">
        <v>-8</v>
      </c>
      <c r="M131" s="2">
        <v>0</v>
      </c>
      <c r="N131" s="2">
        <v>2</v>
      </c>
      <c r="O131" s="2">
        <v>2</v>
      </c>
      <c r="P131" s="2">
        <v>7</v>
      </c>
      <c r="Q131" s="2">
        <v>3</v>
      </c>
      <c r="R131" s="2">
        <v>2</v>
      </c>
      <c r="S131" s="2">
        <v>2</v>
      </c>
      <c r="T131" s="2">
        <v>0</v>
      </c>
      <c r="U131" s="2">
        <v>0</v>
      </c>
      <c r="V131" s="2">
        <v>16</v>
      </c>
      <c r="W131" s="6">
        <v>1</v>
      </c>
    </row>
    <row r="132" spans="1:23" ht="15" thickBot="1">
      <c r="A132">
        <v>6</v>
      </c>
      <c r="B132" s="1">
        <v>17</v>
      </c>
      <c r="C132">
        <v>208</v>
      </c>
      <c r="D132">
        <v>-1</v>
      </c>
      <c r="E132" s="11">
        <f>25*60+53</f>
        <v>1553</v>
      </c>
      <c r="F132">
        <v>4</v>
      </c>
      <c r="G132">
        <v>11</v>
      </c>
      <c r="H132">
        <v>1</v>
      </c>
      <c r="I132">
        <v>5</v>
      </c>
      <c r="J132">
        <v>2</v>
      </c>
      <c r="K132">
        <v>3</v>
      </c>
      <c r="L132">
        <v>-19</v>
      </c>
      <c r="M132" s="2">
        <v>1</v>
      </c>
      <c r="N132" s="2">
        <v>0</v>
      </c>
      <c r="O132" s="2">
        <v>1</v>
      </c>
      <c r="P132" s="2">
        <v>4</v>
      </c>
      <c r="Q132" s="2">
        <v>2</v>
      </c>
      <c r="R132" s="2">
        <v>0</v>
      </c>
      <c r="S132" s="2">
        <v>5</v>
      </c>
      <c r="T132" s="2">
        <v>0</v>
      </c>
      <c r="U132" s="2">
        <v>0</v>
      </c>
      <c r="V132" s="2">
        <v>11</v>
      </c>
      <c r="W132" s="6">
        <v>1</v>
      </c>
    </row>
    <row r="133" spans="1:23" ht="15" thickBot="1">
      <c r="A133">
        <v>6</v>
      </c>
      <c r="B133" s="1">
        <v>17</v>
      </c>
      <c r="C133">
        <v>209</v>
      </c>
      <c r="D133">
        <v>-1</v>
      </c>
      <c r="E133" s="11">
        <f>8*60+8</f>
        <v>488</v>
      </c>
      <c r="F133">
        <v>1</v>
      </c>
      <c r="G133">
        <v>4</v>
      </c>
      <c r="H133">
        <v>0</v>
      </c>
      <c r="I133">
        <v>1</v>
      </c>
      <c r="J133">
        <v>0</v>
      </c>
      <c r="K133">
        <v>0</v>
      </c>
      <c r="L133">
        <v>-3</v>
      </c>
      <c r="M133" s="2">
        <v>1</v>
      </c>
      <c r="N133" s="2">
        <v>0</v>
      </c>
      <c r="O133" s="2">
        <v>1</v>
      </c>
      <c r="P133" s="2">
        <v>0</v>
      </c>
      <c r="Q133" s="2">
        <v>3</v>
      </c>
      <c r="R133" s="2">
        <v>0</v>
      </c>
      <c r="S133" s="2">
        <v>0</v>
      </c>
      <c r="T133" s="2">
        <v>0</v>
      </c>
      <c r="U133" s="2">
        <v>0</v>
      </c>
      <c r="V133" s="2">
        <v>2</v>
      </c>
      <c r="W133" s="6">
        <v>0</v>
      </c>
    </row>
    <row r="134" spans="1:23" ht="15" thickBot="1">
      <c r="A134">
        <v>6</v>
      </c>
      <c r="B134" s="1">
        <v>17</v>
      </c>
      <c r="C134">
        <v>210</v>
      </c>
      <c r="D134">
        <v>-1</v>
      </c>
      <c r="E134" s="11">
        <f>25*60+44</f>
        <v>1544</v>
      </c>
      <c r="F134">
        <v>4</v>
      </c>
      <c r="G134">
        <v>6</v>
      </c>
      <c r="H134">
        <v>4</v>
      </c>
      <c r="I134">
        <v>6</v>
      </c>
      <c r="J134">
        <v>1</v>
      </c>
      <c r="K134">
        <v>1</v>
      </c>
      <c r="L134">
        <v>3</v>
      </c>
      <c r="M134" s="2">
        <v>0</v>
      </c>
      <c r="N134" s="2">
        <v>2</v>
      </c>
      <c r="O134" s="2">
        <v>2</v>
      </c>
      <c r="P134" s="2">
        <v>0</v>
      </c>
      <c r="Q134" s="2">
        <v>3</v>
      </c>
      <c r="R134" s="2">
        <v>2</v>
      </c>
      <c r="S134" s="2">
        <v>0</v>
      </c>
      <c r="T134" s="2">
        <v>0</v>
      </c>
      <c r="U134" s="2">
        <v>0</v>
      </c>
      <c r="V134" s="2">
        <v>13</v>
      </c>
      <c r="W134" s="6">
        <v>0</v>
      </c>
    </row>
    <row r="135" spans="1:23" ht="15" thickBot="1">
      <c r="A135">
        <v>6</v>
      </c>
      <c r="B135" s="1">
        <v>17</v>
      </c>
      <c r="C135">
        <v>211</v>
      </c>
      <c r="D135">
        <v>-1</v>
      </c>
      <c r="E135" s="11">
        <f>18*60+49</f>
        <v>1129</v>
      </c>
      <c r="F135">
        <v>1</v>
      </c>
      <c r="G135">
        <v>3</v>
      </c>
      <c r="H135">
        <v>0</v>
      </c>
      <c r="I135">
        <v>1</v>
      </c>
      <c r="J135">
        <v>0</v>
      </c>
      <c r="K135">
        <v>0</v>
      </c>
      <c r="L135">
        <v>6</v>
      </c>
      <c r="M135" s="2">
        <v>0</v>
      </c>
      <c r="N135" s="2">
        <v>0</v>
      </c>
      <c r="O135" s="2">
        <v>0</v>
      </c>
      <c r="P135" s="2">
        <v>3</v>
      </c>
      <c r="Q135" s="2">
        <v>2</v>
      </c>
      <c r="R135" s="2">
        <v>1</v>
      </c>
      <c r="S135" s="2">
        <v>0</v>
      </c>
      <c r="T135" s="2">
        <v>0</v>
      </c>
      <c r="U135" s="2">
        <v>0</v>
      </c>
      <c r="V135" s="2">
        <v>2</v>
      </c>
      <c r="W135" s="6">
        <v>0</v>
      </c>
    </row>
    <row r="136" spans="1:23" ht="15" thickBot="1">
      <c r="A136">
        <v>6</v>
      </c>
      <c r="B136" s="1">
        <v>17</v>
      </c>
      <c r="C136">
        <v>212</v>
      </c>
      <c r="D136">
        <v>-1</v>
      </c>
      <c r="E136" s="11">
        <f>23*60+8</f>
        <v>1388</v>
      </c>
      <c r="F136">
        <v>6</v>
      </c>
      <c r="G136">
        <v>11</v>
      </c>
      <c r="H136">
        <v>3</v>
      </c>
      <c r="I136">
        <v>5</v>
      </c>
      <c r="J136">
        <v>2</v>
      </c>
      <c r="K136">
        <v>3</v>
      </c>
      <c r="L136">
        <v>6</v>
      </c>
      <c r="M136" s="2">
        <v>0</v>
      </c>
      <c r="N136" s="2">
        <v>0</v>
      </c>
      <c r="O136" s="2">
        <v>0</v>
      </c>
      <c r="P136" s="2">
        <v>1</v>
      </c>
      <c r="Q136" s="2">
        <v>3</v>
      </c>
      <c r="R136" s="2">
        <v>0</v>
      </c>
      <c r="S136" s="2">
        <v>4</v>
      </c>
      <c r="T136" s="2">
        <v>0</v>
      </c>
      <c r="U136" s="2">
        <v>2</v>
      </c>
      <c r="V136" s="2">
        <v>17</v>
      </c>
      <c r="W136" s="6">
        <v>0</v>
      </c>
    </row>
    <row r="137" spans="1:23" ht="15" thickBot="1">
      <c r="A137">
        <v>6</v>
      </c>
      <c r="B137" s="1">
        <v>17</v>
      </c>
      <c r="C137">
        <v>213</v>
      </c>
      <c r="D137">
        <v>-1</v>
      </c>
      <c r="E137" s="11">
        <f>5*60+49</f>
        <v>349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</v>
      </c>
      <c r="M137" s="2">
        <v>0</v>
      </c>
      <c r="N137" s="2">
        <v>1</v>
      </c>
      <c r="O137" s="2">
        <v>1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6">
        <v>0</v>
      </c>
    </row>
    <row r="138" spans="1:23" ht="15" thickBot="1">
      <c r="A138">
        <v>6</v>
      </c>
      <c r="B138" s="1">
        <v>17</v>
      </c>
      <c r="C138">
        <v>214</v>
      </c>
      <c r="D138">
        <v>-1</v>
      </c>
      <c r="E138" s="11">
        <f>10*60+33</f>
        <v>633</v>
      </c>
      <c r="F138">
        <v>1</v>
      </c>
      <c r="G138">
        <v>3</v>
      </c>
      <c r="H138">
        <v>0</v>
      </c>
      <c r="I138">
        <v>2</v>
      </c>
      <c r="J138">
        <v>0</v>
      </c>
      <c r="K138">
        <v>0</v>
      </c>
      <c r="L138">
        <v>2</v>
      </c>
      <c r="M138" s="2">
        <v>0</v>
      </c>
      <c r="N138" s="2">
        <v>1</v>
      </c>
      <c r="O138" s="2">
        <v>1</v>
      </c>
      <c r="P138" s="2">
        <v>1</v>
      </c>
      <c r="Q138" s="2">
        <v>0</v>
      </c>
      <c r="R138" s="2">
        <v>1</v>
      </c>
      <c r="S138" s="2">
        <v>0</v>
      </c>
      <c r="T138" s="2">
        <v>1</v>
      </c>
      <c r="U138" s="2">
        <v>0</v>
      </c>
      <c r="V138" s="2">
        <v>2</v>
      </c>
      <c r="W138" s="6">
        <v>0</v>
      </c>
    </row>
    <row r="139" spans="1:23" ht="15" thickBot="1">
      <c r="A139">
        <v>6</v>
      </c>
      <c r="B139" s="1">
        <v>17</v>
      </c>
      <c r="C139">
        <v>215</v>
      </c>
      <c r="D139">
        <v>-1</v>
      </c>
      <c r="E139" s="11">
        <f>2*60+17</f>
        <v>137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-5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6">
        <v>0</v>
      </c>
    </row>
    <row r="140" spans="1:23">
      <c r="A140">
        <v>6</v>
      </c>
      <c r="B140" s="1">
        <v>17</v>
      </c>
      <c r="C140">
        <v>216</v>
      </c>
      <c r="D140">
        <v>-1</v>
      </c>
      <c r="E140" s="11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6">
        <v>0</v>
      </c>
    </row>
    <row r="141" spans="1:23" ht="15" thickBot="1">
      <c r="A141">
        <v>6</v>
      </c>
      <c r="B141" s="1">
        <v>18</v>
      </c>
      <c r="C141">
        <v>217</v>
      </c>
      <c r="D141">
        <v>1</v>
      </c>
      <c r="E141" s="11">
        <f>38*60+53</f>
        <v>2333</v>
      </c>
      <c r="F141">
        <v>11</v>
      </c>
      <c r="G141">
        <v>20</v>
      </c>
      <c r="H141">
        <v>1</v>
      </c>
      <c r="I141">
        <v>5</v>
      </c>
      <c r="J141">
        <v>9</v>
      </c>
      <c r="K141">
        <v>11</v>
      </c>
      <c r="L141">
        <v>22</v>
      </c>
      <c r="M141" s="2">
        <v>0</v>
      </c>
      <c r="N141" s="2">
        <v>7</v>
      </c>
      <c r="O141" s="2">
        <v>7</v>
      </c>
      <c r="P141" s="2">
        <v>8</v>
      </c>
      <c r="Q141" s="2">
        <v>2</v>
      </c>
      <c r="R141" s="2">
        <v>1</v>
      </c>
      <c r="S141" s="2">
        <v>6</v>
      </c>
      <c r="T141" s="2">
        <v>0</v>
      </c>
      <c r="U141" s="2">
        <v>0</v>
      </c>
      <c r="V141" s="2">
        <v>32</v>
      </c>
      <c r="W141" s="6">
        <v>1</v>
      </c>
    </row>
    <row r="142" spans="1:23" ht="15" thickBot="1">
      <c r="A142">
        <v>6</v>
      </c>
      <c r="B142" s="1">
        <v>18</v>
      </c>
      <c r="C142">
        <v>218</v>
      </c>
      <c r="D142">
        <v>1</v>
      </c>
      <c r="E142" s="11">
        <f>16*60+37</f>
        <v>997</v>
      </c>
      <c r="F142">
        <v>1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2</v>
      </c>
      <c r="M142" s="2">
        <v>1</v>
      </c>
      <c r="N142" s="2">
        <v>4</v>
      </c>
      <c r="O142" s="2">
        <v>5</v>
      </c>
      <c r="P142" s="2">
        <v>1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2</v>
      </c>
      <c r="W142" s="6">
        <v>1</v>
      </c>
    </row>
    <row r="143" spans="1:23" ht="15" thickBot="1">
      <c r="A143">
        <v>6</v>
      </c>
      <c r="B143" s="1">
        <v>18</v>
      </c>
      <c r="C143">
        <v>219</v>
      </c>
      <c r="D143">
        <v>1</v>
      </c>
      <c r="E143" s="11">
        <f>34*60+17</f>
        <v>2057</v>
      </c>
      <c r="F143">
        <v>8</v>
      </c>
      <c r="G143">
        <v>16</v>
      </c>
      <c r="H143">
        <v>0</v>
      </c>
      <c r="I143">
        <v>4</v>
      </c>
      <c r="J143">
        <v>2</v>
      </c>
      <c r="K143">
        <v>3</v>
      </c>
      <c r="L143">
        <v>27</v>
      </c>
      <c r="M143" s="2">
        <v>1</v>
      </c>
      <c r="N143" s="2">
        <v>3</v>
      </c>
      <c r="O143" s="2">
        <v>4</v>
      </c>
      <c r="P143" s="2">
        <v>2</v>
      </c>
      <c r="Q143" s="2">
        <v>0</v>
      </c>
      <c r="R143" s="2">
        <v>1</v>
      </c>
      <c r="S143" s="2">
        <v>1</v>
      </c>
      <c r="T143" s="2">
        <v>0</v>
      </c>
      <c r="U143" s="2">
        <v>0</v>
      </c>
      <c r="V143" s="2">
        <v>18</v>
      </c>
      <c r="W143" s="6">
        <v>1</v>
      </c>
    </row>
    <row r="144" spans="1:23" ht="15" thickBot="1">
      <c r="A144">
        <v>6</v>
      </c>
      <c r="B144" s="1">
        <v>18</v>
      </c>
      <c r="C144">
        <v>220</v>
      </c>
      <c r="D144">
        <v>1</v>
      </c>
      <c r="E144" s="11">
        <f>24*60+8</f>
        <v>1448</v>
      </c>
      <c r="F144">
        <v>2</v>
      </c>
      <c r="G144">
        <v>4</v>
      </c>
      <c r="H144">
        <v>1</v>
      </c>
      <c r="I144">
        <v>3</v>
      </c>
      <c r="J144">
        <v>0</v>
      </c>
      <c r="K144">
        <v>0</v>
      </c>
      <c r="L144">
        <v>10</v>
      </c>
      <c r="M144" s="2">
        <v>0</v>
      </c>
      <c r="N144" s="2">
        <v>3</v>
      </c>
      <c r="O144" s="2">
        <v>3</v>
      </c>
      <c r="P144" s="2">
        <v>0</v>
      </c>
      <c r="Q144" s="2">
        <v>4</v>
      </c>
      <c r="R144" s="2">
        <v>0</v>
      </c>
      <c r="S144" s="2">
        <v>1</v>
      </c>
      <c r="T144" s="2">
        <v>0</v>
      </c>
      <c r="U144" s="2">
        <v>0</v>
      </c>
      <c r="V144" s="2">
        <v>5</v>
      </c>
      <c r="W144" s="6">
        <v>1</v>
      </c>
    </row>
    <row r="145" spans="1:23" ht="15" thickBot="1">
      <c r="A145">
        <v>6</v>
      </c>
      <c r="B145" s="1">
        <v>18</v>
      </c>
      <c r="C145">
        <v>221</v>
      </c>
      <c r="D145">
        <v>1</v>
      </c>
      <c r="E145" s="11">
        <f>36*60+30</f>
        <v>2190</v>
      </c>
      <c r="F145">
        <v>4</v>
      </c>
      <c r="G145">
        <v>8</v>
      </c>
      <c r="H145">
        <v>3</v>
      </c>
      <c r="I145">
        <v>5</v>
      </c>
      <c r="J145">
        <v>1</v>
      </c>
      <c r="K145">
        <v>1</v>
      </c>
      <c r="L145">
        <v>9</v>
      </c>
      <c r="M145" s="2">
        <v>0</v>
      </c>
      <c r="N145" s="2">
        <v>3</v>
      </c>
      <c r="O145" s="2">
        <v>3</v>
      </c>
      <c r="P145" s="2">
        <v>4</v>
      </c>
      <c r="Q145" s="2">
        <v>1</v>
      </c>
      <c r="R145" s="2">
        <v>0</v>
      </c>
      <c r="S145" s="2">
        <v>0</v>
      </c>
      <c r="T145" s="2">
        <v>0</v>
      </c>
      <c r="U145" s="2">
        <v>0</v>
      </c>
      <c r="V145" s="2">
        <v>12</v>
      </c>
      <c r="W145" s="6">
        <v>1</v>
      </c>
    </row>
    <row r="146" spans="1:23" ht="15" thickBot="1">
      <c r="A146">
        <v>6</v>
      </c>
      <c r="B146" s="1">
        <v>18</v>
      </c>
      <c r="C146">
        <v>222</v>
      </c>
      <c r="D146">
        <v>1</v>
      </c>
      <c r="E146" s="11">
        <f>19*60+30</f>
        <v>1170</v>
      </c>
      <c r="F146">
        <v>1</v>
      </c>
      <c r="G146">
        <v>4</v>
      </c>
      <c r="H146">
        <v>0</v>
      </c>
      <c r="I146">
        <v>2</v>
      </c>
      <c r="J146">
        <v>0</v>
      </c>
      <c r="K146">
        <v>0</v>
      </c>
      <c r="L146">
        <v>-5</v>
      </c>
      <c r="M146" s="2">
        <v>1</v>
      </c>
      <c r="N146" s="2">
        <v>2</v>
      </c>
      <c r="O146" s="2">
        <v>3</v>
      </c>
      <c r="P146" s="2">
        <v>2</v>
      </c>
      <c r="Q146" s="2">
        <v>2</v>
      </c>
      <c r="R146" s="2">
        <v>1</v>
      </c>
      <c r="S146" s="2">
        <v>1</v>
      </c>
      <c r="T146" s="2">
        <v>0</v>
      </c>
      <c r="U146" s="2">
        <v>0</v>
      </c>
      <c r="V146" s="2">
        <v>2</v>
      </c>
      <c r="W146" s="6">
        <v>0</v>
      </c>
    </row>
    <row r="147" spans="1:23" ht="15" thickBot="1">
      <c r="A147">
        <v>6</v>
      </c>
      <c r="B147" s="1">
        <v>18</v>
      </c>
      <c r="C147">
        <v>223</v>
      </c>
      <c r="D147">
        <v>1</v>
      </c>
      <c r="E147" s="11">
        <f>20*60+11</f>
        <v>1211</v>
      </c>
      <c r="F147">
        <v>0</v>
      </c>
      <c r="G147">
        <v>1</v>
      </c>
      <c r="H147">
        <v>0</v>
      </c>
      <c r="I147">
        <v>1</v>
      </c>
      <c r="J147">
        <v>1</v>
      </c>
      <c r="K147">
        <v>2</v>
      </c>
      <c r="L147">
        <v>-6</v>
      </c>
      <c r="M147" s="2">
        <v>0</v>
      </c>
      <c r="N147" s="2">
        <v>0</v>
      </c>
      <c r="O147" s="2">
        <v>0</v>
      </c>
      <c r="P147" s="2">
        <v>2</v>
      </c>
      <c r="Q147" s="2">
        <v>1</v>
      </c>
      <c r="R147" s="2">
        <v>1</v>
      </c>
      <c r="S147" s="2">
        <v>3</v>
      </c>
      <c r="T147" s="2">
        <v>0</v>
      </c>
      <c r="U147" s="2">
        <v>0</v>
      </c>
      <c r="V147" s="2">
        <v>1</v>
      </c>
      <c r="W147" s="6">
        <v>0</v>
      </c>
    </row>
    <row r="148" spans="1:23" ht="15" thickBot="1">
      <c r="A148">
        <v>6</v>
      </c>
      <c r="B148" s="1">
        <v>18</v>
      </c>
      <c r="C148">
        <v>224</v>
      </c>
      <c r="D148">
        <v>1</v>
      </c>
      <c r="E148" s="11">
        <f>24*60+42</f>
        <v>1482</v>
      </c>
      <c r="F148">
        <v>2</v>
      </c>
      <c r="G148">
        <v>5</v>
      </c>
      <c r="H148">
        <v>2</v>
      </c>
      <c r="I148">
        <v>4</v>
      </c>
      <c r="J148">
        <v>2</v>
      </c>
      <c r="K148">
        <v>2</v>
      </c>
      <c r="L148">
        <v>-5</v>
      </c>
      <c r="M148" s="2">
        <v>0</v>
      </c>
      <c r="N148" s="2">
        <v>4</v>
      </c>
      <c r="O148" s="2">
        <v>4</v>
      </c>
      <c r="P148" s="2">
        <v>0</v>
      </c>
      <c r="Q148" s="2">
        <v>1</v>
      </c>
      <c r="R148" s="2">
        <v>0</v>
      </c>
      <c r="S148" s="2">
        <v>2</v>
      </c>
      <c r="T148" s="2">
        <v>0</v>
      </c>
      <c r="U148" s="2">
        <v>1</v>
      </c>
      <c r="V148" s="2">
        <v>8</v>
      </c>
      <c r="W148" s="6">
        <v>0</v>
      </c>
    </row>
    <row r="149" spans="1:23" ht="15" thickBot="1">
      <c r="A149">
        <v>6</v>
      </c>
      <c r="B149" s="1">
        <v>18</v>
      </c>
      <c r="C149">
        <v>225</v>
      </c>
      <c r="D149">
        <v>1</v>
      </c>
      <c r="E149" s="11">
        <f>25*60+12</f>
        <v>1512</v>
      </c>
      <c r="F149">
        <v>5</v>
      </c>
      <c r="G149">
        <v>5</v>
      </c>
      <c r="H149">
        <v>0</v>
      </c>
      <c r="I149">
        <v>0</v>
      </c>
      <c r="J149">
        <v>3</v>
      </c>
      <c r="K149">
        <v>3</v>
      </c>
      <c r="L149">
        <v>-4</v>
      </c>
      <c r="M149" s="2">
        <v>3</v>
      </c>
      <c r="N149" s="2">
        <v>4</v>
      </c>
      <c r="O149" s="2">
        <v>7</v>
      </c>
      <c r="P149" s="2">
        <v>0</v>
      </c>
      <c r="Q149" s="2">
        <v>3</v>
      </c>
      <c r="R149" s="2">
        <v>0</v>
      </c>
      <c r="S149" s="2">
        <v>1</v>
      </c>
      <c r="T149" s="2">
        <v>2</v>
      </c>
      <c r="U149" s="2">
        <v>0</v>
      </c>
      <c r="V149" s="2">
        <v>13</v>
      </c>
      <c r="W149" s="6">
        <v>0</v>
      </c>
    </row>
    <row r="150" spans="1:23">
      <c r="A150">
        <v>6</v>
      </c>
      <c r="B150" s="1">
        <v>18</v>
      </c>
      <c r="C150">
        <v>226</v>
      </c>
      <c r="D150">
        <v>1</v>
      </c>
      <c r="E150" s="11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6">
        <v>0</v>
      </c>
    </row>
    <row r="151" spans="1:23">
      <c r="A151">
        <v>6</v>
      </c>
      <c r="B151" s="1">
        <v>18</v>
      </c>
      <c r="C151">
        <v>227</v>
      </c>
      <c r="D151">
        <v>1</v>
      </c>
      <c r="E151" s="1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6">
        <v>0</v>
      </c>
    </row>
    <row r="152" spans="1:23">
      <c r="A152">
        <v>6</v>
      </c>
      <c r="B152" s="1">
        <v>18</v>
      </c>
      <c r="C152">
        <v>228</v>
      </c>
      <c r="D152">
        <v>1</v>
      </c>
      <c r="E152" s="11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6">
        <v>0</v>
      </c>
    </row>
    <row r="153" spans="1:23">
      <c r="A153">
        <v>6</v>
      </c>
      <c r="B153" s="1">
        <v>18</v>
      </c>
      <c r="C153">
        <v>229</v>
      </c>
      <c r="D153">
        <v>1</v>
      </c>
      <c r="E153" s="11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6">
        <v>0</v>
      </c>
    </row>
    <row r="154" spans="1:23" ht="15" thickBot="1">
      <c r="A154">
        <v>7</v>
      </c>
      <c r="B154" s="1">
        <v>19</v>
      </c>
      <c r="C154">
        <v>230</v>
      </c>
      <c r="D154">
        <v>-1</v>
      </c>
      <c r="E154" s="11">
        <f>31*60+46</f>
        <v>1906</v>
      </c>
      <c r="F154">
        <v>6</v>
      </c>
      <c r="G154">
        <v>16</v>
      </c>
      <c r="H154">
        <v>2</v>
      </c>
      <c r="I154">
        <v>7</v>
      </c>
      <c r="J154">
        <v>0</v>
      </c>
      <c r="K154">
        <v>0</v>
      </c>
      <c r="L154">
        <v>-15</v>
      </c>
      <c r="M154" s="2">
        <v>0</v>
      </c>
      <c r="N154" s="2">
        <v>1</v>
      </c>
      <c r="O154" s="2">
        <v>1</v>
      </c>
      <c r="P154" s="2">
        <v>1</v>
      </c>
      <c r="Q154" s="2">
        <v>3</v>
      </c>
      <c r="R154" s="2">
        <v>2</v>
      </c>
      <c r="S154" s="2">
        <v>2</v>
      </c>
      <c r="T154" s="2">
        <v>1</v>
      </c>
      <c r="U154" s="2">
        <v>0</v>
      </c>
      <c r="V154" s="2">
        <v>14</v>
      </c>
      <c r="W154" s="6">
        <v>1</v>
      </c>
    </row>
    <row r="155" spans="1:23" ht="15" thickBot="1">
      <c r="A155">
        <v>7</v>
      </c>
      <c r="B155" s="1">
        <v>19</v>
      </c>
      <c r="C155">
        <v>231</v>
      </c>
      <c r="D155">
        <v>-1</v>
      </c>
      <c r="E155" s="11">
        <f>26*60+52</f>
        <v>1612</v>
      </c>
      <c r="F155">
        <v>7</v>
      </c>
      <c r="G155">
        <v>13</v>
      </c>
      <c r="H155">
        <v>0</v>
      </c>
      <c r="I155">
        <v>0</v>
      </c>
      <c r="J155">
        <v>2</v>
      </c>
      <c r="K155">
        <v>2</v>
      </c>
      <c r="L155">
        <v>-10</v>
      </c>
      <c r="M155" s="2">
        <v>4</v>
      </c>
      <c r="N155" s="2">
        <v>4</v>
      </c>
      <c r="O155" s="2">
        <v>8</v>
      </c>
      <c r="P155" s="2">
        <v>1</v>
      </c>
      <c r="Q155" s="2">
        <v>2</v>
      </c>
      <c r="R155" s="2">
        <v>0</v>
      </c>
      <c r="S155" s="2">
        <v>1</v>
      </c>
      <c r="T155" s="2">
        <v>0</v>
      </c>
      <c r="U155" s="2">
        <v>3</v>
      </c>
      <c r="V155" s="2">
        <v>16</v>
      </c>
      <c r="W155" s="6">
        <v>1</v>
      </c>
    </row>
    <row r="156" spans="1:23" ht="15" thickBot="1">
      <c r="A156">
        <v>7</v>
      </c>
      <c r="B156" s="1">
        <v>19</v>
      </c>
      <c r="C156">
        <v>232</v>
      </c>
      <c r="D156">
        <v>-1</v>
      </c>
      <c r="E156" s="11">
        <f>34*60+54</f>
        <v>2094</v>
      </c>
      <c r="F156">
        <v>6</v>
      </c>
      <c r="G156">
        <v>13</v>
      </c>
      <c r="H156">
        <v>0</v>
      </c>
      <c r="I156">
        <v>0</v>
      </c>
      <c r="J156">
        <v>0</v>
      </c>
      <c r="K156">
        <v>0</v>
      </c>
      <c r="L156">
        <v>-3</v>
      </c>
      <c r="M156" s="2">
        <v>7</v>
      </c>
      <c r="N156" s="2">
        <v>6</v>
      </c>
      <c r="O156" s="2">
        <v>13</v>
      </c>
      <c r="P156" s="2">
        <v>6</v>
      </c>
      <c r="Q156" s="2">
        <v>2</v>
      </c>
      <c r="R156" s="2">
        <v>0</v>
      </c>
      <c r="S156" s="2">
        <v>3</v>
      </c>
      <c r="T156" s="2">
        <v>3</v>
      </c>
      <c r="U156" s="2">
        <v>1</v>
      </c>
      <c r="V156" s="2">
        <v>12</v>
      </c>
      <c r="W156" s="6">
        <v>1</v>
      </c>
    </row>
    <row r="157" spans="1:23" ht="15" thickBot="1">
      <c r="A157">
        <v>7</v>
      </c>
      <c r="B157" s="1">
        <v>19</v>
      </c>
      <c r="C157">
        <v>233</v>
      </c>
      <c r="D157">
        <v>-1</v>
      </c>
      <c r="E157" s="11">
        <f>43*60+40</f>
        <v>2620</v>
      </c>
      <c r="F157">
        <v>5</v>
      </c>
      <c r="G157">
        <v>10</v>
      </c>
      <c r="H157">
        <v>1</v>
      </c>
      <c r="I157">
        <v>4</v>
      </c>
      <c r="J157">
        <v>9</v>
      </c>
      <c r="K157">
        <v>11</v>
      </c>
      <c r="L157">
        <v>-6</v>
      </c>
      <c r="M157" s="2">
        <v>2</v>
      </c>
      <c r="N157" s="2">
        <v>3</v>
      </c>
      <c r="O157" s="2">
        <v>5</v>
      </c>
      <c r="P157" s="2">
        <v>11</v>
      </c>
      <c r="Q157" s="2">
        <v>3</v>
      </c>
      <c r="R157" s="2">
        <v>1</v>
      </c>
      <c r="S157" s="2">
        <v>3</v>
      </c>
      <c r="T157" s="2">
        <v>0</v>
      </c>
      <c r="U157" s="2">
        <v>0</v>
      </c>
      <c r="V157" s="2">
        <v>20</v>
      </c>
      <c r="W157" s="6">
        <v>1</v>
      </c>
    </row>
    <row r="158" spans="1:23" ht="15" thickBot="1">
      <c r="A158">
        <v>7</v>
      </c>
      <c r="B158" s="1">
        <v>19</v>
      </c>
      <c r="C158">
        <v>234</v>
      </c>
      <c r="D158">
        <v>-1</v>
      </c>
      <c r="E158" s="11">
        <f>38*60+6</f>
        <v>2286</v>
      </c>
      <c r="F158">
        <v>7</v>
      </c>
      <c r="G158">
        <v>21</v>
      </c>
      <c r="H158">
        <v>0</v>
      </c>
      <c r="I158">
        <v>4</v>
      </c>
      <c r="J158">
        <v>11</v>
      </c>
      <c r="K158">
        <v>14</v>
      </c>
      <c r="L158">
        <v>-9</v>
      </c>
      <c r="M158" s="2">
        <v>3</v>
      </c>
      <c r="N158" s="2">
        <v>6</v>
      </c>
      <c r="O158" s="2">
        <v>9</v>
      </c>
      <c r="P158" s="2">
        <v>7</v>
      </c>
      <c r="Q158" s="2">
        <v>3</v>
      </c>
      <c r="R158" s="2">
        <v>0</v>
      </c>
      <c r="S158" s="2">
        <v>0</v>
      </c>
      <c r="T158" s="2">
        <v>0</v>
      </c>
      <c r="U158" s="2">
        <v>1</v>
      </c>
      <c r="V158" s="2">
        <v>25</v>
      </c>
      <c r="W158" s="6">
        <v>1</v>
      </c>
    </row>
    <row r="159" spans="1:23" ht="15" thickBot="1">
      <c r="A159">
        <v>7</v>
      </c>
      <c r="B159" s="1">
        <v>19</v>
      </c>
      <c r="C159">
        <v>235</v>
      </c>
      <c r="D159">
        <v>-1</v>
      </c>
      <c r="E159" s="11">
        <f>30*60+28</f>
        <v>1828</v>
      </c>
      <c r="F159">
        <v>4</v>
      </c>
      <c r="G159">
        <v>6</v>
      </c>
      <c r="H159">
        <v>2</v>
      </c>
      <c r="I159">
        <v>2</v>
      </c>
      <c r="J159">
        <v>4</v>
      </c>
      <c r="K159">
        <v>5</v>
      </c>
      <c r="L159">
        <v>15</v>
      </c>
      <c r="M159" s="2">
        <v>0</v>
      </c>
      <c r="N159" s="2">
        <v>5</v>
      </c>
      <c r="O159" s="2">
        <v>5</v>
      </c>
      <c r="P159" s="2">
        <v>2</v>
      </c>
      <c r="Q159" s="2">
        <v>0</v>
      </c>
      <c r="R159" s="2">
        <v>1</v>
      </c>
      <c r="S159" s="2">
        <v>1</v>
      </c>
      <c r="T159" s="2">
        <v>1</v>
      </c>
      <c r="U159" s="2">
        <v>0</v>
      </c>
      <c r="V159" s="2">
        <v>14</v>
      </c>
      <c r="W159" s="6">
        <v>0</v>
      </c>
    </row>
    <row r="160" spans="1:23" ht="15" thickBot="1">
      <c r="A160">
        <v>7</v>
      </c>
      <c r="B160" s="1">
        <v>19</v>
      </c>
      <c r="C160">
        <v>236</v>
      </c>
      <c r="D160">
        <v>-1</v>
      </c>
      <c r="E160" s="11">
        <f>17*60+23</f>
        <v>1043</v>
      </c>
      <c r="F160">
        <v>3</v>
      </c>
      <c r="G160">
        <v>8</v>
      </c>
      <c r="H160">
        <v>0</v>
      </c>
      <c r="I160">
        <v>0</v>
      </c>
      <c r="J160">
        <v>1</v>
      </c>
      <c r="K160">
        <v>2</v>
      </c>
      <c r="L160">
        <v>1</v>
      </c>
      <c r="M160" s="2">
        <v>1</v>
      </c>
      <c r="N160" s="2">
        <v>4</v>
      </c>
      <c r="O160" s="2">
        <v>5</v>
      </c>
      <c r="P160" s="2">
        <v>0</v>
      </c>
      <c r="Q160" s="2">
        <v>4</v>
      </c>
      <c r="R160" s="2">
        <v>1</v>
      </c>
      <c r="S160" s="2">
        <v>2</v>
      </c>
      <c r="T160" s="2">
        <v>0</v>
      </c>
      <c r="U160" s="2">
        <v>0</v>
      </c>
      <c r="V160" s="2">
        <v>7</v>
      </c>
      <c r="W160" s="6">
        <v>0</v>
      </c>
    </row>
    <row r="161" spans="1:23" ht="15" thickBot="1">
      <c r="A161">
        <v>7</v>
      </c>
      <c r="B161" s="1">
        <v>19</v>
      </c>
      <c r="C161">
        <v>237</v>
      </c>
      <c r="D161">
        <v>-1</v>
      </c>
      <c r="E161" s="11">
        <f>16*60+51</f>
        <v>1011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2</v>
      </c>
      <c r="L161">
        <v>2</v>
      </c>
      <c r="M161" s="2">
        <v>1</v>
      </c>
      <c r="N161" s="2">
        <v>3</v>
      </c>
      <c r="O161" s="2">
        <v>4</v>
      </c>
      <c r="P161" s="2">
        <v>0</v>
      </c>
      <c r="Q161" s="2">
        <v>3</v>
      </c>
      <c r="R161" s="2">
        <v>0</v>
      </c>
      <c r="S161" s="2">
        <v>1</v>
      </c>
      <c r="T161" s="2">
        <v>0</v>
      </c>
      <c r="U161" s="2">
        <v>0</v>
      </c>
      <c r="V161" s="2">
        <v>3</v>
      </c>
      <c r="W161" s="6">
        <v>0</v>
      </c>
    </row>
    <row r="162" spans="1:23">
      <c r="A162">
        <v>7</v>
      </c>
      <c r="B162" s="1">
        <v>19</v>
      </c>
      <c r="C162">
        <v>238</v>
      </c>
      <c r="D162">
        <v>-1</v>
      </c>
      <c r="E162" s="11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6">
        <v>0</v>
      </c>
    </row>
    <row r="163" spans="1:23">
      <c r="A163">
        <v>7</v>
      </c>
      <c r="B163" s="1">
        <v>19</v>
      </c>
      <c r="C163">
        <v>239</v>
      </c>
      <c r="D163">
        <v>-1</v>
      </c>
      <c r="E163" s="11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6">
        <v>0</v>
      </c>
    </row>
    <row r="164" spans="1:23">
      <c r="A164">
        <v>7</v>
      </c>
      <c r="B164" s="1">
        <v>19</v>
      </c>
      <c r="C164">
        <v>240</v>
      </c>
      <c r="D164">
        <v>-1</v>
      </c>
      <c r="E164" s="11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6">
        <v>0</v>
      </c>
    </row>
    <row r="165" spans="1:23">
      <c r="A165">
        <v>7</v>
      </c>
      <c r="B165" s="1">
        <v>19</v>
      </c>
      <c r="C165">
        <v>241</v>
      </c>
      <c r="D165">
        <v>-1</v>
      </c>
      <c r="E165" s="11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6">
        <v>0</v>
      </c>
    </row>
    <row r="166" spans="1:23">
      <c r="A166">
        <v>7</v>
      </c>
      <c r="B166" s="1">
        <v>19</v>
      </c>
      <c r="C166">
        <v>242</v>
      </c>
      <c r="D166">
        <v>-1</v>
      </c>
      <c r="E166" s="11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6">
        <v>0</v>
      </c>
    </row>
    <row r="167" spans="1:23" ht="15" thickBot="1">
      <c r="A167">
        <v>7</v>
      </c>
      <c r="B167" s="1">
        <v>20</v>
      </c>
      <c r="C167">
        <v>243</v>
      </c>
      <c r="D167">
        <v>1</v>
      </c>
      <c r="E167" s="11">
        <f>29*60+35</f>
        <v>1775</v>
      </c>
      <c r="F167">
        <v>11</v>
      </c>
      <c r="G167">
        <v>19</v>
      </c>
      <c r="H167">
        <v>2</v>
      </c>
      <c r="I167">
        <v>4</v>
      </c>
      <c r="J167">
        <v>2</v>
      </c>
      <c r="K167">
        <v>3</v>
      </c>
      <c r="L167">
        <v>-1</v>
      </c>
      <c r="M167" s="2">
        <v>0</v>
      </c>
      <c r="N167" s="2">
        <v>1</v>
      </c>
      <c r="O167" s="2">
        <v>1</v>
      </c>
      <c r="P167" s="2">
        <v>3</v>
      </c>
      <c r="Q167" s="2">
        <v>4</v>
      </c>
      <c r="R167" s="2">
        <v>1</v>
      </c>
      <c r="S167" s="2">
        <v>3</v>
      </c>
      <c r="T167" s="2">
        <v>1</v>
      </c>
      <c r="U167" s="2">
        <v>0</v>
      </c>
      <c r="V167" s="2">
        <v>26</v>
      </c>
      <c r="W167" s="6">
        <v>1</v>
      </c>
    </row>
    <row r="168" spans="1:23" ht="15" thickBot="1">
      <c r="A168">
        <v>7</v>
      </c>
      <c r="B168" s="1">
        <v>20</v>
      </c>
      <c r="C168">
        <v>244</v>
      </c>
      <c r="D168">
        <v>1</v>
      </c>
      <c r="E168" s="11">
        <f>39*60+30</f>
        <v>2370</v>
      </c>
      <c r="F168">
        <v>12</v>
      </c>
      <c r="G168">
        <v>21</v>
      </c>
      <c r="H168">
        <v>0</v>
      </c>
      <c r="I168">
        <v>0</v>
      </c>
      <c r="J168">
        <v>4</v>
      </c>
      <c r="K168">
        <v>6</v>
      </c>
      <c r="L168">
        <v>19</v>
      </c>
      <c r="M168" s="2">
        <v>4</v>
      </c>
      <c r="N168" s="2">
        <v>10</v>
      </c>
      <c r="O168" s="2">
        <v>14</v>
      </c>
      <c r="P168" s="2">
        <v>1</v>
      </c>
      <c r="Q168" s="2">
        <v>1</v>
      </c>
      <c r="R168" s="2">
        <v>0</v>
      </c>
      <c r="S168" s="2">
        <v>1</v>
      </c>
      <c r="T168" s="2">
        <v>2</v>
      </c>
      <c r="U168" s="2">
        <v>0</v>
      </c>
      <c r="V168" s="2">
        <v>28</v>
      </c>
      <c r="W168" s="6">
        <v>1</v>
      </c>
    </row>
    <row r="169" spans="1:23" ht="15" thickBot="1">
      <c r="A169">
        <v>7</v>
      </c>
      <c r="B169" s="1">
        <v>20</v>
      </c>
      <c r="C169">
        <v>245</v>
      </c>
      <c r="D169">
        <v>1</v>
      </c>
      <c r="E169" s="11">
        <f>28*60+12</f>
        <v>1692</v>
      </c>
      <c r="F169">
        <v>5</v>
      </c>
      <c r="G169">
        <v>9</v>
      </c>
      <c r="H169">
        <v>0</v>
      </c>
      <c r="I169">
        <v>0</v>
      </c>
      <c r="J169">
        <v>0</v>
      </c>
      <c r="K169">
        <v>0</v>
      </c>
      <c r="L169">
        <v>23</v>
      </c>
      <c r="M169" s="2">
        <v>8</v>
      </c>
      <c r="N169" s="2">
        <v>8</v>
      </c>
      <c r="O169" s="2">
        <v>16</v>
      </c>
      <c r="P169" s="2">
        <v>0</v>
      </c>
      <c r="Q169" s="2">
        <v>4</v>
      </c>
      <c r="R169" s="2">
        <v>2</v>
      </c>
      <c r="S169" s="2">
        <v>2</v>
      </c>
      <c r="T169" s="2">
        <v>0</v>
      </c>
      <c r="U169" s="2">
        <v>2</v>
      </c>
      <c r="V169" s="2">
        <v>10</v>
      </c>
      <c r="W169" s="6">
        <v>1</v>
      </c>
    </row>
    <row r="170" spans="1:23" ht="15" thickBot="1">
      <c r="A170">
        <v>7</v>
      </c>
      <c r="B170" s="1">
        <v>20</v>
      </c>
      <c r="C170">
        <v>246</v>
      </c>
      <c r="D170">
        <v>1</v>
      </c>
      <c r="E170" s="11">
        <f>28*60+24</f>
        <v>1704</v>
      </c>
      <c r="F170">
        <v>5</v>
      </c>
      <c r="G170">
        <v>10</v>
      </c>
      <c r="H170">
        <v>2</v>
      </c>
      <c r="I170">
        <v>5</v>
      </c>
      <c r="J170">
        <v>2</v>
      </c>
      <c r="K170">
        <v>2</v>
      </c>
      <c r="L170">
        <v>2</v>
      </c>
      <c r="M170" s="2">
        <v>3</v>
      </c>
      <c r="N170" s="2">
        <v>2</v>
      </c>
      <c r="O170" s="2">
        <v>5</v>
      </c>
      <c r="P170" s="2">
        <v>2</v>
      </c>
      <c r="Q170" s="2">
        <v>3</v>
      </c>
      <c r="R170" s="2">
        <v>0</v>
      </c>
      <c r="S170" s="2">
        <v>2</v>
      </c>
      <c r="T170" s="2">
        <v>1</v>
      </c>
      <c r="U170" s="2">
        <v>1</v>
      </c>
      <c r="V170" s="2">
        <v>14</v>
      </c>
      <c r="W170" s="6">
        <v>1</v>
      </c>
    </row>
    <row r="171" spans="1:23" ht="15" thickBot="1">
      <c r="A171">
        <v>7</v>
      </c>
      <c r="B171" s="1">
        <v>20</v>
      </c>
      <c r="C171">
        <v>247</v>
      </c>
      <c r="D171">
        <v>1</v>
      </c>
      <c r="E171" s="11">
        <f>38*60+26</f>
        <v>2306</v>
      </c>
      <c r="F171">
        <v>7</v>
      </c>
      <c r="G171">
        <v>17</v>
      </c>
      <c r="H171">
        <v>5</v>
      </c>
      <c r="I171">
        <v>9</v>
      </c>
      <c r="J171">
        <v>1</v>
      </c>
      <c r="K171">
        <v>3</v>
      </c>
      <c r="L171">
        <v>6</v>
      </c>
      <c r="M171" s="2">
        <v>1</v>
      </c>
      <c r="N171" s="2">
        <v>2</v>
      </c>
      <c r="O171" s="2">
        <v>3</v>
      </c>
      <c r="P171" s="2">
        <v>13</v>
      </c>
      <c r="Q171" s="2">
        <v>5</v>
      </c>
      <c r="R171" s="2">
        <v>1</v>
      </c>
      <c r="S171" s="2">
        <v>1</v>
      </c>
      <c r="T171" s="2">
        <v>0</v>
      </c>
      <c r="U171" s="2">
        <v>1</v>
      </c>
      <c r="V171" s="2">
        <v>20</v>
      </c>
      <c r="W171" s="6">
        <v>1</v>
      </c>
    </row>
    <row r="172" spans="1:23" ht="15" thickBot="1">
      <c r="A172">
        <v>7</v>
      </c>
      <c r="B172" s="1">
        <v>20</v>
      </c>
      <c r="C172">
        <v>248</v>
      </c>
      <c r="D172">
        <v>1</v>
      </c>
      <c r="E172" s="11">
        <f>20*60+15</f>
        <v>1215</v>
      </c>
      <c r="F172">
        <v>2</v>
      </c>
      <c r="G172">
        <v>5</v>
      </c>
      <c r="H172">
        <v>0</v>
      </c>
      <c r="I172">
        <v>0</v>
      </c>
      <c r="J172">
        <v>0</v>
      </c>
      <c r="K172">
        <v>1</v>
      </c>
      <c r="L172">
        <v>3</v>
      </c>
      <c r="M172" s="2">
        <v>0</v>
      </c>
      <c r="N172" s="2">
        <v>0</v>
      </c>
      <c r="O172" s="2">
        <v>0</v>
      </c>
      <c r="P172" s="2">
        <v>0</v>
      </c>
      <c r="Q172" s="2">
        <v>1</v>
      </c>
      <c r="R172" s="2">
        <v>0</v>
      </c>
      <c r="S172" s="2">
        <v>2</v>
      </c>
      <c r="T172" s="2">
        <v>0</v>
      </c>
      <c r="U172" s="2">
        <v>0</v>
      </c>
      <c r="V172" s="2">
        <v>4</v>
      </c>
      <c r="W172" s="6">
        <v>0</v>
      </c>
    </row>
    <row r="173" spans="1:23" ht="15" thickBot="1">
      <c r="A173">
        <v>7</v>
      </c>
      <c r="B173" s="1">
        <v>20</v>
      </c>
      <c r="C173">
        <v>249</v>
      </c>
      <c r="D173">
        <v>1</v>
      </c>
      <c r="E173" s="11">
        <f>11*60+21</f>
        <v>681</v>
      </c>
      <c r="F173">
        <v>0</v>
      </c>
      <c r="G173">
        <v>4</v>
      </c>
      <c r="H173">
        <v>0</v>
      </c>
      <c r="I173">
        <v>1</v>
      </c>
      <c r="J173">
        <v>0</v>
      </c>
      <c r="K173">
        <v>0</v>
      </c>
      <c r="L173">
        <v>-3</v>
      </c>
      <c r="M173" s="2">
        <v>3</v>
      </c>
      <c r="N173" s="2">
        <v>4</v>
      </c>
      <c r="O173" s="2">
        <v>7</v>
      </c>
      <c r="P173" s="2">
        <v>1</v>
      </c>
      <c r="Q173" s="2">
        <v>3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6">
        <v>0</v>
      </c>
    </row>
    <row r="174" spans="1:23" ht="15" thickBot="1">
      <c r="A174">
        <v>7</v>
      </c>
      <c r="B174" s="1">
        <v>20</v>
      </c>
      <c r="C174">
        <v>250</v>
      </c>
      <c r="D174">
        <v>1</v>
      </c>
      <c r="E174" s="11">
        <f>13*60+27</f>
        <v>807</v>
      </c>
      <c r="F174">
        <v>1</v>
      </c>
      <c r="G174">
        <v>4</v>
      </c>
      <c r="H174">
        <v>0</v>
      </c>
      <c r="I174">
        <v>1</v>
      </c>
      <c r="J174">
        <v>0</v>
      </c>
      <c r="K174">
        <v>0</v>
      </c>
      <c r="L174">
        <v>-12</v>
      </c>
      <c r="M174" s="2">
        <v>0</v>
      </c>
      <c r="N174" s="2">
        <v>1</v>
      </c>
      <c r="O174" s="2">
        <v>1</v>
      </c>
      <c r="P174" s="2">
        <v>0</v>
      </c>
      <c r="Q174" s="2">
        <v>1</v>
      </c>
      <c r="R174" s="2">
        <v>0</v>
      </c>
      <c r="S174" s="2">
        <v>0</v>
      </c>
      <c r="T174" s="2">
        <v>0</v>
      </c>
      <c r="U174" s="2">
        <v>1</v>
      </c>
      <c r="V174" s="2">
        <v>2</v>
      </c>
      <c r="W174" s="6">
        <v>0</v>
      </c>
    </row>
    <row r="175" spans="1:23" ht="15" thickBot="1">
      <c r="A175">
        <v>7</v>
      </c>
      <c r="B175" s="1">
        <v>20</v>
      </c>
      <c r="C175">
        <v>251</v>
      </c>
      <c r="D175">
        <v>1</v>
      </c>
      <c r="E175" s="11">
        <f>23*60+17</f>
        <v>1397</v>
      </c>
      <c r="F175">
        <v>3</v>
      </c>
      <c r="G175">
        <v>6</v>
      </c>
      <c r="H175">
        <v>0</v>
      </c>
      <c r="I175">
        <v>1</v>
      </c>
      <c r="J175">
        <v>6</v>
      </c>
      <c r="K175">
        <v>6</v>
      </c>
      <c r="L175">
        <v>-1</v>
      </c>
      <c r="M175" s="2">
        <v>0</v>
      </c>
      <c r="N175" s="2">
        <v>2</v>
      </c>
      <c r="O175" s="2">
        <v>2</v>
      </c>
      <c r="P175" s="2">
        <v>8</v>
      </c>
      <c r="Q175" s="2">
        <v>3</v>
      </c>
      <c r="R175" s="2">
        <v>1</v>
      </c>
      <c r="S175" s="2">
        <v>0</v>
      </c>
      <c r="T175" s="2">
        <v>0</v>
      </c>
      <c r="U175" s="2">
        <v>0</v>
      </c>
      <c r="V175" s="2">
        <v>12</v>
      </c>
      <c r="W175" s="6">
        <v>0</v>
      </c>
    </row>
    <row r="176" spans="1:23" ht="15" thickBot="1">
      <c r="A176">
        <v>7</v>
      </c>
      <c r="B176" s="1">
        <v>20</v>
      </c>
      <c r="C176">
        <v>252</v>
      </c>
      <c r="D176">
        <v>1</v>
      </c>
      <c r="E176" s="11">
        <f>7*60+32</f>
        <v>452</v>
      </c>
      <c r="F176">
        <v>0</v>
      </c>
      <c r="G176">
        <v>2</v>
      </c>
      <c r="H176">
        <v>0</v>
      </c>
      <c r="I176">
        <v>2</v>
      </c>
      <c r="J176">
        <v>0</v>
      </c>
      <c r="K176">
        <v>0</v>
      </c>
      <c r="L176">
        <v>-11</v>
      </c>
      <c r="M176" s="2">
        <v>0</v>
      </c>
      <c r="N176" s="2">
        <v>1</v>
      </c>
      <c r="O176" s="2">
        <v>1</v>
      </c>
      <c r="P176" s="2">
        <v>0</v>
      </c>
      <c r="Q176" s="2">
        <v>1</v>
      </c>
      <c r="R176" s="2">
        <v>0</v>
      </c>
      <c r="S176" s="2">
        <v>0</v>
      </c>
      <c r="T176" s="2">
        <v>1</v>
      </c>
      <c r="U176" s="2">
        <v>0</v>
      </c>
      <c r="V176" s="2">
        <v>0</v>
      </c>
      <c r="W176" s="6">
        <v>0</v>
      </c>
    </row>
    <row r="177" spans="1:23">
      <c r="A177">
        <v>7</v>
      </c>
      <c r="B177" s="1">
        <v>20</v>
      </c>
      <c r="C177">
        <v>253</v>
      </c>
      <c r="D177">
        <v>1</v>
      </c>
      <c r="E177" s="11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6">
        <v>0</v>
      </c>
    </row>
    <row r="178" spans="1:23">
      <c r="A178">
        <v>7</v>
      </c>
      <c r="B178" s="1">
        <v>20</v>
      </c>
      <c r="C178">
        <v>254</v>
      </c>
      <c r="D178">
        <v>1</v>
      </c>
      <c r="E178" s="11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6">
        <v>0</v>
      </c>
    </row>
    <row r="179" spans="1:23">
      <c r="A179">
        <v>7</v>
      </c>
      <c r="B179" s="1">
        <v>20</v>
      </c>
      <c r="C179">
        <v>255</v>
      </c>
      <c r="D179">
        <v>1</v>
      </c>
      <c r="E179" s="11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6">
        <v>0</v>
      </c>
    </row>
    <row r="180" spans="1:23" ht="15" thickBot="1">
      <c r="A180">
        <v>8</v>
      </c>
      <c r="B180" s="1">
        <v>21</v>
      </c>
      <c r="C180">
        <v>256</v>
      </c>
      <c r="D180">
        <v>-1</v>
      </c>
      <c r="E180" s="11">
        <f>24*60+53</f>
        <v>1493</v>
      </c>
      <c r="F180">
        <v>2</v>
      </c>
      <c r="G180">
        <v>3</v>
      </c>
      <c r="H180">
        <v>1</v>
      </c>
      <c r="I180">
        <v>1</v>
      </c>
      <c r="J180">
        <v>0</v>
      </c>
      <c r="K180">
        <v>1</v>
      </c>
      <c r="L180">
        <v>-4</v>
      </c>
      <c r="M180" s="2">
        <v>0</v>
      </c>
      <c r="N180" s="2">
        <v>3</v>
      </c>
      <c r="O180" s="2">
        <v>3</v>
      </c>
      <c r="P180" s="2">
        <v>2</v>
      </c>
      <c r="Q180" s="2">
        <v>3</v>
      </c>
      <c r="R180" s="2">
        <v>0</v>
      </c>
      <c r="S180" s="2">
        <v>1</v>
      </c>
      <c r="T180" s="2">
        <v>0</v>
      </c>
      <c r="U180" s="2">
        <v>0</v>
      </c>
      <c r="V180" s="2">
        <v>5</v>
      </c>
      <c r="W180" s="6">
        <v>1</v>
      </c>
    </row>
    <row r="181" spans="1:23" ht="15" thickBot="1">
      <c r="A181">
        <v>8</v>
      </c>
      <c r="B181" s="1">
        <v>21</v>
      </c>
      <c r="C181">
        <v>257</v>
      </c>
      <c r="D181">
        <v>-1</v>
      </c>
      <c r="E181" s="11">
        <f>35*60+30</f>
        <v>2130</v>
      </c>
      <c r="F181">
        <v>7</v>
      </c>
      <c r="G181">
        <v>10</v>
      </c>
      <c r="H181">
        <v>5</v>
      </c>
      <c r="I181">
        <v>6</v>
      </c>
      <c r="J181">
        <v>4</v>
      </c>
      <c r="K181">
        <v>4</v>
      </c>
      <c r="L181">
        <v>-11</v>
      </c>
      <c r="M181" s="2">
        <v>0</v>
      </c>
      <c r="N181" s="2">
        <v>3</v>
      </c>
      <c r="O181" s="2">
        <v>3</v>
      </c>
      <c r="P181" s="2">
        <v>4</v>
      </c>
      <c r="Q181" s="2">
        <v>5</v>
      </c>
      <c r="R181" s="2">
        <v>4</v>
      </c>
      <c r="S181" s="2">
        <v>3</v>
      </c>
      <c r="T181" s="2">
        <v>3</v>
      </c>
      <c r="U181" s="2">
        <v>0</v>
      </c>
      <c r="V181" s="2">
        <v>23</v>
      </c>
      <c r="W181" s="6">
        <v>1</v>
      </c>
    </row>
    <row r="182" spans="1:23" ht="15" thickBot="1">
      <c r="A182">
        <v>8</v>
      </c>
      <c r="B182" s="1">
        <v>21</v>
      </c>
      <c r="C182">
        <v>258</v>
      </c>
      <c r="D182">
        <v>-1</v>
      </c>
      <c r="E182" s="11">
        <f>26*60+57</f>
        <v>1617</v>
      </c>
      <c r="F182">
        <v>3</v>
      </c>
      <c r="G182">
        <v>8</v>
      </c>
      <c r="H182">
        <v>0</v>
      </c>
      <c r="I182">
        <v>0</v>
      </c>
      <c r="J182">
        <v>2</v>
      </c>
      <c r="K182">
        <v>3</v>
      </c>
      <c r="L182">
        <v>11</v>
      </c>
      <c r="M182" s="2">
        <v>2</v>
      </c>
      <c r="N182" s="2">
        <v>3</v>
      </c>
      <c r="O182" s="2">
        <v>5</v>
      </c>
      <c r="P182" s="2">
        <v>2</v>
      </c>
      <c r="Q182" s="2">
        <v>3</v>
      </c>
      <c r="R182" s="2">
        <v>1</v>
      </c>
      <c r="S182" s="2">
        <v>1</v>
      </c>
      <c r="T182" s="2">
        <v>0</v>
      </c>
      <c r="U182" s="2">
        <v>0</v>
      </c>
      <c r="V182" s="2">
        <v>8</v>
      </c>
      <c r="W182" s="6">
        <v>1</v>
      </c>
    </row>
    <row r="183" spans="1:23" ht="15" thickBot="1">
      <c r="A183">
        <v>8</v>
      </c>
      <c r="B183" s="1">
        <v>21</v>
      </c>
      <c r="C183">
        <v>259</v>
      </c>
      <c r="D183">
        <v>-1</v>
      </c>
      <c r="E183" s="11">
        <f>34*60+34</f>
        <v>2074</v>
      </c>
      <c r="F183">
        <v>8</v>
      </c>
      <c r="G183">
        <v>16</v>
      </c>
      <c r="H183">
        <v>3</v>
      </c>
      <c r="I183">
        <v>9</v>
      </c>
      <c r="J183">
        <v>0</v>
      </c>
      <c r="K183">
        <v>0</v>
      </c>
      <c r="L183">
        <v>-3</v>
      </c>
      <c r="M183" s="2">
        <v>0</v>
      </c>
      <c r="N183" s="2">
        <v>3</v>
      </c>
      <c r="O183" s="2">
        <v>3</v>
      </c>
      <c r="P183" s="2">
        <v>4</v>
      </c>
      <c r="Q183" s="2">
        <v>2</v>
      </c>
      <c r="R183" s="2">
        <v>0</v>
      </c>
      <c r="S183" s="2">
        <v>3</v>
      </c>
      <c r="T183" s="2">
        <v>0</v>
      </c>
      <c r="U183" s="2">
        <v>0</v>
      </c>
      <c r="V183" s="2">
        <v>19</v>
      </c>
      <c r="W183" s="6">
        <v>1</v>
      </c>
    </row>
    <row r="184" spans="1:23" ht="15" thickBot="1">
      <c r="A184">
        <v>8</v>
      </c>
      <c r="B184" s="1">
        <v>21</v>
      </c>
      <c r="C184">
        <v>260</v>
      </c>
      <c r="D184">
        <v>-1</v>
      </c>
      <c r="E184" s="11">
        <f>33*60+48</f>
        <v>2028</v>
      </c>
      <c r="F184">
        <v>7</v>
      </c>
      <c r="G184">
        <v>14</v>
      </c>
      <c r="H184">
        <v>0</v>
      </c>
      <c r="I184">
        <v>2</v>
      </c>
      <c r="J184">
        <v>2</v>
      </c>
      <c r="K184">
        <v>2</v>
      </c>
      <c r="L184">
        <v>1</v>
      </c>
      <c r="M184" s="2">
        <v>1</v>
      </c>
      <c r="N184" s="2">
        <v>8</v>
      </c>
      <c r="O184" s="2">
        <v>9</v>
      </c>
      <c r="P184" s="2">
        <v>9</v>
      </c>
      <c r="Q184" s="2">
        <v>3</v>
      </c>
      <c r="R184" s="2">
        <v>3</v>
      </c>
      <c r="S184" s="2">
        <v>3</v>
      </c>
      <c r="T184" s="2">
        <v>0</v>
      </c>
      <c r="U184" s="2">
        <v>0</v>
      </c>
      <c r="V184" s="2">
        <v>16</v>
      </c>
      <c r="W184" s="6">
        <v>1</v>
      </c>
    </row>
    <row r="185" spans="1:23" ht="15" thickBot="1">
      <c r="A185">
        <v>8</v>
      </c>
      <c r="B185" s="1">
        <v>21</v>
      </c>
      <c r="C185">
        <v>261</v>
      </c>
      <c r="D185">
        <v>-1</v>
      </c>
      <c r="E185" s="11">
        <f>17*60+58</f>
        <v>1078</v>
      </c>
      <c r="F185">
        <v>3</v>
      </c>
      <c r="G185">
        <v>8</v>
      </c>
      <c r="H185">
        <v>0</v>
      </c>
      <c r="I185">
        <v>3</v>
      </c>
      <c r="J185">
        <v>0</v>
      </c>
      <c r="K185">
        <v>0</v>
      </c>
      <c r="L185">
        <v>-7</v>
      </c>
      <c r="M185" s="2">
        <v>0</v>
      </c>
      <c r="N185" s="2">
        <v>1</v>
      </c>
      <c r="O185" s="2">
        <v>1</v>
      </c>
      <c r="P185" s="2">
        <v>3</v>
      </c>
      <c r="Q185" s="2">
        <v>4</v>
      </c>
      <c r="R185" s="2">
        <v>0</v>
      </c>
      <c r="S185" s="2">
        <v>5</v>
      </c>
      <c r="T185" s="2">
        <v>0</v>
      </c>
      <c r="U185" s="2">
        <v>0</v>
      </c>
      <c r="V185" s="2">
        <v>6</v>
      </c>
      <c r="W185" s="6">
        <v>0</v>
      </c>
    </row>
    <row r="186" spans="1:23" ht="15" thickBot="1">
      <c r="A186">
        <v>8</v>
      </c>
      <c r="B186" s="1">
        <v>21</v>
      </c>
      <c r="C186">
        <v>262</v>
      </c>
      <c r="D186">
        <v>-1</v>
      </c>
      <c r="E186" s="11">
        <f>20*60+39</f>
        <v>1239</v>
      </c>
      <c r="F186">
        <v>2</v>
      </c>
      <c r="G186">
        <v>3</v>
      </c>
      <c r="H186">
        <v>0</v>
      </c>
      <c r="I186">
        <v>0</v>
      </c>
      <c r="J186">
        <v>1</v>
      </c>
      <c r="K186">
        <v>7</v>
      </c>
      <c r="L186">
        <v>-16</v>
      </c>
      <c r="M186" s="2">
        <v>1</v>
      </c>
      <c r="N186" s="2">
        <v>8</v>
      </c>
      <c r="O186" s="2">
        <v>9</v>
      </c>
      <c r="P186" s="2">
        <v>0</v>
      </c>
      <c r="Q186" s="2">
        <v>1</v>
      </c>
      <c r="R186" s="2">
        <v>0</v>
      </c>
      <c r="S186" s="2">
        <v>2</v>
      </c>
      <c r="T186" s="2">
        <v>3</v>
      </c>
      <c r="U186" s="2">
        <v>0</v>
      </c>
      <c r="V186" s="2">
        <v>5</v>
      </c>
      <c r="W186" s="6">
        <v>0</v>
      </c>
    </row>
    <row r="187" spans="1:23" ht="15" thickBot="1">
      <c r="A187">
        <v>8</v>
      </c>
      <c r="B187" s="1">
        <v>21</v>
      </c>
      <c r="C187">
        <v>263</v>
      </c>
      <c r="D187">
        <v>-1</v>
      </c>
      <c r="E187" s="11">
        <f>19*60+8</f>
        <v>1148</v>
      </c>
      <c r="F187">
        <v>3</v>
      </c>
      <c r="G187">
        <v>8</v>
      </c>
      <c r="H187">
        <v>1</v>
      </c>
      <c r="I187">
        <v>3</v>
      </c>
      <c r="J187">
        <v>3</v>
      </c>
      <c r="K187">
        <v>3</v>
      </c>
      <c r="L187">
        <v>-5</v>
      </c>
      <c r="M187" s="2">
        <v>2</v>
      </c>
      <c r="N187" s="2">
        <v>2</v>
      </c>
      <c r="O187" s="2">
        <v>4</v>
      </c>
      <c r="P187" s="2">
        <v>1</v>
      </c>
      <c r="Q187" s="2">
        <v>2</v>
      </c>
      <c r="R187" s="2">
        <v>1</v>
      </c>
      <c r="S187" s="2">
        <v>0</v>
      </c>
      <c r="T187" s="2">
        <v>0</v>
      </c>
      <c r="U187" s="2">
        <v>0</v>
      </c>
      <c r="V187" s="2">
        <v>10</v>
      </c>
      <c r="W187" s="6">
        <v>0</v>
      </c>
    </row>
    <row r="188" spans="1:23" ht="15" thickBot="1">
      <c r="A188">
        <v>8</v>
      </c>
      <c r="B188" s="1">
        <v>21</v>
      </c>
      <c r="C188">
        <v>264</v>
      </c>
      <c r="D188">
        <v>-1</v>
      </c>
      <c r="E188" s="11">
        <f>14*60+12</f>
        <v>852</v>
      </c>
      <c r="F188">
        <v>0</v>
      </c>
      <c r="G188">
        <v>5</v>
      </c>
      <c r="H188">
        <v>0</v>
      </c>
      <c r="I188">
        <v>4</v>
      </c>
      <c r="J188">
        <v>0</v>
      </c>
      <c r="K188">
        <v>0</v>
      </c>
      <c r="L188">
        <v>-9</v>
      </c>
      <c r="M188" s="2">
        <v>0</v>
      </c>
      <c r="N188" s="2">
        <v>0</v>
      </c>
      <c r="O188" s="2">
        <v>0</v>
      </c>
      <c r="P188" s="2">
        <v>0</v>
      </c>
      <c r="Q188" s="2">
        <v>2</v>
      </c>
      <c r="R188" s="2">
        <v>1</v>
      </c>
      <c r="S188" s="2">
        <v>1</v>
      </c>
      <c r="T188" s="2">
        <v>0</v>
      </c>
      <c r="U188" s="2">
        <v>0</v>
      </c>
      <c r="V188" s="2">
        <v>0</v>
      </c>
      <c r="W188" s="6">
        <v>0</v>
      </c>
    </row>
    <row r="189" spans="1:23" ht="15" thickBot="1">
      <c r="A189">
        <v>8</v>
      </c>
      <c r="B189" s="1">
        <v>21</v>
      </c>
      <c r="C189">
        <v>265</v>
      </c>
      <c r="D189">
        <v>-1</v>
      </c>
      <c r="E189" s="11">
        <f>12*60+22</f>
        <v>742</v>
      </c>
      <c r="F189">
        <v>1</v>
      </c>
      <c r="G189">
        <v>2</v>
      </c>
      <c r="H189">
        <v>1</v>
      </c>
      <c r="I189">
        <v>2</v>
      </c>
      <c r="J189">
        <v>0</v>
      </c>
      <c r="K189">
        <v>0</v>
      </c>
      <c r="L189">
        <v>3</v>
      </c>
      <c r="M189" s="2">
        <v>0</v>
      </c>
      <c r="N189" s="2">
        <v>3</v>
      </c>
      <c r="O189" s="2">
        <v>3</v>
      </c>
      <c r="P189" s="2">
        <v>0</v>
      </c>
      <c r="Q189" s="2">
        <v>2</v>
      </c>
      <c r="R189" s="2">
        <v>1</v>
      </c>
      <c r="S189" s="2">
        <v>1</v>
      </c>
      <c r="T189" s="2">
        <v>0</v>
      </c>
      <c r="U189" s="2">
        <v>0</v>
      </c>
      <c r="V189" s="2">
        <v>3</v>
      </c>
      <c r="W189" s="6">
        <v>0</v>
      </c>
    </row>
    <row r="190" spans="1:23">
      <c r="A190">
        <v>8</v>
      </c>
      <c r="B190" s="1">
        <v>21</v>
      </c>
      <c r="C190">
        <v>266</v>
      </c>
      <c r="D190">
        <v>-1</v>
      </c>
      <c r="E190" s="11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6">
        <v>0</v>
      </c>
    </row>
    <row r="191" spans="1:23">
      <c r="A191">
        <v>8</v>
      </c>
      <c r="B191" s="1">
        <v>21</v>
      </c>
      <c r="C191">
        <v>267</v>
      </c>
      <c r="D191">
        <v>-1</v>
      </c>
      <c r="E191" s="1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6">
        <v>0</v>
      </c>
    </row>
    <row r="192" spans="1:23" ht="15" thickBot="1">
      <c r="A192">
        <v>8</v>
      </c>
      <c r="B192" s="1">
        <v>22</v>
      </c>
      <c r="C192">
        <v>268</v>
      </c>
      <c r="D192">
        <v>1</v>
      </c>
      <c r="E192" s="11">
        <f>28*60+47</f>
        <v>1727</v>
      </c>
      <c r="F192">
        <v>4</v>
      </c>
      <c r="G192">
        <v>9</v>
      </c>
      <c r="H192">
        <v>1</v>
      </c>
      <c r="I192">
        <v>5</v>
      </c>
      <c r="J192">
        <v>0</v>
      </c>
      <c r="K192">
        <v>0</v>
      </c>
      <c r="L192">
        <v>9</v>
      </c>
      <c r="M192" s="2">
        <v>2</v>
      </c>
      <c r="N192" s="2">
        <v>3</v>
      </c>
      <c r="O192" s="2">
        <v>5</v>
      </c>
      <c r="P192" s="2">
        <v>4</v>
      </c>
      <c r="Q192" s="2">
        <v>2</v>
      </c>
      <c r="R192" s="2">
        <v>2</v>
      </c>
      <c r="S192" s="2">
        <v>1</v>
      </c>
      <c r="T192" s="2">
        <v>0</v>
      </c>
      <c r="U192" s="2">
        <v>0</v>
      </c>
      <c r="V192" s="2">
        <v>9</v>
      </c>
      <c r="W192" s="6">
        <v>1</v>
      </c>
    </row>
    <row r="193" spans="1:23" ht="15" thickBot="1">
      <c r="A193">
        <v>8</v>
      </c>
      <c r="B193" s="1">
        <v>22</v>
      </c>
      <c r="C193">
        <v>269</v>
      </c>
      <c r="D193">
        <v>1</v>
      </c>
      <c r="E193" s="11">
        <f>35*60+56</f>
        <v>2156</v>
      </c>
      <c r="F193">
        <v>9</v>
      </c>
      <c r="G193">
        <v>15</v>
      </c>
      <c r="H193">
        <v>1</v>
      </c>
      <c r="I193">
        <v>2</v>
      </c>
      <c r="J193">
        <v>9</v>
      </c>
      <c r="K193">
        <v>13</v>
      </c>
      <c r="L193">
        <v>9</v>
      </c>
      <c r="M193" s="2">
        <v>5</v>
      </c>
      <c r="N193" s="2">
        <v>12</v>
      </c>
      <c r="O193" s="2">
        <v>17</v>
      </c>
      <c r="P193" s="2">
        <v>4</v>
      </c>
      <c r="Q193" s="2">
        <v>1</v>
      </c>
      <c r="R193" s="2">
        <v>3</v>
      </c>
      <c r="S193" s="2">
        <v>3</v>
      </c>
      <c r="T193" s="2">
        <v>0</v>
      </c>
      <c r="U193" s="2">
        <v>1</v>
      </c>
      <c r="V193" s="2">
        <v>28</v>
      </c>
      <c r="W193" s="6">
        <v>1</v>
      </c>
    </row>
    <row r="194" spans="1:23" ht="15" thickBot="1">
      <c r="A194">
        <v>8</v>
      </c>
      <c r="B194" s="1">
        <v>22</v>
      </c>
      <c r="C194">
        <v>270</v>
      </c>
      <c r="D194">
        <v>1</v>
      </c>
      <c r="E194" s="11">
        <f>21*60+10</f>
        <v>1270</v>
      </c>
      <c r="F194">
        <v>1</v>
      </c>
      <c r="G194">
        <v>8</v>
      </c>
      <c r="H194">
        <v>0</v>
      </c>
      <c r="I194">
        <v>5</v>
      </c>
      <c r="J194">
        <v>0</v>
      </c>
      <c r="K194">
        <v>0</v>
      </c>
      <c r="L194">
        <v>-10</v>
      </c>
      <c r="M194" s="2">
        <v>2</v>
      </c>
      <c r="N194" s="2">
        <v>2</v>
      </c>
      <c r="O194" s="2">
        <v>4</v>
      </c>
      <c r="P194" s="2">
        <v>2</v>
      </c>
      <c r="Q194" s="2">
        <v>4</v>
      </c>
      <c r="R194" s="2">
        <v>0</v>
      </c>
      <c r="S194" s="2">
        <v>1</v>
      </c>
      <c r="T194" s="2">
        <v>0</v>
      </c>
      <c r="U194" s="2">
        <v>2</v>
      </c>
      <c r="V194" s="2">
        <v>2</v>
      </c>
      <c r="W194" s="6">
        <v>1</v>
      </c>
    </row>
    <row r="195" spans="1:23" ht="15" thickBot="1">
      <c r="A195">
        <v>8</v>
      </c>
      <c r="B195" s="1">
        <v>22</v>
      </c>
      <c r="C195">
        <v>271</v>
      </c>
      <c r="D195">
        <v>1</v>
      </c>
      <c r="E195" s="11">
        <f>26*60+51</f>
        <v>1611</v>
      </c>
      <c r="F195">
        <v>3</v>
      </c>
      <c r="G195">
        <v>10</v>
      </c>
      <c r="H195">
        <v>1</v>
      </c>
      <c r="I195">
        <v>6</v>
      </c>
      <c r="J195">
        <v>4</v>
      </c>
      <c r="K195">
        <v>5</v>
      </c>
      <c r="L195">
        <v>-11</v>
      </c>
      <c r="M195" s="2">
        <v>0</v>
      </c>
      <c r="N195" s="2">
        <v>2</v>
      </c>
      <c r="O195" s="2">
        <v>2</v>
      </c>
      <c r="P195" s="2">
        <v>2</v>
      </c>
      <c r="Q195" s="2">
        <v>2</v>
      </c>
      <c r="R195" s="2">
        <v>0</v>
      </c>
      <c r="S195" s="2">
        <v>3</v>
      </c>
      <c r="T195" s="2">
        <v>0</v>
      </c>
      <c r="U195" s="2">
        <v>0</v>
      </c>
      <c r="V195" s="2">
        <v>11</v>
      </c>
      <c r="W195" s="6">
        <v>1</v>
      </c>
    </row>
    <row r="196" spans="1:23" ht="15" thickBot="1">
      <c r="A196">
        <v>8</v>
      </c>
      <c r="B196" s="1">
        <v>22</v>
      </c>
      <c r="C196">
        <v>272</v>
      </c>
      <c r="D196">
        <v>1</v>
      </c>
      <c r="E196" s="11">
        <f>33*60+26</f>
        <v>2006</v>
      </c>
      <c r="F196">
        <v>4</v>
      </c>
      <c r="G196">
        <v>11</v>
      </c>
      <c r="H196">
        <v>1</v>
      </c>
      <c r="I196">
        <v>3</v>
      </c>
      <c r="J196">
        <v>3</v>
      </c>
      <c r="K196">
        <v>3</v>
      </c>
      <c r="L196">
        <v>15</v>
      </c>
      <c r="M196" s="2">
        <v>1</v>
      </c>
      <c r="N196" s="2">
        <v>2</v>
      </c>
      <c r="O196" s="2">
        <v>3</v>
      </c>
      <c r="P196" s="2">
        <v>5</v>
      </c>
      <c r="Q196" s="2">
        <v>0</v>
      </c>
      <c r="R196" s="2">
        <v>1</v>
      </c>
      <c r="S196" s="2">
        <v>4</v>
      </c>
      <c r="T196" s="2">
        <v>0</v>
      </c>
      <c r="U196" s="2">
        <v>2</v>
      </c>
      <c r="V196" s="2">
        <v>12</v>
      </c>
      <c r="W196" s="6">
        <v>1</v>
      </c>
    </row>
    <row r="197" spans="1:23" ht="15" thickBot="1">
      <c r="A197">
        <v>8</v>
      </c>
      <c r="B197" s="1">
        <v>22</v>
      </c>
      <c r="C197">
        <v>273</v>
      </c>
      <c r="D197">
        <v>1</v>
      </c>
      <c r="E197" s="11">
        <f>24*60+54</f>
        <v>1494</v>
      </c>
      <c r="F197">
        <v>7</v>
      </c>
      <c r="G197">
        <v>12</v>
      </c>
      <c r="H197">
        <v>2</v>
      </c>
      <c r="I197">
        <v>7</v>
      </c>
      <c r="J197">
        <v>6</v>
      </c>
      <c r="K197">
        <v>6</v>
      </c>
      <c r="L197">
        <v>23</v>
      </c>
      <c r="M197" s="2">
        <v>1</v>
      </c>
      <c r="N197" s="2">
        <v>4</v>
      </c>
      <c r="O197" s="2">
        <v>5</v>
      </c>
      <c r="P197" s="2">
        <v>5</v>
      </c>
      <c r="Q197" s="2">
        <v>1</v>
      </c>
      <c r="R197" s="2">
        <v>1</v>
      </c>
      <c r="S197" s="2">
        <v>1</v>
      </c>
      <c r="T197" s="2">
        <v>0</v>
      </c>
      <c r="U197" s="2">
        <v>0</v>
      </c>
      <c r="V197" s="2">
        <v>22</v>
      </c>
      <c r="W197" s="6">
        <v>0</v>
      </c>
    </row>
    <row r="198" spans="1:23" ht="15" thickBot="1">
      <c r="A198">
        <v>8</v>
      </c>
      <c r="B198" s="1">
        <v>22</v>
      </c>
      <c r="C198">
        <v>274</v>
      </c>
      <c r="D198">
        <v>1</v>
      </c>
      <c r="E198" s="11">
        <f>21*60+53</f>
        <v>1313</v>
      </c>
      <c r="F198">
        <v>2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19</v>
      </c>
      <c r="M198" s="2">
        <v>1</v>
      </c>
      <c r="N198" s="2">
        <v>3</v>
      </c>
      <c r="O198" s="2">
        <v>4</v>
      </c>
      <c r="P198" s="2">
        <v>1</v>
      </c>
      <c r="Q198" s="2">
        <v>4</v>
      </c>
      <c r="R198" s="2">
        <v>0</v>
      </c>
      <c r="S198" s="2">
        <v>0</v>
      </c>
      <c r="T198" s="2">
        <v>0</v>
      </c>
      <c r="U198" s="2">
        <v>0</v>
      </c>
      <c r="V198" s="2">
        <v>4</v>
      </c>
      <c r="W198" s="6">
        <v>0</v>
      </c>
    </row>
    <row r="199" spans="1:23" ht="15" thickBot="1">
      <c r="A199">
        <v>8</v>
      </c>
      <c r="B199" s="1">
        <v>22</v>
      </c>
      <c r="C199">
        <v>275</v>
      </c>
      <c r="D199">
        <v>1</v>
      </c>
      <c r="E199" s="11">
        <f>14*60+15</f>
        <v>855</v>
      </c>
      <c r="F199">
        <v>2</v>
      </c>
      <c r="G199">
        <v>6</v>
      </c>
      <c r="H199">
        <v>0</v>
      </c>
      <c r="I199">
        <v>2</v>
      </c>
      <c r="J199">
        <v>2</v>
      </c>
      <c r="K199">
        <v>3</v>
      </c>
      <c r="L199">
        <v>4</v>
      </c>
      <c r="M199" s="2">
        <v>0</v>
      </c>
      <c r="N199" s="2">
        <v>4</v>
      </c>
      <c r="O199" s="2">
        <v>4</v>
      </c>
      <c r="P199" s="2">
        <v>0</v>
      </c>
      <c r="Q199" s="2">
        <v>1</v>
      </c>
      <c r="R199" s="2">
        <v>1</v>
      </c>
      <c r="S199" s="2">
        <v>1</v>
      </c>
      <c r="T199" s="2">
        <v>0</v>
      </c>
      <c r="U199" s="2">
        <v>1</v>
      </c>
      <c r="V199" s="2">
        <v>6</v>
      </c>
      <c r="W199" s="6">
        <v>0</v>
      </c>
    </row>
    <row r="200" spans="1:23" ht="15" thickBot="1">
      <c r="A200">
        <v>8</v>
      </c>
      <c r="B200" s="1">
        <v>22</v>
      </c>
      <c r="C200">
        <v>276</v>
      </c>
      <c r="D200">
        <v>1</v>
      </c>
      <c r="E200" s="11">
        <f>14*60+34</f>
        <v>874</v>
      </c>
      <c r="F200">
        <v>2</v>
      </c>
      <c r="G200">
        <v>5</v>
      </c>
      <c r="H200">
        <v>0</v>
      </c>
      <c r="I200">
        <v>0</v>
      </c>
      <c r="J200">
        <v>0</v>
      </c>
      <c r="K200">
        <v>0</v>
      </c>
      <c r="L200">
        <v>-7</v>
      </c>
      <c r="M200" s="2">
        <v>0</v>
      </c>
      <c r="N200" s="2">
        <v>1</v>
      </c>
      <c r="O200" s="2">
        <v>1</v>
      </c>
      <c r="P200" s="2">
        <v>2</v>
      </c>
      <c r="Q200" s="2">
        <v>0</v>
      </c>
      <c r="R200" s="2">
        <v>2</v>
      </c>
      <c r="S200" s="2">
        <v>1</v>
      </c>
      <c r="T200" s="2">
        <v>0</v>
      </c>
      <c r="U200" s="2">
        <v>0</v>
      </c>
      <c r="V200" s="2">
        <v>4</v>
      </c>
      <c r="W200" s="6">
        <v>0</v>
      </c>
    </row>
    <row r="201" spans="1:23" ht="15" thickBot="1">
      <c r="A201">
        <v>8</v>
      </c>
      <c r="B201" s="1">
        <v>22</v>
      </c>
      <c r="C201">
        <v>277</v>
      </c>
      <c r="D201">
        <v>1</v>
      </c>
      <c r="E201" s="11">
        <f>4*60+25</f>
        <v>265</v>
      </c>
      <c r="F201">
        <v>1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-3</v>
      </c>
      <c r="M201" s="2">
        <v>0</v>
      </c>
      <c r="N201" s="2">
        <v>2</v>
      </c>
      <c r="O201" s="2">
        <v>2</v>
      </c>
      <c r="P201" s="2">
        <v>0</v>
      </c>
      <c r="Q201" s="2">
        <v>1</v>
      </c>
      <c r="R201" s="2">
        <v>0</v>
      </c>
      <c r="S201" s="2">
        <v>1</v>
      </c>
      <c r="T201" s="2">
        <v>0</v>
      </c>
      <c r="U201" s="2">
        <v>0</v>
      </c>
      <c r="V201" s="2">
        <v>2</v>
      </c>
      <c r="W201" s="6">
        <v>0</v>
      </c>
    </row>
    <row r="202" spans="1:23" ht="15" thickBot="1">
      <c r="A202">
        <v>8</v>
      </c>
      <c r="B202" s="1">
        <v>22</v>
      </c>
      <c r="C202">
        <v>278</v>
      </c>
      <c r="D202">
        <v>1</v>
      </c>
      <c r="E202" s="11">
        <f>13*60+48</f>
        <v>828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-8</v>
      </c>
      <c r="M202" s="2">
        <v>1</v>
      </c>
      <c r="N202" s="2">
        <v>1</v>
      </c>
      <c r="O202" s="2">
        <v>2</v>
      </c>
      <c r="P202" s="2">
        <v>0</v>
      </c>
      <c r="Q202" s="2">
        <v>1</v>
      </c>
      <c r="R202" s="2">
        <v>0</v>
      </c>
      <c r="S202" s="2">
        <v>0</v>
      </c>
      <c r="T202" s="2">
        <v>0</v>
      </c>
      <c r="U202" s="2">
        <v>0</v>
      </c>
      <c r="V202" s="2">
        <v>3</v>
      </c>
      <c r="W202" s="6">
        <v>0</v>
      </c>
    </row>
    <row r="203" spans="1:23">
      <c r="A203">
        <v>8</v>
      </c>
      <c r="B203" s="1">
        <v>22</v>
      </c>
      <c r="C203">
        <v>279</v>
      </c>
      <c r="D203">
        <v>1</v>
      </c>
      <c r="E203" s="11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6">
        <v>0</v>
      </c>
    </row>
    <row r="204" spans="1:23" ht="15" thickBot="1">
      <c r="A204">
        <v>9</v>
      </c>
      <c r="B204" s="1">
        <v>23</v>
      </c>
      <c r="C204">
        <v>280</v>
      </c>
      <c r="D204">
        <v>-1</v>
      </c>
      <c r="E204" s="11">
        <f>29*60+55</f>
        <v>1795</v>
      </c>
      <c r="F204">
        <v>4</v>
      </c>
      <c r="G204">
        <v>9</v>
      </c>
      <c r="H204">
        <v>3</v>
      </c>
      <c r="I204">
        <v>5</v>
      </c>
      <c r="J204">
        <v>0</v>
      </c>
      <c r="K204">
        <v>0</v>
      </c>
      <c r="L204">
        <v>-22</v>
      </c>
      <c r="M204" s="2">
        <v>0</v>
      </c>
      <c r="N204" s="2">
        <v>2</v>
      </c>
      <c r="O204" s="2">
        <v>2</v>
      </c>
      <c r="P204" s="2">
        <v>1</v>
      </c>
      <c r="Q204" s="2">
        <v>1</v>
      </c>
      <c r="R204" s="2">
        <v>0</v>
      </c>
      <c r="S204" s="2">
        <v>1</v>
      </c>
      <c r="T204" s="2">
        <v>0</v>
      </c>
      <c r="U204" s="2">
        <v>0</v>
      </c>
      <c r="V204" s="2">
        <v>11</v>
      </c>
      <c r="W204" s="6">
        <v>1</v>
      </c>
    </row>
    <row r="205" spans="1:23" ht="15" thickBot="1">
      <c r="A205">
        <v>9</v>
      </c>
      <c r="B205" s="1">
        <v>23</v>
      </c>
      <c r="C205">
        <v>281</v>
      </c>
      <c r="D205">
        <v>-1</v>
      </c>
      <c r="E205" s="11">
        <f>19*60+48</f>
        <v>1188</v>
      </c>
      <c r="F205">
        <v>2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-11</v>
      </c>
      <c r="M205" s="2">
        <v>1</v>
      </c>
      <c r="N205" s="2">
        <v>1</v>
      </c>
      <c r="O205" s="2">
        <v>2</v>
      </c>
      <c r="P205" s="2">
        <v>1</v>
      </c>
      <c r="Q205" s="2">
        <v>1</v>
      </c>
      <c r="R205" s="2">
        <v>2</v>
      </c>
      <c r="S205" s="2">
        <v>0</v>
      </c>
      <c r="T205" s="2">
        <v>1</v>
      </c>
      <c r="U205" s="2">
        <v>1</v>
      </c>
      <c r="V205" s="2">
        <v>4</v>
      </c>
      <c r="W205" s="6">
        <v>1</v>
      </c>
    </row>
    <row r="206" spans="1:23" ht="15" thickBot="1">
      <c r="A206">
        <v>9</v>
      </c>
      <c r="B206" s="1">
        <v>23</v>
      </c>
      <c r="C206">
        <v>282</v>
      </c>
      <c r="D206">
        <v>-1</v>
      </c>
      <c r="E206" s="11">
        <f>26*60+56</f>
        <v>1616</v>
      </c>
      <c r="F206">
        <v>3</v>
      </c>
      <c r="G206">
        <v>7</v>
      </c>
      <c r="H206">
        <v>0</v>
      </c>
      <c r="I206">
        <v>0</v>
      </c>
      <c r="J206">
        <v>0</v>
      </c>
      <c r="K206">
        <v>0</v>
      </c>
      <c r="L206">
        <v>-21</v>
      </c>
      <c r="M206" s="2">
        <v>2</v>
      </c>
      <c r="N206" s="2">
        <v>9</v>
      </c>
      <c r="O206" s="2">
        <v>11</v>
      </c>
      <c r="P206" s="2">
        <v>1</v>
      </c>
      <c r="Q206" s="2">
        <v>3</v>
      </c>
      <c r="R206" s="2">
        <v>0</v>
      </c>
      <c r="S206" s="2">
        <v>1</v>
      </c>
      <c r="T206" s="2">
        <v>1</v>
      </c>
      <c r="U206" s="2">
        <v>1</v>
      </c>
      <c r="V206" s="2">
        <v>6</v>
      </c>
      <c r="W206" s="6">
        <v>1</v>
      </c>
    </row>
    <row r="207" spans="1:23" ht="15" thickBot="1">
      <c r="A207">
        <v>9</v>
      </c>
      <c r="B207" s="1">
        <v>23</v>
      </c>
      <c r="C207">
        <v>283</v>
      </c>
      <c r="D207">
        <v>-1</v>
      </c>
      <c r="E207" s="11">
        <f>39*60+52</f>
        <v>2392</v>
      </c>
      <c r="F207">
        <v>8</v>
      </c>
      <c r="G207">
        <v>12</v>
      </c>
      <c r="H207">
        <v>2</v>
      </c>
      <c r="I207">
        <v>3</v>
      </c>
      <c r="J207">
        <v>2</v>
      </c>
      <c r="K207">
        <v>3</v>
      </c>
      <c r="L207">
        <v>0</v>
      </c>
      <c r="M207" s="2">
        <v>0</v>
      </c>
      <c r="N207" s="2">
        <v>2</v>
      </c>
      <c r="O207" s="2">
        <v>2</v>
      </c>
      <c r="P207" s="2">
        <v>5</v>
      </c>
      <c r="Q207" s="2">
        <v>3</v>
      </c>
      <c r="R207" s="2">
        <v>0</v>
      </c>
      <c r="S207" s="2">
        <v>4</v>
      </c>
      <c r="T207" s="2">
        <v>1</v>
      </c>
      <c r="U207" s="2">
        <v>0</v>
      </c>
      <c r="V207" s="2">
        <v>20</v>
      </c>
      <c r="W207" s="6">
        <v>1</v>
      </c>
    </row>
    <row r="208" spans="1:23" ht="15" thickBot="1">
      <c r="A208">
        <v>9</v>
      </c>
      <c r="B208" s="1">
        <v>23</v>
      </c>
      <c r="C208">
        <v>284</v>
      </c>
      <c r="D208">
        <v>-1</v>
      </c>
      <c r="E208" s="11">
        <f>29*60+16</f>
        <v>1756</v>
      </c>
      <c r="F208">
        <v>4</v>
      </c>
      <c r="G208">
        <v>16</v>
      </c>
      <c r="H208">
        <v>0</v>
      </c>
      <c r="I208">
        <v>1</v>
      </c>
      <c r="J208">
        <v>2</v>
      </c>
      <c r="K208">
        <v>3</v>
      </c>
      <c r="L208">
        <v>-24</v>
      </c>
      <c r="M208" s="2">
        <v>0</v>
      </c>
      <c r="N208" s="2">
        <v>1</v>
      </c>
      <c r="O208" s="2">
        <v>1</v>
      </c>
      <c r="P208" s="2">
        <v>6</v>
      </c>
      <c r="Q208" s="2">
        <v>2</v>
      </c>
      <c r="R208" s="2">
        <v>0</v>
      </c>
      <c r="S208" s="2">
        <v>5</v>
      </c>
      <c r="T208" s="2">
        <v>0</v>
      </c>
      <c r="U208" s="2">
        <v>2</v>
      </c>
      <c r="V208" s="2">
        <v>10</v>
      </c>
      <c r="W208" s="6">
        <v>1</v>
      </c>
    </row>
    <row r="209" spans="1:23" ht="15" thickBot="1">
      <c r="A209">
        <v>9</v>
      </c>
      <c r="B209" s="1">
        <v>23</v>
      </c>
      <c r="C209">
        <v>285</v>
      </c>
      <c r="D209">
        <v>-1</v>
      </c>
      <c r="E209" s="11">
        <f>27*60+13</f>
        <v>1633</v>
      </c>
      <c r="F209">
        <v>5</v>
      </c>
      <c r="G209">
        <v>12</v>
      </c>
      <c r="H209">
        <v>0</v>
      </c>
      <c r="I209">
        <v>2</v>
      </c>
      <c r="J209">
        <v>2</v>
      </c>
      <c r="K209">
        <v>2</v>
      </c>
      <c r="L209">
        <v>0</v>
      </c>
      <c r="M209" s="2">
        <v>4</v>
      </c>
      <c r="N209" s="2">
        <v>4</v>
      </c>
      <c r="O209" s="2">
        <v>8</v>
      </c>
      <c r="P209" s="2">
        <v>2</v>
      </c>
      <c r="Q209" s="2">
        <v>5</v>
      </c>
      <c r="R209" s="2">
        <v>2</v>
      </c>
      <c r="S209" s="2">
        <v>0</v>
      </c>
      <c r="T209" s="2">
        <v>0</v>
      </c>
      <c r="U209" s="2">
        <v>1</v>
      </c>
      <c r="V209" s="2">
        <v>12</v>
      </c>
      <c r="W209" s="6">
        <v>0</v>
      </c>
    </row>
    <row r="210" spans="1:23" ht="15" thickBot="1">
      <c r="A210">
        <v>9</v>
      </c>
      <c r="B210" s="1">
        <v>23</v>
      </c>
      <c r="C210">
        <v>286</v>
      </c>
      <c r="D210">
        <v>-1</v>
      </c>
      <c r="E210" s="11">
        <f>26*60+40</f>
        <v>1600</v>
      </c>
      <c r="F210">
        <v>5</v>
      </c>
      <c r="G210">
        <v>7</v>
      </c>
      <c r="H210">
        <v>2</v>
      </c>
      <c r="I210">
        <v>3</v>
      </c>
      <c r="J210">
        <v>2</v>
      </c>
      <c r="K210">
        <v>2</v>
      </c>
      <c r="L210">
        <v>10</v>
      </c>
      <c r="M210" s="2">
        <v>0</v>
      </c>
      <c r="N210" s="2">
        <v>2</v>
      </c>
      <c r="O210" s="2">
        <v>2</v>
      </c>
      <c r="P210" s="2">
        <v>1</v>
      </c>
      <c r="Q210" s="2">
        <v>2</v>
      </c>
      <c r="R210" s="2">
        <v>0</v>
      </c>
      <c r="S210" s="2">
        <v>1</v>
      </c>
      <c r="T210" s="2">
        <v>0</v>
      </c>
      <c r="U210" s="2">
        <v>0</v>
      </c>
      <c r="V210" s="2">
        <v>14</v>
      </c>
      <c r="W210" s="6">
        <v>0</v>
      </c>
    </row>
    <row r="211" spans="1:23" ht="15" thickBot="1">
      <c r="A211">
        <v>9</v>
      </c>
      <c r="B211" s="1">
        <v>23</v>
      </c>
      <c r="C211">
        <v>287</v>
      </c>
      <c r="D211">
        <v>-1</v>
      </c>
      <c r="E211" s="11">
        <f>20*60+38</f>
        <v>1238</v>
      </c>
      <c r="F211">
        <v>4</v>
      </c>
      <c r="G211">
        <v>5</v>
      </c>
      <c r="H211">
        <v>2</v>
      </c>
      <c r="I211">
        <v>3</v>
      </c>
      <c r="J211">
        <v>1</v>
      </c>
      <c r="K211">
        <v>3</v>
      </c>
      <c r="L211">
        <v>15</v>
      </c>
      <c r="M211" s="2">
        <v>0</v>
      </c>
      <c r="N211" s="2">
        <v>5</v>
      </c>
      <c r="O211" s="2">
        <v>5</v>
      </c>
      <c r="P211" s="2">
        <v>0</v>
      </c>
      <c r="Q211" s="2">
        <v>3</v>
      </c>
      <c r="R211" s="2">
        <v>1</v>
      </c>
      <c r="S211" s="2">
        <v>1</v>
      </c>
      <c r="T211" s="2">
        <v>0</v>
      </c>
      <c r="U211" s="2">
        <v>0</v>
      </c>
      <c r="V211" s="2">
        <v>11</v>
      </c>
      <c r="W211" s="6">
        <v>0</v>
      </c>
    </row>
    <row r="212" spans="1:23" ht="15" thickBot="1">
      <c r="A212">
        <v>9</v>
      </c>
      <c r="B212" s="1">
        <v>23</v>
      </c>
      <c r="C212">
        <v>288</v>
      </c>
      <c r="D212">
        <v>-1</v>
      </c>
      <c r="E212" s="11">
        <f>18*60+44</f>
        <v>1124</v>
      </c>
      <c r="F212">
        <v>2</v>
      </c>
      <c r="G212">
        <v>5</v>
      </c>
      <c r="H212">
        <v>0</v>
      </c>
      <c r="I212">
        <v>0</v>
      </c>
      <c r="J212">
        <v>0</v>
      </c>
      <c r="K212">
        <v>0</v>
      </c>
      <c r="L212">
        <v>18</v>
      </c>
      <c r="M212" s="2">
        <v>1</v>
      </c>
      <c r="N212" s="2">
        <v>2</v>
      </c>
      <c r="O212" s="2">
        <v>3</v>
      </c>
      <c r="P212" s="2">
        <v>9</v>
      </c>
      <c r="Q212" s="2">
        <v>1</v>
      </c>
      <c r="R212" s="2">
        <v>1</v>
      </c>
      <c r="S212" s="2">
        <v>1</v>
      </c>
      <c r="T212" s="2">
        <v>0</v>
      </c>
      <c r="U212" s="2">
        <v>0</v>
      </c>
      <c r="V212" s="2">
        <v>4</v>
      </c>
      <c r="W212" s="6">
        <v>0</v>
      </c>
    </row>
    <row r="213" spans="1:23" ht="15" thickBot="1">
      <c r="A213">
        <v>9</v>
      </c>
      <c r="B213" s="1">
        <v>23</v>
      </c>
      <c r="C213">
        <v>289</v>
      </c>
      <c r="D213">
        <v>-1</v>
      </c>
      <c r="E213" s="11">
        <f>59</f>
        <v>59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5</v>
      </c>
      <c r="M213" s="2">
        <v>1</v>
      </c>
      <c r="N213" s="2">
        <v>0</v>
      </c>
      <c r="O213" s="2">
        <v>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2</v>
      </c>
      <c r="W213" s="6">
        <v>0</v>
      </c>
    </row>
    <row r="214" spans="1:23">
      <c r="A214">
        <v>9</v>
      </c>
      <c r="B214" s="1">
        <v>23</v>
      </c>
      <c r="C214">
        <v>290</v>
      </c>
      <c r="D214">
        <v>-1</v>
      </c>
      <c r="E214" s="11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6">
        <v>0</v>
      </c>
    </row>
    <row r="215" spans="1:23">
      <c r="A215">
        <v>9</v>
      </c>
      <c r="B215" s="1">
        <v>23</v>
      </c>
      <c r="C215">
        <v>291</v>
      </c>
      <c r="D215">
        <v>-1</v>
      </c>
      <c r="E215" s="11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6">
        <v>0</v>
      </c>
    </row>
    <row r="216" spans="1:23">
      <c r="A216">
        <v>9</v>
      </c>
      <c r="B216" s="1">
        <v>23</v>
      </c>
      <c r="C216">
        <v>292</v>
      </c>
      <c r="D216">
        <v>-1</v>
      </c>
      <c r="E216" s="11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6">
        <v>0</v>
      </c>
    </row>
    <row r="217" spans="1:23" ht="15" thickBot="1">
      <c r="A217">
        <v>9</v>
      </c>
      <c r="B217" s="1">
        <v>24</v>
      </c>
      <c r="C217">
        <v>293</v>
      </c>
      <c r="D217">
        <v>1</v>
      </c>
      <c r="E217" s="11">
        <f>20*60+50</f>
        <v>1250</v>
      </c>
      <c r="F217">
        <v>0</v>
      </c>
      <c r="G217">
        <v>5</v>
      </c>
      <c r="H217">
        <v>0</v>
      </c>
      <c r="I217">
        <v>0</v>
      </c>
      <c r="J217">
        <v>3</v>
      </c>
      <c r="K217">
        <v>4</v>
      </c>
      <c r="L217">
        <v>2</v>
      </c>
      <c r="M217" s="2">
        <v>3</v>
      </c>
      <c r="N217" s="2">
        <v>3</v>
      </c>
      <c r="O217" s="2">
        <v>6</v>
      </c>
      <c r="P217" s="2">
        <v>0</v>
      </c>
      <c r="Q217" s="2">
        <v>2</v>
      </c>
      <c r="R217" s="2">
        <v>1</v>
      </c>
      <c r="S217" s="2">
        <v>1</v>
      </c>
      <c r="T217" s="2">
        <v>0</v>
      </c>
      <c r="U217" s="2">
        <v>1</v>
      </c>
      <c r="V217" s="2">
        <v>3</v>
      </c>
      <c r="W217" s="6">
        <v>1</v>
      </c>
    </row>
    <row r="218" spans="1:23" ht="15" thickBot="1">
      <c r="A218">
        <v>9</v>
      </c>
      <c r="B218" s="1">
        <v>24</v>
      </c>
      <c r="C218">
        <v>294</v>
      </c>
      <c r="D218">
        <v>1</v>
      </c>
      <c r="E218" s="11">
        <f>27*60+13</f>
        <v>1633</v>
      </c>
      <c r="F218">
        <v>1</v>
      </c>
      <c r="G218">
        <v>2</v>
      </c>
      <c r="H218">
        <v>0</v>
      </c>
      <c r="I218">
        <v>1</v>
      </c>
      <c r="J218">
        <v>0</v>
      </c>
      <c r="K218">
        <v>0</v>
      </c>
      <c r="L218">
        <v>-3</v>
      </c>
      <c r="M218" s="2">
        <v>3</v>
      </c>
      <c r="N218" s="2">
        <v>2</v>
      </c>
      <c r="O218" s="2">
        <v>5</v>
      </c>
      <c r="P218" s="2">
        <v>1</v>
      </c>
      <c r="Q218" s="2">
        <v>1</v>
      </c>
      <c r="R218" s="2">
        <v>0</v>
      </c>
      <c r="S218" s="2">
        <v>0</v>
      </c>
      <c r="T218" s="2">
        <v>1</v>
      </c>
      <c r="U218" s="2">
        <v>0</v>
      </c>
      <c r="V218" s="2">
        <v>2</v>
      </c>
      <c r="W218" s="6">
        <v>1</v>
      </c>
    </row>
    <row r="219" spans="1:23" ht="15" thickBot="1">
      <c r="A219">
        <v>9</v>
      </c>
      <c r="B219" s="1">
        <v>24</v>
      </c>
      <c r="C219">
        <v>295</v>
      </c>
      <c r="D219">
        <v>1</v>
      </c>
      <c r="E219" s="11">
        <f>40*60+3</f>
        <v>2403</v>
      </c>
      <c r="F219">
        <v>8</v>
      </c>
      <c r="G219">
        <v>19</v>
      </c>
      <c r="H219">
        <v>0</v>
      </c>
      <c r="I219">
        <v>0</v>
      </c>
      <c r="J219">
        <v>3</v>
      </c>
      <c r="K219">
        <v>3</v>
      </c>
      <c r="L219">
        <v>-2</v>
      </c>
      <c r="M219" s="2">
        <v>3</v>
      </c>
      <c r="N219" s="2">
        <v>8</v>
      </c>
      <c r="O219" s="2">
        <v>11</v>
      </c>
      <c r="P219" s="2">
        <v>0</v>
      </c>
      <c r="Q219" s="2">
        <v>3</v>
      </c>
      <c r="R219" s="2">
        <v>0</v>
      </c>
      <c r="S219" s="2">
        <v>0</v>
      </c>
      <c r="T219" s="2">
        <v>2</v>
      </c>
      <c r="U219" s="2">
        <v>1</v>
      </c>
      <c r="V219" s="2">
        <v>19</v>
      </c>
      <c r="W219" s="6">
        <v>1</v>
      </c>
    </row>
    <row r="220" spans="1:23" ht="15" thickBot="1">
      <c r="A220">
        <v>9</v>
      </c>
      <c r="B220" s="1">
        <v>24</v>
      </c>
      <c r="C220">
        <v>296</v>
      </c>
      <c r="D220">
        <v>1</v>
      </c>
      <c r="E220" s="11">
        <f>27*60+5</f>
        <v>1625</v>
      </c>
      <c r="F220">
        <v>3</v>
      </c>
      <c r="G220">
        <v>7</v>
      </c>
      <c r="H220">
        <v>0</v>
      </c>
      <c r="I220">
        <v>1</v>
      </c>
      <c r="J220">
        <v>3</v>
      </c>
      <c r="K220">
        <v>4</v>
      </c>
      <c r="L220">
        <v>-1</v>
      </c>
      <c r="M220" s="2">
        <v>0</v>
      </c>
      <c r="N220" s="2">
        <v>3</v>
      </c>
      <c r="O220" s="2">
        <v>3</v>
      </c>
      <c r="P220" s="2">
        <v>2</v>
      </c>
      <c r="Q220" s="2">
        <v>2</v>
      </c>
      <c r="R220" s="2">
        <v>1</v>
      </c>
      <c r="S220" s="2">
        <v>1</v>
      </c>
      <c r="T220" s="2">
        <v>0</v>
      </c>
      <c r="U220" s="2">
        <v>0</v>
      </c>
      <c r="V220" s="2">
        <v>9</v>
      </c>
      <c r="W220" s="6">
        <v>1</v>
      </c>
    </row>
    <row r="221" spans="1:23" ht="15" thickBot="1">
      <c r="A221">
        <v>9</v>
      </c>
      <c r="B221" s="1">
        <v>24</v>
      </c>
      <c r="C221">
        <v>297</v>
      </c>
      <c r="D221">
        <v>1</v>
      </c>
      <c r="E221" s="11">
        <f>38*60+12</f>
        <v>2292</v>
      </c>
      <c r="F221">
        <v>6</v>
      </c>
      <c r="G221">
        <v>22</v>
      </c>
      <c r="H221">
        <v>0</v>
      </c>
      <c r="I221">
        <v>10</v>
      </c>
      <c r="J221">
        <v>9</v>
      </c>
      <c r="K221">
        <v>10</v>
      </c>
      <c r="L221">
        <v>16</v>
      </c>
      <c r="M221" s="2">
        <v>1</v>
      </c>
      <c r="N221" s="2">
        <v>4</v>
      </c>
      <c r="O221" s="2">
        <v>5</v>
      </c>
      <c r="P221" s="2">
        <v>10</v>
      </c>
      <c r="Q221" s="2">
        <v>2</v>
      </c>
      <c r="R221" s="2">
        <v>1</v>
      </c>
      <c r="S221" s="2">
        <v>1</v>
      </c>
      <c r="T221" s="2">
        <v>1</v>
      </c>
      <c r="U221" s="2">
        <v>1</v>
      </c>
      <c r="V221" s="2">
        <v>21</v>
      </c>
      <c r="W221" s="6">
        <v>1</v>
      </c>
    </row>
    <row r="222" spans="1:23" ht="15" thickBot="1">
      <c r="A222">
        <v>9</v>
      </c>
      <c r="B222" s="1">
        <v>24</v>
      </c>
      <c r="C222">
        <v>298</v>
      </c>
      <c r="D222">
        <v>1</v>
      </c>
      <c r="E222" s="11">
        <f>20*60+20</f>
        <v>1220</v>
      </c>
      <c r="F222">
        <v>4</v>
      </c>
      <c r="G222">
        <v>4</v>
      </c>
      <c r="H222">
        <v>0</v>
      </c>
      <c r="I222">
        <v>0</v>
      </c>
      <c r="J222">
        <v>7</v>
      </c>
      <c r="K222">
        <v>8</v>
      </c>
      <c r="L222">
        <v>9</v>
      </c>
      <c r="M222" s="2">
        <v>3</v>
      </c>
      <c r="N222" s="2">
        <v>5</v>
      </c>
      <c r="O222" s="2">
        <v>8</v>
      </c>
      <c r="P222" s="2">
        <v>2</v>
      </c>
      <c r="Q222" s="2">
        <v>1</v>
      </c>
      <c r="R222" s="2">
        <v>1</v>
      </c>
      <c r="S222" s="2">
        <v>1</v>
      </c>
      <c r="T222" s="2">
        <v>0</v>
      </c>
      <c r="U222" s="2">
        <v>0</v>
      </c>
      <c r="V222" s="2">
        <v>15</v>
      </c>
      <c r="W222" s="6">
        <v>0</v>
      </c>
    </row>
    <row r="223" spans="1:23" ht="15" thickBot="1">
      <c r="A223">
        <v>9</v>
      </c>
      <c r="B223" s="1">
        <v>24</v>
      </c>
      <c r="C223">
        <v>299</v>
      </c>
      <c r="D223">
        <v>1</v>
      </c>
      <c r="E223" s="11">
        <f>7*60+57</f>
        <v>477</v>
      </c>
      <c r="F223">
        <v>2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8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1</v>
      </c>
      <c r="S223" s="2">
        <v>0</v>
      </c>
      <c r="T223" s="2">
        <v>1</v>
      </c>
      <c r="U223" s="2">
        <v>0</v>
      </c>
      <c r="V223" s="2">
        <v>4</v>
      </c>
      <c r="W223" s="6">
        <v>0</v>
      </c>
    </row>
    <row r="224" spans="1:23" ht="15" thickBot="1">
      <c r="A224">
        <v>9</v>
      </c>
      <c r="B224" s="1">
        <v>24</v>
      </c>
      <c r="C224">
        <v>300</v>
      </c>
      <c r="D224">
        <v>1</v>
      </c>
      <c r="E224" s="11">
        <f>20*60+55</f>
        <v>1255</v>
      </c>
      <c r="F224">
        <v>3</v>
      </c>
      <c r="G224">
        <v>6</v>
      </c>
      <c r="H224">
        <v>1</v>
      </c>
      <c r="I224">
        <v>4</v>
      </c>
      <c r="J224">
        <v>2</v>
      </c>
      <c r="K224">
        <v>2</v>
      </c>
      <c r="L224">
        <v>7</v>
      </c>
      <c r="M224" s="2">
        <v>1</v>
      </c>
      <c r="N224" s="2">
        <v>5</v>
      </c>
      <c r="O224" s="2">
        <v>6</v>
      </c>
      <c r="P224" s="2">
        <v>1</v>
      </c>
      <c r="Q224" s="2">
        <v>2</v>
      </c>
      <c r="R224" s="2">
        <v>1</v>
      </c>
      <c r="S224" s="2">
        <v>3</v>
      </c>
      <c r="T224" s="2">
        <v>0</v>
      </c>
      <c r="U224" s="2">
        <v>0</v>
      </c>
      <c r="V224" s="2">
        <v>9</v>
      </c>
      <c r="W224" s="6">
        <v>0</v>
      </c>
    </row>
    <row r="225" spans="1:23" ht="15" thickBot="1">
      <c r="A225">
        <v>9</v>
      </c>
      <c r="B225" s="1">
        <v>24</v>
      </c>
      <c r="C225">
        <v>301</v>
      </c>
      <c r="D225">
        <v>1</v>
      </c>
      <c r="E225" s="8">
        <f>9*60+48</f>
        <v>588</v>
      </c>
      <c r="F225">
        <v>0</v>
      </c>
      <c r="G225">
        <v>2</v>
      </c>
      <c r="H225">
        <v>0</v>
      </c>
      <c r="I225">
        <v>2</v>
      </c>
      <c r="J225">
        <v>0</v>
      </c>
      <c r="K225">
        <v>0</v>
      </c>
      <c r="L225">
        <v>-10</v>
      </c>
      <c r="M225" s="2">
        <v>0</v>
      </c>
      <c r="N225" s="2">
        <v>1</v>
      </c>
      <c r="O225" s="2">
        <v>1</v>
      </c>
      <c r="P225" s="2">
        <v>1</v>
      </c>
      <c r="Q225" s="2">
        <v>1</v>
      </c>
      <c r="R225" s="2">
        <v>0</v>
      </c>
      <c r="S225" s="2">
        <v>2</v>
      </c>
      <c r="T225" s="2">
        <v>0</v>
      </c>
      <c r="U225" s="2">
        <v>0</v>
      </c>
      <c r="V225" s="2">
        <v>0</v>
      </c>
      <c r="W225" s="6">
        <v>0</v>
      </c>
    </row>
    <row r="226" spans="1:23" ht="15" thickBot="1">
      <c r="A226">
        <v>9</v>
      </c>
      <c r="B226" s="1">
        <v>24</v>
      </c>
      <c r="C226">
        <v>302</v>
      </c>
      <c r="D226">
        <v>1</v>
      </c>
      <c r="E226" s="8">
        <f>27*60+37</f>
        <v>1657</v>
      </c>
      <c r="F226">
        <v>7</v>
      </c>
      <c r="G226">
        <v>9</v>
      </c>
      <c r="H226">
        <v>2</v>
      </c>
      <c r="I226">
        <v>3</v>
      </c>
      <c r="J226">
        <v>2</v>
      </c>
      <c r="K226">
        <v>3</v>
      </c>
      <c r="L226">
        <v>4</v>
      </c>
      <c r="M226" s="2">
        <v>1</v>
      </c>
      <c r="N226" s="2">
        <v>2</v>
      </c>
      <c r="O226" s="2">
        <v>3</v>
      </c>
      <c r="P226" s="2">
        <v>0</v>
      </c>
      <c r="Q226" s="2">
        <v>1</v>
      </c>
      <c r="R226" s="2">
        <v>0</v>
      </c>
      <c r="S226" s="2">
        <v>1</v>
      </c>
      <c r="T226" s="2">
        <v>0</v>
      </c>
      <c r="U226" s="2">
        <v>0</v>
      </c>
      <c r="V226" s="2">
        <v>18</v>
      </c>
      <c r="W226" s="6">
        <v>0</v>
      </c>
    </row>
    <row r="227" spans="1:23">
      <c r="A227">
        <v>9</v>
      </c>
      <c r="B227" s="1">
        <v>24</v>
      </c>
      <c r="C227">
        <v>303</v>
      </c>
      <c r="D227">
        <v>1</v>
      </c>
      <c r="E227" s="8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6">
        <v>0</v>
      </c>
    </row>
    <row r="228" spans="1:23">
      <c r="A228">
        <v>9</v>
      </c>
      <c r="B228" s="1">
        <v>24</v>
      </c>
      <c r="C228">
        <v>304</v>
      </c>
      <c r="D228">
        <v>1</v>
      </c>
      <c r="E228" s="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6">
        <v>0</v>
      </c>
    </row>
    <row r="229" spans="1:23">
      <c r="A229">
        <v>9</v>
      </c>
      <c r="B229" s="1">
        <v>24</v>
      </c>
      <c r="C229">
        <v>305</v>
      </c>
      <c r="D229">
        <v>1</v>
      </c>
      <c r="E229" s="8">
        <f>0*60+0</f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6">
        <v>0</v>
      </c>
    </row>
    <row r="230" spans="1:23" ht="15" thickBot="1">
      <c r="A230">
        <v>10</v>
      </c>
      <c r="B230" s="1">
        <v>1</v>
      </c>
      <c r="C230">
        <v>1</v>
      </c>
      <c r="D230">
        <v>1</v>
      </c>
      <c r="E230" s="12">
        <f>35*60+34</f>
        <v>2134</v>
      </c>
      <c r="F230" s="3">
        <v>6</v>
      </c>
      <c r="G230" s="3">
        <v>13</v>
      </c>
      <c r="H230" s="3" t="s">
        <v>28</v>
      </c>
      <c r="I230" s="3" t="s">
        <v>29</v>
      </c>
      <c r="J230" s="3" t="s">
        <v>30</v>
      </c>
      <c r="K230" s="3" t="s">
        <v>30</v>
      </c>
      <c r="L230" s="3" t="s">
        <v>31</v>
      </c>
      <c r="M230" s="3" t="s">
        <v>32</v>
      </c>
      <c r="N230" s="3" t="s">
        <v>33</v>
      </c>
      <c r="O230" s="3" t="s">
        <v>29</v>
      </c>
      <c r="P230" s="3" t="s">
        <v>34</v>
      </c>
      <c r="Q230" s="3" t="s">
        <v>32</v>
      </c>
      <c r="R230" s="3" t="s">
        <v>32</v>
      </c>
      <c r="S230" s="3" t="s">
        <v>35</v>
      </c>
      <c r="T230" s="4" t="s">
        <v>30</v>
      </c>
      <c r="U230" s="4" t="s">
        <v>30</v>
      </c>
      <c r="V230" s="4" t="s">
        <v>36</v>
      </c>
      <c r="W230" s="4" t="s">
        <v>35</v>
      </c>
    </row>
    <row r="231" spans="1:23">
      <c r="A231">
        <v>10</v>
      </c>
      <c r="B231" s="1">
        <v>1</v>
      </c>
      <c r="C231">
        <v>2</v>
      </c>
      <c r="D231">
        <v>1</v>
      </c>
      <c r="E231" s="11">
        <f>32*60+32</f>
        <v>1952</v>
      </c>
      <c r="F231">
        <v>12</v>
      </c>
      <c r="G231">
        <v>20</v>
      </c>
      <c r="H231">
        <v>0</v>
      </c>
      <c r="I231">
        <v>0</v>
      </c>
      <c r="J231">
        <v>7</v>
      </c>
      <c r="K231">
        <v>8</v>
      </c>
      <c r="L231">
        <v>27</v>
      </c>
      <c r="M231">
        <v>1</v>
      </c>
      <c r="N231">
        <v>14</v>
      </c>
      <c r="O231">
        <v>15</v>
      </c>
      <c r="P231">
        <v>6</v>
      </c>
      <c r="Q231">
        <v>2</v>
      </c>
      <c r="R231">
        <v>1</v>
      </c>
      <c r="S231">
        <v>2</v>
      </c>
      <c r="T231">
        <v>2</v>
      </c>
      <c r="U231">
        <v>1</v>
      </c>
      <c r="V231">
        <v>31</v>
      </c>
      <c r="W231">
        <v>1</v>
      </c>
    </row>
    <row r="232" spans="1:23">
      <c r="A232">
        <v>10</v>
      </c>
      <c r="B232" s="1">
        <v>1</v>
      </c>
      <c r="C232">
        <v>3</v>
      </c>
      <c r="D232">
        <v>1</v>
      </c>
      <c r="E232" s="11">
        <f>34*60+3</f>
        <v>2043</v>
      </c>
      <c r="F232">
        <v>4</v>
      </c>
      <c r="G232">
        <v>5</v>
      </c>
      <c r="H232">
        <v>0</v>
      </c>
      <c r="I232">
        <v>0</v>
      </c>
      <c r="J232">
        <v>2</v>
      </c>
      <c r="K232">
        <v>2</v>
      </c>
      <c r="L232">
        <v>21</v>
      </c>
      <c r="M232">
        <v>3</v>
      </c>
      <c r="N232">
        <v>7</v>
      </c>
      <c r="O232">
        <v>10</v>
      </c>
      <c r="P232">
        <v>1</v>
      </c>
      <c r="Q232">
        <v>2</v>
      </c>
      <c r="R232">
        <v>0</v>
      </c>
      <c r="S232">
        <v>0</v>
      </c>
      <c r="T232">
        <v>2</v>
      </c>
      <c r="U232">
        <v>0</v>
      </c>
      <c r="V232">
        <v>10</v>
      </c>
      <c r="W232">
        <v>1</v>
      </c>
    </row>
    <row r="233" spans="1:23">
      <c r="A233">
        <v>10</v>
      </c>
      <c r="B233" s="1">
        <v>1</v>
      </c>
      <c r="C233">
        <v>4</v>
      </c>
      <c r="D233">
        <v>1</v>
      </c>
      <c r="E233" s="11">
        <f>32*60+32</f>
        <v>1952</v>
      </c>
      <c r="F233">
        <v>4</v>
      </c>
      <c r="G233">
        <v>12</v>
      </c>
      <c r="H233">
        <v>2</v>
      </c>
      <c r="I233">
        <v>7</v>
      </c>
      <c r="J233">
        <v>0</v>
      </c>
      <c r="K233">
        <v>0</v>
      </c>
      <c r="L233">
        <v>17</v>
      </c>
      <c r="M233">
        <v>0</v>
      </c>
      <c r="N233">
        <v>4</v>
      </c>
      <c r="O233">
        <v>4</v>
      </c>
      <c r="P233">
        <v>6</v>
      </c>
      <c r="Q233">
        <v>1</v>
      </c>
      <c r="R233">
        <v>0</v>
      </c>
      <c r="S233">
        <v>1</v>
      </c>
      <c r="T233">
        <v>1</v>
      </c>
      <c r="U233">
        <v>0</v>
      </c>
      <c r="V233">
        <v>10</v>
      </c>
      <c r="W233">
        <v>1</v>
      </c>
    </row>
    <row r="234" spans="1:23">
      <c r="A234">
        <v>10</v>
      </c>
      <c r="B234" s="1">
        <v>1</v>
      </c>
      <c r="C234">
        <v>5</v>
      </c>
      <c r="D234">
        <v>1</v>
      </c>
      <c r="E234" s="11">
        <f>35*60+30</f>
        <v>2130</v>
      </c>
      <c r="F234">
        <v>10</v>
      </c>
      <c r="G234">
        <v>22</v>
      </c>
      <c r="H234">
        <v>5</v>
      </c>
      <c r="I234">
        <v>10</v>
      </c>
      <c r="J234">
        <v>9</v>
      </c>
      <c r="K234">
        <v>9</v>
      </c>
      <c r="L234">
        <v>24</v>
      </c>
      <c r="M234">
        <v>0</v>
      </c>
      <c r="N234">
        <v>2</v>
      </c>
      <c r="O234">
        <v>2</v>
      </c>
      <c r="P234">
        <v>8</v>
      </c>
      <c r="Q234">
        <v>3</v>
      </c>
      <c r="R234">
        <v>3</v>
      </c>
      <c r="S234">
        <v>2</v>
      </c>
      <c r="T234">
        <v>0</v>
      </c>
      <c r="U234">
        <v>3</v>
      </c>
      <c r="V234">
        <v>34</v>
      </c>
      <c r="W234">
        <v>1</v>
      </c>
    </row>
    <row r="235" spans="1:23">
      <c r="A235">
        <v>10</v>
      </c>
      <c r="B235" s="1">
        <v>1</v>
      </c>
      <c r="C235">
        <v>6</v>
      </c>
      <c r="D235">
        <v>1</v>
      </c>
      <c r="E235" s="13">
        <f>17*60+57</f>
        <v>1077</v>
      </c>
      <c r="F235">
        <v>3</v>
      </c>
      <c r="G235">
        <v>7</v>
      </c>
      <c r="H235">
        <v>0</v>
      </c>
      <c r="I235">
        <v>0</v>
      </c>
      <c r="J235">
        <v>1</v>
      </c>
      <c r="K235">
        <v>2</v>
      </c>
      <c r="L235">
        <v>-13</v>
      </c>
      <c r="M235">
        <v>3</v>
      </c>
      <c r="N235">
        <v>3</v>
      </c>
      <c r="O235">
        <v>6</v>
      </c>
      <c r="P235">
        <v>0</v>
      </c>
      <c r="Q235">
        <v>2</v>
      </c>
      <c r="R235">
        <v>3</v>
      </c>
      <c r="S235">
        <v>1</v>
      </c>
      <c r="T235">
        <v>0</v>
      </c>
      <c r="U235">
        <v>3</v>
      </c>
      <c r="V235">
        <v>7</v>
      </c>
      <c r="W235">
        <v>0</v>
      </c>
    </row>
    <row r="236" spans="1:23">
      <c r="A236">
        <v>10</v>
      </c>
      <c r="B236" s="1">
        <v>1</v>
      </c>
      <c r="C236">
        <v>7</v>
      </c>
      <c r="D236">
        <v>1</v>
      </c>
      <c r="E236" s="11">
        <f>24*60+50</f>
        <v>1490</v>
      </c>
      <c r="F236">
        <v>3</v>
      </c>
      <c r="G236">
        <v>11</v>
      </c>
      <c r="H236">
        <v>2</v>
      </c>
      <c r="I236">
        <v>6</v>
      </c>
      <c r="J236">
        <v>0</v>
      </c>
      <c r="K236">
        <v>0</v>
      </c>
      <c r="L236">
        <v>2</v>
      </c>
      <c r="M236">
        <v>0</v>
      </c>
      <c r="N236">
        <v>1</v>
      </c>
      <c r="O236">
        <v>1</v>
      </c>
      <c r="P236">
        <v>3</v>
      </c>
      <c r="Q236">
        <v>4</v>
      </c>
      <c r="R236">
        <v>1</v>
      </c>
      <c r="S236">
        <v>0</v>
      </c>
      <c r="T236">
        <v>0</v>
      </c>
      <c r="U236">
        <v>1</v>
      </c>
      <c r="V236">
        <v>8</v>
      </c>
      <c r="W236">
        <v>0</v>
      </c>
    </row>
    <row r="237" spans="1:23">
      <c r="A237">
        <v>10</v>
      </c>
      <c r="B237" s="1">
        <v>1</v>
      </c>
      <c r="C237">
        <v>8</v>
      </c>
      <c r="D237">
        <v>1</v>
      </c>
      <c r="E237" s="11">
        <f>11*60+16</f>
        <v>676</v>
      </c>
      <c r="F237">
        <v>4</v>
      </c>
      <c r="G237">
        <v>7</v>
      </c>
      <c r="H237">
        <v>0</v>
      </c>
      <c r="I237">
        <v>0</v>
      </c>
      <c r="J237">
        <v>0</v>
      </c>
      <c r="K237">
        <v>0</v>
      </c>
      <c r="L237">
        <v>-13</v>
      </c>
      <c r="M237">
        <v>2</v>
      </c>
      <c r="N237">
        <v>3</v>
      </c>
      <c r="O237">
        <v>5</v>
      </c>
      <c r="P237">
        <v>1</v>
      </c>
      <c r="Q237">
        <v>1</v>
      </c>
      <c r="R237">
        <v>0</v>
      </c>
      <c r="S237">
        <v>2</v>
      </c>
      <c r="T237">
        <v>0</v>
      </c>
      <c r="U237">
        <v>1</v>
      </c>
      <c r="V237">
        <v>8</v>
      </c>
      <c r="W237">
        <v>0</v>
      </c>
    </row>
    <row r="238" spans="1:23">
      <c r="A238">
        <v>10</v>
      </c>
      <c r="B238" s="1">
        <v>1</v>
      </c>
      <c r="C238">
        <v>9</v>
      </c>
      <c r="D238">
        <v>1</v>
      </c>
      <c r="E238" s="11">
        <f>9*60+19</f>
        <v>559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-5</v>
      </c>
      <c r="M238">
        <v>0</v>
      </c>
      <c r="N238">
        <v>1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10</v>
      </c>
      <c r="B239" s="1">
        <v>1</v>
      </c>
      <c r="C239">
        <v>10</v>
      </c>
      <c r="D239">
        <v>1</v>
      </c>
      <c r="E239" s="11">
        <f>2*60+9</f>
        <v>129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-6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</row>
    <row r="240" spans="1:23">
      <c r="A240">
        <v>10</v>
      </c>
      <c r="B240" s="1">
        <v>1</v>
      </c>
      <c r="C240">
        <v>11</v>
      </c>
      <c r="D240">
        <v>1</v>
      </c>
      <c r="E240" s="11">
        <f>2*60+9</f>
        <v>129</v>
      </c>
      <c r="F240">
        <v>0</v>
      </c>
      <c r="G240">
        <v>2</v>
      </c>
      <c r="H240">
        <v>0</v>
      </c>
      <c r="I240">
        <v>1</v>
      </c>
      <c r="J240">
        <v>0</v>
      </c>
      <c r="K240">
        <v>0</v>
      </c>
      <c r="L240">
        <v>-6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</row>
    <row r="241" spans="1:23">
      <c r="A241">
        <v>10</v>
      </c>
      <c r="B241" s="1">
        <v>1</v>
      </c>
      <c r="C241">
        <v>12</v>
      </c>
      <c r="D241">
        <v>1</v>
      </c>
      <c r="E241" s="11">
        <f>1*60+32</f>
        <v>92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-4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10</v>
      </c>
      <c r="B242" s="1">
        <v>1</v>
      </c>
      <c r="C242">
        <v>13</v>
      </c>
      <c r="D242">
        <v>1</v>
      </c>
      <c r="E242" s="11">
        <v>37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-2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10</v>
      </c>
      <c r="B243" s="1">
        <v>2</v>
      </c>
      <c r="C243">
        <v>14</v>
      </c>
      <c r="D243">
        <v>-1</v>
      </c>
      <c r="E243" s="11">
        <f>30*60+21</f>
        <v>1821</v>
      </c>
      <c r="F243">
        <v>6</v>
      </c>
      <c r="G243">
        <v>10</v>
      </c>
      <c r="H243">
        <v>2</v>
      </c>
      <c r="I243">
        <v>4</v>
      </c>
      <c r="J243">
        <v>3</v>
      </c>
      <c r="K243">
        <v>4</v>
      </c>
      <c r="L243">
        <v>-20</v>
      </c>
      <c r="M243">
        <v>0</v>
      </c>
      <c r="N243">
        <v>4</v>
      </c>
      <c r="O243">
        <v>4</v>
      </c>
      <c r="P243">
        <v>1</v>
      </c>
      <c r="Q243">
        <v>2</v>
      </c>
      <c r="R243">
        <v>2</v>
      </c>
      <c r="S243">
        <v>1</v>
      </c>
      <c r="T243">
        <v>0</v>
      </c>
      <c r="U243">
        <v>0</v>
      </c>
      <c r="V243">
        <v>17</v>
      </c>
      <c r="W243">
        <v>1</v>
      </c>
    </row>
    <row r="244" spans="1:23" ht="15" thickBot="1">
      <c r="A244">
        <v>10</v>
      </c>
      <c r="B244" s="1">
        <v>2</v>
      </c>
      <c r="C244">
        <v>15</v>
      </c>
      <c r="D244">
        <v>-1</v>
      </c>
      <c r="E244" s="11">
        <f>28*60+20</f>
        <v>1700</v>
      </c>
      <c r="F244">
        <v>4</v>
      </c>
      <c r="G244">
        <v>9</v>
      </c>
      <c r="H244">
        <v>0</v>
      </c>
      <c r="I244">
        <v>0</v>
      </c>
      <c r="J244">
        <v>1</v>
      </c>
      <c r="K244">
        <v>1</v>
      </c>
      <c r="L244">
        <v>-18</v>
      </c>
      <c r="M244" s="2">
        <v>1</v>
      </c>
      <c r="N244" s="2">
        <v>3</v>
      </c>
      <c r="O244" s="2">
        <v>4</v>
      </c>
      <c r="P244" s="2">
        <v>7</v>
      </c>
      <c r="Q244" s="2">
        <v>4</v>
      </c>
      <c r="R244" s="2">
        <v>1</v>
      </c>
      <c r="S244" s="2">
        <v>3</v>
      </c>
      <c r="T244" s="2">
        <v>2</v>
      </c>
      <c r="U244" s="2">
        <v>2</v>
      </c>
      <c r="V244" s="2">
        <v>9</v>
      </c>
      <c r="W244" s="5">
        <v>1</v>
      </c>
    </row>
    <row r="245" spans="1:23" ht="15" thickBot="1">
      <c r="A245">
        <v>10</v>
      </c>
      <c r="B245" s="1">
        <v>2</v>
      </c>
      <c r="C245">
        <v>16</v>
      </c>
      <c r="D245">
        <v>-1</v>
      </c>
      <c r="E245" s="11">
        <f>29*60+4</f>
        <v>1744</v>
      </c>
      <c r="F245">
        <v>6</v>
      </c>
      <c r="G245">
        <v>16</v>
      </c>
      <c r="H245">
        <v>0</v>
      </c>
      <c r="I245">
        <v>0</v>
      </c>
      <c r="J245">
        <v>0</v>
      </c>
      <c r="K245">
        <v>0</v>
      </c>
      <c r="L245">
        <v>-19</v>
      </c>
      <c r="M245" s="2">
        <v>1</v>
      </c>
      <c r="N245" s="2">
        <v>5</v>
      </c>
      <c r="O245" s="2">
        <v>6</v>
      </c>
      <c r="P245" s="2">
        <v>2</v>
      </c>
      <c r="Q245" s="2">
        <v>2</v>
      </c>
      <c r="R245" s="2">
        <v>1</v>
      </c>
      <c r="S245" s="2">
        <v>2</v>
      </c>
      <c r="T245" s="2">
        <v>3</v>
      </c>
      <c r="U245" s="2">
        <v>0</v>
      </c>
      <c r="V245" s="2">
        <v>12</v>
      </c>
      <c r="W245" s="5">
        <v>1</v>
      </c>
    </row>
    <row r="246" spans="1:23" ht="15" thickBot="1">
      <c r="A246">
        <v>10</v>
      </c>
      <c r="B246" s="1">
        <v>2</v>
      </c>
      <c r="C246">
        <v>17</v>
      </c>
      <c r="D246">
        <v>-1</v>
      </c>
      <c r="E246" s="11">
        <f>26*60+37</f>
        <v>1597</v>
      </c>
      <c r="F246">
        <v>2</v>
      </c>
      <c r="G246">
        <v>7</v>
      </c>
      <c r="H246">
        <v>0</v>
      </c>
      <c r="I246">
        <v>2</v>
      </c>
      <c r="J246">
        <v>0</v>
      </c>
      <c r="K246">
        <v>0</v>
      </c>
      <c r="L246">
        <v>-20</v>
      </c>
      <c r="M246" s="2">
        <v>0</v>
      </c>
      <c r="N246" s="2">
        <v>2</v>
      </c>
      <c r="O246" s="2">
        <v>2</v>
      </c>
      <c r="P246" s="2">
        <v>2</v>
      </c>
      <c r="Q246" s="2">
        <v>0</v>
      </c>
      <c r="R246" s="2">
        <v>0</v>
      </c>
      <c r="S246" s="2">
        <v>1</v>
      </c>
      <c r="T246" s="2">
        <v>0</v>
      </c>
      <c r="U246" s="2">
        <v>0</v>
      </c>
      <c r="V246" s="2">
        <v>4</v>
      </c>
      <c r="W246" s="5">
        <v>1</v>
      </c>
    </row>
    <row r="247" spans="1:23" ht="15" thickBot="1">
      <c r="A247">
        <v>10</v>
      </c>
      <c r="B247" s="1">
        <v>2</v>
      </c>
      <c r="C247">
        <v>18</v>
      </c>
      <c r="D247">
        <v>-1</v>
      </c>
      <c r="E247" s="11">
        <f>19*60+15</f>
        <v>1155</v>
      </c>
      <c r="F247">
        <v>2</v>
      </c>
      <c r="G247">
        <v>4</v>
      </c>
      <c r="H247">
        <v>2</v>
      </c>
      <c r="I247">
        <v>3</v>
      </c>
      <c r="J247">
        <v>2</v>
      </c>
      <c r="K247">
        <v>2</v>
      </c>
      <c r="L247">
        <v>-14</v>
      </c>
      <c r="M247" s="2">
        <v>0</v>
      </c>
      <c r="N247" s="2">
        <v>6</v>
      </c>
      <c r="O247" s="2">
        <v>6</v>
      </c>
      <c r="P247" s="2">
        <v>5</v>
      </c>
      <c r="Q247" s="2">
        <v>3</v>
      </c>
      <c r="R247" s="2">
        <v>1</v>
      </c>
      <c r="S247" s="2">
        <v>1</v>
      </c>
      <c r="T247" s="2">
        <v>0</v>
      </c>
      <c r="U247" s="2">
        <v>0</v>
      </c>
      <c r="V247" s="2">
        <v>8</v>
      </c>
      <c r="W247" s="6">
        <v>1</v>
      </c>
    </row>
    <row r="248" spans="1:23" ht="15" thickBot="1">
      <c r="A248">
        <v>10</v>
      </c>
      <c r="B248" s="1">
        <v>2</v>
      </c>
      <c r="C248">
        <v>19</v>
      </c>
      <c r="D248">
        <v>-1</v>
      </c>
      <c r="E248" s="11">
        <f>21*60+48</f>
        <v>1308</v>
      </c>
      <c r="F248">
        <v>2</v>
      </c>
      <c r="G248">
        <v>5</v>
      </c>
      <c r="H248">
        <v>0</v>
      </c>
      <c r="I248">
        <v>0</v>
      </c>
      <c r="J248">
        <v>6</v>
      </c>
      <c r="K248">
        <v>6</v>
      </c>
      <c r="L248">
        <v>8</v>
      </c>
      <c r="M248" s="2">
        <v>0</v>
      </c>
      <c r="N248" s="2">
        <v>4</v>
      </c>
      <c r="O248" s="2">
        <v>4</v>
      </c>
      <c r="P248" s="2">
        <v>10</v>
      </c>
      <c r="Q248" s="2">
        <v>1</v>
      </c>
      <c r="R248" s="2">
        <v>0</v>
      </c>
      <c r="S248" s="2">
        <v>1</v>
      </c>
      <c r="T248" s="2">
        <v>1</v>
      </c>
      <c r="U248" s="2">
        <v>1</v>
      </c>
      <c r="V248" s="2">
        <v>10</v>
      </c>
      <c r="W248" s="6">
        <v>0</v>
      </c>
    </row>
    <row r="249" spans="1:23" ht="15" thickBot="1">
      <c r="A249">
        <v>10</v>
      </c>
      <c r="B249" s="1">
        <v>2</v>
      </c>
      <c r="C249">
        <v>20</v>
      </c>
      <c r="D249">
        <v>-1</v>
      </c>
      <c r="E249" s="11">
        <f>13*60+8</f>
        <v>788</v>
      </c>
      <c r="F249">
        <v>0</v>
      </c>
      <c r="G249">
        <v>4</v>
      </c>
      <c r="H249">
        <v>0</v>
      </c>
      <c r="I249">
        <v>0</v>
      </c>
      <c r="J249">
        <v>0</v>
      </c>
      <c r="K249">
        <v>0</v>
      </c>
      <c r="L249">
        <v>7</v>
      </c>
      <c r="M249" s="2">
        <v>0</v>
      </c>
      <c r="N249" s="2">
        <v>0</v>
      </c>
      <c r="O249" s="2">
        <v>0</v>
      </c>
      <c r="P249" s="2">
        <v>0</v>
      </c>
      <c r="Q249" s="2">
        <v>1</v>
      </c>
      <c r="R249" s="2">
        <v>0</v>
      </c>
      <c r="S249" s="2">
        <v>0</v>
      </c>
      <c r="T249" s="2">
        <v>0</v>
      </c>
      <c r="U249" s="2">
        <v>1</v>
      </c>
      <c r="V249" s="2">
        <v>0</v>
      </c>
      <c r="W249" s="6">
        <v>0</v>
      </c>
    </row>
    <row r="250" spans="1:23" ht="15" thickBot="1">
      <c r="A250">
        <v>10</v>
      </c>
      <c r="B250" s="1">
        <v>2</v>
      </c>
      <c r="C250">
        <v>21</v>
      </c>
      <c r="D250">
        <v>-1</v>
      </c>
      <c r="E250" s="11">
        <f>18*60+28</f>
        <v>1108</v>
      </c>
      <c r="F250">
        <v>1</v>
      </c>
      <c r="G250">
        <v>3</v>
      </c>
      <c r="H250">
        <v>0</v>
      </c>
      <c r="I250">
        <v>0</v>
      </c>
      <c r="J250">
        <v>1</v>
      </c>
      <c r="K250">
        <v>2</v>
      </c>
      <c r="L250">
        <v>5</v>
      </c>
      <c r="M250" s="2">
        <v>1</v>
      </c>
      <c r="N250" s="2">
        <v>5</v>
      </c>
      <c r="O250" s="2">
        <v>6</v>
      </c>
      <c r="P250" s="2">
        <v>1</v>
      </c>
      <c r="Q250" s="2">
        <v>0</v>
      </c>
      <c r="R250" s="2">
        <v>0</v>
      </c>
      <c r="S250" s="2">
        <v>0</v>
      </c>
      <c r="T250" s="2">
        <v>2</v>
      </c>
      <c r="U250" s="2">
        <v>0</v>
      </c>
      <c r="V250" s="2">
        <v>3</v>
      </c>
      <c r="W250" s="6">
        <v>0</v>
      </c>
    </row>
    <row r="251" spans="1:23" ht="15" thickBot="1">
      <c r="A251">
        <v>10</v>
      </c>
      <c r="B251" s="1">
        <v>2</v>
      </c>
      <c r="C251">
        <v>22</v>
      </c>
      <c r="D251">
        <v>-1</v>
      </c>
      <c r="E251" s="11">
        <f>20*60+8</f>
        <v>1208</v>
      </c>
      <c r="F251">
        <v>3</v>
      </c>
      <c r="G251">
        <v>8</v>
      </c>
      <c r="H251">
        <v>1</v>
      </c>
      <c r="I251">
        <v>3</v>
      </c>
      <c r="J251">
        <v>2</v>
      </c>
      <c r="K251">
        <v>2</v>
      </c>
      <c r="L251">
        <v>8</v>
      </c>
      <c r="M251" s="2">
        <v>4</v>
      </c>
      <c r="N251" s="2">
        <v>5</v>
      </c>
      <c r="O251" s="2">
        <v>9</v>
      </c>
      <c r="P251" s="2">
        <v>2</v>
      </c>
      <c r="Q251" s="2">
        <v>3</v>
      </c>
      <c r="R251" s="2">
        <v>0</v>
      </c>
      <c r="S251" s="2">
        <v>1</v>
      </c>
      <c r="T251" s="2">
        <v>2</v>
      </c>
      <c r="U251" s="2">
        <v>0</v>
      </c>
      <c r="V251" s="2">
        <v>9</v>
      </c>
      <c r="W251" s="6">
        <v>0</v>
      </c>
    </row>
    <row r="252" spans="1:23" ht="15" thickBot="1">
      <c r="A252">
        <v>10</v>
      </c>
      <c r="B252" s="1">
        <v>2</v>
      </c>
      <c r="C252">
        <v>23</v>
      </c>
      <c r="D252">
        <v>-1</v>
      </c>
      <c r="E252" s="11">
        <f>32*60+51</f>
        <v>1971</v>
      </c>
      <c r="F252">
        <v>15</v>
      </c>
      <c r="G252">
        <v>26</v>
      </c>
      <c r="H252">
        <v>6</v>
      </c>
      <c r="I252">
        <v>13</v>
      </c>
      <c r="J252">
        <v>4</v>
      </c>
      <c r="K252">
        <v>5</v>
      </c>
      <c r="L252">
        <v>3</v>
      </c>
      <c r="M252" s="2">
        <v>2</v>
      </c>
      <c r="N252" s="2">
        <v>2</v>
      </c>
      <c r="O252" s="2">
        <v>4</v>
      </c>
      <c r="P252" s="2">
        <v>1</v>
      </c>
      <c r="Q252" s="2">
        <v>0</v>
      </c>
      <c r="R252" s="2">
        <v>2</v>
      </c>
      <c r="S252" s="2">
        <v>1</v>
      </c>
      <c r="T252" s="2">
        <v>0</v>
      </c>
      <c r="U252" s="2">
        <v>1</v>
      </c>
      <c r="V252" s="2">
        <v>40</v>
      </c>
      <c r="W252" s="6">
        <v>0</v>
      </c>
    </row>
    <row r="253" spans="1:23">
      <c r="A253">
        <v>10</v>
      </c>
      <c r="B253" s="1">
        <v>2</v>
      </c>
      <c r="C253">
        <v>24</v>
      </c>
      <c r="D253">
        <v>-1</v>
      </c>
      <c r="E253" s="11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6">
        <v>0</v>
      </c>
    </row>
    <row r="254" spans="1:23">
      <c r="A254">
        <v>10</v>
      </c>
      <c r="B254" s="1">
        <v>2</v>
      </c>
      <c r="C254">
        <v>25</v>
      </c>
      <c r="D254">
        <v>-1</v>
      </c>
      <c r="E254" s="11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6">
        <v>0</v>
      </c>
      <c r="V254" s="5">
        <v>0</v>
      </c>
      <c r="W254" s="6">
        <v>0</v>
      </c>
    </row>
    <row r="255" spans="1:23">
      <c r="A255">
        <v>10</v>
      </c>
      <c r="B255" s="1">
        <v>2</v>
      </c>
      <c r="C255">
        <v>26</v>
      </c>
      <c r="D255">
        <v>-1</v>
      </c>
      <c r="E255" s="11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6">
        <v>0</v>
      </c>
      <c r="V255" s="5">
        <v>0</v>
      </c>
      <c r="W255" s="6">
        <v>0</v>
      </c>
    </row>
    <row r="256" spans="1:23" ht="15" thickBot="1">
      <c r="A256">
        <v>11</v>
      </c>
      <c r="B256" s="1">
        <v>3</v>
      </c>
      <c r="C256">
        <v>27</v>
      </c>
      <c r="D256">
        <v>1</v>
      </c>
      <c r="E256" s="11">
        <f>40*60+37</f>
        <v>2437</v>
      </c>
      <c r="F256">
        <v>7</v>
      </c>
      <c r="G256">
        <v>9</v>
      </c>
      <c r="H256">
        <v>2</v>
      </c>
      <c r="I256">
        <v>3</v>
      </c>
      <c r="J256">
        <v>0</v>
      </c>
      <c r="K256">
        <v>1</v>
      </c>
      <c r="L256">
        <v>5</v>
      </c>
      <c r="M256" s="2">
        <v>2</v>
      </c>
      <c r="N256" s="2">
        <v>6</v>
      </c>
      <c r="O256" s="2">
        <v>8</v>
      </c>
      <c r="P256" s="2">
        <v>7</v>
      </c>
      <c r="Q256" s="2">
        <v>0</v>
      </c>
      <c r="R256" s="2">
        <v>1</v>
      </c>
      <c r="S256" s="2">
        <v>0</v>
      </c>
      <c r="T256" s="2">
        <v>0</v>
      </c>
      <c r="U256" s="2">
        <v>0</v>
      </c>
      <c r="V256" s="2">
        <v>16</v>
      </c>
      <c r="W256" s="6">
        <v>1</v>
      </c>
    </row>
    <row r="257" spans="1:23" ht="15" thickBot="1">
      <c r="A257">
        <v>11</v>
      </c>
      <c r="B257" s="1">
        <v>3</v>
      </c>
      <c r="C257">
        <v>28</v>
      </c>
      <c r="D257">
        <v>1</v>
      </c>
      <c r="E257" s="11">
        <f>42*60+5</f>
        <v>2525</v>
      </c>
      <c r="F257">
        <v>4</v>
      </c>
      <c r="G257">
        <v>9</v>
      </c>
      <c r="H257">
        <v>1</v>
      </c>
      <c r="I257">
        <v>1</v>
      </c>
      <c r="J257">
        <v>0</v>
      </c>
      <c r="K257">
        <v>0</v>
      </c>
      <c r="L257">
        <v>12</v>
      </c>
      <c r="M257" s="2">
        <v>1</v>
      </c>
      <c r="N257" s="2">
        <v>6</v>
      </c>
      <c r="O257" s="2">
        <v>7</v>
      </c>
      <c r="P257" s="2">
        <v>6</v>
      </c>
      <c r="Q257" s="2">
        <v>3</v>
      </c>
      <c r="R257" s="2">
        <v>2</v>
      </c>
      <c r="S257" s="2">
        <v>2</v>
      </c>
      <c r="T257" s="2">
        <v>1</v>
      </c>
      <c r="U257" s="2">
        <v>1</v>
      </c>
      <c r="V257" s="2">
        <v>9</v>
      </c>
      <c r="W257" s="6">
        <v>1</v>
      </c>
    </row>
    <row r="258" spans="1:23" ht="15" thickBot="1">
      <c r="A258">
        <v>11</v>
      </c>
      <c r="B258" s="1">
        <v>3</v>
      </c>
      <c r="C258">
        <v>29</v>
      </c>
      <c r="D258">
        <v>1</v>
      </c>
      <c r="E258" s="11">
        <f>33*60+14</f>
        <v>1994</v>
      </c>
      <c r="F258">
        <v>9</v>
      </c>
      <c r="G258">
        <v>12</v>
      </c>
      <c r="H258">
        <v>0</v>
      </c>
      <c r="I258">
        <v>0</v>
      </c>
      <c r="J258">
        <v>2</v>
      </c>
      <c r="K258">
        <v>4</v>
      </c>
      <c r="L258">
        <v>-2</v>
      </c>
      <c r="M258" s="2">
        <v>4</v>
      </c>
      <c r="N258" s="2">
        <v>4</v>
      </c>
      <c r="O258" s="2">
        <v>8</v>
      </c>
      <c r="P258" s="2">
        <v>0</v>
      </c>
      <c r="Q258" s="2">
        <v>1</v>
      </c>
      <c r="R258" s="2">
        <v>0</v>
      </c>
      <c r="S258" s="2">
        <v>1</v>
      </c>
      <c r="T258" s="2">
        <v>1</v>
      </c>
      <c r="U258" s="2">
        <v>1</v>
      </c>
      <c r="V258" s="2">
        <v>20</v>
      </c>
      <c r="W258" s="6">
        <v>1</v>
      </c>
    </row>
    <row r="259" spans="1:23" ht="15" thickBot="1">
      <c r="A259">
        <v>11</v>
      </c>
      <c r="B259" s="1">
        <v>3</v>
      </c>
      <c r="C259">
        <v>30</v>
      </c>
      <c r="D259">
        <v>1</v>
      </c>
      <c r="E259" s="11">
        <f>47*60+10</f>
        <v>2830</v>
      </c>
      <c r="F259">
        <v>11</v>
      </c>
      <c r="G259">
        <v>24</v>
      </c>
      <c r="H259">
        <v>4</v>
      </c>
      <c r="I259">
        <v>9</v>
      </c>
      <c r="J259">
        <v>1</v>
      </c>
      <c r="K259">
        <v>1</v>
      </c>
      <c r="L259">
        <v>6</v>
      </c>
      <c r="M259" s="2">
        <v>0</v>
      </c>
      <c r="N259" s="2">
        <v>5</v>
      </c>
      <c r="O259" s="2">
        <v>5</v>
      </c>
      <c r="P259" s="2">
        <v>5</v>
      </c>
      <c r="Q259" s="2">
        <v>3</v>
      </c>
      <c r="R259" s="2">
        <v>1</v>
      </c>
      <c r="S259" s="2">
        <v>2</v>
      </c>
      <c r="T259" s="2">
        <v>0</v>
      </c>
      <c r="U259" s="2">
        <v>2</v>
      </c>
      <c r="V259" s="2">
        <v>27</v>
      </c>
      <c r="W259" s="6">
        <v>1</v>
      </c>
    </row>
    <row r="260" spans="1:23" ht="15" thickBot="1">
      <c r="A260">
        <v>11</v>
      </c>
      <c r="B260" s="1">
        <v>3</v>
      </c>
      <c r="C260">
        <v>31</v>
      </c>
      <c r="D260">
        <v>1</v>
      </c>
      <c r="E260" s="11">
        <f>43*60+7</f>
        <v>2587</v>
      </c>
      <c r="F260">
        <v>10</v>
      </c>
      <c r="G260">
        <v>17</v>
      </c>
      <c r="H260">
        <v>3</v>
      </c>
      <c r="I260">
        <v>8</v>
      </c>
      <c r="J260">
        <v>0</v>
      </c>
      <c r="K260">
        <v>0</v>
      </c>
      <c r="L260">
        <v>8</v>
      </c>
      <c r="M260" s="2">
        <v>0</v>
      </c>
      <c r="N260" s="2">
        <v>5</v>
      </c>
      <c r="O260" s="2">
        <v>5</v>
      </c>
      <c r="P260" s="2">
        <v>5</v>
      </c>
      <c r="Q260" s="2">
        <v>3</v>
      </c>
      <c r="R260" s="2">
        <v>1</v>
      </c>
      <c r="S260" s="2">
        <v>2</v>
      </c>
      <c r="T260" s="2">
        <v>0</v>
      </c>
      <c r="U260" s="2">
        <v>2</v>
      </c>
      <c r="V260" s="2">
        <v>27</v>
      </c>
      <c r="W260" s="6">
        <v>1</v>
      </c>
    </row>
    <row r="261" spans="1:23" ht="15" thickBot="1">
      <c r="A261">
        <v>11</v>
      </c>
      <c r="B261" s="1">
        <v>3</v>
      </c>
      <c r="C261">
        <v>32</v>
      </c>
      <c r="D261">
        <v>1</v>
      </c>
      <c r="E261" s="11">
        <f>17*60+6</f>
        <v>1026</v>
      </c>
      <c r="F261">
        <v>4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6</v>
      </c>
      <c r="M261" s="2">
        <v>2</v>
      </c>
      <c r="N261" s="2">
        <v>7</v>
      </c>
      <c r="O261" s="2">
        <v>9</v>
      </c>
      <c r="P261" s="2">
        <v>1</v>
      </c>
      <c r="Q261" s="2">
        <v>3</v>
      </c>
      <c r="R261" s="2">
        <v>0</v>
      </c>
      <c r="S261" s="2">
        <v>4</v>
      </c>
      <c r="T261" s="2">
        <v>0</v>
      </c>
      <c r="U261" s="2">
        <v>1</v>
      </c>
      <c r="V261" s="2">
        <v>8</v>
      </c>
      <c r="W261" s="6">
        <v>0</v>
      </c>
    </row>
    <row r="262" spans="1:23" ht="15" thickBot="1">
      <c r="A262">
        <v>11</v>
      </c>
      <c r="B262" s="1">
        <v>3</v>
      </c>
      <c r="C262">
        <v>33</v>
      </c>
      <c r="D262">
        <v>1</v>
      </c>
      <c r="E262" s="11">
        <f>13*60+5</f>
        <v>785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-5</v>
      </c>
      <c r="M262" s="2">
        <v>0</v>
      </c>
      <c r="N262" s="2">
        <v>0</v>
      </c>
      <c r="O262" s="2">
        <v>0</v>
      </c>
      <c r="P262" s="2">
        <v>1</v>
      </c>
      <c r="Q262" s="2">
        <v>1</v>
      </c>
      <c r="R262" s="2">
        <v>0</v>
      </c>
      <c r="S262" s="2">
        <v>1</v>
      </c>
      <c r="T262" s="2">
        <v>1</v>
      </c>
      <c r="U262" s="2">
        <v>0</v>
      </c>
      <c r="V262" s="2">
        <v>0</v>
      </c>
      <c r="W262" s="6">
        <v>0</v>
      </c>
    </row>
    <row r="263" spans="1:23" ht="15" thickBot="1">
      <c r="A263">
        <v>11</v>
      </c>
      <c r="B263" s="1">
        <v>3</v>
      </c>
      <c r="C263">
        <v>34</v>
      </c>
      <c r="D263">
        <v>1</v>
      </c>
      <c r="E263" s="11">
        <f>13*60+3</f>
        <v>783</v>
      </c>
      <c r="F263">
        <v>0</v>
      </c>
      <c r="G263">
        <v>3</v>
      </c>
      <c r="H263">
        <v>0</v>
      </c>
      <c r="I263">
        <v>3</v>
      </c>
      <c r="J263">
        <v>0</v>
      </c>
      <c r="K263">
        <v>0</v>
      </c>
      <c r="L263">
        <v>-9</v>
      </c>
      <c r="M263" s="2">
        <v>0</v>
      </c>
      <c r="N263" s="2">
        <v>0</v>
      </c>
      <c r="O263" s="2">
        <v>0</v>
      </c>
      <c r="P263" s="2">
        <v>3</v>
      </c>
      <c r="Q263" s="2">
        <v>1</v>
      </c>
      <c r="R263" s="2">
        <v>0</v>
      </c>
      <c r="S263" s="2">
        <v>1</v>
      </c>
      <c r="T263" s="2">
        <v>0</v>
      </c>
      <c r="U263" s="2">
        <v>0</v>
      </c>
      <c r="V263" s="2">
        <v>0</v>
      </c>
      <c r="W263" s="6">
        <v>0</v>
      </c>
    </row>
    <row r="264" spans="1:23" ht="15" thickBot="1">
      <c r="A264">
        <v>11</v>
      </c>
      <c r="B264" s="1">
        <v>3</v>
      </c>
      <c r="C264">
        <v>35</v>
      </c>
      <c r="D264">
        <v>1</v>
      </c>
      <c r="E264" s="11">
        <f>15*60+33</f>
        <v>933</v>
      </c>
      <c r="F264">
        <v>7</v>
      </c>
      <c r="G264">
        <v>10</v>
      </c>
      <c r="H264">
        <v>5</v>
      </c>
      <c r="I264">
        <v>7</v>
      </c>
      <c r="J264">
        <v>0</v>
      </c>
      <c r="K264">
        <v>0</v>
      </c>
      <c r="L264">
        <v>-11</v>
      </c>
      <c r="M264" s="2">
        <v>0</v>
      </c>
      <c r="N264" s="2">
        <v>4</v>
      </c>
      <c r="O264" s="2">
        <v>4</v>
      </c>
      <c r="P264" s="2">
        <v>0</v>
      </c>
      <c r="Q264" s="2">
        <v>2</v>
      </c>
      <c r="R264" s="2">
        <v>0</v>
      </c>
      <c r="S264" s="2">
        <v>0</v>
      </c>
      <c r="T264" s="2">
        <v>0</v>
      </c>
      <c r="U264" s="2">
        <v>0</v>
      </c>
      <c r="V264" s="2">
        <v>19</v>
      </c>
      <c r="W264" s="6">
        <v>0</v>
      </c>
    </row>
    <row r="265" spans="1:23">
      <c r="A265">
        <v>11</v>
      </c>
      <c r="B265" s="1">
        <v>3</v>
      </c>
      <c r="C265">
        <v>36</v>
      </c>
      <c r="D265">
        <v>1</v>
      </c>
      <c r="E265" s="11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6">
        <v>0</v>
      </c>
    </row>
    <row r="266" spans="1:23">
      <c r="A266">
        <v>11</v>
      </c>
      <c r="B266" s="1">
        <v>3</v>
      </c>
      <c r="C266">
        <v>37</v>
      </c>
      <c r="D266">
        <v>1</v>
      </c>
      <c r="E266" s="11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6">
        <v>0</v>
      </c>
    </row>
    <row r="267" spans="1:23">
      <c r="A267">
        <v>11</v>
      </c>
      <c r="B267" s="1">
        <v>3</v>
      </c>
      <c r="C267">
        <v>38</v>
      </c>
      <c r="D267">
        <v>1</v>
      </c>
      <c r="E267" s="11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6">
        <v>0</v>
      </c>
    </row>
    <row r="268" spans="1:23" ht="15" thickBot="1">
      <c r="A268">
        <v>11</v>
      </c>
      <c r="B268" s="1">
        <v>4</v>
      </c>
      <c r="C268">
        <v>39</v>
      </c>
      <c r="D268">
        <v>-1</v>
      </c>
      <c r="E268" s="11">
        <f>35*60+54</f>
        <v>2154</v>
      </c>
      <c r="F268">
        <v>4</v>
      </c>
      <c r="G268">
        <v>8</v>
      </c>
      <c r="H268">
        <v>0</v>
      </c>
      <c r="I268">
        <v>0</v>
      </c>
      <c r="J268">
        <v>0</v>
      </c>
      <c r="K268">
        <v>0</v>
      </c>
      <c r="L268">
        <v>-8</v>
      </c>
      <c r="M268" s="2">
        <v>4</v>
      </c>
      <c r="N268" s="2">
        <v>6</v>
      </c>
      <c r="O268" s="2">
        <v>10</v>
      </c>
      <c r="P268" s="2">
        <v>2</v>
      </c>
      <c r="Q268" s="2">
        <v>1</v>
      </c>
      <c r="R268" s="2">
        <v>0</v>
      </c>
      <c r="S268" s="2">
        <v>1</v>
      </c>
      <c r="T268" s="2">
        <v>1</v>
      </c>
      <c r="U268" s="2">
        <v>0</v>
      </c>
      <c r="V268" s="2">
        <v>8</v>
      </c>
      <c r="W268" s="6">
        <v>1</v>
      </c>
    </row>
    <row r="269" spans="1:23" ht="15" thickBot="1">
      <c r="A269">
        <v>11</v>
      </c>
      <c r="B269" s="1">
        <v>4</v>
      </c>
      <c r="C269">
        <v>40</v>
      </c>
      <c r="D269">
        <v>-1</v>
      </c>
      <c r="E269" s="11">
        <f>39*60+40</f>
        <v>2380</v>
      </c>
      <c r="F269">
        <v>13</v>
      </c>
      <c r="G269">
        <v>21</v>
      </c>
      <c r="H269">
        <v>6</v>
      </c>
      <c r="I269">
        <v>8</v>
      </c>
      <c r="J269">
        <v>1</v>
      </c>
      <c r="K269">
        <v>3</v>
      </c>
      <c r="L269">
        <v>-1</v>
      </c>
      <c r="M269" s="2">
        <v>1</v>
      </c>
      <c r="N269" s="2">
        <v>10</v>
      </c>
      <c r="O269" s="2">
        <v>11</v>
      </c>
      <c r="P269" s="2">
        <v>3</v>
      </c>
      <c r="Q269" s="2">
        <v>0</v>
      </c>
      <c r="R269" s="2">
        <v>2</v>
      </c>
      <c r="S269" s="2">
        <v>0</v>
      </c>
      <c r="T269" s="2">
        <v>1</v>
      </c>
      <c r="U269" s="2">
        <v>1</v>
      </c>
      <c r="V269" s="2">
        <v>33</v>
      </c>
      <c r="W269" s="6">
        <v>1</v>
      </c>
    </row>
    <row r="270" spans="1:23" ht="15" thickBot="1">
      <c r="A270">
        <v>11</v>
      </c>
      <c r="B270" s="1">
        <v>4</v>
      </c>
      <c r="C270">
        <v>41</v>
      </c>
      <c r="D270">
        <v>-1</v>
      </c>
      <c r="E270" s="11">
        <f>7*60+4</f>
        <v>424</v>
      </c>
      <c r="F270">
        <v>1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-15</v>
      </c>
      <c r="M270" s="2">
        <v>2</v>
      </c>
      <c r="N270" s="2">
        <v>1</v>
      </c>
      <c r="O270" s="2">
        <v>3</v>
      </c>
      <c r="P270" s="2">
        <v>0</v>
      </c>
      <c r="Q270" s="2">
        <v>1</v>
      </c>
      <c r="R270" s="2">
        <v>0</v>
      </c>
      <c r="S270" s="2">
        <v>0</v>
      </c>
      <c r="T270" s="2">
        <v>0</v>
      </c>
      <c r="U270" s="2">
        <v>0</v>
      </c>
      <c r="V270" s="2">
        <v>2</v>
      </c>
      <c r="W270" s="6">
        <v>1</v>
      </c>
    </row>
    <row r="271" spans="1:23" ht="15" thickBot="1">
      <c r="A271">
        <v>11</v>
      </c>
      <c r="B271" s="1">
        <v>4</v>
      </c>
      <c r="C271">
        <v>42</v>
      </c>
      <c r="D271">
        <v>-1</v>
      </c>
      <c r="E271" s="11">
        <f>42*60+41</f>
        <v>2561</v>
      </c>
      <c r="F271">
        <v>11</v>
      </c>
      <c r="G271">
        <v>23</v>
      </c>
      <c r="H271">
        <v>2</v>
      </c>
      <c r="I271">
        <v>5</v>
      </c>
      <c r="J271">
        <v>3</v>
      </c>
      <c r="K271">
        <v>4</v>
      </c>
      <c r="L271">
        <v>-9</v>
      </c>
      <c r="M271" s="2">
        <v>1</v>
      </c>
      <c r="N271" s="2">
        <v>1</v>
      </c>
      <c r="O271" s="2">
        <v>2</v>
      </c>
      <c r="P271" s="2">
        <v>6</v>
      </c>
      <c r="Q271" s="2">
        <v>0</v>
      </c>
      <c r="R271" s="2">
        <v>2</v>
      </c>
      <c r="S271" s="2">
        <v>2</v>
      </c>
      <c r="T271" s="2">
        <v>1</v>
      </c>
      <c r="U271" s="2">
        <v>1</v>
      </c>
      <c r="V271" s="2">
        <v>27</v>
      </c>
      <c r="W271" s="6">
        <v>1</v>
      </c>
    </row>
    <row r="272" spans="1:23" ht="15" thickBot="1">
      <c r="A272">
        <v>11</v>
      </c>
      <c r="B272" s="1">
        <v>4</v>
      </c>
      <c r="C272">
        <v>43</v>
      </c>
      <c r="D272">
        <v>-1</v>
      </c>
      <c r="E272" s="11">
        <f>36*60+38</f>
        <v>2198</v>
      </c>
      <c r="F272">
        <v>3</v>
      </c>
      <c r="G272">
        <v>9</v>
      </c>
      <c r="H272">
        <v>1</v>
      </c>
      <c r="I272">
        <v>4</v>
      </c>
      <c r="J272">
        <v>1</v>
      </c>
      <c r="K272">
        <v>1</v>
      </c>
      <c r="L272">
        <v>-8</v>
      </c>
      <c r="M272" s="2">
        <v>0</v>
      </c>
      <c r="N272" s="2">
        <v>2</v>
      </c>
      <c r="O272" s="2">
        <v>2</v>
      </c>
      <c r="P272" s="2">
        <v>6</v>
      </c>
      <c r="Q272" s="2">
        <v>2</v>
      </c>
      <c r="R272" s="2">
        <v>0</v>
      </c>
      <c r="S272" s="2">
        <v>3</v>
      </c>
      <c r="T272" s="2">
        <v>0</v>
      </c>
      <c r="U272" s="2">
        <v>0</v>
      </c>
      <c r="V272" s="2">
        <v>8</v>
      </c>
      <c r="W272" s="6">
        <v>1</v>
      </c>
    </row>
    <row r="273" spans="1:23" ht="15" thickBot="1">
      <c r="A273">
        <v>11</v>
      </c>
      <c r="B273" s="1">
        <v>4</v>
      </c>
      <c r="C273">
        <v>44</v>
      </c>
      <c r="D273">
        <v>-1</v>
      </c>
      <c r="E273" s="11">
        <f>30*60+58</f>
        <v>1858</v>
      </c>
      <c r="F273">
        <v>4</v>
      </c>
      <c r="G273">
        <v>13</v>
      </c>
      <c r="H273">
        <v>3</v>
      </c>
      <c r="I273">
        <v>7</v>
      </c>
      <c r="J273">
        <v>1</v>
      </c>
      <c r="K273">
        <v>2</v>
      </c>
      <c r="L273">
        <v>9</v>
      </c>
      <c r="M273" s="2">
        <v>2</v>
      </c>
      <c r="N273" s="2">
        <v>2</v>
      </c>
      <c r="O273" s="2">
        <v>4</v>
      </c>
      <c r="P273" s="2">
        <v>4</v>
      </c>
      <c r="Q273" s="2">
        <v>2</v>
      </c>
      <c r="R273" s="2">
        <v>2</v>
      </c>
      <c r="S273" s="2">
        <v>0</v>
      </c>
      <c r="T273" s="2">
        <v>1</v>
      </c>
      <c r="U273" s="2">
        <v>0</v>
      </c>
      <c r="V273" s="2">
        <v>12</v>
      </c>
      <c r="W273" s="6">
        <v>0</v>
      </c>
    </row>
    <row r="274" spans="1:23" ht="15" thickBot="1">
      <c r="A274">
        <v>11</v>
      </c>
      <c r="B274" s="1">
        <v>4</v>
      </c>
      <c r="C274">
        <v>45</v>
      </c>
      <c r="D274">
        <v>-1</v>
      </c>
      <c r="E274" s="11">
        <f>25*60+23</f>
        <v>1523</v>
      </c>
      <c r="F274">
        <v>5</v>
      </c>
      <c r="G274">
        <v>6</v>
      </c>
      <c r="H274">
        <v>0</v>
      </c>
      <c r="I274">
        <v>0</v>
      </c>
      <c r="J274">
        <v>4</v>
      </c>
      <c r="K274">
        <v>4</v>
      </c>
      <c r="L274">
        <v>-3</v>
      </c>
      <c r="M274" s="2">
        <v>4</v>
      </c>
      <c r="N274" s="2">
        <v>1</v>
      </c>
      <c r="O274" s="2">
        <v>5</v>
      </c>
      <c r="P274" s="2">
        <v>0</v>
      </c>
      <c r="Q274" s="2">
        <v>0</v>
      </c>
      <c r="R274" s="2">
        <v>0</v>
      </c>
      <c r="S274" s="2">
        <v>1</v>
      </c>
      <c r="T274" s="2">
        <v>1</v>
      </c>
      <c r="U274" s="2">
        <v>0</v>
      </c>
      <c r="V274" s="2">
        <v>14</v>
      </c>
      <c r="W274" s="6">
        <v>0</v>
      </c>
    </row>
    <row r="275" spans="1:23" ht="15" thickBot="1">
      <c r="A275">
        <v>11</v>
      </c>
      <c r="B275" s="1">
        <v>4</v>
      </c>
      <c r="C275">
        <v>46</v>
      </c>
      <c r="D275">
        <v>-1</v>
      </c>
      <c r="E275" s="11">
        <f>16*60+22</f>
        <v>982</v>
      </c>
      <c r="F275">
        <v>3</v>
      </c>
      <c r="G275">
        <v>7</v>
      </c>
      <c r="H275">
        <v>2</v>
      </c>
      <c r="I275">
        <v>4</v>
      </c>
      <c r="J275">
        <v>2</v>
      </c>
      <c r="K275">
        <v>2</v>
      </c>
      <c r="L275">
        <v>6</v>
      </c>
      <c r="M275" s="2">
        <v>0</v>
      </c>
      <c r="N275" s="2">
        <v>1</v>
      </c>
      <c r="O275" s="2">
        <v>1</v>
      </c>
      <c r="P275" s="2">
        <v>4</v>
      </c>
      <c r="Q275" s="2">
        <v>3</v>
      </c>
      <c r="R275" s="2">
        <v>0</v>
      </c>
      <c r="S275" s="2">
        <v>0</v>
      </c>
      <c r="T275" s="2">
        <v>0</v>
      </c>
      <c r="U275" s="2">
        <v>1</v>
      </c>
      <c r="V275" s="2">
        <v>10</v>
      </c>
      <c r="W275" s="6">
        <v>0</v>
      </c>
    </row>
    <row r="276" spans="1:23" ht="15" thickBot="1">
      <c r="A276">
        <v>11</v>
      </c>
      <c r="B276" s="1">
        <v>4</v>
      </c>
      <c r="C276">
        <v>47</v>
      </c>
      <c r="D276">
        <v>-1</v>
      </c>
      <c r="E276" s="11">
        <f>19*60+1</f>
        <v>1141</v>
      </c>
      <c r="F276">
        <v>0</v>
      </c>
      <c r="G276">
        <v>3</v>
      </c>
      <c r="H276">
        <v>0</v>
      </c>
      <c r="I276">
        <v>2</v>
      </c>
      <c r="J276">
        <v>0</v>
      </c>
      <c r="K276">
        <v>0</v>
      </c>
      <c r="L276">
        <v>15</v>
      </c>
      <c r="M276" s="2">
        <v>0</v>
      </c>
      <c r="N276" s="2">
        <v>2</v>
      </c>
      <c r="O276" s="2">
        <v>2</v>
      </c>
      <c r="P276" s="2">
        <v>2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6">
        <v>0</v>
      </c>
    </row>
    <row r="277" spans="1:23" ht="15" thickBot="1">
      <c r="A277">
        <v>11</v>
      </c>
      <c r="B277" s="1">
        <v>4</v>
      </c>
      <c r="C277">
        <v>48</v>
      </c>
      <c r="D277">
        <v>-1</v>
      </c>
      <c r="E277" s="11">
        <f>11*60+19</f>
        <v>679</v>
      </c>
      <c r="F277">
        <v>3</v>
      </c>
      <c r="G277">
        <v>4</v>
      </c>
      <c r="H277">
        <v>0</v>
      </c>
      <c r="I277">
        <v>0</v>
      </c>
      <c r="J277">
        <v>0</v>
      </c>
      <c r="K277">
        <v>0</v>
      </c>
      <c r="L277">
        <v>4</v>
      </c>
      <c r="M277" s="2">
        <v>1</v>
      </c>
      <c r="N277" s="2">
        <v>2</v>
      </c>
      <c r="O277" s="2">
        <v>3</v>
      </c>
      <c r="P277" s="2">
        <v>0</v>
      </c>
      <c r="Q277" s="2">
        <v>3</v>
      </c>
      <c r="R277" s="2">
        <v>1</v>
      </c>
      <c r="S277" s="2">
        <v>1</v>
      </c>
      <c r="T277" s="2">
        <v>0</v>
      </c>
      <c r="U277" s="2">
        <v>0</v>
      </c>
      <c r="V277" s="2">
        <v>6</v>
      </c>
      <c r="W277" s="6">
        <v>0</v>
      </c>
    </row>
    <row r="278" spans="1:23">
      <c r="A278">
        <v>11</v>
      </c>
      <c r="B278" s="1">
        <v>4</v>
      </c>
      <c r="C278">
        <v>49</v>
      </c>
      <c r="D278">
        <v>-1</v>
      </c>
      <c r="E278" s="11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6">
        <v>0</v>
      </c>
    </row>
    <row r="279" spans="1:23">
      <c r="A279">
        <v>11</v>
      </c>
      <c r="B279" s="1">
        <v>4</v>
      </c>
      <c r="C279">
        <v>50</v>
      </c>
      <c r="D279">
        <v>-1</v>
      </c>
      <c r="E279" s="11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6">
        <v>0</v>
      </c>
    </row>
    <row r="280" spans="1:23">
      <c r="A280">
        <v>11</v>
      </c>
      <c r="B280" s="1">
        <v>4</v>
      </c>
      <c r="C280">
        <v>51</v>
      </c>
      <c r="D280">
        <v>-1</v>
      </c>
      <c r="E280" s="11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6">
        <v>0</v>
      </c>
    </row>
    <row r="281" spans="1:23" ht="15" thickBot="1">
      <c r="A281">
        <v>12</v>
      </c>
      <c r="B281" s="1">
        <v>5</v>
      </c>
      <c r="C281">
        <v>52</v>
      </c>
      <c r="D281">
        <v>-1</v>
      </c>
      <c r="E281" s="11">
        <f>41*60+17</f>
        <v>2477</v>
      </c>
      <c r="F281">
        <v>7</v>
      </c>
      <c r="G281">
        <v>15</v>
      </c>
      <c r="H281">
        <v>2</v>
      </c>
      <c r="I281">
        <v>7</v>
      </c>
      <c r="J281">
        <v>0</v>
      </c>
      <c r="K281">
        <v>2</v>
      </c>
      <c r="L281">
        <v>-9</v>
      </c>
      <c r="M281" s="2">
        <v>0</v>
      </c>
      <c r="N281" s="2">
        <v>8</v>
      </c>
      <c r="O281" s="2">
        <v>8</v>
      </c>
      <c r="P281" s="2">
        <v>4</v>
      </c>
      <c r="Q281" s="2">
        <v>2</v>
      </c>
      <c r="R281" s="2">
        <v>1</v>
      </c>
      <c r="S281" s="2">
        <v>2</v>
      </c>
      <c r="T281" s="2">
        <v>0</v>
      </c>
      <c r="U281" s="2">
        <v>2</v>
      </c>
      <c r="V281" s="2">
        <v>16</v>
      </c>
      <c r="W281" s="6">
        <v>1</v>
      </c>
    </row>
    <row r="282" spans="1:23" ht="15" thickBot="1">
      <c r="A282">
        <v>12</v>
      </c>
      <c r="B282" s="1">
        <v>5</v>
      </c>
      <c r="C282">
        <v>53</v>
      </c>
      <c r="D282">
        <v>-1</v>
      </c>
      <c r="E282" s="11">
        <f>8*60+26</f>
        <v>506</v>
      </c>
      <c r="F282">
        <v>0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-6</v>
      </c>
      <c r="M282" s="2">
        <v>1</v>
      </c>
      <c r="N282" s="2">
        <v>1</v>
      </c>
      <c r="O282" s="2">
        <v>2</v>
      </c>
      <c r="P282" s="2">
        <v>0</v>
      </c>
      <c r="Q282" s="2">
        <v>4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6">
        <v>1</v>
      </c>
    </row>
    <row r="283" spans="1:23" ht="15" thickBot="1">
      <c r="A283">
        <v>12</v>
      </c>
      <c r="B283" s="1">
        <v>5</v>
      </c>
      <c r="C283">
        <v>54</v>
      </c>
      <c r="D283">
        <v>-1</v>
      </c>
      <c r="E283" s="11">
        <f>35*60+42</f>
        <v>2142</v>
      </c>
      <c r="F283">
        <v>5</v>
      </c>
      <c r="G283">
        <v>8</v>
      </c>
      <c r="H283">
        <v>0</v>
      </c>
      <c r="I283">
        <v>0</v>
      </c>
      <c r="J283">
        <v>2</v>
      </c>
      <c r="K283">
        <v>6</v>
      </c>
      <c r="L283">
        <v>-8</v>
      </c>
      <c r="M283" s="2">
        <v>6</v>
      </c>
      <c r="N283" s="2">
        <v>17</v>
      </c>
      <c r="O283" s="2">
        <v>23</v>
      </c>
      <c r="P283" s="2">
        <v>0</v>
      </c>
      <c r="Q283" s="2">
        <v>1</v>
      </c>
      <c r="R283" s="2">
        <v>1</v>
      </c>
      <c r="S283" s="2">
        <v>3</v>
      </c>
      <c r="T283" s="2">
        <v>2</v>
      </c>
      <c r="U283" s="2">
        <v>1</v>
      </c>
      <c r="V283" s="2">
        <v>12</v>
      </c>
      <c r="W283" s="6">
        <v>1</v>
      </c>
    </row>
    <row r="284" spans="1:23" ht="15" thickBot="1">
      <c r="A284">
        <v>12</v>
      </c>
      <c r="B284" s="1">
        <v>5</v>
      </c>
      <c r="C284">
        <v>55</v>
      </c>
      <c r="D284">
        <v>-1</v>
      </c>
      <c r="E284" s="11">
        <f>36*60+6</f>
        <v>2166</v>
      </c>
      <c r="F284">
        <v>4</v>
      </c>
      <c r="G284">
        <v>10</v>
      </c>
      <c r="H284">
        <v>2</v>
      </c>
      <c r="I284">
        <v>6</v>
      </c>
      <c r="J284">
        <v>16</v>
      </c>
      <c r="K284">
        <v>16</v>
      </c>
      <c r="L284">
        <v>-17</v>
      </c>
      <c r="M284" s="2">
        <v>6</v>
      </c>
      <c r="N284" s="2">
        <v>17</v>
      </c>
      <c r="O284" s="2">
        <v>23</v>
      </c>
      <c r="P284" s="2">
        <v>0</v>
      </c>
      <c r="Q284" s="2">
        <v>1</v>
      </c>
      <c r="R284" s="2">
        <v>1</v>
      </c>
      <c r="S284" s="2">
        <v>3</v>
      </c>
      <c r="T284" s="2">
        <v>2</v>
      </c>
      <c r="U284" s="2">
        <v>1</v>
      </c>
      <c r="V284" s="2">
        <v>12</v>
      </c>
      <c r="W284" s="6">
        <v>1</v>
      </c>
    </row>
    <row r="285" spans="1:23" ht="15" thickBot="1">
      <c r="A285">
        <v>12</v>
      </c>
      <c r="B285" s="1">
        <v>5</v>
      </c>
      <c r="C285">
        <v>56</v>
      </c>
      <c r="D285">
        <v>-1</v>
      </c>
      <c r="E285" s="11">
        <f>32*60+55</f>
        <v>1975</v>
      </c>
      <c r="F285">
        <v>6</v>
      </c>
      <c r="G285">
        <v>14</v>
      </c>
      <c r="H285">
        <v>2</v>
      </c>
      <c r="I285">
        <v>4</v>
      </c>
      <c r="J285">
        <v>2</v>
      </c>
      <c r="K285">
        <v>2</v>
      </c>
      <c r="L285">
        <v>-14</v>
      </c>
      <c r="M285" s="2">
        <v>1</v>
      </c>
      <c r="N285" s="2">
        <v>3</v>
      </c>
      <c r="O285" s="2">
        <v>4</v>
      </c>
      <c r="P285" s="2">
        <v>2</v>
      </c>
      <c r="Q285" s="2">
        <v>0</v>
      </c>
      <c r="R285" s="2">
        <v>1</v>
      </c>
      <c r="S285" s="2">
        <v>2</v>
      </c>
      <c r="T285" s="2">
        <v>0</v>
      </c>
      <c r="U285" s="2">
        <v>1</v>
      </c>
      <c r="V285" s="2">
        <v>16</v>
      </c>
      <c r="W285" s="6">
        <v>1</v>
      </c>
    </row>
    <row r="286" spans="1:23" ht="15" thickBot="1">
      <c r="A286">
        <v>12</v>
      </c>
      <c r="B286" s="1">
        <v>5</v>
      </c>
      <c r="C286">
        <v>57</v>
      </c>
      <c r="D286">
        <v>-1</v>
      </c>
      <c r="E286" s="11">
        <f>22*60+15</f>
        <v>1335</v>
      </c>
      <c r="F286">
        <v>3</v>
      </c>
      <c r="G286">
        <v>10</v>
      </c>
      <c r="H286">
        <v>1</v>
      </c>
      <c r="I286">
        <v>5</v>
      </c>
      <c r="J286">
        <v>0</v>
      </c>
      <c r="K286">
        <v>0</v>
      </c>
      <c r="L286">
        <v>-5</v>
      </c>
      <c r="M286" s="2">
        <v>1</v>
      </c>
      <c r="N286" s="2">
        <v>1</v>
      </c>
      <c r="O286" s="2">
        <v>2</v>
      </c>
      <c r="P286" s="2">
        <v>0</v>
      </c>
      <c r="Q286" s="2">
        <v>2</v>
      </c>
      <c r="R286" s="2">
        <v>0</v>
      </c>
      <c r="S286" s="2">
        <v>0</v>
      </c>
      <c r="T286" s="2">
        <v>0</v>
      </c>
      <c r="U286" s="2">
        <v>0</v>
      </c>
      <c r="V286" s="2">
        <v>7</v>
      </c>
      <c r="W286" s="6">
        <v>0</v>
      </c>
    </row>
    <row r="287" spans="1:23" ht="15" thickBot="1">
      <c r="A287">
        <v>12</v>
      </c>
      <c r="B287" s="1">
        <v>5</v>
      </c>
      <c r="C287">
        <v>58</v>
      </c>
      <c r="D287">
        <v>-1</v>
      </c>
      <c r="E287" s="11">
        <f>25*60+32</f>
        <v>1532</v>
      </c>
      <c r="F287">
        <v>4</v>
      </c>
      <c r="G287">
        <v>9</v>
      </c>
      <c r="H287">
        <v>2</v>
      </c>
      <c r="I287">
        <v>5</v>
      </c>
      <c r="J287">
        <v>0</v>
      </c>
      <c r="K287">
        <v>0</v>
      </c>
      <c r="L287">
        <v>9</v>
      </c>
      <c r="M287" s="2">
        <v>0</v>
      </c>
      <c r="N287" s="2">
        <v>2</v>
      </c>
      <c r="O287" s="2">
        <v>2</v>
      </c>
      <c r="P287" s="2">
        <v>3</v>
      </c>
      <c r="Q287" s="2">
        <v>2</v>
      </c>
      <c r="R287" s="2">
        <v>0</v>
      </c>
      <c r="S287" s="2">
        <v>0</v>
      </c>
      <c r="T287" s="2">
        <v>1</v>
      </c>
      <c r="U287" s="2">
        <v>1</v>
      </c>
      <c r="V287" s="2">
        <v>10</v>
      </c>
      <c r="W287" s="6">
        <v>0</v>
      </c>
    </row>
    <row r="288" spans="1:23" ht="15" thickBot="1">
      <c r="A288">
        <v>12</v>
      </c>
      <c r="B288" s="1">
        <v>5</v>
      </c>
      <c r="C288">
        <v>59</v>
      </c>
      <c r="D288">
        <v>-1</v>
      </c>
      <c r="E288" s="11">
        <f>23*60+10</f>
        <v>1390</v>
      </c>
      <c r="F288">
        <v>1</v>
      </c>
      <c r="G288">
        <v>8</v>
      </c>
      <c r="H288">
        <v>0</v>
      </c>
      <c r="I288">
        <v>4</v>
      </c>
      <c r="J288">
        <v>0</v>
      </c>
      <c r="K288">
        <v>0</v>
      </c>
      <c r="L288">
        <v>-1</v>
      </c>
      <c r="M288" s="2">
        <v>0</v>
      </c>
      <c r="N288" s="2">
        <v>1</v>
      </c>
      <c r="O288" s="2">
        <v>1</v>
      </c>
      <c r="P288" s="2">
        <v>1</v>
      </c>
      <c r="Q288" s="2">
        <v>1</v>
      </c>
      <c r="R288" s="2">
        <v>0</v>
      </c>
      <c r="S288" s="2">
        <v>2</v>
      </c>
      <c r="T288" s="2">
        <v>0</v>
      </c>
      <c r="U288" s="2">
        <v>0</v>
      </c>
      <c r="V288" s="2">
        <v>2</v>
      </c>
      <c r="W288" s="6">
        <v>0</v>
      </c>
    </row>
    <row r="289" spans="1:23" ht="15" thickBot="1">
      <c r="A289">
        <v>12</v>
      </c>
      <c r="B289" s="1">
        <v>5</v>
      </c>
      <c r="C289">
        <v>60</v>
      </c>
      <c r="D289">
        <v>-1</v>
      </c>
      <c r="E289" s="11">
        <f>14*60+37</f>
        <v>877</v>
      </c>
      <c r="F289">
        <v>2</v>
      </c>
      <c r="G289">
        <v>8</v>
      </c>
      <c r="H289">
        <v>1</v>
      </c>
      <c r="I289">
        <v>4</v>
      </c>
      <c r="J289">
        <v>2</v>
      </c>
      <c r="K289">
        <v>2</v>
      </c>
      <c r="L289">
        <v>6</v>
      </c>
      <c r="M289" s="2">
        <v>0</v>
      </c>
      <c r="N289" s="2">
        <v>1</v>
      </c>
      <c r="O289" s="2">
        <v>1</v>
      </c>
      <c r="P289" s="2">
        <v>3</v>
      </c>
      <c r="Q289" s="2">
        <v>2</v>
      </c>
      <c r="R289" s="2">
        <v>1</v>
      </c>
      <c r="S289" s="2">
        <v>2</v>
      </c>
      <c r="T289" s="2">
        <v>0</v>
      </c>
      <c r="U289" s="2">
        <v>0</v>
      </c>
      <c r="V289" s="2">
        <v>7</v>
      </c>
      <c r="W289" s="6">
        <v>0</v>
      </c>
    </row>
    <row r="290" spans="1:23">
      <c r="A290">
        <v>12</v>
      </c>
      <c r="B290" s="1">
        <v>5</v>
      </c>
      <c r="C290">
        <v>61</v>
      </c>
      <c r="D290">
        <v>-1</v>
      </c>
      <c r="E290" s="8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6">
        <v>0</v>
      </c>
    </row>
    <row r="291" spans="1:23">
      <c r="A291">
        <v>12</v>
      </c>
      <c r="B291" s="1">
        <v>5</v>
      </c>
      <c r="C291">
        <v>62</v>
      </c>
      <c r="D291">
        <v>-1</v>
      </c>
      <c r="E291" s="8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6">
        <v>0</v>
      </c>
    </row>
    <row r="292" spans="1:23">
      <c r="A292">
        <v>12</v>
      </c>
      <c r="B292" s="1">
        <v>5</v>
      </c>
      <c r="C292">
        <v>63</v>
      </c>
      <c r="D292">
        <v>-1</v>
      </c>
      <c r="E292" s="8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6">
        <v>0</v>
      </c>
    </row>
    <row r="293" spans="1:23">
      <c r="A293">
        <v>12</v>
      </c>
      <c r="B293" s="1">
        <v>5</v>
      </c>
      <c r="C293">
        <v>64</v>
      </c>
      <c r="D293">
        <v>-1</v>
      </c>
      <c r="E293" s="8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6">
        <v>0</v>
      </c>
    </row>
    <row r="294" spans="1:23" ht="15" thickBot="1">
      <c r="A294">
        <v>12</v>
      </c>
      <c r="B294" s="1">
        <v>6</v>
      </c>
      <c r="C294">
        <v>65</v>
      </c>
      <c r="D294">
        <v>1</v>
      </c>
      <c r="E294" s="8">
        <f>33*60+54</f>
        <v>2034</v>
      </c>
      <c r="F294">
        <v>13</v>
      </c>
      <c r="G294">
        <v>21</v>
      </c>
      <c r="H294">
        <v>4</v>
      </c>
      <c r="I294">
        <v>8</v>
      </c>
      <c r="J294">
        <v>2</v>
      </c>
      <c r="K294">
        <v>2</v>
      </c>
      <c r="L294">
        <v>17</v>
      </c>
      <c r="M294" s="2">
        <v>0</v>
      </c>
      <c r="N294" s="2">
        <v>4</v>
      </c>
      <c r="O294" s="2">
        <v>4</v>
      </c>
      <c r="P294" s="2">
        <v>3</v>
      </c>
      <c r="Q294" s="2">
        <v>2</v>
      </c>
      <c r="R294" s="2">
        <v>1</v>
      </c>
      <c r="S294" s="2">
        <v>1</v>
      </c>
      <c r="T294" s="2">
        <v>0</v>
      </c>
      <c r="U294" s="2">
        <v>0</v>
      </c>
      <c r="V294" s="2">
        <v>32</v>
      </c>
      <c r="W294" s="6">
        <v>1</v>
      </c>
    </row>
    <row r="295" spans="1:23" ht="15" thickBot="1">
      <c r="A295">
        <v>12</v>
      </c>
      <c r="B295" s="1">
        <v>6</v>
      </c>
      <c r="C295">
        <v>66</v>
      </c>
      <c r="D295">
        <v>1</v>
      </c>
      <c r="E295" s="8">
        <f>23*60+26</f>
        <v>1406</v>
      </c>
      <c r="F295">
        <v>2</v>
      </c>
      <c r="G295">
        <v>4</v>
      </c>
      <c r="H295">
        <v>0</v>
      </c>
      <c r="I295">
        <v>2</v>
      </c>
      <c r="J295">
        <v>0</v>
      </c>
      <c r="K295">
        <v>0</v>
      </c>
      <c r="L295">
        <v>11</v>
      </c>
      <c r="M295" s="2">
        <v>0</v>
      </c>
      <c r="N295" s="2">
        <v>6</v>
      </c>
      <c r="O295" s="2">
        <v>6</v>
      </c>
      <c r="P295" s="2">
        <v>1</v>
      </c>
      <c r="Q295" s="2">
        <v>1</v>
      </c>
      <c r="R295" s="2">
        <v>1</v>
      </c>
      <c r="S295" s="2">
        <v>2</v>
      </c>
      <c r="T295" s="2">
        <v>0</v>
      </c>
      <c r="U295" s="2">
        <v>0</v>
      </c>
      <c r="V295" s="2">
        <v>4</v>
      </c>
      <c r="W295" s="6">
        <v>1</v>
      </c>
    </row>
    <row r="296" spans="1:23" ht="15" thickBot="1">
      <c r="A296">
        <v>12</v>
      </c>
      <c r="B296" s="1">
        <v>6</v>
      </c>
      <c r="C296">
        <v>67</v>
      </c>
      <c r="D296">
        <v>1</v>
      </c>
      <c r="E296" s="8">
        <f>27*60+38</f>
        <v>1658</v>
      </c>
      <c r="F296">
        <v>5</v>
      </c>
      <c r="G296">
        <v>6</v>
      </c>
      <c r="H296">
        <v>0</v>
      </c>
      <c r="I296">
        <v>0</v>
      </c>
      <c r="J296">
        <v>1</v>
      </c>
      <c r="K296">
        <v>3</v>
      </c>
      <c r="L296">
        <v>8</v>
      </c>
      <c r="M296" s="2">
        <v>3</v>
      </c>
      <c r="N296" s="2">
        <v>3</v>
      </c>
      <c r="O296" s="2">
        <v>6</v>
      </c>
      <c r="P296" s="2">
        <v>4</v>
      </c>
      <c r="Q296" s="2">
        <v>2</v>
      </c>
      <c r="R296" s="2">
        <v>1</v>
      </c>
      <c r="S296" s="2">
        <v>2</v>
      </c>
      <c r="T296" s="2">
        <v>2</v>
      </c>
      <c r="U296" s="2">
        <v>1</v>
      </c>
      <c r="V296" s="2">
        <v>11</v>
      </c>
      <c r="W296" s="6">
        <v>1</v>
      </c>
    </row>
    <row r="297" spans="1:23" ht="15" thickBot="1">
      <c r="A297">
        <v>12</v>
      </c>
      <c r="B297" s="1">
        <v>6</v>
      </c>
      <c r="C297">
        <v>68</v>
      </c>
      <c r="D297">
        <v>1</v>
      </c>
      <c r="E297" s="8">
        <f>29*60+11</f>
        <v>1751</v>
      </c>
      <c r="F297">
        <v>6</v>
      </c>
      <c r="G297">
        <v>12</v>
      </c>
      <c r="H297">
        <v>0</v>
      </c>
      <c r="I297">
        <v>0</v>
      </c>
      <c r="J297">
        <v>5</v>
      </c>
      <c r="K297">
        <v>6</v>
      </c>
      <c r="L297">
        <v>4</v>
      </c>
      <c r="M297" s="2">
        <v>0</v>
      </c>
      <c r="N297" s="2">
        <v>6</v>
      </c>
      <c r="O297" s="2">
        <v>6</v>
      </c>
      <c r="P297" s="2">
        <v>2</v>
      </c>
      <c r="Q297" s="2">
        <v>2</v>
      </c>
      <c r="R297" s="2">
        <v>2</v>
      </c>
      <c r="S297" s="2">
        <v>1</v>
      </c>
      <c r="T297" s="2">
        <v>1</v>
      </c>
      <c r="U297" s="2">
        <v>1</v>
      </c>
      <c r="V297" s="2">
        <v>17</v>
      </c>
      <c r="W297" s="6">
        <v>1</v>
      </c>
    </row>
    <row r="298" spans="1:23" ht="15" thickBot="1">
      <c r="A298">
        <v>12</v>
      </c>
      <c r="B298" s="1">
        <v>6</v>
      </c>
      <c r="C298">
        <v>69</v>
      </c>
      <c r="D298">
        <v>1</v>
      </c>
      <c r="E298" s="8">
        <f>35*60+29</f>
        <v>2129</v>
      </c>
      <c r="F298">
        <v>6</v>
      </c>
      <c r="G298">
        <v>14</v>
      </c>
      <c r="H298">
        <v>0</v>
      </c>
      <c r="I298">
        <v>5</v>
      </c>
      <c r="J298">
        <v>0</v>
      </c>
      <c r="K298">
        <v>0</v>
      </c>
      <c r="L298">
        <v>7</v>
      </c>
      <c r="M298" s="2">
        <v>0</v>
      </c>
      <c r="N298" s="2">
        <v>3</v>
      </c>
      <c r="O298" s="2">
        <v>3</v>
      </c>
      <c r="P298" s="2">
        <v>6</v>
      </c>
      <c r="Q298" s="2">
        <v>4</v>
      </c>
      <c r="R298" s="2">
        <v>2</v>
      </c>
      <c r="S298" s="2">
        <v>1</v>
      </c>
      <c r="T298" s="2">
        <v>0</v>
      </c>
      <c r="U298" s="2">
        <v>0</v>
      </c>
      <c r="V298" s="2">
        <v>12</v>
      </c>
      <c r="W298" s="6">
        <v>1</v>
      </c>
    </row>
    <row r="299" spans="1:23" ht="15" thickBot="1">
      <c r="A299">
        <v>12</v>
      </c>
      <c r="B299" s="1">
        <v>6</v>
      </c>
      <c r="C299">
        <v>70</v>
      </c>
      <c r="D299">
        <v>1</v>
      </c>
      <c r="E299" s="8">
        <f>27*60+23</f>
        <v>1643</v>
      </c>
      <c r="F299">
        <v>1</v>
      </c>
      <c r="G299">
        <v>3</v>
      </c>
      <c r="H299">
        <v>0</v>
      </c>
      <c r="I299">
        <v>2</v>
      </c>
      <c r="J299">
        <v>2</v>
      </c>
      <c r="K299">
        <v>4</v>
      </c>
      <c r="L299">
        <v>4</v>
      </c>
      <c r="M299" s="2">
        <v>0</v>
      </c>
      <c r="N299" s="2">
        <v>2</v>
      </c>
      <c r="O299" s="2">
        <v>2</v>
      </c>
      <c r="P299" s="2">
        <v>2</v>
      </c>
      <c r="Q299" s="2">
        <v>5</v>
      </c>
      <c r="R299" s="2">
        <v>1</v>
      </c>
      <c r="S299" s="2">
        <v>1</v>
      </c>
      <c r="T299" s="2">
        <v>0</v>
      </c>
      <c r="U299" s="2">
        <v>0</v>
      </c>
      <c r="V299" s="2">
        <v>4</v>
      </c>
      <c r="W299" s="6">
        <v>0</v>
      </c>
    </row>
    <row r="300" spans="1:23" ht="15" thickBot="1">
      <c r="A300">
        <v>12</v>
      </c>
      <c r="B300" s="1">
        <v>6</v>
      </c>
      <c r="C300">
        <v>71</v>
      </c>
      <c r="D300">
        <v>1</v>
      </c>
      <c r="E300" s="8">
        <f>19*60+54</f>
        <v>1194</v>
      </c>
      <c r="F300">
        <v>6</v>
      </c>
      <c r="G300">
        <v>12</v>
      </c>
      <c r="H300">
        <v>0</v>
      </c>
      <c r="I300">
        <v>1</v>
      </c>
      <c r="J300">
        <v>1</v>
      </c>
      <c r="K300">
        <v>2</v>
      </c>
      <c r="L300">
        <v>1</v>
      </c>
      <c r="M300" s="2">
        <v>2</v>
      </c>
      <c r="N300" s="2">
        <v>2</v>
      </c>
      <c r="O300" s="2">
        <v>4</v>
      </c>
      <c r="P300" s="2">
        <v>2</v>
      </c>
      <c r="Q300" s="2">
        <v>4</v>
      </c>
      <c r="R300" s="2">
        <v>0</v>
      </c>
      <c r="S300" s="2">
        <v>4</v>
      </c>
      <c r="T300" s="2">
        <v>2</v>
      </c>
      <c r="U300" s="2">
        <v>0</v>
      </c>
      <c r="V300" s="2">
        <v>13</v>
      </c>
      <c r="W300" s="6">
        <v>0</v>
      </c>
    </row>
    <row r="301" spans="1:23" ht="15" thickBot="1">
      <c r="A301">
        <v>12</v>
      </c>
      <c r="B301" s="1">
        <v>6</v>
      </c>
      <c r="C301">
        <v>72</v>
      </c>
      <c r="D301">
        <v>1</v>
      </c>
      <c r="E301" s="8">
        <f>24*60+34</f>
        <v>1474</v>
      </c>
      <c r="F301">
        <v>4</v>
      </c>
      <c r="G301">
        <v>7</v>
      </c>
      <c r="H301">
        <v>2</v>
      </c>
      <c r="I301">
        <v>5</v>
      </c>
      <c r="J301">
        <v>0</v>
      </c>
      <c r="K301">
        <v>0</v>
      </c>
      <c r="L301">
        <v>-2</v>
      </c>
      <c r="M301" s="2">
        <v>1</v>
      </c>
      <c r="N301" s="2">
        <v>6</v>
      </c>
      <c r="O301" s="2">
        <v>7</v>
      </c>
      <c r="P301" s="2">
        <v>1</v>
      </c>
      <c r="Q301" s="2">
        <v>2</v>
      </c>
      <c r="R301" s="2">
        <v>1</v>
      </c>
      <c r="S301" s="2">
        <v>1</v>
      </c>
      <c r="T301" s="2">
        <v>0</v>
      </c>
      <c r="U301" s="2">
        <v>1</v>
      </c>
      <c r="V301" s="2">
        <v>10</v>
      </c>
      <c r="W301" s="6">
        <v>0</v>
      </c>
    </row>
    <row r="302" spans="1:23" ht="15" thickBot="1">
      <c r="A302">
        <v>12</v>
      </c>
      <c r="B302" s="1">
        <v>6</v>
      </c>
      <c r="C302">
        <v>73</v>
      </c>
      <c r="D302">
        <v>1</v>
      </c>
      <c r="E302" s="8">
        <f>17*60+19</f>
        <v>1039</v>
      </c>
      <c r="F302">
        <v>1</v>
      </c>
      <c r="G302">
        <v>3</v>
      </c>
      <c r="H302">
        <v>0</v>
      </c>
      <c r="I302">
        <v>2</v>
      </c>
      <c r="J302">
        <v>0</v>
      </c>
      <c r="K302">
        <v>0</v>
      </c>
      <c r="L302">
        <v>-3</v>
      </c>
      <c r="M302" s="2">
        <v>0</v>
      </c>
      <c r="N302" s="2">
        <v>4</v>
      </c>
      <c r="O302" s="2">
        <v>4</v>
      </c>
      <c r="P302" s="2">
        <v>2</v>
      </c>
      <c r="Q302" s="2">
        <v>4</v>
      </c>
      <c r="R302" s="2">
        <v>0</v>
      </c>
      <c r="S302" s="2">
        <v>0</v>
      </c>
      <c r="T302" s="2">
        <v>0</v>
      </c>
      <c r="U302" s="2">
        <v>0</v>
      </c>
      <c r="V302" s="2">
        <v>2</v>
      </c>
      <c r="W302" s="6">
        <v>0</v>
      </c>
    </row>
    <row r="303" spans="1:23" ht="15" thickBot="1">
      <c r="A303">
        <v>12</v>
      </c>
      <c r="B303" s="1">
        <v>6</v>
      </c>
      <c r="C303">
        <v>74</v>
      </c>
      <c r="D303">
        <v>1</v>
      </c>
      <c r="E303" s="8">
        <f>44</f>
        <v>44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-2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6">
        <v>0</v>
      </c>
    </row>
    <row r="304" spans="1:23" ht="15" thickBot="1">
      <c r="A304">
        <v>12</v>
      </c>
      <c r="B304" s="1">
        <v>6</v>
      </c>
      <c r="C304">
        <v>75</v>
      </c>
      <c r="D304">
        <v>1</v>
      </c>
      <c r="E304" s="8">
        <f>28</f>
        <v>28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6">
        <v>0</v>
      </c>
    </row>
    <row r="305" spans="1:23">
      <c r="A305">
        <v>12</v>
      </c>
      <c r="B305" s="1">
        <v>6</v>
      </c>
      <c r="C305">
        <v>76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6">
        <v>0</v>
      </c>
    </row>
    <row r="306" spans="1:23">
      <c r="A306">
        <v>12</v>
      </c>
      <c r="B306" s="1">
        <v>6</v>
      </c>
      <c r="C306">
        <v>77</v>
      </c>
      <c r="D306">
        <v>1</v>
      </c>
      <c r="E306" s="8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6">
        <v>0</v>
      </c>
    </row>
    <row r="307" spans="1:23" ht="15" thickBot="1">
      <c r="A307">
        <v>13</v>
      </c>
      <c r="B307" s="1">
        <v>20</v>
      </c>
      <c r="C307">
        <v>243</v>
      </c>
      <c r="D307">
        <v>-1</v>
      </c>
      <c r="E307" s="8">
        <f>37*60+20</f>
        <v>2240</v>
      </c>
      <c r="F307">
        <v>9</v>
      </c>
      <c r="G307">
        <v>20</v>
      </c>
      <c r="H307">
        <v>3</v>
      </c>
      <c r="I307">
        <v>4</v>
      </c>
      <c r="J307">
        <v>3</v>
      </c>
      <c r="K307">
        <v>7</v>
      </c>
      <c r="L307">
        <v>-11</v>
      </c>
      <c r="M307" s="2">
        <v>0</v>
      </c>
      <c r="N307" s="2">
        <v>5</v>
      </c>
      <c r="O307" s="2">
        <v>5</v>
      </c>
      <c r="P307" s="2">
        <v>1</v>
      </c>
      <c r="Q307" s="2">
        <v>4</v>
      </c>
      <c r="R307" s="2">
        <v>2</v>
      </c>
      <c r="S307" s="2">
        <v>1</v>
      </c>
      <c r="T307" s="2">
        <v>1</v>
      </c>
      <c r="U307" s="2">
        <v>1</v>
      </c>
      <c r="V307" s="2">
        <v>24</v>
      </c>
      <c r="W307" s="6">
        <v>1</v>
      </c>
    </row>
    <row r="308" spans="1:23" ht="15" thickBot="1">
      <c r="A308">
        <v>13</v>
      </c>
      <c r="B308" s="1">
        <v>20</v>
      </c>
      <c r="C308">
        <v>244</v>
      </c>
      <c r="D308">
        <v>-1</v>
      </c>
      <c r="E308">
        <f>31*60+7</f>
        <v>1867</v>
      </c>
      <c r="F308">
        <v>6</v>
      </c>
      <c r="G308">
        <v>21</v>
      </c>
      <c r="H308">
        <v>0</v>
      </c>
      <c r="I308">
        <v>0</v>
      </c>
      <c r="J308">
        <v>5</v>
      </c>
      <c r="K308">
        <v>6</v>
      </c>
      <c r="L308">
        <v>6</v>
      </c>
      <c r="M308" s="2">
        <v>7</v>
      </c>
      <c r="N308" s="2">
        <v>9</v>
      </c>
      <c r="O308" s="2">
        <v>16</v>
      </c>
      <c r="P308" s="2">
        <v>2</v>
      </c>
      <c r="Q308" s="2">
        <v>4</v>
      </c>
      <c r="R308" s="2">
        <v>3</v>
      </c>
      <c r="S308" s="2">
        <v>0</v>
      </c>
      <c r="T308" s="2">
        <v>1</v>
      </c>
      <c r="U308" s="2">
        <v>2</v>
      </c>
      <c r="V308" s="2">
        <v>17</v>
      </c>
      <c r="W308" s="6">
        <v>1</v>
      </c>
    </row>
    <row r="309" spans="1:23" ht="15" thickBot="1">
      <c r="A309">
        <v>13</v>
      </c>
      <c r="B309" s="1">
        <v>20</v>
      </c>
      <c r="C309">
        <v>245</v>
      </c>
      <c r="D309">
        <v>-1</v>
      </c>
      <c r="E309">
        <f>31*60+20</f>
        <v>1880</v>
      </c>
      <c r="F309">
        <v>5</v>
      </c>
      <c r="G309">
        <v>9</v>
      </c>
      <c r="H309">
        <v>0</v>
      </c>
      <c r="I309">
        <v>0</v>
      </c>
      <c r="J309">
        <v>3</v>
      </c>
      <c r="K309">
        <v>6</v>
      </c>
      <c r="L309">
        <v>-5</v>
      </c>
      <c r="M309" s="2">
        <v>6</v>
      </c>
      <c r="N309" s="2">
        <v>8</v>
      </c>
      <c r="O309" s="2">
        <v>14</v>
      </c>
      <c r="P309" s="2">
        <v>0</v>
      </c>
      <c r="Q309" s="2">
        <v>2</v>
      </c>
      <c r="R309" s="2">
        <v>0</v>
      </c>
      <c r="S309" s="2">
        <v>1</v>
      </c>
      <c r="T309" s="2">
        <v>1</v>
      </c>
      <c r="U309" s="2">
        <v>1</v>
      </c>
      <c r="V309" s="2">
        <v>13</v>
      </c>
      <c r="W309" s="6">
        <v>1</v>
      </c>
    </row>
    <row r="310" spans="1:23" ht="15" thickBot="1">
      <c r="A310">
        <v>13</v>
      </c>
      <c r="B310" s="1">
        <v>20</v>
      </c>
      <c r="C310">
        <v>246</v>
      </c>
      <c r="D310">
        <v>-1</v>
      </c>
      <c r="E310">
        <f>39*60+28</f>
        <v>2368</v>
      </c>
      <c r="F310">
        <v>3</v>
      </c>
      <c r="G310">
        <v>11</v>
      </c>
      <c r="H310">
        <v>1</v>
      </c>
      <c r="I310">
        <v>4</v>
      </c>
      <c r="J310">
        <v>3</v>
      </c>
      <c r="K310">
        <v>3</v>
      </c>
      <c r="L310">
        <v>3</v>
      </c>
      <c r="M310" s="2">
        <v>3</v>
      </c>
      <c r="N310" s="2">
        <v>2</v>
      </c>
      <c r="O310" s="2">
        <v>5</v>
      </c>
      <c r="P310" s="2">
        <v>3</v>
      </c>
      <c r="Q310" s="2">
        <v>1</v>
      </c>
      <c r="R310" s="2">
        <v>0</v>
      </c>
      <c r="S310" s="2">
        <v>1</v>
      </c>
      <c r="T310" s="2">
        <v>0</v>
      </c>
      <c r="U310" s="2">
        <v>1</v>
      </c>
      <c r="V310" s="2">
        <v>10</v>
      </c>
      <c r="W310" s="6">
        <v>1</v>
      </c>
    </row>
    <row r="311" spans="1:23" ht="15" thickBot="1">
      <c r="A311">
        <v>13</v>
      </c>
      <c r="B311" s="1">
        <v>20</v>
      </c>
      <c r="C311">
        <v>247</v>
      </c>
      <c r="D311">
        <v>-1</v>
      </c>
      <c r="E311">
        <f>35*60+7</f>
        <v>2107</v>
      </c>
      <c r="F311">
        <v>4</v>
      </c>
      <c r="G311">
        <v>11</v>
      </c>
      <c r="H311">
        <v>2</v>
      </c>
      <c r="I311">
        <v>5</v>
      </c>
      <c r="J311">
        <v>2</v>
      </c>
      <c r="K311">
        <v>3</v>
      </c>
      <c r="L311">
        <v>2</v>
      </c>
      <c r="M311" s="2">
        <v>0</v>
      </c>
      <c r="N311" s="2">
        <v>2</v>
      </c>
      <c r="O311" s="2">
        <v>2</v>
      </c>
      <c r="P311" s="2">
        <v>9</v>
      </c>
      <c r="Q311" s="2">
        <v>2</v>
      </c>
      <c r="R311" s="2">
        <v>1</v>
      </c>
      <c r="S311" s="2">
        <v>1</v>
      </c>
      <c r="T311" s="2">
        <v>0</v>
      </c>
      <c r="U311" s="2">
        <v>0</v>
      </c>
      <c r="V311" s="2">
        <v>12</v>
      </c>
      <c r="W311" s="6">
        <v>1</v>
      </c>
    </row>
    <row r="312" spans="1:23" ht="15" thickBot="1">
      <c r="A312">
        <v>13</v>
      </c>
      <c r="B312" s="1">
        <v>20</v>
      </c>
      <c r="C312">
        <v>248</v>
      </c>
      <c r="D312">
        <v>-1</v>
      </c>
      <c r="E312">
        <f>32*60+16</f>
        <v>1936</v>
      </c>
      <c r="F312">
        <v>6</v>
      </c>
      <c r="G312">
        <v>12</v>
      </c>
      <c r="H312">
        <v>1</v>
      </c>
      <c r="I312">
        <v>1</v>
      </c>
      <c r="J312">
        <v>3</v>
      </c>
      <c r="K312">
        <v>3</v>
      </c>
      <c r="L312">
        <v>-16</v>
      </c>
      <c r="M312" s="2">
        <v>0</v>
      </c>
      <c r="N312" s="2">
        <v>1</v>
      </c>
      <c r="O312" s="2">
        <v>1</v>
      </c>
      <c r="P312" s="2">
        <v>0</v>
      </c>
      <c r="Q312" s="2">
        <v>0</v>
      </c>
      <c r="R312" s="2">
        <v>0</v>
      </c>
      <c r="S312" s="2">
        <v>0</v>
      </c>
      <c r="T312" s="2">
        <v>1</v>
      </c>
      <c r="U312" s="2">
        <v>0</v>
      </c>
      <c r="V312" s="2">
        <v>16</v>
      </c>
      <c r="W312" s="6">
        <v>0</v>
      </c>
    </row>
    <row r="313" spans="1:23" ht="15" thickBot="1">
      <c r="A313">
        <v>13</v>
      </c>
      <c r="B313" s="1">
        <v>20</v>
      </c>
      <c r="C313">
        <v>252</v>
      </c>
      <c r="D313">
        <v>-1</v>
      </c>
      <c r="E313">
        <f>5*60+40</f>
        <v>340</v>
      </c>
      <c r="F313">
        <v>0</v>
      </c>
      <c r="G313">
        <v>2</v>
      </c>
      <c r="H313">
        <v>0</v>
      </c>
      <c r="I313">
        <v>1</v>
      </c>
      <c r="J313">
        <v>0</v>
      </c>
      <c r="K313">
        <v>0</v>
      </c>
      <c r="L313">
        <v>-6</v>
      </c>
      <c r="M313" s="2">
        <v>0</v>
      </c>
      <c r="N313" s="2">
        <v>0</v>
      </c>
      <c r="O313" s="2">
        <v>0</v>
      </c>
      <c r="P313" s="2">
        <v>0</v>
      </c>
      <c r="Q313" s="2">
        <v>2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6">
        <v>0</v>
      </c>
    </row>
    <row r="314" spans="1:23" ht="15" thickBot="1">
      <c r="A314">
        <v>13</v>
      </c>
      <c r="B314" s="1">
        <v>20</v>
      </c>
      <c r="C314">
        <v>249</v>
      </c>
      <c r="D314">
        <v>-1</v>
      </c>
      <c r="E314">
        <f>8*60+49</f>
        <v>529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0</v>
      </c>
      <c r="L314">
        <v>6</v>
      </c>
      <c r="M314" s="2">
        <v>1</v>
      </c>
      <c r="N314" s="2">
        <v>1</v>
      </c>
      <c r="O314" s="2">
        <v>2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6">
        <v>0</v>
      </c>
    </row>
    <row r="315" spans="1:23" ht="15" thickBot="1">
      <c r="A315">
        <v>13</v>
      </c>
      <c r="B315" s="1">
        <v>20</v>
      </c>
      <c r="C315">
        <v>251</v>
      </c>
      <c r="D315">
        <v>-1</v>
      </c>
      <c r="E315">
        <f>12*60+53</f>
        <v>773</v>
      </c>
      <c r="F315">
        <v>1</v>
      </c>
      <c r="G315">
        <v>5</v>
      </c>
      <c r="H315">
        <v>0</v>
      </c>
      <c r="I315">
        <v>0</v>
      </c>
      <c r="J315">
        <v>0</v>
      </c>
      <c r="K315">
        <v>0</v>
      </c>
      <c r="L315">
        <v>-9</v>
      </c>
      <c r="M315" s="2">
        <v>0</v>
      </c>
      <c r="N315" s="2">
        <v>1</v>
      </c>
      <c r="O315" s="2">
        <v>1</v>
      </c>
      <c r="P315" s="2">
        <v>0</v>
      </c>
      <c r="Q315" s="2">
        <v>2</v>
      </c>
      <c r="R315" s="2">
        <v>1</v>
      </c>
      <c r="S315" s="2">
        <v>1</v>
      </c>
      <c r="T315" s="2">
        <v>0</v>
      </c>
      <c r="U315" s="2">
        <v>1</v>
      </c>
      <c r="V315" s="2">
        <v>2</v>
      </c>
      <c r="W315" s="6">
        <v>0</v>
      </c>
    </row>
    <row r="316" spans="1:23" ht="15" thickBot="1">
      <c r="A316">
        <v>13</v>
      </c>
      <c r="B316" s="1">
        <v>20</v>
      </c>
      <c r="C316">
        <v>250</v>
      </c>
      <c r="D316">
        <v>-1</v>
      </c>
      <c r="E316">
        <f>6*60</f>
        <v>360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-5</v>
      </c>
      <c r="M316" s="2">
        <v>0</v>
      </c>
      <c r="N316" s="2">
        <v>1</v>
      </c>
      <c r="O316" s="2">
        <v>1</v>
      </c>
      <c r="P316" s="2">
        <v>1</v>
      </c>
      <c r="Q316" s="2">
        <v>1</v>
      </c>
      <c r="R316" s="2">
        <v>0</v>
      </c>
      <c r="S316" s="2">
        <v>0</v>
      </c>
      <c r="T316" s="2">
        <v>0</v>
      </c>
      <c r="U316" s="2">
        <v>1</v>
      </c>
      <c r="V316" s="2">
        <v>0</v>
      </c>
      <c r="W316" s="6">
        <v>0</v>
      </c>
    </row>
    <row r="317" spans="1:23">
      <c r="A317">
        <v>13</v>
      </c>
      <c r="B317" s="1">
        <v>20</v>
      </c>
      <c r="C317">
        <v>253</v>
      </c>
      <c r="D317">
        <v>-1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6">
        <v>0</v>
      </c>
    </row>
    <row r="318" spans="1:23">
      <c r="A318">
        <v>13</v>
      </c>
      <c r="B318" s="1">
        <v>20</v>
      </c>
      <c r="C318">
        <v>254</v>
      </c>
      <c r="D318">
        <v>-1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6">
        <v>0</v>
      </c>
    </row>
    <row r="319" spans="1:23">
      <c r="A319">
        <v>13</v>
      </c>
      <c r="B319" s="1">
        <v>20</v>
      </c>
      <c r="C319">
        <v>255</v>
      </c>
      <c r="D319">
        <v>-1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6">
        <v>0</v>
      </c>
    </row>
    <row r="320" spans="1:23" ht="15" thickBot="1">
      <c r="A320">
        <v>13</v>
      </c>
      <c r="B320" s="1">
        <v>25</v>
      </c>
      <c r="C320">
        <v>306</v>
      </c>
      <c r="D320">
        <v>1</v>
      </c>
      <c r="E320">
        <f>37*60+43</f>
        <v>2263</v>
      </c>
      <c r="F320">
        <v>9</v>
      </c>
      <c r="G320">
        <v>19</v>
      </c>
      <c r="H320">
        <v>4</v>
      </c>
      <c r="I320">
        <v>10</v>
      </c>
      <c r="J320">
        <v>5</v>
      </c>
      <c r="K320">
        <v>6</v>
      </c>
      <c r="L320">
        <v>9</v>
      </c>
      <c r="M320" s="2">
        <v>1</v>
      </c>
      <c r="N320" s="2">
        <v>12</v>
      </c>
      <c r="O320" s="2">
        <v>13</v>
      </c>
      <c r="P320" s="2">
        <v>7</v>
      </c>
      <c r="Q320" s="2">
        <v>2</v>
      </c>
      <c r="R320" s="2">
        <v>2</v>
      </c>
      <c r="S320" s="2">
        <v>2</v>
      </c>
      <c r="T320" s="2">
        <v>0</v>
      </c>
      <c r="U320" s="2">
        <v>1</v>
      </c>
      <c r="V320" s="2">
        <v>27</v>
      </c>
      <c r="W320" s="6">
        <v>1</v>
      </c>
    </row>
    <row r="321" spans="1:23" ht="15" thickBot="1">
      <c r="A321">
        <v>13</v>
      </c>
      <c r="B321" s="1">
        <v>25</v>
      </c>
      <c r="C321">
        <v>307</v>
      </c>
      <c r="D321">
        <v>1</v>
      </c>
      <c r="E321">
        <f>33*60+10</f>
        <v>1990</v>
      </c>
      <c r="F321">
        <v>7</v>
      </c>
      <c r="G321">
        <v>10</v>
      </c>
      <c r="H321">
        <v>0</v>
      </c>
      <c r="I321">
        <v>0</v>
      </c>
      <c r="J321">
        <v>1</v>
      </c>
      <c r="K321">
        <v>1</v>
      </c>
      <c r="L321">
        <v>1</v>
      </c>
      <c r="M321" s="2">
        <v>2</v>
      </c>
      <c r="N321" s="2">
        <v>6</v>
      </c>
      <c r="O321" s="2">
        <v>8</v>
      </c>
      <c r="P321" s="2">
        <v>3</v>
      </c>
      <c r="Q321" s="2">
        <v>3</v>
      </c>
      <c r="R321" s="2">
        <v>0</v>
      </c>
      <c r="S321" s="2">
        <v>0</v>
      </c>
      <c r="T321" s="2">
        <v>2</v>
      </c>
      <c r="U321" s="2">
        <v>0</v>
      </c>
      <c r="V321" s="2">
        <v>15</v>
      </c>
      <c r="W321" s="6">
        <v>1</v>
      </c>
    </row>
    <row r="322" spans="1:23" ht="15" thickBot="1">
      <c r="A322">
        <v>13</v>
      </c>
      <c r="B322" s="1">
        <v>25</v>
      </c>
      <c r="C322">
        <v>308</v>
      </c>
      <c r="D322">
        <v>1</v>
      </c>
      <c r="E322">
        <f>29*60+2</f>
        <v>1742</v>
      </c>
      <c r="F322">
        <v>4</v>
      </c>
      <c r="G322">
        <v>10</v>
      </c>
      <c r="H322">
        <v>0</v>
      </c>
      <c r="I322">
        <v>0</v>
      </c>
      <c r="J322">
        <v>3</v>
      </c>
      <c r="K322">
        <v>4</v>
      </c>
      <c r="L322">
        <v>-4</v>
      </c>
      <c r="M322" s="2">
        <v>1</v>
      </c>
      <c r="N322" s="2">
        <v>2</v>
      </c>
      <c r="O322" s="2">
        <v>3</v>
      </c>
      <c r="P322" s="2">
        <v>3</v>
      </c>
      <c r="Q322" s="2">
        <v>5</v>
      </c>
      <c r="R322" s="2">
        <v>0</v>
      </c>
      <c r="S322" s="2">
        <v>2</v>
      </c>
      <c r="T322" s="2">
        <v>2</v>
      </c>
      <c r="U322" s="2">
        <v>0</v>
      </c>
      <c r="V322" s="2">
        <v>11</v>
      </c>
      <c r="W322" s="6">
        <v>1</v>
      </c>
    </row>
    <row r="323" spans="1:23" ht="15" thickBot="1">
      <c r="A323">
        <v>13</v>
      </c>
      <c r="B323" s="1">
        <v>25</v>
      </c>
      <c r="C323">
        <v>309</v>
      </c>
      <c r="D323">
        <v>1</v>
      </c>
      <c r="E323">
        <f>34*60</f>
        <v>2040</v>
      </c>
      <c r="F323">
        <v>5</v>
      </c>
      <c r="G323">
        <v>10</v>
      </c>
      <c r="H323">
        <v>1</v>
      </c>
      <c r="I323">
        <v>3</v>
      </c>
      <c r="J323">
        <v>0</v>
      </c>
      <c r="K323">
        <v>0</v>
      </c>
      <c r="L323">
        <v>10</v>
      </c>
      <c r="M323" s="2">
        <v>0</v>
      </c>
      <c r="N323" s="2">
        <v>5</v>
      </c>
      <c r="O323" s="2">
        <v>5</v>
      </c>
      <c r="P323" s="2">
        <v>4</v>
      </c>
      <c r="Q323" s="2">
        <v>2</v>
      </c>
      <c r="R323" s="2">
        <v>0</v>
      </c>
      <c r="S323" s="2">
        <v>3</v>
      </c>
      <c r="T323" s="2">
        <v>0</v>
      </c>
      <c r="U323" s="2">
        <v>1</v>
      </c>
      <c r="V323" s="2">
        <v>11</v>
      </c>
      <c r="W323" s="6">
        <v>1</v>
      </c>
    </row>
    <row r="324" spans="1:23" ht="15" thickBot="1">
      <c r="A324">
        <v>13</v>
      </c>
      <c r="B324" s="1">
        <v>25</v>
      </c>
      <c r="C324">
        <v>310</v>
      </c>
      <c r="D324">
        <v>1</v>
      </c>
      <c r="E324">
        <f>38*60+43</f>
        <v>2323</v>
      </c>
      <c r="F324">
        <v>4</v>
      </c>
      <c r="G324">
        <v>9</v>
      </c>
      <c r="H324">
        <v>0</v>
      </c>
      <c r="I324">
        <v>3</v>
      </c>
      <c r="J324">
        <v>4</v>
      </c>
      <c r="K324">
        <v>5</v>
      </c>
      <c r="L324">
        <v>15</v>
      </c>
      <c r="M324" s="2">
        <v>0</v>
      </c>
      <c r="N324" s="2">
        <v>1</v>
      </c>
      <c r="O324" s="2">
        <v>1</v>
      </c>
      <c r="P324" s="2">
        <v>2</v>
      </c>
      <c r="Q324" s="2">
        <v>3</v>
      </c>
      <c r="R324" s="2">
        <v>1</v>
      </c>
      <c r="S324" s="2">
        <v>0</v>
      </c>
      <c r="T324" s="2">
        <v>0</v>
      </c>
      <c r="U324" s="2">
        <v>1</v>
      </c>
      <c r="V324" s="2">
        <v>12</v>
      </c>
      <c r="W324" s="6">
        <v>1</v>
      </c>
    </row>
    <row r="325" spans="1:23" ht="15" thickBot="1">
      <c r="A325">
        <v>13</v>
      </c>
      <c r="B325" s="1">
        <v>25</v>
      </c>
      <c r="C325">
        <v>311</v>
      </c>
      <c r="D325">
        <v>1</v>
      </c>
      <c r="E325">
        <f>14*60+50</f>
        <v>890</v>
      </c>
      <c r="F325">
        <v>3</v>
      </c>
      <c r="G325">
        <v>7</v>
      </c>
      <c r="H325">
        <v>0</v>
      </c>
      <c r="I325">
        <v>0</v>
      </c>
      <c r="J325">
        <v>3</v>
      </c>
      <c r="K325">
        <v>4</v>
      </c>
      <c r="L325">
        <v>6</v>
      </c>
      <c r="M325" s="2">
        <v>4</v>
      </c>
      <c r="N325" s="2">
        <v>3</v>
      </c>
      <c r="O325" s="2">
        <v>7</v>
      </c>
      <c r="P325" s="2">
        <v>2</v>
      </c>
      <c r="Q325" s="2">
        <v>4</v>
      </c>
      <c r="R325" s="2">
        <v>0</v>
      </c>
      <c r="S325" s="2">
        <v>2</v>
      </c>
      <c r="T325" s="2">
        <v>0</v>
      </c>
      <c r="U325" s="2">
        <v>1</v>
      </c>
      <c r="V325" s="2">
        <v>9</v>
      </c>
      <c r="W325" s="6">
        <v>0</v>
      </c>
    </row>
    <row r="326" spans="1:23" ht="15" thickBot="1">
      <c r="A326">
        <v>13</v>
      </c>
      <c r="B326" s="1">
        <v>25</v>
      </c>
      <c r="C326">
        <v>312</v>
      </c>
      <c r="D326">
        <v>1</v>
      </c>
      <c r="E326">
        <f>17*60+24</f>
        <v>1044</v>
      </c>
      <c r="F326">
        <v>2</v>
      </c>
      <c r="G326">
        <v>5</v>
      </c>
      <c r="H326">
        <v>0</v>
      </c>
      <c r="I326">
        <v>0</v>
      </c>
      <c r="J326">
        <v>0</v>
      </c>
      <c r="K326">
        <v>0</v>
      </c>
      <c r="L326">
        <v>1</v>
      </c>
      <c r="M326" s="2">
        <v>0</v>
      </c>
      <c r="N326" s="2">
        <v>3</v>
      </c>
      <c r="O326" s="2">
        <v>3</v>
      </c>
      <c r="P326" s="2">
        <v>1</v>
      </c>
      <c r="Q326" s="2">
        <v>1</v>
      </c>
      <c r="R326" s="2">
        <v>0</v>
      </c>
      <c r="S326" s="2">
        <v>0</v>
      </c>
      <c r="T326" s="2">
        <v>0</v>
      </c>
      <c r="U326" s="2">
        <v>0</v>
      </c>
      <c r="V326" s="2">
        <v>4</v>
      </c>
      <c r="W326" s="6">
        <v>0</v>
      </c>
    </row>
    <row r="327" spans="1:23" ht="15" thickBot="1">
      <c r="A327">
        <v>13</v>
      </c>
      <c r="B327" s="1">
        <v>25</v>
      </c>
      <c r="C327">
        <v>313</v>
      </c>
      <c r="D327">
        <v>1</v>
      </c>
      <c r="E327">
        <f>18*60+58</f>
        <v>1138</v>
      </c>
      <c r="F327">
        <v>4</v>
      </c>
      <c r="G327">
        <v>5</v>
      </c>
      <c r="H327">
        <v>0</v>
      </c>
      <c r="I327">
        <v>0</v>
      </c>
      <c r="J327">
        <v>2</v>
      </c>
      <c r="K327">
        <v>4</v>
      </c>
      <c r="L327">
        <v>11</v>
      </c>
      <c r="M327" s="2">
        <v>2</v>
      </c>
      <c r="N327" s="2">
        <v>3</v>
      </c>
      <c r="O327" s="2">
        <v>5</v>
      </c>
      <c r="P327" s="2">
        <v>1</v>
      </c>
      <c r="Q327" s="2">
        <v>0</v>
      </c>
      <c r="R327" s="2">
        <v>1</v>
      </c>
      <c r="S327" s="2">
        <v>0</v>
      </c>
      <c r="T327" s="2">
        <v>3</v>
      </c>
      <c r="U327" s="2">
        <v>0</v>
      </c>
      <c r="V327" s="2">
        <v>10</v>
      </c>
      <c r="W327" s="6">
        <v>0</v>
      </c>
    </row>
    <row r="328" spans="1:23" ht="15" thickBot="1">
      <c r="A328">
        <v>13</v>
      </c>
      <c r="B328" s="1">
        <v>25</v>
      </c>
      <c r="C328">
        <v>314</v>
      </c>
      <c r="D328">
        <v>1</v>
      </c>
      <c r="E328">
        <f>6*60+53</f>
        <v>413</v>
      </c>
      <c r="F328">
        <v>1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-6</v>
      </c>
      <c r="M328" s="2">
        <v>0</v>
      </c>
      <c r="N328" s="2">
        <v>1</v>
      </c>
      <c r="O328" s="2">
        <v>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2</v>
      </c>
      <c r="W328" s="6">
        <v>0</v>
      </c>
    </row>
    <row r="329" spans="1:23" ht="15" thickBot="1">
      <c r="A329">
        <v>13</v>
      </c>
      <c r="B329" s="1">
        <v>25</v>
      </c>
      <c r="C329">
        <v>315</v>
      </c>
      <c r="D329">
        <v>1</v>
      </c>
      <c r="E329">
        <f>9*60+17</f>
        <v>557</v>
      </c>
      <c r="F329">
        <v>0</v>
      </c>
      <c r="G329">
        <v>2</v>
      </c>
      <c r="H329">
        <v>0</v>
      </c>
      <c r="I329">
        <v>2</v>
      </c>
      <c r="J329">
        <v>0</v>
      </c>
      <c r="K329">
        <v>0</v>
      </c>
      <c r="L329">
        <v>-8</v>
      </c>
      <c r="M329" s="2">
        <v>0</v>
      </c>
      <c r="N329" s="2">
        <v>1</v>
      </c>
      <c r="O329" s="2">
        <v>1</v>
      </c>
      <c r="P329" s="2">
        <v>1</v>
      </c>
      <c r="Q329" s="2">
        <v>1</v>
      </c>
      <c r="R329" s="2">
        <v>0</v>
      </c>
      <c r="S329" s="2">
        <v>1</v>
      </c>
      <c r="T329" s="2">
        <v>0</v>
      </c>
      <c r="U329" s="2">
        <v>0</v>
      </c>
      <c r="V329" s="2">
        <v>0</v>
      </c>
      <c r="W329" s="6">
        <v>0</v>
      </c>
    </row>
    <row r="330" spans="1:23">
      <c r="A330">
        <v>13</v>
      </c>
      <c r="B330" s="1">
        <v>25</v>
      </c>
      <c r="C330">
        <v>316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6">
        <v>0</v>
      </c>
    </row>
    <row r="331" spans="1:23">
      <c r="A331">
        <v>13</v>
      </c>
      <c r="B331" s="1">
        <v>25</v>
      </c>
      <c r="C331">
        <v>317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6">
        <v>0</v>
      </c>
    </row>
    <row r="332" spans="1:23">
      <c r="A332">
        <v>13</v>
      </c>
      <c r="B332" s="1">
        <v>25</v>
      </c>
      <c r="C332">
        <v>318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6">
        <v>0</v>
      </c>
    </row>
    <row r="333" spans="1:23" ht="15" thickBot="1">
      <c r="A333">
        <v>14</v>
      </c>
      <c r="B333" s="1">
        <v>6</v>
      </c>
      <c r="C333">
        <v>65</v>
      </c>
      <c r="D333">
        <v>-1</v>
      </c>
      <c r="E333">
        <f>22*60+21</f>
        <v>1341</v>
      </c>
      <c r="F333">
        <v>5</v>
      </c>
      <c r="G333">
        <v>13</v>
      </c>
      <c r="H333">
        <v>2</v>
      </c>
      <c r="I333">
        <v>6</v>
      </c>
      <c r="J333">
        <v>4</v>
      </c>
      <c r="K333">
        <v>5</v>
      </c>
      <c r="L333">
        <v>-3</v>
      </c>
      <c r="M333" s="2">
        <v>0</v>
      </c>
      <c r="N333" s="2">
        <v>1</v>
      </c>
      <c r="O333" s="2">
        <v>1</v>
      </c>
      <c r="P333" s="2">
        <v>1</v>
      </c>
      <c r="Q333" s="2">
        <v>1</v>
      </c>
      <c r="R333" s="2">
        <v>2</v>
      </c>
      <c r="S333" s="2">
        <v>2</v>
      </c>
      <c r="T333" s="2">
        <v>0</v>
      </c>
      <c r="U333" s="2">
        <v>1</v>
      </c>
      <c r="V333" s="2">
        <v>16</v>
      </c>
      <c r="W333" s="6">
        <v>1</v>
      </c>
    </row>
    <row r="334" spans="1:23" ht="15" thickBot="1">
      <c r="A334">
        <v>14</v>
      </c>
      <c r="B334" s="1">
        <v>6</v>
      </c>
      <c r="C334">
        <v>66</v>
      </c>
      <c r="D334">
        <v>-1</v>
      </c>
      <c r="E334">
        <f>26*60+44</f>
        <v>1604</v>
      </c>
      <c r="F334">
        <v>2</v>
      </c>
      <c r="G334">
        <v>7</v>
      </c>
      <c r="H334">
        <v>0</v>
      </c>
      <c r="I334">
        <v>1</v>
      </c>
      <c r="J334">
        <v>4</v>
      </c>
      <c r="K334">
        <v>4</v>
      </c>
      <c r="L334">
        <v>-7</v>
      </c>
      <c r="M334" s="2">
        <v>0</v>
      </c>
      <c r="N334" s="2">
        <v>4</v>
      </c>
      <c r="O334" s="2">
        <v>4</v>
      </c>
      <c r="P334" s="2">
        <v>1</v>
      </c>
      <c r="Q334" s="2">
        <v>3</v>
      </c>
      <c r="R334" s="2">
        <v>1</v>
      </c>
      <c r="S334" s="2">
        <v>1</v>
      </c>
      <c r="T334" s="2">
        <v>0</v>
      </c>
      <c r="U334" s="2">
        <v>2</v>
      </c>
      <c r="V334" s="2">
        <v>8</v>
      </c>
      <c r="W334" s="6">
        <v>1</v>
      </c>
    </row>
    <row r="335" spans="1:23" ht="15" thickBot="1">
      <c r="A335">
        <v>14</v>
      </c>
      <c r="B335" s="1">
        <v>6</v>
      </c>
      <c r="C335">
        <v>67</v>
      </c>
      <c r="D335">
        <v>-1</v>
      </c>
      <c r="E335">
        <f>22*60+47</f>
        <v>1367</v>
      </c>
      <c r="F335">
        <v>1</v>
      </c>
      <c r="G335">
        <v>1</v>
      </c>
      <c r="H335">
        <v>0</v>
      </c>
      <c r="I335">
        <v>0</v>
      </c>
      <c r="J335">
        <v>3</v>
      </c>
      <c r="K335">
        <v>3</v>
      </c>
      <c r="L335">
        <v>-6</v>
      </c>
      <c r="M335" s="2">
        <v>2</v>
      </c>
      <c r="N335" s="2">
        <v>2</v>
      </c>
      <c r="O335" s="2">
        <v>4</v>
      </c>
      <c r="P335" s="2">
        <v>2</v>
      </c>
      <c r="Q335" s="2">
        <v>4</v>
      </c>
      <c r="R335" s="2">
        <v>1</v>
      </c>
      <c r="S335" s="2">
        <v>1</v>
      </c>
      <c r="T335" s="2">
        <v>0</v>
      </c>
      <c r="U335" s="2">
        <v>0</v>
      </c>
      <c r="V335" s="2">
        <v>5</v>
      </c>
      <c r="W335" s="6">
        <v>1</v>
      </c>
    </row>
    <row r="336" spans="1:23" ht="15" thickBot="1">
      <c r="A336">
        <v>14</v>
      </c>
      <c r="B336" s="1">
        <v>6</v>
      </c>
      <c r="C336">
        <v>68</v>
      </c>
      <c r="D336">
        <v>-1</v>
      </c>
      <c r="E336">
        <f>24*60+59</f>
        <v>1499</v>
      </c>
      <c r="F336">
        <v>1</v>
      </c>
      <c r="G336">
        <v>4</v>
      </c>
      <c r="H336">
        <v>0</v>
      </c>
      <c r="I336">
        <v>0</v>
      </c>
      <c r="J336">
        <v>2</v>
      </c>
      <c r="K336">
        <v>4</v>
      </c>
      <c r="L336">
        <v>0</v>
      </c>
      <c r="M336" s="2">
        <v>1</v>
      </c>
      <c r="N336" s="2">
        <v>2</v>
      </c>
      <c r="O336" s="2">
        <v>3</v>
      </c>
      <c r="P336" s="2">
        <v>3</v>
      </c>
      <c r="Q336" s="2">
        <v>1</v>
      </c>
      <c r="R336" s="2">
        <v>2</v>
      </c>
      <c r="S336" s="2">
        <v>1</v>
      </c>
      <c r="T336" s="2">
        <v>0</v>
      </c>
      <c r="U336" s="2">
        <v>0</v>
      </c>
      <c r="V336" s="2">
        <v>4</v>
      </c>
      <c r="W336" s="6">
        <v>1</v>
      </c>
    </row>
    <row r="337" spans="1:23" ht="15" thickBot="1">
      <c r="A337">
        <v>14</v>
      </c>
      <c r="B337" s="1">
        <v>6</v>
      </c>
      <c r="C337">
        <v>69</v>
      </c>
      <c r="D337">
        <v>-1</v>
      </c>
      <c r="E337">
        <f>27*60+34</f>
        <v>1654</v>
      </c>
      <c r="F337">
        <v>5</v>
      </c>
      <c r="G337">
        <v>11</v>
      </c>
      <c r="H337">
        <v>2</v>
      </c>
      <c r="I337">
        <v>4</v>
      </c>
      <c r="J337">
        <v>0</v>
      </c>
      <c r="K337">
        <v>0</v>
      </c>
      <c r="L337">
        <v>-9</v>
      </c>
      <c r="M337" s="2">
        <v>0</v>
      </c>
      <c r="N337" s="2">
        <v>1</v>
      </c>
      <c r="O337" s="2">
        <v>1</v>
      </c>
      <c r="P337" s="2">
        <v>0</v>
      </c>
      <c r="Q337" s="2">
        <v>1</v>
      </c>
      <c r="R337" s="2">
        <v>1</v>
      </c>
      <c r="S337" s="2">
        <v>2</v>
      </c>
      <c r="T337" s="2">
        <v>0</v>
      </c>
      <c r="U337" s="2">
        <v>1</v>
      </c>
      <c r="V337" s="2">
        <v>12</v>
      </c>
      <c r="W337" s="6">
        <v>1</v>
      </c>
    </row>
    <row r="338" spans="1:23" ht="15" thickBot="1">
      <c r="A338">
        <v>14</v>
      </c>
      <c r="B338" s="1">
        <v>6</v>
      </c>
      <c r="C338">
        <v>77</v>
      </c>
      <c r="D338">
        <v>-1</v>
      </c>
      <c r="E338">
        <f>20*60+37</f>
        <v>1237</v>
      </c>
      <c r="F338">
        <v>3</v>
      </c>
      <c r="G338">
        <v>8</v>
      </c>
      <c r="H338">
        <v>2</v>
      </c>
      <c r="I338">
        <v>5</v>
      </c>
      <c r="J338">
        <v>0</v>
      </c>
      <c r="K338">
        <v>0</v>
      </c>
      <c r="L338">
        <v>-32</v>
      </c>
      <c r="M338" s="2">
        <v>1</v>
      </c>
      <c r="N338" s="2">
        <v>2</v>
      </c>
      <c r="O338" s="2">
        <v>3</v>
      </c>
      <c r="P338" s="2">
        <v>0</v>
      </c>
      <c r="Q338" s="2">
        <v>2</v>
      </c>
      <c r="R338" s="2">
        <v>0</v>
      </c>
      <c r="S338" s="2">
        <v>1</v>
      </c>
      <c r="T338" s="2">
        <v>0</v>
      </c>
      <c r="U338" s="2">
        <v>1</v>
      </c>
      <c r="V338" s="2">
        <v>8</v>
      </c>
      <c r="W338" s="6">
        <v>0</v>
      </c>
    </row>
    <row r="339" spans="1:23" ht="15" thickBot="1">
      <c r="A339">
        <v>14</v>
      </c>
      <c r="B339" s="1">
        <v>6</v>
      </c>
      <c r="C339">
        <v>71</v>
      </c>
      <c r="D339">
        <v>-1</v>
      </c>
      <c r="E339">
        <f>17*60+47</f>
        <v>1067</v>
      </c>
      <c r="F339">
        <v>1</v>
      </c>
      <c r="G339">
        <v>3</v>
      </c>
      <c r="H339">
        <v>1</v>
      </c>
      <c r="I339">
        <v>1</v>
      </c>
      <c r="J339">
        <v>0</v>
      </c>
      <c r="K339">
        <v>2</v>
      </c>
      <c r="L339">
        <v>-20</v>
      </c>
      <c r="M339" s="2">
        <v>1</v>
      </c>
      <c r="N339" s="2">
        <v>1</v>
      </c>
      <c r="O339" s="2">
        <v>2</v>
      </c>
      <c r="P339" s="2">
        <v>1</v>
      </c>
      <c r="Q339" s="2">
        <v>1</v>
      </c>
      <c r="R339" s="2">
        <v>0</v>
      </c>
      <c r="S339" s="2">
        <v>2</v>
      </c>
      <c r="T339" s="2">
        <v>0</v>
      </c>
      <c r="U339" s="2">
        <v>0</v>
      </c>
      <c r="V339" s="2">
        <v>3</v>
      </c>
      <c r="W339" s="6">
        <v>0</v>
      </c>
    </row>
    <row r="340" spans="1:23" ht="15" thickBot="1">
      <c r="A340">
        <v>14</v>
      </c>
      <c r="B340" s="1">
        <v>6</v>
      </c>
      <c r="C340">
        <v>70</v>
      </c>
      <c r="D340">
        <v>-1</v>
      </c>
      <c r="E340">
        <f>25*60+39</f>
        <v>1539</v>
      </c>
      <c r="F340">
        <v>2</v>
      </c>
      <c r="G340">
        <v>5</v>
      </c>
      <c r="H340">
        <v>1</v>
      </c>
      <c r="I340">
        <v>4</v>
      </c>
      <c r="J340">
        <v>6</v>
      </c>
      <c r="K340">
        <v>8</v>
      </c>
      <c r="L340">
        <v>-25</v>
      </c>
      <c r="M340" s="2">
        <v>1</v>
      </c>
      <c r="N340" s="2">
        <v>2</v>
      </c>
      <c r="O340" s="2">
        <v>3</v>
      </c>
      <c r="P340" s="2">
        <v>0</v>
      </c>
      <c r="Q340" s="2">
        <v>2</v>
      </c>
      <c r="R340" s="2">
        <v>1</v>
      </c>
      <c r="S340" s="2">
        <v>3</v>
      </c>
      <c r="T340" s="2">
        <v>0</v>
      </c>
      <c r="U340" s="2">
        <v>0</v>
      </c>
      <c r="V340" s="2">
        <v>11</v>
      </c>
      <c r="W340" s="6">
        <v>0</v>
      </c>
    </row>
    <row r="341" spans="1:23" ht="15" thickBot="1">
      <c r="A341">
        <v>14</v>
      </c>
      <c r="B341" s="1">
        <v>6</v>
      </c>
      <c r="C341">
        <v>72</v>
      </c>
      <c r="D341">
        <v>-1</v>
      </c>
      <c r="E341">
        <f>21*60+22</f>
        <v>1282</v>
      </c>
      <c r="F341">
        <v>3</v>
      </c>
      <c r="G341">
        <v>8</v>
      </c>
      <c r="H341">
        <v>0</v>
      </c>
      <c r="I341">
        <v>4</v>
      </c>
      <c r="J341">
        <v>0</v>
      </c>
      <c r="K341">
        <v>0</v>
      </c>
      <c r="L341">
        <v>-21</v>
      </c>
      <c r="M341" s="2">
        <v>1</v>
      </c>
      <c r="N341" s="2">
        <v>0</v>
      </c>
      <c r="O341" s="2">
        <v>1</v>
      </c>
      <c r="P341" s="2">
        <v>1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6</v>
      </c>
      <c r="W341" s="6">
        <v>0</v>
      </c>
    </row>
    <row r="342" spans="1:23" ht="15" thickBot="1">
      <c r="A342">
        <v>14</v>
      </c>
      <c r="B342" s="1">
        <v>6</v>
      </c>
      <c r="C342">
        <v>73</v>
      </c>
      <c r="D342">
        <v>-1</v>
      </c>
      <c r="E342">
        <f>15*60+30</f>
        <v>930</v>
      </c>
      <c r="F342">
        <v>2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-13</v>
      </c>
      <c r="M342" s="2">
        <v>0</v>
      </c>
      <c r="N342" s="2">
        <v>0</v>
      </c>
      <c r="O342" s="2">
        <v>0</v>
      </c>
      <c r="P342" s="2">
        <v>0</v>
      </c>
      <c r="Q342" s="2">
        <v>1</v>
      </c>
      <c r="R342" s="2">
        <v>1</v>
      </c>
      <c r="S342" s="2">
        <v>1</v>
      </c>
      <c r="T342" s="2">
        <v>0</v>
      </c>
      <c r="U342" s="2">
        <v>0</v>
      </c>
      <c r="V342" s="2">
        <v>6</v>
      </c>
      <c r="W342" s="6">
        <v>0</v>
      </c>
    </row>
    <row r="343" spans="1:23" ht="15" thickBot="1">
      <c r="A343">
        <v>14</v>
      </c>
      <c r="B343" s="1">
        <v>6</v>
      </c>
      <c r="C343">
        <v>75</v>
      </c>
      <c r="D343">
        <v>-1</v>
      </c>
      <c r="E343">
        <f>7*60+20</f>
        <v>440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-2</v>
      </c>
      <c r="M343" s="2">
        <v>0</v>
      </c>
      <c r="N343" s="2">
        <v>1</v>
      </c>
      <c r="O343" s="2">
        <v>1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6">
        <v>0</v>
      </c>
    </row>
    <row r="344" spans="1:23" ht="15" thickBot="1">
      <c r="A344">
        <v>14</v>
      </c>
      <c r="B344" s="1">
        <v>6</v>
      </c>
      <c r="C344">
        <v>74</v>
      </c>
      <c r="D344">
        <v>-1</v>
      </c>
      <c r="E344">
        <f>7*60+20</f>
        <v>440</v>
      </c>
      <c r="F344">
        <v>1</v>
      </c>
      <c r="G344">
        <v>2</v>
      </c>
      <c r="H344">
        <v>0</v>
      </c>
      <c r="I344">
        <v>0</v>
      </c>
      <c r="J344">
        <v>0</v>
      </c>
      <c r="K344">
        <v>0</v>
      </c>
      <c r="L344">
        <v>-2</v>
      </c>
      <c r="M344" s="2">
        <v>0</v>
      </c>
      <c r="N344" s="2">
        <v>0</v>
      </c>
      <c r="O344" s="2">
        <v>0</v>
      </c>
      <c r="P344" s="2">
        <v>2</v>
      </c>
      <c r="Q344" s="2">
        <v>0</v>
      </c>
      <c r="R344" s="2">
        <v>0</v>
      </c>
      <c r="S344" s="2">
        <v>1</v>
      </c>
      <c r="T344" s="2">
        <v>0</v>
      </c>
      <c r="U344" s="2">
        <v>0</v>
      </c>
      <c r="V344" s="2">
        <v>2</v>
      </c>
      <c r="W344" s="6">
        <v>0</v>
      </c>
    </row>
    <row r="345" spans="1:23">
      <c r="A345">
        <v>14</v>
      </c>
      <c r="B345" s="1">
        <v>6</v>
      </c>
      <c r="C345">
        <v>76</v>
      </c>
      <c r="D345">
        <v>-1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6">
        <v>0</v>
      </c>
    </row>
    <row r="346" spans="1:23" ht="15" thickBot="1">
      <c r="A346">
        <v>14</v>
      </c>
      <c r="B346" s="1">
        <v>7</v>
      </c>
      <c r="C346">
        <v>79</v>
      </c>
      <c r="D346">
        <v>1</v>
      </c>
      <c r="E346">
        <f>37*60+21</f>
        <v>2241</v>
      </c>
      <c r="F346">
        <v>8</v>
      </c>
      <c r="G346">
        <v>16</v>
      </c>
      <c r="H346">
        <v>0</v>
      </c>
      <c r="I346">
        <v>1</v>
      </c>
      <c r="J346">
        <v>7</v>
      </c>
      <c r="K346">
        <v>8</v>
      </c>
      <c r="L346">
        <v>21</v>
      </c>
      <c r="M346" s="2">
        <v>1</v>
      </c>
      <c r="N346" s="2">
        <v>9</v>
      </c>
      <c r="O346" s="2">
        <v>10</v>
      </c>
      <c r="P346" s="2">
        <v>3</v>
      </c>
      <c r="Q346" s="2">
        <v>3</v>
      </c>
      <c r="R346" s="2">
        <v>2</v>
      </c>
      <c r="S346" s="2">
        <v>3</v>
      </c>
      <c r="T346" s="2">
        <v>1</v>
      </c>
      <c r="U346" s="2">
        <v>0</v>
      </c>
      <c r="V346" s="2">
        <v>23</v>
      </c>
      <c r="W346" s="6">
        <v>1</v>
      </c>
    </row>
    <row r="347" spans="1:23" ht="15" thickBot="1">
      <c r="A347">
        <v>14</v>
      </c>
      <c r="B347" s="1">
        <v>7</v>
      </c>
      <c r="C347">
        <v>89</v>
      </c>
      <c r="D347">
        <v>1</v>
      </c>
      <c r="E347">
        <f>20*60+54</f>
        <v>1254</v>
      </c>
      <c r="F347">
        <v>4</v>
      </c>
      <c r="G347">
        <v>6</v>
      </c>
      <c r="H347">
        <v>0</v>
      </c>
      <c r="I347">
        <v>0</v>
      </c>
      <c r="J347">
        <v>5</v>
      </c>
      <c r="K347">
        <v>6</v>
      </c>
      <c r="L347">
        <v>-2</v>
      </c>
      <c r="M347" s="2">
        <v>1</v>
      </c>
      <c r="N347" s="2">
        <v>5</v>
      </c>
      <c r="O347" s="2">
        <v>6</v>
      </c>
      <c r="P347" s="2">
        <v>2</v>
      </c>
      <c r="Q347" s="2">
        <v>4</v>
      </c>
      <c r="R347" s="2">
        <v>0</v>
      </c>
      <c r="S347" s="2">
        <v>2</v>
      </c>
      <c r="T347" s="2">
        <v>2</v>
      </c>
      <c r="U347" s="2">
        <v>0</v>
      </c>
      <c r="V347" s="2">
        <v>13</v>
      </c>
      <c r="W347" s="6">
        <v>1</v>
      </c>
    </row>
    <row r="348" spans="1:23" ht="15" thickBot="1">
      <c r="A348">
        <v>14</v>
      </c>
      <c r="B348" s="1">
        <v>7</v>
      </c>
      <c r="C348">
        <v>80</v>
      </c>
      <c r="D348">
        <v>1</v>
      </c>
      <c r="E348">
        <f>29*60+40</f>
        <v>1780</v>
      </c>
      <c r="F348">
        <v>2</v>
      </c>
      <c r="G348">
        <v>2</v>
      </c>
      <c r="H348">
        <v>0</v>
      </c>
      <c r="I348">
        <v>0</v>
      </c>
      <c r="J348">
        <v>0</v>
      </c>
      <c r="K348">
        <v>2</v>
      </c>
      <c r="L348">
        <v>13</v>
      </c>
      <c r="M348" s="2">
        <v>1</v>
      </c>
      <c r="N348" s="2">
        <v>4</v>
      </c>
      <c r="O348" s="2">
        <v>5</v>
      </c>
      <c r="P348" s="2">
        <v>1</v>
      </c>
      <c r="Q348" s="2">
        <v>4</v>
      </c>
      <c r="R348" s="2">
        <v>1</v>
      </c>
      <c r="S348" s="2">
        <v>2</v>
      </c>
      <c r="T348" s="2">
        <v>2</v>
      </c>
      <c r="U348" s="2">
        <v>0</v>
      </c>
      <c r="V348" s="2">
        <v>4</v>
      </c>
      <c r="W348" s="6">
        <v>1</v>
      </c>
    </row>
    <row r="349" spans="1:23" ht="15" thickBot="1">
      <c r="A349">
        <v>14</v>
      </c>
      <c r="B349" s="1">
        <v>7</v>
      </c>
      <c r="C349">
        <v>82</v>
      </c>
      <c r="D349">
        <v>1</v>
      </c>
      <c r="E349">
        <f>20*60+23</f>
        <v>1223</v>
      </c>
      <c r="F349">
        <v>2</v>
      </c>
      <c r="G349">
        <v>5</v>
      </c>
      <c r="H349">
        <v>1</v>
      </c>
      <c r="I349">
        <v>4</v>
      </c>
      <c r="J349">
        <v>0</v>
      </c>
      <c r="K349">
        <v>0</v>
      </c>
      <c r="L349">
        <v>4</v>
      </c>
      <c r="M349" s="2">
        <v>2</v>
      </c>
      <c r="N349" s="2">
        <v>1</v>
      </c>
      <c r="O349" s="2">
        <v>3</v>
      </c>
      <c r="P349" s="2">
        <v>3</v>
      </c>
      <c r="Q349" s="2">
        <v>0</v>
      </c>
      <c r="R349" s="2">
        <v>0</v>
      </c>
      <c r="S349" s="2">
        <v>1</v>
      </c>
      <c r="T349" s="2">
        <v>0</v>
      </c>
      <c r="U349" s="2">
        <v>0</v>
      </c>
      <c r="V349" s="2">
        <v>5</v>
      </c>
      <c r="W349" s="6">
        <v>1</v>
      </c>
    </row>
    <row r="350" spans="1:23" ht="15" thickBot="1">
      <c r="A350">
        <v>14</v>
      </c>
      <c r="B350" s="1">
        <v>7</v>
      </c>
      <c r="C350">
        <v>78</v>
      </c>
      <c r="D350">
        <v>1</v>
      </c>
      <c r="E350">
        <f>35*60+21</f>
        <v>2121</v>
      </c>
      <c r="F350">
        <v>9</v>
      </c>
      <c r="G350">
        <v>16</v>
      </c>
      <c r="H350">
        <v>6</v>
      </c>
      <c r="I350">
        <v>12</v>
      </c>
      <c r="J350">
        <v>0</v>
      </c>
      <c r="K350">
        <v>0</v>
      </c>
      <c r="L350">
        <v>17</v>
      </c>
      <c r="M350" s="2">
        <v>0</v>
      </c>
      <c r="N350" s="2">
        <v>8</v>
      </c>
      <c r="O350" s="2">
        <v>8</v>
      </c>
      <c r="P350" s="2">
        <v>6</v>
      </c>
      <c r="Q350" s="2">
        <v>3</v>
      </c>
      <c r="R350" s="2">
        <v>1</v>
      </c>
      <c r="S350" s="2">
        <v>1</v>
      </c>
      <c r="T350" s="2">
        <v>0</v>
      </c>
      <c r="U350" s="2">
        <v>0</v>
      </c>
      <c r="V350" s="2">
        <v>24</v>
      </c>
      <c r="W350" s="6">
        <v>1</v>
      </c>
    </row>
    <row r="351" spans="1:23" ht="15" thickBot="1">
      <c r="A351">
        <v>14</v>
      </c>
      <c r="B351" s="1">
        <v>7</v>
      </c>
      <c r="C351">
        <v>81</v>
      </c>
      <c r="D351">
        <v>1</v>
      </c>
      <c r="E351">
        <f>24*60+6</f>
        <v>1446</v>
      </c>
      <c r="F351">
        <v>4</v>
      </c>
      <c r="G351">
        <v>6</v>
      </c>
      <c r="H351">
        <v>0</v>
      </c>
      <c r="I351">
        <v>2</v>
      </c>
      <c r="J351">
        <v>2</v>
      </c>
      <c r="K351">
        <v>3</v>
      </c>
      <c r="L351">
        <v>29</v>
      </c>
      <c r="M351" s="2">
        <v>1</v>
      </c>
      <c r="N351" s="2">
        <v>2</v>
      </c>
      <c r="O351" s="2">
        <v>3</v>
      </c>
      <c r="P351" s="2">
        <v>2</v>
      </c>
      <c r="Q351" s="2">
        <v>5</v>
      </c>
      <c r="R351" s="2">
        <v>5</v>
      </c>
      <c r="S351" s="2">
        <v>2</v>
      </c>
      <c r="T351" s="2">
        <v>0</v>
      </c>
      <c r="U351" s="2">
        <v>0</v>
      </c>
      <c r="V351" s="2">
        <v>10</v>
      </c>
      <c r="W351" s="6">
        <v>0</v>
      </c>
    </row>
    <row r="352" spans="1:23" ht="15" thickBot="1">
      <c r="A352">
        <v>14</v>
      </c>
      <c r="B352" s="1">
        <v>7</v>
      </c>
      <c r="C352">
        <v>83</v>
      </c>
      <c r="D352">
        <v>1</v>
      </c>
      <c r="E352">
        <f>27*60+33</f>
        <v>1653</v>
      </c>
      <c r="F352">
        <v>7</v>
      </c>
      <c r="G352">
        <v>10</v>
      </c>
      <c r="H352">
        <v>3</v>
      </c>
      <c r="I352">
        <v>5</v>
      </c>
      <c r="J352">
        <v>0</v>
      </c>
      <c r="K352">
        <v>0</v>
      </c>
      <c r="L352">
        <v>33</v>
      </c>
      <c r="M352" s="2">
        <v>1</v>
      </c>
      <c r="N352" s="2">
        <v>0</v>
      </c>
      <c r="O352" s="2">
        <v>1</v>
      </c>
      <c r="P352" s="2">
        <v>0</v>
      </c>
      <c r="Q352" s="2">
        <v>1</v>
      </c>
      <c r="R352" s="2">
        <v>0</v>
      </c>
      <c r="S352" s="2">
        <v>0</v>
      </c>
      <c r="T352" s="2">
        <v>0</v>
      </c>
      <c r="U352" s="2">
        <v>0</v>
      </c>
      <c r="V352" s="2">
        <v>17</v>
      </c>
      <c r="W352" s="6">
        <v>0</v>
      </c>
    </row>
    <row r="353" spans="1:23" ht="15" thickBot="1">
      <c r="A353">
        <v>14</v>
      </c>
      <c r="B353" s="1">
        <v>7</v>
      </c>
      <c r="C353">
        <v>84</v>
      </c>
      <c r="D353">
        <v>1</v>
      </c>
      <c r="E353">
        <f>20*60+30</f>
        <v>1230</v>
      </c>
      <c r="F353">
        <v>2</v>
      </c>
      <c r="G353">
        <v>2</v>
      </c>
      <c r="H353">
        <v>1</v>
      </c>
      <c r="I353">
        <v>1</v>
      </c>
      <c r="J353">
        <v>1</v>
      </c>
      <c r="K353">
        <v>1</v>
      </c>
      <c r="L353">
        <v>17</v>
      </c>
      <c r="M353" s="2">
        <v>1</v>
      </c>
      <c r="N353" s="2">
        <v>1</v>
      </c>
      <c r="O353" s="2">
        <v>2</v>
      </c>
      <c r="P353" s="2">
        <v>3</v>
      </c>
      <c r="Q353" s="2">
        <v>2</v>
      </c>
      <c r="R353" s="2">
        <v>0</v>
      </c>
      <c r="S353" s="2">
        <v>2</v>
      </c>
      <c r="T353" s="2">
        <v>0</v>
      </c>
      <c r="U353" s="2">
        <v>0</v>
      </c>
      <c r="V353" s="2">
        <v>6</v>
      </c>
      <c r="W353" s="6">
        <v>0</v>
      </c>
    </row>
    <row r="354" spans="1:23" ht="15" thickBot="1">
      <c r="A354">
        <v>14</v>
      </c>
      <c r="B354" s="1">
        <v>7</v>
      </c>
      <c r="C354">
        <v>86</v>
      </c>
      <c r="D354">
        <v>1</v>
      </c>
      <c r="E354">
        <f>6*60+3</f>
        <v>363</v>
      </c>
      <c r="F354">
        <v>3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2</v>
      </c>
      <c r="M354" s="2">
        <v>1</v>
      </c>
      <c r="N354" s="2">
        <v>1</v>
      </c>
      <c r="O354" s="2">
        <v>2</v>
      </c>
      <c r="P354" s="2">
        <v>0</v>
      </c>
      <c r="Q354" s="2">
        <v>1</v>
      </c>
      <c r="R354" s="2">
        <v>0</v>
      </c>
      <c r="S354" s="2">
        <v>0</v>
      </c>
      <c r="T354" s="2">
        <v>0</v>
      </c>
      <c r="U354" s="2">
        <v>0</v>
      </c>
      <c r="V354" s="2">
        <v>6</v>
      </c>
      <c r="W354" s="6">
        <v>0</v>
      </c>
    </row>
    <row r="355" spans="1:23" ht="15" thickBot="1">
      <c r="A355">
        <v>14</v>
      </c>
      <c r="B355" s="1">
        <v>7</v>
      </c>
      <c r="C355">
        <v>85</v>
      </c>
      <c r="D355">
        <v>1</v>
      </c>
      <c r="E355">
        <f>6*60+3</f>
        <v>363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</v>
      </c>
      <c r="M355" s="2">
        <v>0</v>
      </c>
      <c r="N355" s="2">
        <v>0</v>
      </c>
      <c r="O355" s="2">
        <v>0</v>
      </c>
      <c r="P355" s="2">
        <v>0</v>
      </c>
      <c r="Q355" s="2">
        <v>1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6">
        <v>0</v>
      </c>
    </row>
    <row r="356" spans="1:23" ht="15" thickBot="1">
      <c r="A356">
        <v>14</v>
      </c>
      <c r="B356" s="1">
        <v>7</v>
      </c>
      <c r="C356">
        <v>87</v>
      </c>
      <c r="D356">
        <v>1</v>
      </c>
      <c r="E356">
        <f>6*60+3</f>
        <v>363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2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2</v>
      </c>
      <c r="S356" s="2">
        <v>0</v>
      </c>
      <c r="T356" s="2">
        <v>0</v>
      </c>
      <c r="U356" s="2">
        <v>0</v>
      </c>
      <c r="V356" s="2">
        <v>0</v>
      </c>
      <c r="W356" s="6">
        <v>0</v>
      </c>
    </row>
    <row r="357" spans="1:23" ht="15" thickBot="1">
      <c r="A357">
        <v>14</v>
      </c>
      <c r="B357" s="1">
        <v>7</v>
      </c>
      <c r="C357">
        <v>88</v>
      </c>
      <c r="D357">
        <v>1</v>
      </c>
      <c r="E357">
        <f>6*60+3</f>
        <v>363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2</v>
      </c>
      <c r="M357" s="2">
        <v>0</v>
      </c>
      <c r="N357" s="2">
        <v>1</v>
      </c>
      <c r="O357" s="2">
        <v>1</v>
      </c>
      <c r="P357" s="2">
        <v>1</v>
      </c>
      <c r="Q357" s="2">
        <v>1</v>
      </c>
      <c r="R357" s="2">
        <v>0</v>
      </c>
      <c r="S357" s="2">
        <v>2</v>
      </c>
      <c r="T357" s="2">
        <v>0</v>
      </c>
      <c r="U357" s="2">
        <v>0</v>
      </c>
      <c r="V357" s="2">
        <v>2</v>
      </c>
      <c r="W357" s="6">
        <v>0</v>
      </c>
    </row>
    <row r="358" spans="1:23" ht="15" thickBot="1">
      <c r="A358">
        <v>15</v>
      </c>
      <c r="B358" s="1">
        <v>26</v>
      </c>
      <c r="C358">
        <v>319</v>
      </c>
      <c r="D358">
        <v>1</v>
      </c>
      <c r="E358">
        <f>21*60+2</f>
        <v>1262</v>
      </c>
      <c r="F358">
        <v>4</v>
      </c>
      <c r="G358">
        <v>7</v>
      </c>
      <c r="H358">
        <v>0</v>
      </c>
      <c r="I358">
        <v>1</v>
      </c>
      <c r="J358">
        <v>0</v>
      </c>
      <c r="K358">
        <v>0</v>
      </c>
      <c r="L358">
        <v>28</v>
      </c>
      <c r="M358" s="2">
        <v>0</v>
      </c>
      <c r="N358" s="2">
        <v>2</v>
      </c>
      <c r="O358" s="2">
        <v>2</v>
      </c>
      <c r="P358" s="2">
        <v>2</v>
      </c>
      <c r="Q358" s="2">
        <v>0</v>
      </c>
      <c r="R358" s="2">
        <v>0</v>
      </c>
      <c r="S358" s="2">
        <v>0</v>
      </c>
      <c r="T358" s="2">
        <v>0</v>
      </c>
      <c r="U358" s="2">
        <v>1</v>
      </c>
      <c r="V358" s="2">
        <v>8</v>
      </c>
      <c r="W358" s="6">
        <v>1</v>
      </c>
    </row>
    <row r="359" spans="1:23" ht="15" thickBot="1">
      <c r="A359">
        <v>15</v>
      </c>
      <c r="B359" s="1">
        <v>26</v>
      </c>
      <c r="C359">
        <v>320</v>
      </c>
      <c r="D359">
        <v>1</v>
      </c>
      <c r="E359">
        <f>32*60+28</f>
        <v>1948</v>
      </c>
      <c r="F359">
        <v>6</v>
      </c>
      <c r="G359">
        <v>10</v>
      </c>
      <c r="H359">
        <v>0</v>
      </c>
      <c r="I359">
        <v>0</v>
      </c>
      <c r="J359">
        <v>8</v>
      </c>
      <c r="K359">
        <v>8</v>
      </c>
      <c r="L359">
        <v>18</v>
      </c>
      <c r="M359" s="2">
        <v>5</v>
      </c>
      <c r="N359" s="2">
        <v>6</v>
      </c>
      <c r="O359" s="2">
        <v>11</v>
      </c>
      <c r="P359" s="2">
        <v>0</v>
      </c>
      <c r="Q359" s="2">
        <v>4</v>
      </c>
      <c r="R359" s="2">
        <v>2</v>
      </c>
      <c r="S359" s="2">
        <v>0</v>
      </c>
      <c r="T359" s="2">
        <v>1</v>
      </c>
      <c r="U359" s="2">
        <v>2</v>
      </c>
      <c r="V359" s="2">
        <v>20</v>
      </c>
      <c r="W359" s="6">
        <v>1</v>
      </c>
    </row>
    <row r="360" spans="1:23" ht="15" thickBot="1">
      <c r="A360">
        <v>15</v>
      </c>
      <c r="B360" s="1">
        <v>26</v>
      </c>
      <c r="C360">
        <v>321</v>
      </c>
      <c r="D360">
        <v>1</v>
      </c>
      <c r="E360">
        <f>33*60+30</f>
        <v>2010</v>
      </c>
      <c r="F360">
        <v>7</v>
      </c>
      <c r="G360">
        <v>16</v>
      </c>
      <c r="H360">
        <v>4</v>
      </c>
      <c r="I360">
        <v>7</v>
      </c>
      <c r="J360">
        <v>2</v>
      </c>
      <c r="K360">
        <v>2</v>
      </c>
      <c r="L360">
        <v>17</v>
      </c>
      <c r="M360" s="9">
        <v>0</v>
      </c>
      <c r="N360" s="9">
        <v>8</v>
      </c>
      <c r="O360" s="9">
        <v>8</v>
      </c>
      <c r="P360" s="9">
        <v>5</v>
      </c>
      <c r="Q360" s="9">
        <v>1</v>
      </c>
      <c r="R360" s="9">
        <v>0</v>
      </c>
      <c r="S360" s="9">
        <v>1</v>
      </c>
      <c r="T360" s="9">
        <v>0</v>
      </c>
      <c r="U360" s="9">
        <v>1</v>
      </c>
      <c r="V360" s="9">
        <v>20</v>
      </c>
      <c r="W360" s="6">
        <v>1</v>
      </c>
    </row>
    <row r="361" spans="1:23" ht="15" thickBot="1">
      <c r="A361">
        <v>15</v>
      </c>
      <c r="B361" s="1">
        <v>26</v>
      </c>
      <c r="C361">
        <v>322</v>
      </c>
      <c r="D361">
        <v>1</v>
      </c>
      <c r="E361">
        <f>33*60+31</f>
        <v>2011</v>
      </c>
      <c r="F361">
        <v>10</v>
      </c>
      <c r="G361">
        <v>15</v>
      </c>
      <c r="H361">
        <v>3</v>
      </c>
      <c r="I361">
        <v>3</v>
      </c>
      <c r="J361">
        <v>3</v>
      </c>
      <c r="K361">
        <v>4</v>
      </c>
      <c r="L361">
        <v>10</v>
      </c>
      <c r="M361" s="2">
        <v>0</v>
      </c>
      <c r="N361" s="2">
        <v>0</v>
      </c>
      <c r="O361" s="2">
        <v>0</v>
      </c>
      <c r="P361" s="2">
        <v>3</v>
      </c>
      <c r="Q361" s="2">
        <v>3</v>
      </c>
      <c r="R361" s="2">
        <v>1</v>
      </c>
      <c r="S361" s="2">
        <v>3</v>
      </c>
      <c r="T361" s="2">
        <v>0</v>
      </c>
      <c r="U361" s="2">
        <v>0</v>
      </c>
      <c r="V361" s="2">
        <v>26</v>
      </c>
      <c r="W361" s="6">
        <v>1</v>
      </c>
    </row>
    <row r="362" spans="1:23" ht="15" thickBot="1">
      <c r="A362">
        <v>15</v>
      </c>
      <c r="B362" s="1">
        <v>26</v>
      </c>
      <c r="C362">
        <v>323</v>
      </c>
      <c r="D362">
        <v>1</v>
      </c>
      <c r="E362">
        <f>28*60+27</f>
        <v>1707</v>
      </c>
      <c r="F362">
        <v>7</v>
      </c>
      <c r="G362">
        <v>8</v>
      </c>
      <c r="H362">
        <v>0</v>
      </c>
      <c r="I362">
        <v>1</v>
      </c>
      <c r="J362">
        <v>3</v>
      </c>
      <c r="K362">
        <v>4</v>
      </c>
      <c r="L362">
        <v>20</v>
      </c>
      <c r="M362" s="2">
        <v>0</v>
      </c>
      <c r="N362" s="2">
        <v>6</v>
      </c>
      <c r="O362" s="2">
        <v>6</v>
      </c>
      <c r="P362" s="2">
        <v>8</v>
      </c>
      <c r="Q362" s="2">
        <v>1</v>
      </c>
      <c r="R362" s="2">
        <v>1</v>
      </c>
      <c r="S362" s="2">
        <v>4</v>
      </c>
      <c r="T362" s="2">
        <v>0</v>
      </c>
      <c r="U362" s="2">
        <v>0</v>
      </c>
      <c r="V362" s="2">
        <v>17</v>
      </c>
      <c r="W362" s="6">
        <v>1</v>
      </c>
    </row>
    <row r="363" spans="1:23" ht="15" thickBot="1">
      <c r="A363">
        <v>15</v>
      </c>
      <c r="B363" s="1">
        <v>26</v>
      </c>
      <c r="C363">
        <v>324</v>
      </c>
      <c r="D363">
        <v>1</v>
      </c>
      <c r="E363">
        <f>30*60+14</f>
        <v>1814</v>
      </c>
      <c r="F363">
        <v>5</v>
      </c>
      <c r="G363">
        <v>9</v>
      </c>
      <c r="H363">
        <v>1</v>
      </c>
      <c r="I363">
        <v>3</v>
      </c>
      <c r="J363">
        <v>2</v>
      </c>
      <c r="K363">
        <v>2</v>
      </c>
      <c r="L363">
        <v>-2</v>
      </c>
      <c r="M363" s="2">
        <v>0</v>
      </c>
      <c r="N363" s="2">
        <v>4</v>
      </c>
      <c r="O363" s="2">
        <v>4</v>
      </c>
      <c r="P363" s="2">
        <v>4</v>
      </c>
      <c r="Q363" s="2">
        <v>2</v>
      </c>
      <c r="R363" s="2">
        <v>1</v>
      </c>
      <c r="S363" s="2">
        <v>3</v>
      </c>
      <c r="T363" s="2">
        <v>0</v>
      </c>
      <c r="U363" s="2">
        <v>0</v>
      </c>
      <c r="V363" s="2">
        <v>13</v>
      </c>
      <c r="W363" s="6">
        <v>0</v>
      </c>
    </row>
    <row r="364" spans="1:23" ht="15" thickBot="1">
      <c r="A364">
        <v>15</v>
      </c>
      <c r="B364" s="1">
        <v>26</v>
      </c>
      <c r="C364">
        <v>325</v>
      </c>
      <c r="D364">
        <v>1</v>
      </c>
      <c r="E364">
        <f>22*60+5</f>
        <v>1325</v>
      </c>
      <c r="F364">
        <v>1</v>
      </c>
      <c r="G364">
        <v>5</v>
      </c>
      <c r="H364">
        <v>1</v>
      </c>
      <c r="I364">
        <v>3</v>
      </c>
      <c r="J364">
        <v>0</v>
      </c>
      <c r="K364">
        <v>0</v>
      </c>
      <c r="L364">
        <v>8</v>
      </c>
      <c r="M364" s="2">
        <v>0</v>
      </c>
      <c r="N364" s="2">
        <v>2</v>
      </c>
      <c r="O364" s="2">
        <v>2</v>
      </c>
      <c r="P364" s="2">
        <v>5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3</v>
      </c>
      <c r="W364" s="6">
        <v>0</v>
      </c>
    </row>
    <row r="365" spans="1:23" ht="15" thickBot="1">
      <c r="A365">
        <v>15</v>
      </c>
      <c r="B365" s="1">
        <v>26</v>
      </c>
      <c r="C365">
        <v>326</v>
      </c>
      <c r="D365">
        <v>1</v>
      </c>
      <c r="E365">
        <f>18*60+39</f>
        <v>1119</v>
      </c>
      <c r="F365">
        <v>2</v>
      </c>
      <c r="G365">
        <v>3</v>
      </c>
      <c r="H365">
        <v>0</v>
      </c>
      <c r="I365">
        <v>0</v>
      </c>
      <c r="J365">
        <v>0</v>
      </c>
      <c r="K365">
        <v>0</v>
      </c>
      <c r="L365">
        <v>9</v>
      </c>
      <c r="M365" s="2">
        <v>1</v>
      </c>
      <c r="N365" s="2">
        <v>2</v>
      </c>
      <c r="O365" s="2">
        <v>3</v>
      </c>
      <c r="P365" s="2">
        <v>0</v>
      </c>
      <c r="Q365" s="2">
        <v>1</v>
      </c>
      <c r="R365" s="2">
        <v>0</v>
      </c>
      <c r="S365" s="2">
        <v>1</v>
      </c>
      <c r="T365" s="2">
        <v>2</v>
      </c>
      <c r="U365" s="2">
        <v>0</v>
      </c>
      <c r="V365" s="2">
        <v>4</v>
      </c>
      <c r="W365" s="6">
        <v>0</v>
      </c>
    </row>
    <row r="366" spans="1:23" ht="15" thickBot="1">
      <c r="A366">
        <v>15</v>
      </c>
      <c r="B366" s="1">
        <v>26</v>
      </c>
      <c r="C366">
        <v>327</v>
      </c>
      <c r="D366">
        <v>1</v>
      </c>
      <c r="E366">
        <f>15*60+39</f>
        <v>939</v>
      </c>
      <c r="F366">
        <v>1</v>
      </c>
      <c r="G366">
        <v>3</v>
      </c>
      <c r="H366">
        <v>0</v>
      </c>
      <c r="I366">
        <v>0</v>
      </c>
      <c r="J366">
        <v>1</v>
      </c>
      <c r="K366">
        <v>2</v>
      </c>
      <c r="L366">
        <v>-7</v>
      </c>
      <c r="M366" s="2">
        <v>0</v>
      </c>
      <c r="N366" s="2">
        <v>1</v>
      </c>
      <c r="O366" s="2">
        <v>1</v>
      </c>
      <c r="P366" s="2">
        <v>0</v>
      </c>
      <c r="Q366" s="2">
        <v>2</v>
      </c>
      <c r="R366" s="2">
        <v>1</v>
      </c>
      <c r="S366" s="2">
        <v>0</v>
      </c>
      <c r="T366" s="2">
        <v>1</v>
      </c>
      <c r="U366" s="2">
        <v>0</v>
      </c>
      <c r="V366" s="2">
        <v>3</v>
      </c>
      <c r="W366" s="6">
        <v>0</v>
      </c>
    </row>
    <row r="367" spans="1:23" ht="15" thickBot="1">
      <c r="A367">
        <v>15</v>
      </c>
      <c r="B367" s="1">
        <v>26</v>
      </c>
      <c r="C367">
        <v>328</v>
      </c>
      <c r="D367">
        <v>1</v>
      </c>
      <c r="E367">
        <f>2*60+36</f>
        <v>156</v>
      </c>
      <c r="F367">
        <v>2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2</v>
      </c>
      <c r="M367" s="2">
        <v>0</v>
      </c>
      <c r="N367" s="2">
        <v>0</v>
      </c>
      <c r="O367" s="2">
        <v>0</v>
      </c>
      <c r="P367" s="2">
        <v>1</v>
      </c>
      <c r="Q367" s="2">
        <v>1</v>
      </c>
      <c r="R367" s="2">
        <v>0</v>
      </c>
      <c r="S367" s="2">
        <v>0</v>
      </c>
      <c r="T367" s="2">
        <v>0</v>
      </c>
      <c r="U367" s="2">
        <v>0</v>
      </c>
      <c r="V367" s="2">
        <v>4</v>
      </c>
      <c r="W367" s="6">
        <v>0</v>
      </c>
    </row>
    <row r="368" spans="1:23" ht="15" thickBot="1">
      <c r="A368">
        <v>15</v>
      </c>
      <c r="B368" s="1">
        <v>26</v>
      </c>
      <c r="C368">
        <v>329</v>
      </c>
      <c r="D368">
        <v>1</v>
      </c>
      <c r="E368">
        <f>1*60+49</f>
        <v>109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2</v>
      </c>
      <c r="L368">
        <v>2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1</v>
      </c>
      <c r="S368" s="2">
        <v>0</v>
      </c>
      <c r="T368" s="2">
        <v>0</v>
      </c>
      <c r="U368" s="2">
        <v>0</v>
      </c>
      <c r="V368" s="2">
        <v>1</v>
      </c>
      <c r="W368" s="6">
        <v>0</v>
      </c>
    </row>
    <row r="369" spans="1:23">
      <c r="A369">
        <v>15</v>
      </c>
      <c r="B369" s="1">
        <v>26</v>
      </c>
      <c r="C369">
        <v>330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6">
        <v>0</v>
      </c>
    </row>
    <row r="370" spans="1:23" ht="15" thickBot="1">
      <c r="A370">
        <v>15</v>
      </c>
      <c r="B370" s="1">
        <v>27</v>
      </c>
      <c r="C370">
        <v>331</v>
      </c>
      <c r="D370">
        <v>-1</v>
      </c>
      <c r="E370">
        <f>21*60+11</f>
        <v>1271</v>
      </c>
      <c r="F370">
        <v>4</v>
      </c>
      <c r="G370">
        <v>7</v>
      </c>
      <c r="H370">
        <v>2</v>
      </c>
      <c r="I370">
        <v>4</v>
      </c>
      <c r="J370">
        <v>0</v>
      </c>
      <c r="K370">
        <v>0</v>
      </c>
      <c r="L370">
        <v>-12</v>
      </c>
      <c r="M370" s="2">
        <v>0</v>
      </c>
      <c r="N370" s="2">
        <v>2</v>
      </c>
      <c r="O370" s="2">
        <v>2</v>
      </c>
      <c r="P370" s="2">
        <v>0</v>
      </c>
      <c r="Q370" s="2">
        <v>2</v>
      </c>
      <c r="R370" s="2">
        <v>1</v>
      </c>
      <c r="S370" s="2">
        <v>3</v>
      </c>
      <c r="T370" s="2">
        <v>0</v>
      </c>
      <c r="U370" s="2">
        <v>0</v>
      </c>
      <c r="V370" s="2">
        <v>10</v>
      </c>
      <c r="W370" s="6">
        <v>1</v>
      </c>
    </row>
    <row r="371" spans="1:23" ht="15" thickBot="1">
      <c r="A371">
        <v>15</v>
      </c>
      <c r="B371" s="1">
        <v>27</v>
      </c>
      <c r="C371">
        <v>332</v>
      </c>
      <c r="D371">
        <v>-1</v>
      </c>
      <c r="E371">
        <f>18*60+3</f>
        <v>1083</v>
      </c>
      <c r="F371">
        <v>3</v>
      </c>
      <c r="G371">
        <v>5</v>
      </c>
      <c r="H371">
        <v>0</v>
      </c>
      <c r="I371">
        <v>0</v>
      </c>
      <c r="J371">
        <v>2</v>
      </c>
      <c r="K371">
        <v>2</v>
      </c>
      <c r="L371">
        <v>-7</v>
      </c>
      <c r="M371" s="2">
        <v>1</v>
      </c>
      <c r="N371" s="2">
        <v>4</v>
      </c>
      <c r="O371" s="2">
        <v>5</v>
      </c>
      <c r="P371" s="2">
        <v>2</v>
      </c>
      <c r="Q371" s="2">
        <v>4</v>
      </c>
      <c r="R371" s="2">
        <v>0</v>
      </c>
      <c r="S371" s="2">
        <v>2</v>
      </c>
      <c r="T371" s="2">
        <v>3</v>
      </c>
      <c r="U371" s="2">
        <v>0</v>
      </c>
      <c r="V371" s="2">
        <v>8</v>
      </c>
      <c r="W371" s="6">
        <v>1</v>
      </c>
    </row>
    <row r="372" spans="1:23" ht="15" thickBot="1">
      <c r="A372">
        <v>15</v>
      </c>
      <c r="B372" s="1">
        <v>27</v>
      </c>
      <c r="C372">
        <v>333</v>
      </c>
      <c r="D372">
        <v>-1</v>
      </c>
      <c r="E372">
        <f>27*60+17</f>
        <v>1637</v>
      </c>
      <c r="F372">
        <v>3</v>
      </c>
      <c r="G372">
        <v>11</v>
      </c>
      <c r="H372">
        <v>0</v>
      </c>
      <c r="I372">
        <v>0</v>
      </c>
      <c r="J372">
        <v>1</v>
      </c>
      <c r="K372">
        <v>2</v>
      </c>
      <c r="L372">
        <v>-15</v>
      </c>
      <c r="M372" s="2">
        <v>4</v>
      </c>
      <c r="N372" s="2">
        <v>3</v>
      </c>
      <c r="O372" s="2">
        <v>7</v>
      </c>
      <c r="P372" s="2">
        <v>2</v>
      </c>
      <c r="Q372" s="2">
        <v>1</v>
      </c>
      <c r="R372" s="2">
        <v>3</v>
      </c>
      <c r="S372" s="2">
        <v>3</v>
      </c>
      <c r="T372" s="2">
        <v>0</v>
      </c>
      <c r="U372" s="2">
        <v>0</v>
      </c>
      <c r="V372" s="2">
        <v>7</v>
      </c>
      <c r="W372" s="6">
        <v>1</v>
      </c>
    </row>
    <row r="373" spans="1:23" ht="15" thickBot="1">
      <c r="A373">
        <v>15</v>
      </c>
      <c r="B373" s="1">
        <v>27</v>
      </c>
      <c r="C373">
        <v>334</v>
      </c>
      <c r="D373">
        <v>-1</v>
      </c>
      <c r="E373">
        <f>28*60+45</f>
        <v>1725</v>
      </c>
      <c r="F373">
        <v>3</v>
      </c>
      <c r="G373">
        <v>10</v>
      </c>
      <c r="H373">
        <v>1</v>
      </c>
      <c r="I373">
        <v>5</v>
      </c>
      <c r="J373">
        <v>0</v>
      </c>
      <c r="K373">
        <v>0</v>
      </c>
      <c r="L373">
        <v>-18</v>
      </c>
      <c r="M373" s="2">
        <v>0</v>
      </c>
      <c r="N373" s="2">
        <v>4</v>
      </c>
      <c r="O373" s="2">
        <v>4</v>
      </c>
      <c r="P373" s="2">
        <v>5</v>
      </c>
      <c r="Q373" s="2">
        <v>0</v>
      </c>
      <c r="R373" s="2">
        <v>0</v>
      </c>
      <c r="S373" s="2">
        <v>0</v>
      </c>
      <c r="T373" s="2">
        <v>1</v>
      </c>
      <c r="U373" s="2">
        <v>0</v>
      </c>
      <c r="V373" s="2">
        <v>7</v>
      </c>
      <c r="W373" s="6">
        <v>1</v>
      </c>
    </row>
    <row r="374" spans="1:23" ht="15" thickBot="1">
      <c r="A374">
        <v>15</v>
      </c>
      <c r="B374" s="1">
        <v>27</v>
      </c>
      <c r="C374">
        <v>335</v>
      </c>
      <c r="D374">
        <v>-1</v>
      </c>
      <c r="E374">
        <f>22*60+55</f>
        <v>1375</v>
      </c>
      <c r="F374">
        <v>3</v>
      </c>
      <c r="G374">
        <v>8</v>
      </c>
      <c r="H374">
        <v>1</v>
      </c>
      <c r="I374">
        <v>4</v>
      </c>
      <c r="J374">
        <v>2</v>
      </c>
      <c r="K374">
        <v>3</v>
      </c>
      <c r="L374">
        <v>-17</v>
      </c>
      <c r="M374" s="2">
        <v>0</v>
      </c>
      <c r="N374" s="2">
        <v>2</v>
      </c>
      <c r="O374" s="2">
        <v>2</v>
      </c>
      <c r="P374" s="2">
        <v>4</v>
      </c>
      <c r="Q374" s="2">
        <v>1</v>
      </c>
      <c r="R374" s="2">
        <v>0</v>
      </c>
      <c r="S374" s="2">
        <v>1</v>
      </c>
      <c r="T374" s="2">
        <v>0</v>
      </c>
      <c r="U374" s="2">
        <v>1</v>
      </c>
      <c r="V374" s="2">
        <v>9</v>
      </c>
      <c r="W374" s="6">
        <v>1</v>
      </c>
    </row>
    <row r="375" spans="1:23" ht="15" thickBot="1">
      <c r="A375">
        <v>15</v>
      </c>
      <c r="B375" s="1">
        <v>27</v>
      </c>
      <c r="C375">
        <v>336</v>
      </c>
      <c r="D375">
        <v>-1</v>
      </c>
      <c r="E375">
        <f>12*60+30</f>
        <v>750</v>
      </c>
      <c r="F375">
        <v>2</v>
      </c>
      <c r="G375">
        <v>6</v>
      </c>
      <c r="H375">
        <v>0</v>
      </c>
      <c r="I375">
        <v>1</v>
      </c>
      <c r="J375">
        <v>0</v>
      </c>
      <c r="K375">
        <v>0</v>
      </c>
      <c r="L375">
        <v>-20</v>
      </c>
      <c r="M375" s="2">
        <v>0</v>
      </c>
      <c r="N375" s="2">
        <v>1</v>
      </c>
      <c r="O375" s="2">
        <v>1</v>
      </c>
      <c r="P375" s="2">
        <v>1</v>
      </c>
      <c r="Q375" s="2">
        <v>3</v>
      </c>
      <c r="R375" s="2">
        <v>0</v>
      </c>
      <c r="S375" s="2">
        <v>0</v>
      </c>
      <c r="T375" s="2">
        <v>0</v>
      </c>
      <c r="U375" s="2">
        <v>0</v>
      </c>
      <c r="V375" s="2">
        <v>4</v>
      </c>
      <c r="W375" s="6">
        <v>0</v>
      </c>
    </row>
    <row r="376" spans="1:23" ht="15" thickBot="1">
      <c r="A376">
        <v>15</v>
      </c>
      <c r="B376" s="1">
        <v>27</v>
      </c>
      <c r="C376">
        <v>337</v>
      </c>
      <c r="D376">
        <v>-1</v>
      </c>
      <c r="E376">
        <f>27*60+24</f>
        <v>1644</v>
      </c>
      <c r="F376">
        <v>4</v>
      </c>
      <c r="G376">
        <v>10</v>
      </c>
      <c r="H376">
        <v>2</v>
      </c>
      <c r="I376">
        <v>4</v>
      </c>
      <c r="J376">
        <v>6</v>
      </c>
      <c r="K376">
        <v>6</v>
      </c>
      <c r="L376">
        <v>-9</v>
      </c>
      <c r="M376" s="2">
        <v>0</v>
      </c>
      <c r="N376" s="2">
        <v>0</v>
      </c>
      <c r="O376" s="2">
        <v>0</v>
      </c>
      <c r="P376" s="2">
        <v>4</v>
      </c>
      <c r="Q376" s="2">
        <v>4</v>
      </c>
      <c r="R376" s="2">
        <v>2</v>
      </c>
      <c r="S376" s="2">
        <v>2</v>
      </c>
      <c r="T376" s="2">
        <v>0</v>
      </c>
      <c r="U376" s="2">
        <v>2</v>
      </c>
      <c r="V376" s="2">
        <v>16</v>
      </c>
      <c r="W376" s="6">
        <v>0</v>
      </c>
    </row>
    <row r="377" spans="1:23" ht="15" thickBot="1">
      <c r="A377">
        <v>15</v>
      </c>
      <c r="B377" s="1">
        <v>27</v>
      </c>
      <c r="C377">
        <v>338</v>
      </c>
      <c r="D377">
        <v>-1</v>
      </c>
      <c r="E377">
        <f>19*60+15</f>
        <v>1155</v>
      </c>
      <c r="F377">
        <v>4</v>
      </c>
      <c r="G377">
        <v>7</v>
      </c>
      <c r="H377">
        <v>2</v>
      </c>
      <c r="I377">
        <v>4</v>
      </c>
      <c r="J377">
        <v>0</v>
      </c>
      <c r="K377">
        <v>0</v>
      </c>
      <c r="L377">
        <v>-3</v>
      </c>
      <c r="M377" s="2">
        <v>0</v>
      </c>
      <c r="N377" s="2">
        <v>0</v>
      </c>
      <c r="O377" s="2">
        <v>0</v>
      </c>
      <c r="P377" s="2">
        <v>0</v>
      </c>
      <c r="Q377" s="2">
        <v>3</v>
      </c>
      <c r="R377" s="2">
        <v>0</v>
      </c>
      <c r="S377" s="2">
        <v>0</v>
      </c>
      <c r="T377" s="2">
        <v>0</v>
      </c>
      <c r="U377" s="2">
        <v>0</v>
      </c>
      <c r="V377" s="2">
        <v>10</v>
      </c>
      <c r="W377" s="6">
        <v>0</v>
      </c>
    </row>
    <row r="378" spans="1:23" ht="15" thickBot="1">
      <c r="A378">
        <v>15</v>
      </c>
      <c r="B378" s="1">
        <v>27</v>
      </c>
      <c r="C378">
        <v>339</v>
      </c>
      <c r="D378">
        <v>-1</v>
      </c>
      <c r="E378">
        <f>20*60+59</f>
        <v>1259</v>
      </c>
      <c r="F378">
        <v>5</v>
      </c>
      <c r="G378">
        <v>8</v>
      </c>
      <c r="H378">
        <v>0</v>
      </c>
      <c r="I378">
        <v>1</v>
      </c>
      <c r="J378">
        <v>1</v>
      </c>
      <c r="K378">
        <v>2</v>
      </c>
      <c r="L378">
        <v>7</v>
      </c>
      <c r="M378" s="2">
        <v>2</v>
      </c>
      <c r="N378" s="2">
        <v>5</v>
      </c>
      <c r="O378" s="2">
        <v>7</v>
      </c>
      <c r="P378" s="2">
        <v>1</v>
      </c>
      <c r="Q378" s="2">
        <v>1</v>
      </c>
      <c r="R378" s="2">
        <v>0</v>
      </c>
      <c r="S378" s="2">
        <v>1</v>
      </c>
      <c r="T378" s="2">
        <v>0</v>
      </c>
      <c r="U378" s="2">
        <v>1</v>
      </c>
      <c r="V378" s="2">
        <v>11</v>
      </c>
      <c r="W378" s="6">
        <v>0</v>
      </c>
    </row>
    <row r="379" spans="1:23" ht="15" thickBot="1">
      <c r="A379">
        <v>15</v>
      </c>
      <c r="B379" s="1">
        <v>27</v>
      </c>
      <c r="C379">
        <v>340</v>
      </c>
      <c r="D379">
        <v>-1</v>
      </c>
      <c r="E379">
        <f>24*60+30</f>
        <v>1470</v>
      </c>
      <c r="F379">
        <v>3</v>
      </c>
      <c r="G379">
        <v>5</v>
      </c>
      <c r="H379">
        <v>3</v>
      </c>
      <c r="I379">
        <v>5</v>
      </c>
      <c r="J379">
        <v>5</v>
      </c>
      <c r="K379">
        <v>5</v>
      </c>
      <c r="L379">
        <v>-4</v>
      </c>
      <c r="M379" s="2">
        <v>0</v>
      </c>
      <c r="N379" s="2">
        <v>1</v>
      </c>
      <c r="O379" s="2">
        <v>1</v>
      </c>
      <c r="P379" s="2">
        <v>1</v>
      </c>
      <c r="Q379" s="2">
        <v>1</v>
      </c>
      <c r="R379" s="2">
        <v>0</v>
      </c>
      <c r="S379" s="2">
        <v>4</v>
      </c>
      <c r="T379" s="2">
        <v>0</v>
      </c>
      <c r="U379" s="2">
        <v>0</v>
      </c>
      <c r="V379" s="2">
        <v>14</v>
      </c>
      <c r="W379" s="6">
        <v>0</v>
      </c>
    </row>
    <row r="380" spans="1:23" ht="15" thickBot="1">
      <c r="A380">
        <v>15</v>
      </c>
      <c r="B380" s="1">
        <v>27</v>
      </c>
      <c r="C380">
        <v>341</v>
      </c>
      <c r="D380">
        <v>-1</v>
      </c>
      <c r="E380">
        <f>17*60+11</f>
        <v>1031</v>
      </c>
      <c r="F380">
        <v>1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-7</v>
      </c>
      <c r="M380" s="2">
        <v>2</v>
      </c>
      <c r="N380" s="2">
        <v>3</v>
      </c>
      <c r="O380" s="2">
        <v>5</v>
      </c>
      <c r="P380" s="2">
        <v>1</v>
      </c>
      <c r="Q380" s="2">
        <v>1</v>
      </c>
      <c r="R380" s="2">
        <v>0</v>
      </c>
      <c r="S380" s="2">
        <v>1</v>
      </c>
      <c r="T380" s="2">
        <v>0</v>
      </c>
      <c r="U380" s="2">
        <v>0</v>
      </c>
      <c r="V380" s="2">
        <v>2</v>
      </c>
      <c r="W380" s="6">
        <v>0</v>
      </c>
    </row>
    <row r="381" spans="1:23">
      <c r="A381">
        <v>15</v>
      </c>
      <c r="B381" s="1">
        <v>27</v>
      </c>
      <c r="C381">
        <v>342</v>
      </c>
      <c r="D381">
        <v>-1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6">
        <v>0</v>
      </c>
    </row>
    <row r="382" spans="1:23">
      <c r="A382">
        <v>15</v>
      </c>
      <c r="B382" s="1">
        <v>27</v>
      </c>
      <c r="C382">
        <v>343</v>
      </c>
      <c r="D382">
        <v>-1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6">
        <v>0</v>
      </c>
    </row>
    <row r="383" spans="1:23" ht="15" thickBot="1">
      <c r="A383">
        <v>16</v>
      </c>
      <c r="B383" s="1">
        <v>24</v>
      </c>
      <c r="C383">
        <v>293</v>
      </c>
      <c r="D383">
        <v>1</v>
      </c>
      <c r="E383">
        <f>19*60+43</f>
        <v>1183</v>
      </c>
      <c r="F383">
        <v>1</v>
      </c>
      <c r="G383">
        <v>2</v>
      </c>
      <c r="H383">
        <v>0</v>
      </c>
      <c r="I383">
        <v>0</v>
      </c>
      <c r="J383">
        <v>5</v>
      </c>
      <c r="K383">
        <v>6</v>
      </c>
      <c r="L383">
        <v>10</v>
      </c>
      <c r="M383" s="2">
        <v>1</v>
      </c>
      <c r="N383" s="2">
        <v>5</v>
      </c>
      <c r="O383" s="2">
        <v>6</v>
      </c>
      <c r="P383" s="2">
        <v>2</v>
      </c>
      <c r="Q383" s="2">
        <v>0</v>
      </c>
      <c r="R383" s="2">
        <v>0</v>
      </c>
      <c r="S383" s="2">
        <v>0</v>
      </c>
      <c r="T383" s="2">
        <v>0</v>
      </c>
      <c r="U383" s="2">
        <v>1</v>
      </c>
      <c r="V383" s="2">
        <v>7</v>
      </c>
      <c r="W383" s="6">
        <v>1</v>
      </c>
    </row>
    <row r="384" spans="1:23" ht="15" thickBot="1">
      <c r="A384">
        <v>16</v>
      </c>
      <c r="B384" s="1">
        <v>24</v>
      </c>
      <c r="C384">
        <v>298</v>
      </c>
      <c r="D384">
        <v>1</v>
      </c>
      <c r="E384">
        <f>26*60+57</f>
        <v>1617</v>
      </c>
      <c r="F384">
        <v>3</v>
      </c>
      <c r="G384">
        <v>5</v>
      </c>
      <c r="H384">
        <v>0</v>
      </c>
      <c r="I384">
        <v>0</v>
      </c>
      <c r="J384">
        <v>3</v>
      </c>
      <c r="K384">
        <v>6</v>
      </c>
      <c r="L384">
        <v>13</v>
      </c>
      <c r="M384" s="2">
        <v>1</v>
      </c>
      <c r="N384" s="2">
        <v>7</v>
      </c>
      <c r="O384" s="2">
        <v>8</v>
      </c>
      <c r="P384" s="2">
        <v>3</v>
      </c>
      <c r="Q384" s="2">
        <v>2</v>
      </c>
      <c r="R384" s="2">
        <v>0</v>
      </c>
      <c r="S384" s="2">
        <v>3</v>
      </c>
      <c r="T384" s="2">
        <v>1</v>
      </c>
      <c r="U384" s="2">
        <v>1</v>
      </c>
      <c r="V384" s="2">
        <v>9</v>
      </c>
      <c r="W384" s="6">
        <v>1</v>
      </c>
    </row>
    <row r="385" spans="1:23" ht="15" thickBot="1">
      <c r="A385">
        <v>16</v>
      </c>
      <c r="B385" s="1">
        <v>24</v>
      </c>
      <c r="C385">
        <v>295</v>
      </c>
      <c r="D385">
        <v>1</v>
      </c>
      <c r="E385">
        <f>30*60+35</f>
        <v>1835</v>
      </c>
      <c r="F385">
        <v>9</v>
      </c>
      <c r="G385">
        <v>17</v>
      </c>
      <c r="H385">
        <v>0</v>
      </c>
      <c r="I385">
        <v>0</v>
      </c>
      <c r="J385">
        <v>7</v>
      </c>
      <c r="K385">
        <v>10</v>
      </c>
      <c r="L385">
        <v>12</v>
      </c>
      <c r="M385" s="2">
        <v>1</v>
      </c>
      <c r="N385" s="2">
        <v>9</v>
      </c>
      <c r="O385" s="2">
        <v>10</v>
      </c>
      <c r="P385" s="2">
        <v>0</v>
      </c>
      <c r="Q385" s="2">
        <v>0</v>
      </c>
      <c r="R385" s="2">
        <v>0</v>
      </c>
      <c r="S385" s="2">
        <v>1</v>
      </c>
      <c r="T385" s="2">
        <v>0</v>
      </c>
      <c r="U385" s="2">
        <v>0</v>
      </c>
      <c r="V385" s="2">
        <v>25</v>
      </c>
      <c r="W385" s="6">
        <v>1</v>
      </c>
    </row>
    <row r="386" spans="1:23" ht="15" thickBot="1">
      <c r="A386">
        <v>16</v>
      </c>
      <c r="B386" s="1">
        <v>24</v>
      </c>
      <c r="C386">
        <v>296</v>
      </c>
      <c r="D386">
        <v>1</v>
      </c>
      <c r="E386">
        <f>26*60+29</f>
        <v>1589</v>
      </c>
      <c r="F386">
        <v>5</v>
      </c>
      <c r="G386">
        <v>8</v>
      </c>
      <c r="H386">
        <v>1</v>
      </c>
      <c r="I386">
        <v>1</v>
      </c>
      <c r="J386">
        <v>3</v>
      </c>
      <c r="K386">
        <v>4</v>
      </c>
      <c r="L386">
        <v>10</v>
      </c>
      <c r="M386" s="2">
        <v>0</v>
      </c>
      <c r="N386" s="2">
        <v>2</v>
      </c>
      <c r="O386" s="2">
        <v>2</v>
      </c>
      <c r="P386" s="2">
        <v>4</v>
      </c>
      <c r="Q386" s="2">
        <v>1</v>
      </c>
      <c r="R386" s="2">
        <v>1</v>
      </c>
      <c r="S386" s="2">
        <v>0</v>
      </c>
      <c r="T386" s="2">
        <v>0</v>
      </c>
      <c r="U386" s="2">
        <v>0</v>
      </c>
      <c r="V386" s="2">
        <v>14</v>
      </c>
      <c r="W386" s="6">
        <v>1</v>
      </c>
    </row>
    <row r="387" spans="1:23" ht="15" thickBot="1">
      <c r="A387">
        <v>16</v>
      </c>
      <c r="B387" s="1">
        <v>24</v>
      </c>
      <c r="C387">
        <v>297</v>
      </c>
      <c r="D387">
        <v>1</v>
      </c>
      <c r="E387">
        <f>20*60+16</f>
        <v>1216</v>
      </c>
      <c r="F387">
        <v>3</v>
      </c>
      <c r="G387">
        <v>6</v>
      </c>
      <c r="H387">
        <v>0</v>
      </c>
      <c r="I387">
        <v>1</v>
      </c>
      <c r="J387">
        <v>2</v>
      </c>
      <c r="K387">
        <v>2</v>
      </c>
      <c r="L387">
        <v>15</v>
      </c>
      <c r="M387" s="2">
        <v>0</v>
      </c>
      <c r="N387" s="2">
        <v>0</v>
      </c>
      <c r="O387" s="2">
        <v>0</v>
      </c>
      <c r="P387" s="2">
        <v>5</v>
      </c>
      <c r="Q387" s="2">
        <v>4</v>
      </c>
      <c r="R387" s="2">
        <v>0</v>
      </c>
      <c r="S387" s="2">
        <v>0</v>
      </c>
      <c r="T387" s="2">
        <v>0</v>
      </c>
      <c r="U387" s="2">
        <v>0</v>
      </c>
      <c r="V387" s="2">
        <v>8</v>
      </c>
      <c r="W387" s="6">
        <v>1</v>
      </c>
    </row>
    <row r="388" spans="1:23" ht="15" thickBot="1">
      <c r="A388">
        <v>16</v>
      </c>
      <c r="B388" s="1">
        <v>24</v>
      </c>
      <c r="C388">
        <v>300</v>
      </c>
      <c r="D388">
        <v>1</v>
      </c>
      <c r="E388">
        <f>18*60+50</f>
        <v>1130</v>
      </c>
      <c r="F388">
        <v>6</v>
      </c>
      <c r="G388">
        <v>10</v>
      </c>
      <c r="H388">
        <v>1</v>
      </c>
      <c r="I388">
        <v>2</v>
      </c>
      <c r="J388">
        <v>2</v>
      </c>
      <c r="K388">
        <v>2</v>
      </c>
      <c r="L388">
        <v>25</v>
      </c>
      <c r="M388" s="2">
        <v>0</v>
      </c>
      <c r="N388" s="2">
        <v>0</v>
      </c>
      <c r="O388" s="2">
        <v>0</v>
      </c>
      <c r="P388" s="2">
        <v>3</v>
      </c>
      <c r="Q388" s="2">
        <v>1</v>
      </c>
      <c r="R388" s="2">
        <v>0</v>
      </c>
      <c r="S388" s="2">
        <v>0</v>
      </c>
      <c r="T388" s="2">
        <v>0</v>
      </c>
      <c r="U388" s="2">
        <v>0</v>
      </c>
      <c r="V388" s="2">
        <v>15</v>
      </c>
      <c r="W388" s="6">
        <v>0</v>
      </c>
    </row>
    <row r="389" spans="1:23" ht="15" thickBot="1">
      <c r="A389">
        <v>16</v>
      </c>
      <c r="B389" s="1">
        <v>24</v>
      </c>
      <c r="C389">
        <v>301</v>
      </c>
      <c r="D389">
        <v>1</v>
      </c>
      <c r="E389">
        <f>20*60+2</f>
        <v>1202</v>
      </c>
      <c r="F389">
        <v>3</v>
      </c>
      <c r="G389">
        <v>8</v>
      </c>
      <c r="H389">
        <v>2</v>
      </c>
      <c r="I389">
        <v>3</v>
      </c>
      <c r="J389">
        <v>0</v>
      </c>
      <c r="K389">
        <v>0</v>
      </c>
      <c r="L389">
        <v>11</v>
      </c>
      <c r="M389" s="2">
        <v>0</v>
      </c>
      <c r="N389" s="2">
        <v>2</v>
      </c>
      <c r="O389" s="2">
        <v>2</v>
      </c>
      <c r="P389" s="2">
        <v>1</v>
      </c>
      <c r="Q389" s="2">
        <v>1</v>
      </c>
      <c r="R389" s="2">
        <v>0</v>
      </c>
      <c r="S389" s="2">
        <v>1</v>
      </c>
      <c r="T389" s="2">
        <v>0</v>
      </c>
      <c r="U389" s="2">
        <v>0</v>
      </c>
      <c r="V389" s="2">
        <v>8</v>
      </c>
      <c r="W389" s="6">
        <v>0</v>
      </c>
    </row>
    <row r="390" spans="1:23" ht="15" thickBot="1">
      <c r="A390">
        <v>16</v>
      </c>
      <c r="B390" s="1">
        <v>24</v>
      </c>
      <c r="C390">
        <v>304</v>
      </c>
      <c r="D390">
        <v>1</v>
      </c>
      <c r="E390">
        <f>21*60+3</f>
        <v>1263</v>
      </c>
      <c r="F390">
        <v>5</v>
      </c>
      <c r="G390">
        <v>8</v>
      </c>
      <c r="H390">
        <v>4</v>
      </c>
      <c r="I390">
        <v>7</v>
      </c>
      <c r="J390">
        <v>2</v>
      </c>
      <c r="K390">
        <v>2</v>
      </c>
      <c r="L390">
        <v>17</v>
      </c>
      <c r="M390" s="2">
        <v>1</v>
      </c>
      <c r="N390" s="2">
        <v>7</v>
      </c>
      <c r="O390" s="2">
        <v>8</v>
      </c>
      <c r="P390" s="2">
        <v>5</v>
      </c>
      <c r="Q390" s="2">
        <v>3</v>
      </c>
      <c r="R390" s="2">
        <v>0</v>
      </c>
      <c r="S390" s="2">
        <v>1</v>
      </c>
      <c r="T390" s="2">
        <v>0</v>
      </c>
      <c r="U390" s="2">
        <v>0</v>
      </c>
      <c r="V390" s="2">
        <v>16</v>
      </c>
      <c r="W390" s="6">
        <v>0</v>
      </c>
    </row>
    <row r="391" spans="1:23" ht="15" thickBot="1">
      <c r="A391">
        <v>16</v>
      </c>
      <c r="B391" s="1">
        <v>24</v>
      </c>
      <c r="C391">
        <v>302</v>
      </c>
      <c r="D391">
        <v>1</v>
      </c>
      <c r="E391">
        <f>24*60+51</f>
        <v>1491</v>
      </c>
      <c r="F391">
        <v>4</v>
      </c>
      <c r="G391">
        <v>6</v>
      </c>
      <c r="H391">
        <v>3</v>
      </c>
      <c r="I391">
        <v>5</v>
      </c>
      <c r="J391">
        <v>3</v>
      </c>
      <c r="K391">
        <v>3</v>
      </c>
      <c r="L391">
        <v>17</v>
      </c>
      <c r="M391" s="2">
        <v>0</v>
      </c>
      <c r="N391" s="2">
        <v>2</v>
      </c>
      <c r="O391" s="2">
        <v>2</v>
      </c>
      <c r="P391" s="2">
        <v>4</v>
      </c>
      <c r="Q391" s="2">
        <v>1</v>
      </c>
      <c r="R391" s="2">
        <v>0</v>
      </c>
      <c r="S391" s="2">
        <v>2</v>
      </c>
      <c r="T391" s="2">
        <v>1</v>
      </c>
      <c r="U391" s="2">
        <v>0</v>
      </c>
      <c r="V391" s="2">
        <v>14</v>
      </c>
      <c r="W391" s="6">
        <v>0</v>
      </c>
    </row>
    <row r="392" spans="1:23" ht="15" thickBot="1">
      <c r="A392">
        <v>16</v>
      </c>
      <c r="B392" s="1">
        <v>24</v>
      </c>
      <c r="C392">
        <v>299</v>
      </c>
      <c r="D392">
        <v>1</v>
      </c>
      <c r="E392">
        <f>17*60+25</f>
        <v>1045</v>
      </c>
      <c r="F392">
        <v>1</v>
      </c>
      <c r="G392">
        <v>3</v>
      </c>
      <c r="H392">
        <v>0</v>
      </c>
      <c r="I392">
        <v>0</v>
      </c>
      <c r="J392">
        <v>0</v>
      </c>
      <c r="K392">
        <v>0</v>
      </c>
      <c r="L392">
        <v>18</v>
      </c>
      <c r="M392" s="2">
        <v>4</v>
      </c>
      <c r="N392" s="2">
        <v>3</v>
      </c>
      <c r="O392" s="2">
        <v>7</v>
      </c>
      <c r="P392" s="2">
        <v>0</v>
      </c>
      <c r="Q392" s="2">
        <v>3</v>
      </c>
      <c r="R392" s="2">
        <v>0</v>
      </c>
      <c r="S392" s="2">
        <v>1</v>
      </c>
      <c r="T392" s="2">
        <v>2</v>
      </c>
      <c r="U392" s="2">
        <v>0</v>
      </c>
      <c r="V392" s="2">
        <v>2</v>
      </c>
      <c r="W392" s="6">
        <v>0</v>
      </c>
    </row>
    <row r="393" spans="1:23" ht="15" thickBot="1">
      <c r="A393">
        <v>16</v>
      </c>
      <c r="B393" s="1">
        <v>24</v>
      </c>
      <c r="C393">
        <v>303</v>
      </c>
      <c r="D393">
        <v>1</v>
      </c>
      <c r="E393">
        <f>7*60+42</f>
        <v>462</v>
      </c>
      <c r="F393">
        <v>2</v>
      </c>
      <c r="G393">
        <v>5</v>
      </c>
      <c r="H393">
        <v>1</v>
      </c>
      <c r="I393">
        <v>3</v>
      </c>
      <c r="J393">
        <v>0</v>
      </c>
      <c r="K393">
        <v>0</v>
      </c>
      <c r="L393">
        <v>4</v>
      </c>
      <c r="M393" s="2">
        <v>1</v>
      </c>
      <c r="N393" s="2">
        <v>0</v>
      </c>
      <c r="O393" s="2">
        <v>1</v>
      </c>
      <c r="P393" s="2">
        <v>5</v>
      </c>
      <c r="Q393" s="2">
        <v>1</v>
      </c>
      <c r="R393" s="2">
        <v>0</v>
      </c>
      <c r="S393" s="2">
        <v>0</v>
      </c>
      <c r="T393" s="2">
        <v>0</v>
      </c>
      <c r="U393" s="2">
        <v>0</v>
      </c>
      <c r="V393" s="2">
        <v>5</v>
      </c>
      <c r="W393" s="6">
        <v>0</v>
      </c>
    </row>
    <row r="394" spans="1:23" ht="15" thickBot="1">
      <c r="A394">
        <v>16</v>
      </c>
      <c r="B394" s="1">
        <v>24</v>
      </c>
      <c r="C394">
        <v>305</v>
      </c>
      <c r="D394">
        <v>1</v>
      </c>
      <c r="E394">
        <f>6*60+7</f>
        <v>367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-2</v>
      </c>
      <c r="M394" s="2">
        <v>0</v>
      </c>
      <c r="N394" s="2">
        <v>1</v>
      </c>
      <c r="O394" s="2">
        <v>1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6">
        <v>0</v>
      </c>
    </row>
    <row r="395" spans="1:23">
      <c r="A395">
        <v>16</v>
      </c>
      <c r="B395" s="1">
        <v>24</v>
      </c>
      <c r="C395">
        <v>294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6">
        <v>0</v>
      </c>
    </row>
    <row r="396" spans="1:23" ht="15" thickBot="1">
      <c r="A396">
        <v>16</v>
      </c>
      <c r="B396" s="1">
        <v>21</v>
      </c>
      <c r="C396">
        <v>256</v>
      </c>
      <c r="D396">
        <v>-1</v>
      </c>
      <c r="E396">
        <f>26*60+18</f>
        <v>1578</v>
      </c>
      <c r="F396">
        <v>3</v>
      </c>
      <c r="G396">
        <v>5</v>
      </c>
      <c r="H396">
        <v>1</v>
      </c>
      <c r="I396">
        <v>2</v>
      </c>
      <c r="J396">
        <v>2</v>
      </c>
      <c r="K396">
        <v>2</v>
      </c>
      <c r="L396">
        <v>-22</v>
      </c>
      <c r="M396" s="2">
        <v>1</v>
      </c>
      <c r="N396" s="2">
        <v>1</v>
      </c>
      <c r="O396" s="2">
        <v>2</v>
      </c>
      <c r="P396" s="2">
        <v>0</v>
      </c>
      <c r="Q396" s="2">
        <v>4</v>
      </c>
      <c r="R396" s="2">
        <v>0</v>
      </c>
      <c r="S396" s="2">
        <v>1</v>
      </c>
      <c r="T396" s="2">
        <v>0</v>
      </c>
      <c r="U396" s="2">
        <v>0</v>
      </c>
      <c r="V396" s="2">
        <v>9</v>
      </c>
      <c r="W396" s="6">
        <v>1</v>
      </c>
    </row>
    <row r="397" spans="1:23" ht="15" thickBot="1">
      <c r="A397">
        <v>16</v>
      </c>
      <c r="B397" s="1">
        <v>21</v>
      </c>
      <c r="C397">
        <v>257</v>
      </c>
      <c r="D397">
        <v>-1</v>
      </c>
      <c r="E397">
        <f>34*60+8</f>
        <v>2048</v>
      </c>
      <c r="F397">
        <v>4</v>
      </c>
      <c r="G397">
        <v>13</v>
      </c>
      <c r="H397">
        <v>0</v>
      </c>
      <c r="I397">
        <v>2</v>
      </c>
      <c r="J397">
        <v>3</v>
      </c>
      <c r="K397">
        <v>3</v>
      </c>
      <c r="L397">
        <v>-21</v>
      </c>
      <c r="M397" s="2">
        <v>0</v>
      </c>
      <c r="N397" s="2">
        <v>5</v>
      </c>
      <c r="O397" s="2">
        <v>5</v>
      </c>
      <c r="P397" s="2">
        <v>4</v>
      </c>
      <c r="Q397" s="2">
        <v>2</v>
      </c>
      <c r="R397" s="2">
        <v>2</v>
      </c>
      <c r="S397" s="2">
        <v>4</v>
      </c>
      <c r="T397" s="2">
        <v>0</v>
      </c>
      <c r="U397" s="2">
        <v>0</v>
      </c>
      <c r="V397" s="2">
        <v>11</v>
      </c>
      <c r="W397" s="6">
        <v>1</v>
      </c>
    </row>
    <row r="398" spans="1:23" ht="15" thickBot="1">
      <c r="A398">
        <v>16</v>
      </c>
      <c r="B398" s="1">
        <v>21</v>
      </c>
      <c r="C398">
        <v>258</v>
      </c>
      <c r="D398">
        <v>-1</v>
      </c>
      <c r="E398">
        <f>31*60+15</f>
        <v>1875</v>
      </c>
      <c r="F398">
        <v>5</v>
      </c>
      <c r="G398">
        <v>13</v>
      </c>
      <c r="H398">
        <v>0</v>
      </c>
      <c r="I398">
        <v>0</v>
      </c>
      <c r="J398">
        <v>5</v>
      </c>
      <c r="K398">
        <v>7</v>
      </c>
      <c r="L398">
        <v>-28</v>
      </c>
      <c r="M398" s="2">
        <v>4</v>
      </c>
      <c r="N398" s="2">
        <v>2</v>
      </c>
      <c r="O398" s="2">
        <v>6</v>
      </c>
      <c r="P398" s="2">
        <v>2</v>
      </c>
      <c r="Q398" s="2">
        <v>2</v>
      </c>
      <c r="R398" s="2">
        <v>1</v>
      </c>
      <c r="S398" s="2">
        <v>1</v>
      </c>
      <c r="T398" s="2">
        <v>0</v>
      </c>
      <c r="U398" s="2">
        <v>1</v>
      </c>
      <c r="V398" s="2">
        <v>15</v>
      </c>
      <c r="W398" s="6">
        <v>1</v>
      </c>
    </row>
    <row r="399" spans="1:23" ht="15" thickBot="1">
      <c r="A399">
        <v>16</v>
      </c>
      <c r="B399" s="1">
        <v>21</v>
      </c>
      <c r="C399">
        <v>259</v>
      </c>
      <c r="D399">
        <v>-1</v>
      </c>
      <c r="E399">
        <f>25*60+7</f>
        <v>1507</v>
      </c>
      <c r="F399">
        <v>0</v>
      </c>
      <c r="G399">
        <v>4</v>
      </c>
      <c r="H399">
        <v>0</v>
      </c>
      <c r="I399">
        <v>2</v>
      </c>
      <c r="J399">
        <v>0</v>
      </c>
      <c r="K399">
        <v>0</v>
      </c>
      <c r="L399">
        <v>-16</v>
      </c>
      <c r="M399" s="2">
        <v>0</v>
      </c>
      <c r="N399" s="2">
        <v>3</v>
      </c>
      <c r="O399" s="2">
        <v>3</v>
      </c>
      <c r="P399" s="2">
        <v>2</v>
      </c>
      <c r="Q399" s="2">
        <v>2</v>
      </c>
      <c r="R399" s="2">
        <v>0</v>
      </c>
      <c r="S399" s="2">
        <v>1</v>
      </c>
      <c r="T399" s="2">
        <v>0</v>
      </c>
      <c r="U399" s="2">
        <v>0</v>
      </c>
      <c r="V399" s="2">
        <v>0</v>
      </c>
      <c r="W399" s="6">
        <v>1</v>
      </c>
    </row>
    <row r="400" spans="1:23" ht="15" thickBot="1">
      <c r="A400">
        <v>16</v>
      </c>
      <c r="B400" s="1">
        <v>21</v>
      </c>
      <c r="C400">
        <v>260</v>
      </c>
      <c r="D400">
        <v>-1</v>
      </c>
      <c r="E400">
        <f>26*60+34</f>
        <v>1594</v>
      </c>
      <c r="F400">
        <v>10</v>
      </c>
      <c r="G400">
        <v>18</v>
      </c>
      <c r="H400">
        <v>0</v>
      </c>
      <c r="I400">
        <v>2</v>
      </c>
      <c r="J400">
        <v>2</v>
      </c>
      <c r="K400">
        <v>4</v>
      </c>
      <c r="L400">
        <v>-18</v>
      </c>
      <c r="M400" s="2">
        <v>2</v>
      </c>
      <c r="N400" s="2">
        <v>5</v>
      </c>
      <c r="O400" s="2">
        <v>7</v>
      </c>
      <c r="P400" s="2">
        <v>3</v>
      </c>
      <c r="Q400" s="2">
        <v>3</v>
      </c>
      <c r="R400" s="2">
        <v>0</v>
      </c>
      <c r="S400" s="2">
        <v>1</v>
      </c>
      <c r="T400" s="2">
        <v>1</v>
      </c>
      <c r="U400" s="2">
        <v>0</v>
      </c>
      <c r="V400" s="2">
        <v>22</v>
      </c>
      <c r="W400" s="6">
        <v>1</v>
      </c>
    </row>
    <row r="401" spans="1:23" ht="15" thickBot="1">
      <c r="A401">
        <v>16</v>
      </c>
      <c r="B401" s="1">
        <v>21</v>
      </c>
      <c r="C401">
        <v>262</v>
      </c>
      <c r="D401">
        <v>-1</v>
      </c>
      <c r="E401">
        <f>15*60+48</f>
        <v>948</v>
      </c>
      <c r="F401">
        <v>2</v>
      </c>
      <c r="G401">
        <v>5</v>
      </c>
      <c r="H401">
        <v>0</v>
      </c>
      <c r="I401">
        <v>0</v>
      </c>
      <c r="J401">
        <v>0</v>
      </c>
      <c r="K401">
        <v>0</v>
      </c>
      <c r="L401">
        <v>-7</v>
      </c>
      <c r="M401" s="2">
        <v>0</v>
      </c>
      <c r="N401" s="2">
        <v>1</v>
      </c>
      <c r="O401" s="2">
        <v>1</v>
      </c>
      <c r="P401" s="2">
        <v>4</v>
      </c>
      <c r="Q401" s="2">
        <v>5</v>
      </c>
      <c r="R401" s="2">
        <v>0</v>
      </c>
      <c r="S401" s="2">
        <v>1</v>
      </c>
      <c r="T401" s="2">
        <v>1</v>
      </c>
      <c r="U401" s="2">
        <v>0</v>
      </c>
      <c r="V401" s="2">
        <v>4</v>
      </c>
      <c r="W401" s="6">
        <v>0</v>
      </c>
    </row>
    <row r="402" spans="1:23" ht="15" thickBot="1">
      <c r="A402">
        <v>16</v>
      </c>
      <c r="B402" s="1">
        <v>21</v>
      </c>
      <c r="C402">
        <v>261</v>
      </c>
      <c r="D402">
        <v>-1</v>
      </c>
      <c r="E402">
        <f>20*60+32</f>
        <v>1232</v>
      </c>
      <c r="F402">
        <v>2</v>
      </c>
      <c r="G402">
        <v>8</v>
      </c>
      <c r="H402">
        <v>0</v>
      </c>
      <c r="I402">
        <v>4</v>
      </c>
      <c r="J402">
        <v>4</v>
      </c>
      <c r="K402">
        <v>6</v>
      </c>
      <c r="L402">
        <v>-17</v>
      </c>
      <c r="M402" s="2">
        <v>0</v>
      </c>
      <c r="N402" s="2">
        <v>0</v>
      </c>
      <c r="O402" s="2">
        <v>0</v>
      </c>
      <c r="P402" s="2">
        <v>4</v>
      </c>
      <c r="Q402" s="2">
        <v>2</v>
      </c>
      <c r="R402" s="2">
        <v>0</v>
      </c>
      <c r="S402" s="2">
        <v>1</v>
      </c>
      <c r="T402" s="2">
        <v>0</v>
      </c>
      <c r="U402" s="2">
        <v>1</v>
      </c>
      <c r="V402" s="2">
        <v>8</v>
      </c>
      <c r="W402" s="6">
        <v>0</v>
      </c>
    </row>
    <row r="403" spans="1:23" ht="15" thickBot="1">
      <c r="A403">
        <v>16</v>
      </c>
      <c r="B403" s="1">
        <v>21</v>
      </c>
      <c r="C403">
        <v>263</v>
      </c>
      <c r="D403">
        <v>-1</v>
      </c>
      <c r="E403">
        <f>20*60+41</f>
        <v>1241</v>
      </c>
      <c r="F403">
        <v>5</v>
      </c>
      <c r="G403">
        <v>8</v>
      </c>
      <c r="H403">
        <v>2</v>
      </c>
      <c r="I403">
        <v>3</v>
      </c>
      <c r="J403">
        <v>0</v>
      </c>
      <c r="K403">
        <v>0</v>
      </c>
      <c r="L403">
        <v>-5</v>
      </c>
      <c r="M403" s="2">
        <v>0</v>
      </c>
      <c r="N403" s="2">
        <v>2</v>
      </c>
      <c r="O403" s="2">
        <v>2</v>
      </c>
      <c r="P403" s="2">
        <v>0</v>
      </c>
      <c r="Q403" s="2">
        <v>3</v>
      </c>
      <c r="R403" s="2">
        <v>0</v>
      </c>
      <c r="S403" s="2">
        <v>1</v>
      </c>
      <c r="T403" s="2">
        <v>0</v>
      </c>
      <c r="U403" s="2">
        <v>2</v>
      </c>
      <c r="V403" s="2">
        <v>12</v>
      </c>
      <c r="W403" s="6">
        <v>0</v>
      </c>
    </row>
    <row r="404" spans="1:23" ht="15" thickBot="1">
      <c r="A404">
        <v>16</v>
      </c>
      <c r="B404" s="1">
        <v>21</v>
      </c>
      <c r="C404">
        <v>267</v>
      </c>
      <c r="D404">
        <v>-1</v>
      </c>
      <c r="E404">
        <f>17*60+38</f>
        <v>1058</v>
      </c>
      <c r="F404">
        <v>1</v>
      </c>
      <c r="G404">
        <v>4</v>
      </c>
      <c r="H404">
        <v>0</v>
      </c>
      <c r="I404">
        <v>2</v>
      </c>
      <c r="J404">
        <v>1</v>
      </c>
      <c r="K404">
        <v>2</v>
      </c>
      <c r="L404">
        <v>-11</v>
      </c>
      <c r="M404" s="2">
        <v>0</v>
      </c>
      <c r="N404" s="2">
        <v>3</v>
      </c>
      <c r="O404" s="2">
        <v>3</v>
      </c>
      <c r="P404" s="2">
        <v>1</v>
      </c>
      <c r="Q404" s="2">
        <v>0</v>
      </c>
      <c r="R404" s="2">
        <v>2</v>
      </c>
      <c r="S404" s="2">
        <v>0</v>
      </c>
      <c r="T404" s="2">
        <v>0</v>
      </c>
      <c r="U404" s="2">
        <v>0</v>
      </c>
      <c r="V404" s="2">
        <v>3</v>
      </c>
      <c r="W404" s="6">
        <v>0</v>
      </c>
    </row>
    <row r="405" spans="1:23" ht="15" thickBot="1">
      <c r="A405">
        <v>16</v>
      </c>
      <c r="B405" s="1">
        <v>21</v>
      </c>
      <c r="C405">
        <v>265</v>
      </c>
      <c r="D405">
        <v>-1</v>
      </c>
      <c r="E405">
        <f>14*60+49</f>
        <v>889</v>
      </c>
      <c r="F405">
        <v>2</v>
      </c>
      <c r="G405">
        <v>3</v>
      </c>
      <c r="H405">
        <v>0</v>
      </c>
      <c r="I405">
        <v>0</v>
      </c>
      <c r="J405">
        <v>2</v>
      </c>
      <c r="K405">
        <v>2</v>
      </c>
      <c r="L405">
        <v>-4</v>
      </c>
      <c r="M405" s="2">
        <v>0</v>
      </c>
      <c r="N405" s="2">
        <v>3</v>
      </c>
      <c r="O405" s="2">
        <v>3</v>
      </c>
      <c r="P405" s="2">
        <v>0</v>
      </c>
      <c r="Q405" s="2">
        <v>1</v>
      </c>
      <c r="R405" s="2">
        <v>0</v>
      </c>
      <c r="S405" s="2">
        <v>0</v>
      </c>
      <c r="T405" s="2">
        <v>0</v>
      </c>
      <c r="U405" s="2">
        <v>0</v>
      </c>
      <c r="V405" s="2">
        <v>6</v>
      </c>
      <c r="W405" s="6">
        <v>0</v>
      </c>
    </row>
    <row r="406" spans="1:23" ht="15" thickBot="1">
      <c r="A406">
        <v>16</v>
      </c>
      <c r="B406" s="1">
        <v>21</v>
      </c>
      <c r="C406">
        <v>264</v>
      </c>
      <c r="D406">
        <v>-1</v>
      </c>
      <c r="E406">
        <f>7*60+10</f>
        <v>430</v>
      </c>
      <c r="F406">
        <v>1</v>
      </c>
      <c r="G406">
        <v>2</v>
      </c>
      <c r="H406">
        <v>1</v>
      </c>
      <c r="I406">
        <v>1</v>
      </c>
      <c r="J406">
        <v>0</v>
      </c>
      <c r="K406">
        <v>0</v>
      </c>
      <c r="L406">
        <v>-1</v>
      </c>
      <c r="M406" s="2">
        <v>0</v>
      </c>
      <c r="N406" s="2">
        <v>0</v>
      </c>
      <c r="O406" s="2">
        <v>0</v>
      </c>
      <c r="P406" s="2">
        <v>1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3</v>
      </c>
      <c r="W406" s="6">
        <v>0</v>
      </c>
    </row>
    <row r="407" spans="1:23">
      <c r="A407">
        <v>16</v>
      </c>
      <c r="B407" s="1">
        <v>21</v>
      </c>
      <c r="C407">
        <v>266</v>
      </c>
      <c r="D407">
        <v>-1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6">
        <v>0</v>
      </c>
    </row>
    <row r="408" spans="1:23" ht="15" thickBot="1">
      <c r="A408">
        <v>17</v>
      </c>
      <c r="B408" s="1">
        <v>5</v>
      </c>
      <c r="C408">
        <v>52</v>
      </c>
      <c r="D408">
        <v>-1</v>
      </c>
      <c r="E408">
        <f>35*60+38</f>
        <v>2138</v>
      </c>
      <c r="F408">
        <v>8</v>
      </c>
      <c r="G408">
        <v>16</v>
      </c>
      <c r="H408">
        <v>1</v>
      </c>
      <c r="I408">
        <v>3</v>
      </c>
      <c r="J408">
        <v>3</v>
      </c>
      <c r="K408">
        <v>3</v>
      </c>
      <c r="L408">
        <v>-10</v>
      </c>
      <c r="M408" s="2">
        <v>1</v>
      </c>
      <c r="N408" s="2">
        <v>6</v>
      </c>
      <c r="O408" s="2">
        <v>7</v>
      </c>
      <c r="P408" s="2">
        <v>3</v>
      </c>
      <c r="Q408" s="2">
        <v>4</v>
      </c>
      <c r="R408" s="2">
        <v>2</v>
      </c>
      <c r="S408" s="2">
        <v>4</v>
      </c>
      <c r="T408" s="2">
        <v>0</v>
      </c>
      <c r="U408" s="2">
        <v>0</v>
      </c>
      <c r="V408" s="2">
        <v>20</v>
      </c>
      <c r="W408" s="6">
        <v>1</v>
      </c>
    </row>
    <row r="409" spans="1:23" ht="15" thickBot="1">
      <c r="A409">
        <v>17</v>
      </c>
      <c r="B409" s="1">
        <v>5</v>
      </c>
      <c r="C409">
        <v>63</v>
      </c>
      <c r="D409">
        <v>-1</v>
      </c>
      <c r="E409">
        <f>9*60+48</f>
        <v>588</v>
      </c>
      <c r="F409">
        <v>0</v>
      </c>
      <c r="G409">
        <v>4</v>
      </c>
      <c r="H409">
        <v>0</v>
      </c>
      <c r="I409">
        <v>0</v>
      </c>
      <c r="J409">
        <v>0</v>
      </c>
      <c r="K409">
        <v>0</v>
      </c>
      <c r="L409">
        <v>-7</v>
      </c>
      <c r="M409" s="2">
        <v>1</v>
      </c>
      <c r="N409" s="2">
        <v>2</v>
      </c>
      <c r="O409" s="2">
        <v>3</v>
      </c>
      <c r="P409" s="2">
        <v>0</v>
      </c>
      <c r="Q409" s="2">
        <v>2</v>
      </c>
      <c r="R409" s="2">
        <v>0</v>
      </c>
      <c r="S409" s="2">
        <v>1</v>
      </c>
      <c r="T409" s="2">
        <v>0</v>
      </c>
      <c r="U409" s="2">
        <v>1</v>
      </c>
      <c r="V409" s="2">
        <v>0</v>
      </c>
      <c r="W409" s="6">
        <v>1</v>
      </c>
    </row>
    <row r="410" spans="1:23" ht="15" thickBot="1">
      <c r="A410">
        <v>17</v>
      </c>
      <c r="B410" s="1">
        <v>5</v>
      </c>
      <c r="C410">
        <v>54</v>
      </c>
      <c r="D410">
        <v>-1</v>
      </c>
      <c r="E410">
        <f>31*60+53</f>
        <v>1913</v>
      </c>
      <c r="F410">
        <v>3</v>
      </c>
      <c r="G410">
        <v>5</v>
      </c>
      <c r="H410">
        <v>0</v>
      </c>
      <c r="I410">
        <v>0</v>
      </c>
      <c r="J410">
        <v>3</v>
      </c>
      <c r="K410">
        <v>6</v>
      </c>
      <c r="L410">
        <v>-1</v>
      </c>
      <c r="M410" s="2">
        <v>2</v>
      </c>
      <c r="N410" s="2">
        <v>13</v>
      </c>
      <c r="O410" s="2">
        <v>15</v>
      </c>
      <c r="P410" s="2">
        <v>0</v>
      </c>
      <c r="Q410" s="2">
        <v>3</v>
      </c>
      <c r="R410" s="2">
        <v>1</v>
      </c>
      <c r="S410" s="2">
        <v>3</v>
      </c>
      <c r="T410" s="2">
        <v>0</v>
      </c>
      <c r="U410" s="2">
        <v>0</v>
      </c>
      <c r="V410" s="2">
        <v>9</v>
      </c>
      <c r="W410" s="6">
        <v>1</v>
      </c>
    </row>
    <row r="411" spans="1:23" ht="15" thickBot="1">
      <c r="A411">
        <v>17</v>
      </c>
      <c r="B411" s="1">
        <v>5</v>
      </c>
      <c r="C411">
        <v>55</v>
      </c>
      <c r="D411">
        <v>-1</v>
      </c>
      <c r="E411">
        <f>39*60+37</f>
        <v>2377</v>
      </c>
      <c r="F411">
        <v>7</v>
      </c>
      <c r="G411">
        <v>17</v>
      </c>
      <c r="H411">
        <v>2</v>
      </c>
      <c r="I411">
        <v>6</v>
      </c>
      <c r="J411">
        <v>10</v>
      </c>
      <c r="K411">
        <v>12</v>
      </c>
      <c r="L411">
        <v>-14</v>
      </c>
      <c r="M411" s="2">
        <v>0</v>
      </c>
      <c r="N411" s="2">
        <v>6</v>
      </c>
      <c r="O411" s="2">
        <v>6</v>
      </c>
      <c r="P411" s="2">
        <v>4</v>
      </c>
      <c r="Q411" s="2">
        <v>4</v>
      </c>
      <c r="R411" s="2">
        <v>2</v>
      </c>
      <c r="S411" s="2">
        <v>1</v>
      </c>
      <c r="T411" s="2">
        <v>0</v>
      </c>
      <c r="U411" s="2">
        <v>0</v>
      </c>
      <c r="V411" s="2">
        <v>26</v>
      </c>
      <c r="W411" s="6">
        <v>1</v>
      </c>
    </row>
    <row r="412" spans="1:23" ht="15" thickBot="1">
      <c r="A412">
        <v>17</v>
      </c>
      <c r="B412" s="1">
        <v>5</v>
      </c>
      <c r="C412">
        <v>56</v>
      </c>
      <c r="D412">
        <v>-1</v>
      </c>
      <c r="E412">
        <f>38*60+52</f>
        <v>2332</v>
      </c>
      <c r="F412">
        <v>6</v>
      </c>
      <c r="G412">
        <v>18</v>
      </c>
      <c r="H412">
        <v>3</v>
      </c>
      <c r="I412">
        <v>7</v>
      </c>
      <c r="J412">
        <v>1</v>
      </c>
      <c r="K412">
        <v>2</v>
      </c>
      <c r="L412">
        <v>15</v>
      </c>
      <c r="M412" s="2">
        <v>1</v>
      </c>
      <c r="N412" s="2">
        <v>0</v>
      </c>
      <c r="O412" s="2">
        <v>1</v>
      </c>
      <c r="P412" s="2">
        <v>7</v>
      </c>
      <c r="Q412" s="2">
        <v>4</v>
      </c>
      <c r="R412" s="2">
        <v>2</v>
      </c>
      <c r="S412" s="2">
        <v>2</v>
      </c>
      <c r="T412" s="2">
        <v>1</v>
      </c>
      <c r="U412" s="2">
        <v>1</v>
      </c>
      <c r="V412" s="2">
        <v>16</v>
      </c>
      <c r="W412" s="6">
        <v>1</v>
      </c>
    </row>
    <row r="413" spans="1:23" ht="15" thickBot="1">
      <c r="A413">
        <v>17</v>
      </c>
      <c r="B413" s="1">
        <v>5</v>
      </c>
      <c r="C413">
        <v>53</v>
      </c>
      <c r="D413">
        <v>-1</v>
      </c>
      <c r="E413">
        <f>22*60+41</f>
        <v>1361</v>
      </c>
      <c r="F413">
        <v>6</v>
      </c>
      <c r="G413">
        <v>11</v>
      </c>
      <c r="H413">
        <v>0</v>
      </c>
      <c r="I413">
        <v>3</v>
      </c>
      <c r="J413">
        <v>1</v>
      </c>
      <c r="K413">
        <v>1</v>
      </c>
      <c r="L413">
        <v>2</v>
      </c>
      <c r="M413" s="2">
        <v>3</v>
      </c>
      <c r="N413" s="2">
        <v>2</v>
      </c>
      <c r="O413" s="2">
        <v>5</v>
      </c>
      <c r="P413" s="2">
        <v>1</v>
      </c>
      <c r="Q413" s="2">
        <v>5</v>
      </c>
      <c r="R413" s="2">
        <v>0</v>
      </c>
      <c r="S413" s="2">
        <v>3</v>
      </c>
      <c r="T413" s="2">
        <v>0</v>
      </c>
      <c r="U413" s="2">
        <v>0</v>
      </c>
      <c r="V413" s="2">
        <v>13</v>
      </c>
      <c r="W413" s="6">
        <v>0</v>
      </c>
    </row>
    <row r="414" spans="1:23" ht="15" thickBot="1">
      <c r="A414">
        <v>17</v>
      </c>
      <c r="B414" s="1">
        <v>5</v>
      </c>
      <c r="C414">
        <v>59</v>
      </c>
      <c r="D414">
        <v>-1</v>
      </c>
      <c r="E414">
        <f>17*60+38</f>
        <v>1058</v>
      </c>
      <c r="F414">
        <v>2</v>
      </c>
      <c r="G414">
        <v>8</v>
      </c>
      <c r="H414">
        <v>2</v>
      </c>
      <c r="I414">
        <v>5</v>
      </c>
      <c r="J414">
        <v>1</v>
      </c>
      <c r="K414">
        <v>2</v>
      </c>
      <c r="L414">
        <v>-2</v>
      </c>
      <c r="M414" s="2">
        <v>1</v>
      </c>
      <c r="N414" s="2">
        <v>3</v>
      </c>
      <c r="O414" s="2">
        <v>4</v>
      </c>
      <c r="P414" s="2">
        <v>1</v>
      </c>
      <c r="Q414" s="2">
        <v>2</v>
      </c>
      <c r="R414" s="2">
        <v>1</v>
      </c>
      <c r="S414" s="2">
        <v>0</v>
      </c>
      <c r="T414" s="2">
        <v>0</v>
      </c>
      <c r="U414" s="2">
        <v>1</v>
      </c>
      <c r="V414" s="2">
        <v>7</v>
      </c>
      <c r="W414" s="6">
        <v>0</v>
      </c>
    </row>
    <row r="415" spans="1:23" ht="15" thickBot="1">
      <c r="A415">
        <v>17</v>
      </c>
      <c r="B415" s="1">
        <v>5</v>
      </c>
      <c r="C415">
        <v>58</v>
      </c>
      <c r="D415">
        <v>-1</v>
      </c>
      <c r="E415">
        <f>17*60+25</f>
        <v>1045</v>
      </c>
      <c r="F415">
        <v>2</v>
      </c>
      <c r="G415">
        <v>3</v>
      </c>
      <c r="H415">
        <v>0</v>
      </c>
      <c r="I415">
        <v>0</v>
      </c>
      <c r="J415">
        <v>0</v>
      </c>
      <c r="K415">
        <v>0</v>
      </c>
      <c r="L415">
        <v>-3</v>
      </c>
      <c r="M415" s="2">
        <v>0</v>
      </c>
      <c r="N415" s="2">
        <v>1</v>
      </c>
      <c r="O415" s="2">
        <v>1</v>
      </c>
      <c r="P415" s="2">
        <v>2</v>
      </c>
      <c r="Q415" s="2">
        <v>3</v>
      </c>
      <c r="R415" s="2">
        <v>0</v>
      </c>
      <c r="S415" s="2">
        <v>0</v>
      </c>
      <c r="T415" s="2">
        <v>0</v>
      </c>
      <c r="U415" s="2">
        <v>0</v>
      </c>
      <c r="V415" s="2">
        <v>4</v>
      </c>
      <c r="W415" s="6">
        <v>0</v>
      </c>
    </row>
    <row r="416" spans="1:23" ht="15" thickBot="1">
      <c r="A416">
        <v>17</v>
      </c>
      <c r="B416" s="1">
        <v>5</v>
      </c>
      <c r="C416">
        <v>57</v>
      </c>
      <c r="D416">
        <v>-1</v>
      </c>
      <c r="E416">
        <f>23*60+17</f>
        <v>1397</v>
      </c>
      <c r="F416">
        <v>2</v>
      </c>
      <c r="G416">
        <v>4</v>
      </c>
      <c r="H416">
        <v>1</v>
      </c>
      <c r="I416">
        <v>2</v>
      </c>
      <c r="J416">
        <v>3</v>
      </c>
      <c r="K416">
        <v>4</v>
      </c>
      <c r="L416">
        <v>8</v>
      </c>
      <c r="M416" s="2">
        <v>1</v>
      </c>
      <c r="N416" s="2">
        <v>4</v>
      </c>
      <c r="O416" s="2">
        <v>5</v>
      </c>
      <c r="P416" s="2">
        <v>1</v>
      </c>
      <c r="Q416" s="2">
        <v>2</v>
      </c>
      <c r="R416" s="2">
        <v>0</v>
      </c>
      <c r="S416" s="2">
        <v>0</v>
      </c>
      <c r="T416" s="2">
        <v>0</v>
      </c>
      <c r="U416" s="2">
        <v>0</v>
      </c>
      <c r="V416" s="2">
        <v>8</v>
      </c>
      <c r="W416" s="6">
        <v>0</v>
      </c>
    </row>
    <row r="417" spans="1:23" ht="15" thickBot="1">
      <c r="A417">
        <v>17</v>
      </c>
      <c r="B417" s="1">
        <v>5</v>
      </c>
      <c r="C417">
        <v>60</v>
      </c>
      <c r="D417">
        <v>-1</v>
      </c>
      <c r="E417">
        <f>3*60+11</f>
        <v>191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-8</v>
      </c>
      <c r="M417" s="2">
        <v>0</v>
      </c>
      <c r="N417" s="2">
        <v>0</v>
      </c>
      <c r="O417" s="2">
        <v>0</v>
      </c>
      <c r="P417" s="2">
        <v>0</v>
      </c>
      <c r="Q417" s="2">
        <v>1</v>
      </c>
      <c r="R417" s="2">
        <v>0</v>
      </c>
      <c r="S417" s="2">
        <v>1</v>
      </c>
      <c r="T417" s="2">
        <v>0</v>
      </c>
      <c r="U417" s="2">
        <v>0</v>
      </c>
      <c r="V417" s="2">
        <v>0</v>
      </c>
      <c r="W417" s="6">
        <v>0</v>
      </c>
    </row>
    <row r="418" spans="1:23">
      <c r="A418">
        <v>17</v>
      </c>
      <c r="B418" s="1">
        <v>5</v>
      </c>
      <c r="C418">
        <v>61</v>
      </c>
      <c r="D418">
        <v>-1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6">
        <v>0</v>
      </c>
    </row>
    <row r="419" spans="1:23">
      <c r="A419">
        <v>17</v>
      </c>
      <c r="B419" s="1">
        <v>5</v>
      </c>
      <c r="C419">
        <v>62</v>
      </c>
      <c r="D419">
        <v>-1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6">
        <v>0</v>
      </c>
    </row>
    <row r="420" spans="1:23">
      <c r="A420">
        <v>17</v>
      </c>
      <c r="B420" s="1">
        <v>5</v>
      </c>
      <c r="C420">
        <v>64</v>
      </c>
      <c r="D420">
        <v>-1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6">
        <v>0</v>
      </c>
    </row>
    <row r="421" spans="1:23" ht="15" thickBot="1">
      <c r="A421">
        <v>17</v>
      </c>
      <c r="B421" s="1">
        <v>17</v>
      </c>
      <c r="C421">
        <v>204</v>
      </c>
      <c r="D421">
        <v>1</v>
      </c>
      <c r="E421">
        <f>34*60+39</f>
        <v>2079</v>
      </c>
      <c r="F421">
        <v>6</v>
      </c>
      <c r="G421">
        <v>12</v>
      </c>
      <c r="H421">
        <v>1</v>
      </c>
      <c r="I421">
        <v>5</v>
      </c>
      <c r="J421">
        <v>1</v>
      </c>
      <c r="K421">
        <v>2</v>
      </c>
      <c r="L421">
        <v>8</v>
      </c>
      <c r="M421" s="2">
        <v>0</v>
      </c>
      <c r="N421" s="2">
        <v>9</v>
      </c>
      <c r="O421" s="2">
        <v>9</v>
      </c>
      <c r="P421" s="2">
        <v>0</v>
      </c>
      <c r="Q421" s="2">
        <v>3</v>
      </c>
      <c r="R421" s="2">
        <v>0</v>
      </c>
      <c r="S421" s="2">
        <v>4</v>
      </c>
      <c r="T421" s="2">
        <v>0</v>
      </c>
      <c r="U421" s="2">
        <v>0</v>
      </c>
      <c r="V421" s="2">
        <v>14</v>
      </c>
      <c r="W421" s="6">
        <v>1</v>
      </c>
    </row>
    <row r="422" spans="1:23" ht="15" thickBot="1">
      <c r="A422">
        <v>17</v>
      </c>
      <c r="B422" s="1">
        <v>17</v>
      </c>
      <c r="C422">
        <v>205</v>
      </c>
      <c r="D422">
        <v>1</v>
      </c>
      <c r="E422">
        <f>2*60+58</f>
        <v>178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-4</v>
      </c>
      <c r="M422" s="2">
        <v>0</v>
      </c>
      <c r="N422" s="2">
        <v>2</v>
      </c>
      <c r="O422" s="2">
        <v>2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6">
        <v>1</v>
      </c>
    </row>
    <row r="423" spans="1:23" ht="15" thickBot="1">
      <c r="A423">
        <v>17</v>
      </c>
      <c r="B423" s="1">
        <v>17</v>
      </c>
      <c r="C423">
        <v>206</v>
      </c>
      <c r="D423">
        <v>1</v>
      </c>
      <c r="E423">
        <f>29*60+59</f>
        <v>1799</v>
      </c>
      <c r="F423">
        <v>4</v>
      </c>
      <c r="G423">
        <v>7</v>
      </c>
      <c r="H423">
        <v>0</v>
      </c>
      <c r="I423">
        <v>0</v>
      </c>
      <c r="J423">
        <v>7</v>
      </c>
      <c r="K423">
        <v>9</v>
      </c>
      <c r="L423">
        <v>12</v>
      </c>
      <c r="M423" s="2">
        <v>1</v>
      </c>
      <c r="N423" s="2">
        <v>5</v>
      </c>
      <c r="O423" s="2">
        <v>6</v>
      </c>
      <c r="P423" s="2">
        <v>1</v>
      </c>
      <c r="Q423" s="2">
        <v>3</v>
      </c>
      <c r="R423" s="2">
        <v>1</v>
      </c>
      <c r="S423" s="2">
        <v>1</v>
      </c>
      <c r="T423" s="2">
        <v>1</v>
      </c>
      <c r="U423" s="2">
        <v>0</v>
      </c>
      <c r="V423" s="2">
        <v>15</v>
      </c>
      <c r="W423" s="6">
        <v>1</v>
      </c>
    </row>
    <row r="424" spans="1:23" ht="15" thickBot="1">
      <c r="A424">
        <v>17</v>
      </c>
      <c r="B424" s="1">
        <v>17</v>
      </c>
      <c r="C424">
        <v>207</v>
      </c>
      <c r="D424">
        <v>1</v>
      </c>
      <c r="E424">
        <f>40*60+7</f>
        <v>2407</v>
      </c>
      <c r="F424">
        <v>10</v>
      </c>
      <c r="G424">
        <v>19</v>
      </c>
      <c r="H424">
        <v>1</v>
      </c>
      <c r="I424">
        <v>3</v>
      </c>
      <c r="J424">
        <v>8</v>
      </c>
      <c r="K424">
        <v>10</v>
      </c>
      <c r="L424">
        <v>0</v>
      </c>
      <c r="M424" s="2">
        <v>0</v>
      </c>
      <c r="N424" s="2">
        <v>6</v>
      </c>
      <c r="O424" s="2">
        <v>6</v>
      </c>
      <c r="P424" s="2">
        <v>4</v>
      </c>
      <c r="Q424" s="2">
        <v>5</v>
      </c>
      <c r="R424" s="2">
        <v>2</v>
      </c>
      <c r="S424" s="2">
        <v>2</v>
      </c>
      <c r="T424" s="2">
        <v>0</v>
      </c>
      <c r="U424" s="2">
        <v>0</v>
      </c>
      <c r="V424" s="2">
        <v>29</v>
      </c>
      <c r="W424" s="6">
        <v>1</v>
      </c>
    </row>
    <row r="425" spans="1:23" ht="15" thickBot="1">
      <c r="A425">
        <v>17</v>
      </c>
      <c r="B425" s="1">
        <v>17</v>
      </c>
      <c r="C425">
        <v>212</v>
      </c>
      <c r="D425">
        <v>1</v>
      </c>
      <c r="E425">
        <f>39*60+54</f>
        <v>2394</v>
      </c>
      <c r="F425">
        <v>4</v>
      </c>
      <c r="G425">
        <v>12</v>
      </c>
      <c r="H425">
        <v>4</v>
      </c>
      <c r="I425">
        <v>7</v>
      </c>
      <c r="J425">
        <v>3</v>
      </c>
      <c r="K425">
        <v>4</v>
      </c>
      <c r="L425">
        <v>6</v>
      </c>
      <c r="M425" s="2">
        <v>0</v>
      </c>
      <c r="N425" s="2">
        <v>4</v>
      </c>
      <c r="O425" s="2">
        <v>4</v>
      </c>
      <c r="P425" s="2">
        <v>8</v>
      </c>
      <c r="Q425" s="2">
        <v>4</v>
      </c>
      <c r="R425" s="2">
        <v>1</v>
      </c>
      <c r="S425" s="2">
        <v>0</v>
      </c>
      <c r="T425" s="2">
        <v>0</v>
      </c>
      <c r="U425" s="2">
        <v>1</v>
      </c>
      <c r="V425" s="2">
        <v>15</v>
      </c>
      <c r="W425" s="6">
        <v>1</v>
      </c>
    </row>
    <row r="426" spans="1:23" ht="15" thickBot="1">
      <c r="A426">
        <v>17</v>
      </c>
      <c r="B426" s="1">
        <v>17</v>
      </c>
      <c r="C426">
        <v>209</v>
      </c>
      <c r="D426">
        <v>1</v>
      </c>
      <c r="E426">
        <f>25*60+40</f>
        <v>1540</v>
      </c>
      <c r="F426">
        <v>3</v>
      </c>
      <c r="G426">
        <v>7</v>
      </c>
      <c r="H426">
        <v>1</v>
      </c>
      <c r="I426">
        <v>4</v>
      </c>
      <c r="J426">
        <v>1</v>
      </c>
      <c r="K426">
        <v>3</v>
      </c>
      <c r="L426">
        <v>2</v>
      </c>
      <c r="M426" s="2">
        <v>0</v>
      </c>
      <c r="N426" s="2">
        <v>2</v>
      </c>
      <c r="O426" s="2">
        <v>2</v>
      </c>
      <c r="P426" s="2">
        <v>1</v>
      </c>
      <c r="Q426" s="2">
        <v>1</v>
      </c>
      <c r="R426" s="2">
        <v>1</v>
      </c>
      <c r="S426" s="2">
        <v>1</v>
      </c>
      <c r="T426" s="2">
        <v>1</v>
      </c>
      <c r="U426" s="2">
        <v>0</v>
      </c>
      <c r="V426" s="2">
        <v>8</v>
      </c>
      <c r="W426" s="6">
        <v>0</v>
      </c>
    </row>
    <row r="427" spans="1:23" ht="15" thickBot="1">
      <c r="A427">
        <v>17</v>
      </c>
      <c r="B427" s="1">
        <v>17</v>
      </c>
      <c r="C427">
        <v>211</v>
      </c>
      <c r="D427">
        <v>1</v>
      </c>
      <c r="E427">
        <f>22*60+5</f>
        <v>1325</v>
      </c>
      <c r="F427">
        <v>3</v>
      </c>
      <c r="G427">
        <v>8</v>
      </c>
      <c r="H427">
        <v>2</v>
      </c>
      <c r="I427">
        <v>3</v>
      </c>
      <c r="J427">
        <v>4</v>
      </c>
      <c r="K427">
        <v>4</v>
      </c>
      <c r="L427">
        <v>-6</v>
      </c>
      <c r="M427" s="2">
        <v>0</v>
      </c>
      <c r="N427" s="2">
        <v>3</v>
      </c>
      <c r="O427" s="2">
        <v>3</v>
      </c>
      <c r="P427" s="2">
        <v>2</v>
      </c>
      <c r="Q427" s="2">
        <v>0</v>
      </c>
      <c r="R427" s="2">
        <v>0</v>
      </c>
      <c r="S427" s="2">
        <v>1</v>
      </c>
      <c r="T427" s="2">
        <v>0</v>
      </c>
      <c r="U427" s="2">
        <v>0</v>
      </c>
      <c r="V427" s="2">
        <v>12</v>
      </c>
      <c r="W427" s="6">
        <v>0</v>
      </c>
    </row>
    <row r="428" spans="1:23" ht="15" thickBot="1">
      <c r="A428">
        <v>17</v>
      </c>
      <c r="B428" s="1">
        <v>17</v>
      </c>
      <c r="C428">
        <v>214</v>
      </c>
      <c r="D428">
        <v>1</v>
      </c>
      <c r="E428">
        <f>12*60+35</f>
        <v>755</v>
      </c>
      <c r="F428">
        <v>1</v>
      </c>
      <c r="G428">
        <v>4</v>
      </c>
      <c r="H428">
        <v>0</v>
      </c>
      <c r="I428">
        <v>0</v>
      </c>
      <c r="J428">
        <v>2</v>
      </c>
      <c r="K428">
        <v>2</v>
      </c>
      <c r="L428">
        <v>2</v>
      </c>
      <c r="M428" s="2">
        <v>1</v>
      </c>
      <c r="N428" s="2">
        <v>0</v>
      </c>
      <c r="O428" s="2">
        <v>1</v>
      </c>
      <c r="P428" s="2">
        <v>2</v>
      </c>
      <c r="Q428" s="2">
        <v>2</v>
      </c>
      <c r="R428" s="2">
        <v>0</v>
      </c>
      <c r="S428" s="2">
        <v>1</v>
      </c>
      <c r="T428" s="2">
        <v>0</v>
      </c>
      <c r="U428" s="2">
        <v>0</v>
      </c>
      <c r="V428" s="2">
        <v>4</v>
      </c>
      <c r="W428" s="6">
        <v>0</v>
      </c>
    </row>
    <row r="429" spans="1:23" ht="15" thickBot="1">
      <c r="A429">
        <v>17</v>
      </c>
      <c r="B429" s="1">
        <v>17</v>
      </c>
      <c r="C429">
        <v>216</v>
      </c>
      <c r="D429">
        <v>1</v>
      </c>
      <c r="E429">
        <f>17*60+48</f>
        <v>1068</v>
      </c>
      <c r="F429">
        <v>2</v>
      </c>
      <c r="G429">
        <v>2</v>
      </c>
      <c r="H429">
        <v>0</v>
      </c>
      <c r="I429">
        <v>0</v>
      </c>
      <c r="J429">
        <v>3</v>
      </c>
      <c r="K429">
        <v>5</v>
      </c>
      <c r="L429">
        <v>-6</v>
      </c>
      <c r="M429" s="2">
        <v>1</v>
      </c>
      <c r="N429" s="2">
        <v>2</v>
      </c>
      <c r="O429" s="2">
        <v>3</v>
      </c>
      <c r="P429" s="2">
        <v>2</v>
      </c>
      <c r="Q429" s="2">
        <v>3</v>
      </c>
      <c r="R429" s="2">
        <v>1</v>
      </c>
      <c r="S429" s="2">
        <v>2</v>
      </c>
      <c r="T429" s="2">
        <v>1</v>
      </c>
      <c r="U429" s="2">
        <v>0</v>
      </c>
      <c r="V429" s="2">
        <v>7</v>
      </c>
      <c r="W429" s="6">
        <v>0</v>
      </c>
    </row>
    <row r="430" spans="1:23" ht="15" thickBot="1">
      <c r="A430">
        <v>17</v>
      </c>
      <c r="B430" s="1">
        <v>17</v>
      </c>
      <c r="C430">
        <v>210</v>
      </c>
      <c r="D430">
        <v>1</v>
      </c>
      <c r="E430">
        <f>14*60+15</f>
        <v>855</v>
      </c>
      <c r="F430">
        <v>1</v>
      </c>
      <c r="G430">
        <v>4</v>
      </c>
      <c r="H430">
        <v>1</v>
      </c>
      <c r="I430">
        <v>3</v>
      </c>
      <c r="J430">
        <v>0</v>
      </c>
      <c r="K430">
        <v>0</v>
      </c>
      <c r="L430">
        <v>6</v>
      </c>
      <c r="M430" s="2">
        <v>0</v>
      </c>
      <c r="N430" s="2">
        <v>0</v>
      </c>
      <c r="O430" s="2">
        <v>0</v>
      </c>
      <c r="P430" s="2">
        <v>0</v>
      </c>
      <c r="Q430" s="2">
        <v>4</v>
      </c>
      <c r="R430" s="2">
        <v>1</v>
      </c>
      <c r="S430" s="2">
        <v>1</v>
      </c>
      <c r="T430" s="2">
        <v>0</v>
      </c>
      <c r="U430" s="2">
        <v>0</v>
      </c>
      <c r="V430" s="2">
        <v>3</v>
      </c>
      <c r="W430" s="6">
        <v>0</v>
      </c>
    </row>
    <row r="431" spans="1:23">
      <c r="A431">
        <v>17</v>
      </c>
      <c r="B431" s="1">
        <v>17</v>
      </c>
      <c r="C431">
        <v>215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6">
        <v>0</v>
      </c>
    </row>
    <row r="432" spans="1:23">
      <c r="A432">
        <v>17</v>
      </c>
      <c r="B432" s="1">
        <v>17</v>
      </c>
      <c r="C432">
        <v>213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6">
        <v>0</v>
      </c>
    </row>
    <row r="433" spans="1:23">
      <c r="A433">
        <v>17</v>
      </c>
      <c r="B433" s="1">
        <v>17</v>
      </c>
      <c r="C433">
        <v>344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6">
        <v>0</v>
      </c>
    </row>
    <row r="434" spans="1:23" ht="15" thickBot="1">
      <c r="A434">
        <v>18</v>
      </c>
      <c r="B434" s="1">
        <v>15</v>
      </c>
      <c r="C434">
        <v>180</v>
      </c>
      <c r="D434">
        <v>-1</v>
      </c>
      <c r="E434">
        <f>32*60+28</f>
        <v>1948</v>
      </c>
      <c r="F434">
        <v>3</v>
      </c>
      <c r="G434">
        <v>13</v>
      </c>
      <c r="H434">
        <v>0</v>
      </c>
      <c r="I434">
        <v>6</v>
      </c>
      <c r="J434">
        <v>7</v>
      </c>
      <c r="K434">
        <v>7</v>
      </c>
      <c r="L434">
        <v>-22</v>
      </c>
      <c r="M434" s="2">
        <v>0</v>
      </c>
      <c r="N434" s="2">
        <v>1</v>
      </c>
      <c r="O434" s="2">
        <v>1</v>
      </c>
      <c r="P434" s="2">
        <v>3</v>
      </c>
      <c r="Q434" s="2">
        <v>2</v>
      </c>
      <c r="R434" s="2">
        <v>1</v>
      </c>
      <c r="S434" s="2">
        <v>1</v>
      </c>
      <c r="T434" s="2">
        <v>1</v>
      </c>
      <c r="U434" s="2">
        <v>0</v>
      </c>
      <c r="V434" s="2">
        <v>13</v>
      </c>
      <c r="W434" s="6">
        <v>1</v>
      </c>
    </row>
    <row r="435" spans="1:23" ht="15" thickBot="1">
      <c r="A435">
        <v>18</v>
      </c>
      <c r="B435" s="1">
        <v>15</v>
      </c>
      <c r="C435">
        <v>181</v>
      </c>
      <c r="D435">
        <v>-1</v>
      </c>
      <c r="E435">
        <f>15*60+5</f>
        <v>905</v>
      </c>
      <c r="F435">
        <v>2</v>
      </c>
      <c r="G435">
        <v>2</v>
      </c>
      <c r="H435">
        <v>0</v>
      </c>
      <c r="I435">
        <v>0</v>
      </c>
      <c r="J435">
        <v>4</v>
      </c>
      <c r="K435">
        <v>4</v>
      </c>
      <c r="L435">
        <v>-23</v>
      </c>
      <c r="M435" s="2">
        <v>0</v>
      </c>
      <c r="N435" s="2">
        <v>1</v>
      </c>
      <c r="O435" s="2">
        <v>1</v>
      </c>
      <c r="P435" s="2">
        <v>0</v>
      </c>
      <c r="Q435" s="2">
        <v>1</v>
      </c>
      <c r="R435" s="2">
        <v>0</v>
      </c>
      <c r="S435" s="2">
        <v>1</v>
      </c>
      <c r="T435" s="2">
        <v>0</v>
      </c>
      <c r="U435" s="2">
        <v>0</v>
      </c>
      <c r="V435" s="2">
        <v>8</v>
      </c>
      <c r="W435" s="6">
        <v>1</v>
      </c>
    </row>
    <row r="436" spans="1:23" ht="15" thickBot="1">
      <c r="A436">
        <v>18</v>
      </c>
      <c r="B436" s="1">
        <v>15</v>
      </c>
      <c r="C436">
        <v>182</v>
      </c>
      <c r="D436">
        <v>-1</v>
      </c>
      <c r="E436">
        <f>10*60+44</f>
        <v>644</v>
      </c>
      <c r="F436">
        <v>3</v>
      </c>
      <c r="G436">
        <v>5</v>
      </c>
      <c r="H436">
        <v>0</v>
      </c>
      <c r="I436">
        <v>0</v>
      </c>
      <c r="J436">
        <v>0</v>
      </c>
      <c r="K436">
        <v>0</v>
      </c>
      <c r="L436">
        <v>-10</v>
      </c>
      <c r="M436" s="2">
        <v>1</v>
      </c>
      <c r="N436" s="2">
        <v>0</v>
      </c>
      <c r="O436" s="2">
        <v>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6</v>
      </c>
      <c r="W436" s="6">
        <v>1</v>
      </c>
    </row>
    <row r="437" spans="1:23" ht="15" thickBot="1">
      <c r="A437">
        <v>18</v>
      </c>
      <c r="B437" s="1">
        <v>15</v>
      </c>
      <c r="C437">
        <v>184</v>
      </c>
      <c r="D437">
        <v>-1</v>
      </c>
      <c r="E437">
        <f>21*60+4</f>
        <v>1264</v>
      </c>
      <c r="F437">
        <v>1</v>
      </c>
      <c r="G437">
        <v>6</v>
      </c>
      <c r="H437">
        <v>0</v>
      </c>
      <c r="I437">
        <v>2</v>
      </c>
      <c r="J437">
        <v>0</v>
      </c>
      <c r="K437">
        <v>0</v>
      </c>
      <c r="L437">
        <v>-22</v>
      </c>
      <c r="M437" s="2">
        <v>0</v>
      </c>
      <c r="N437" s="2">
        <v>0</v>
      </c>
      <c r="O437" s="2">
        <v>0</v>
      </c>
      <c r="P437" s="2">
        <v>1</v>
      </c>
      <c r="Q437" s="2">
        <v>3</v>
      </c>
      <c r="R437" s="2">
        <v>3</v>
      </c>
      <c r="S437" s="2">
        <v>0</v>
      </c>
      <c r="T437" s="2">
        <v>0</v>
      </c>
      <c r="U437" s="2">
        <v>0</v>
      </c>
      <c r="V437" s="2">
        <v>2</v>
      </c>
      <c r="W437" s="6">
        <v>1</v>
      </c>
    </row>
    <row r="438" spans="1:23" ht="15" thickBot="1">
      <c r="A438">
        <v>18</v>
      </c>
      <c r="B438" s="1">
        <v>15</v>
      </c>
      <c r="C438">
        <v>191</v>
      </c>
      <c r="D438">
        <v>-1</v>
      </c>
      <c r="E438">
        <f>31*60+55</f>
        <v>1915</v>
      </c>
      <c r="F438">
        <v>6</v>
      </c>
      <c r="G438">
        <v>13</v>
      </c>
      <c r="H438">
        <v>0</v>
      </c>
      <c r="I438">
        <v>3</v>
      </c>
      <c r="J438">
        <v>1</v>
      </c>
      <c r="K438">
        <v>1</v>
      </c>
      <c r="L438">
        <v>-26</v>
      </c>
      <c r="M438" s="2">
        <v>1</v>
      </c>
      <c r="N438" s="2">
        <v>6</v>
      </c>
      <c r="O438" s="2">
        <v>7</v>
      </c>
      <c r="P438" s="2">
        <v>6</v>
      </c>
      <c r="Q438" s="2">
        <v>2</v>
      </c>
      <c r="R438" s="2">
        <v>0</v>
      </c>
      <c r="S438" s="2">
        <v>7</v>
      </c>
      <c r="T438" s="2">
        <v>1</v>
      </c>
      <c r="U438" s="2">
        <v>0</v>
      </c>
      <c r="V438" s="2">
        <v>13</v>
      </c>
      <c r="W438" s="6">
        <v>1</v>
      </c>
    </row>
    <row r="439" spans="1:23" ht="15" thickBot="1">
      <c r="A439">
        <v>18</v>
      </c>
      <c r="B439" s="1">
        <v>15</v>
      </c>
      <c r="C439">
        <v>185</v>
      </c>
      <c r="D439">
        <v>-1</v>
      </c>
      <c r="E439">
        <f>36*60+23</f>
        <v>2183</v>
      </c>
      <c r="F439">
        <v>8</v>
      </c>
      <c r="G439">
        <v>15</v>
      </c>
      <c r="H439">
        <v>1</v>
      </c>
      <c r="I439">
        <v>2</v>
      </c>
      <c r="J439">
        <v>8</v>
      </c>
      <c r="K439">
        <v>10</v>
      </c>
      <c r="L439">
        <v>-9</v>
      </c>
      <c r="M439" s="2">
        <v>1</v>
      </c>
      <c r="N439" s="2">
        <v>3</v>
      </c>
      <c r="O439" s="2">
        <v>4</v>
      </c>
      <c r="P439" s="2">
        <v>1</v>
      </c>
      <c r="Q439" s="2">
        <v>5</v>
      </c>
      <c r="R439" s="2">
        <v>1</v>
      </c>
      <c r="S439" s="2">
        <v>1</v>
      </c>
      <c r="T439" s="2">
        <v>0</v>
      </c>
      <c r="U439" s="2">
        <v>0</v>
      </c>
      <c r="V439" s="2">
        <v>25</v>
      </c>
      <c r="W439" s="6">
        <v>0</v>
      </c>
    </row>
    <row r="440" spans="1:23" ht="15" thickBot="1">
      <c r="A440">
        <v>18</v>
      </c>
      <c r="B440" s="1">
        <v>15</v>
      </c>
      <c r="C440">
        <v>186</v>
      </c>
      <c r="D440">
        <v>-1</v>
      </c>
      <c r="E440">
        <f>32*60+51</f>
        <v>1971</v>
      </c>
      <c r="F440">
        <v>3</v>
      </c>
      <c r="G440">
        <v>10</v>
      </c>
      <c r="H440">
        <v>2</v>
      </c>
      <c r="I440">
        <v>6</v>
      </c>
      <c r="J440">
        <v>0</v>
      </c>
      <c r="K440">
        <v>0</v>
      </c>
      <c r="L440">
        <v>-6</v>
      </c>
      <c r="M440" s="2">
        <v>3</v>
      </c>
      <c r="N440" s="2">
        <v>5</v>
      </c>
      <c r="O440" s="2">
        <v>8</v>
      </c>
      <c r="P440" s="2">
        <v>1</v>
      </c>
      <c r="Q440" s="2">
        <v>1</v>
      </c>
      <c r="R440" s="2">
        <v>1</v>
      </c>
      <c r="S440" s="2">
        <v>1</v>
      </c>
      <c r="T440" s="2">
        <v>0</v>
      </c>
      <c r="U440" s="2">
        <v>2</v>
      </c>
      <c r="V440" s="2">
        <v>8</v>
      </c>
      <c r="W440" s="6">
        <v>0</v>
      </c>
    </row>
    <row r="441" spans="1:23" ht="15" thickBot="1">
      <c r="A441">
        <v>18</v>
      </c>
      <c r="B441" s="1">
        <v>15</v>
      </c>
      <c r="C441">
        <v>188</v>
      </c>
      <c r="D441">
        <v>-1</v>
      </c>
      <c r="E441">
        <f>20*60+52</f>
        <v>1252</v>
      </c>
      <c r="F441">
        <v>5</v>
      </c>
      <c r="G441">
        <v>10</v>
      </c>
      <c r="H441">
        <v>0</v>
      </c>
      <c r="I441">
        <v>3</v>
      </c>
      <c r="J441">
        <v>4</v>
      </c>
      <c r="K441">
        <v>6</v>
      </c>
      <c r="L441">
        <v>8</v>
      </c>
      <c r="M441" s="2">
        <v>3</v>
      </c>
      <c r="N441" s="2">
        <v>1</v>
      </c>
      <c r="O441" s="2">
        <v>4</v>
      </c>
      <c r="P441" s="2">
        <v>1</v>
      </c>
      <c r="Q441" s="2">
        <v>5</v>
      </c>
      <c r="R441" s="2">
        <v>1</v>
      </c>
      <c r="S441" s="2">
        <v>2</v>
      </c>
      <c r="T441" s="2">
        <v>0</v>
      </c>
      <c r="U441" s="2">
        <v>1</v>
      </c>
      <c r="V441" s="2">
        <v>14</v>
      </c>
      <c r="W441" s="6">
        <v>0</v>
      </c>
    </row>
    <row r="442" spans="1:23" ht="15" thickBot="1">
      <c r="A442">
        <v>18</v>
      </c>
      <c r="B442" s="1">
        <v>15</v>
      </c>
      <c r="C442">
        <v>187</v>
      </c>
      <c r="D442">
        <v>-1</v>
      </c>
      <c r="E442">
        <f>19*60+16</f>
        <v>1156</v>
      </c>
      <c r="F442">
        <v>0</v>
      </c>
      <c r="G442">
        <v>3</v>
      </c>
      <c r="H442">
        <v>0</v>
      </c>
      <c r="I442">
        <v>1</v>
      </c>
      <c r="J442">
        <v>0</v>
      </c>
      <c r="K442">
        <v>0</v>
      </c>
      <c r="L442">
        <v>-3</v>
      </c>
      <c r="M442" s="2">
        <v>0</v>
      </c>
      <c r="N442" s="2">
        <v>0</v>
      </c>
      <c r="O442" s="2">
        <v>0</v>
      </c>
      <c r="P442" s="2">
        <v>6</v>
      </c>
      <c r="Q442" s="2">
        <v>1</v>
      </c>
      <c r="R442" s="2">
        <v>2</v>
      </c>
      <c r="S442" s="2">
        <v>0</v>
      </c>
      <c r="T442" s="2">
        <v>0</v>
      </c>
      <c r="U442" s="2">
        <v>0</v>
      </c>
      <c r="V442" s="2">
        <v>0</v>
      </c>
      <c r="W442" s="6">
        <v>0</v>
      </c>
    </row>
    <row r="443" spans="1:23" ht="15" thickBot="1">
      <c r="A443">
        <v>18</v>
      </c>
      <c r="B443" s="1">
        <v>15</v>
      </c>
      <c r="C443">
        <v>190</v>
      </c>
      <c r="D443">
        <v>-1</v>
      </c>
      <c r="E443">
        <f>12*60+56</f>
        <v>776</v>
      </c>
      <c r="F443">
        <v>1</v>
      </c>
      <c r="G443">
        <v>3</v>
      </c>
      <c r="H443">
        <v>0</v>
      </c>
      <c r="I443">
        <v>0</v>
      </c>
      <c r="J443">
        <v>1</v>
      </c>
      <c r="K443">
        <v>2</v>
      </c>
      <c r="L443">
        <v>-18</v>
      </c>
      <c r="M443" s="2">
        <v>1</v>
      </c>
      <c r="N443" s="2">
        <v>1</v>
      </c>
      <c r="O443" s="2">
        <v>2</v>
      </c>
      <c r="P443" s="2">
        <v>0</v>
      </c>
      <c r="Q443" s="2">
        <v>1</v>
      </c>
      <c r="R443" s="2">
        <v>1</v>
      </c>
      <c r="S443" s="2">
        <v>1</v>
      </c>
      <c r="T443" s="2">
        <v>0</v>
      </c>
      <c r="U443" s="2">
        <v>1</v>
      </c>
      <c r="V443" s="2">
        <v>3</v>
      </c>
      <c r="W443" s="6">
        <v>0</v>
      </c>
    </row>
    <row r="444" spans="1:23" ht="15" thickBot="1">
      <c r="A444">
        <v>18</v>
      </c>
      <c r="B444" s="1">
        <v>15</v>
      </c>
      <c r="C444">
        <v>189</v>
      </c>
      <c r="D444">
        <v>-1</v>
      </c>
      <c r="E444">
        <f>6*60+26</f>
        <v>386</v>
      </c>
      <c r="F444">
        <v>0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1</v>
      </c>
      <c r="M444" s="2">
        <v>0</v>
      </c>
      <c r="N444" s="2">
        <v>1</v>
      </c>
      <c r="O444" s="2">
        <v>1</v>
      </c>
      <c r="P444" s="2">
        <v>1</v>
      </c>
      <c r="Q444" s="2">
        <v>1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6">
        <v>0</v>
      </c>
    </row>
    <row r="445" spans="1:23">
      <c r="A445">
        <v>18</v>
      </c>
      <c r="B445" s="1">
        <v>15</v>
      </c>
      <c r="C445">
        <v>183</v>
      </c>
      <c r="D445">
        <v>-1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6">
        <v>0</v>
      </c>
    </row>
    <row r="446" spans="1:23" ht="15" thickBot="1">
      <c r="A446">
        <v>18</v>
      </c>
      <c r="B446" s="1">
        <v>23</v>
      </c>
      <c r="C446">
        <v>280</v>
      </c>
      <c r="D446">
        <v>1</v>
      </c>
      <c r="E446">
        <f>28*60+38</f>
        <v>1718</v>
      </c>
      <c r="F446">
        <v>7</v>
      </c>
      <c r="G446">
        <v>13</v>
      </c>
      <c r="H446">
        <v>3</v>
      </c>
      <c r="I446">
        <v>6</v>
      </c>
      <c r="J446">
        <v>1</v>
      </c>
      <c r="K446">
        <v>1</v>
      </c>
      <c r="L446">
        <v>26</v>
      </c>
      <c r="M446" s="2">
        <v>1</v>
      </c>
      <c r="N446" s="2">
        <v>6</v>
      </c>
      <c r="O446" s="2">
        <v>7</v>
      </c>
      <c r="P446" s="2">
        <v>0</v>
      </c>
      <c r="Q446" s="2">
        <v>2</v>
      </c>
      <c r="R446" s="2">
        <v>1</v>
      </c>
      <c r="S446" s="2">
        <v>0</v>
      </c>
      <c r="T446" s="2">
        <v>0</v>
      </c>
      <c r="U446" s="2">
        <v>0</v>
      </c>
      <c r="V446" s="2">
        <v>18</v>
      </c>
      <c r="W446" s="6">
        <v>1</v>
      </c>
    </row>
    <row r="447" spans="1:23" ht="15" thickBot="1">
      <c r="A447">
        <v>18</v>
      </c>
      <c r="B447" s="1">
        <v>23</v>
      </c>
      <c r="C447">
        <v>281</v>
      </c>
      <c r="D447">
        <v>1</v>
      </c>
      <c r="E447">
        <f>24*60+39</f>
        <v>1479</v>
      </c>
      <c r="F447">
        <v>3</v>
      </c>
      <c r="G447">
        <v>5</v>
      </c>
      <c r="H447">
        <v>0</v>
      </c>
      <c r="I447">
        <v>0</v>
      </c>
      <c r="J447">
        <v>4</v>
      </c>
      <c r="K447">
        <v>6</v>
      </c>
      <c r="L447">
        <v>26</v>
      </c>
      <c r="M447" s="2">
        <v>1</v>
      </c>
      <c r="N447" s="2">
        <v>4</v>
      </c>
      <c r="O447" s="2">
        <v>5</v>
      </c>
      <c r="P447" s="2">
        <v>1</v>
      </c>
      <c r="Q447" s="2">
        <v>1</v>
      </c>
      <c r="R447" s="2">
        <v>0</v>
      </c>
      <c r="S447" s="2">
        <v>1</v>
      </c>
      <c r="T447" s="2">
        <v>1</v>
      </c>
      <c r="U447" s="2">
        <v>0</v>
      </c>
      <c r="V447" s="2">
        <v>10</v>
      </c>
      <c r="W447" s="6">
        <v>1</v>
      </c>
    </row>
    <row r="448" spans="1:23" ht="15" thickBot="1">
      <c r="A448">
        <v>18</v>
      </c>
      <c r="B448" s="1">
        <v>23</v>
      </c>
      <c r="C448">
        <v>282</v>
      </c>
      <c r="D448">
        <v>1</v>
      </c>
      <c r="E448">
        <f>27*60+58</f>
        <v>1678</v>
      </c>
      <c r="F448">
        <v>10</v>
      </c>
      <c r="G448">
        <v>13</v>
      </c>
      <c r="H448">
        <v>0</v>
      </c>
      <c r="I448">
        <v>0</v>
      </c>
      <c r="J448">
        <v>2</v>
      </c>
      <c r="K448">
        <v>2</v>
      </c>
      <c r="L448">
        <v>26</v>
      </c>
      <c r="M448" s="2">
        <v>1</v>
      </c>
      <c r="N448" s="2">
        <v>7</v>
      </c>
      <c r="O448" s="2">
        <v>8</v>
      </c>
      <c r="P448" s="2">
        <v>4</v>
      </c>
      <c r="Q448" s="2">
        <v>2</v>
      </c>
      <c r="R448" s="2">
        <v>3</v>
      </c>
      <c r="S448" s="2">
        <v>1</v>
      </c>
      <c r="T448" s="2">
        <v>1</v>
      </c>
      <c r="U448" s="2">
        <v>0</v>
      </c>
      <c r="V448" s="2">
        <v>22</v>
      </c>
      <c r="W448" s="6">
        <v>1</v>
      </c>
    </row>
    <row r="449" spans="1:23" ht="15" thickBot="1">
      <c r="A449">
        <v>18</v>
      </c>
      <c r="B449" s="1">
        <v>23</v>
      </c>
      <c r="C449">
        <v>283</v>
      </c>
      <c r="D449">
        <v>1</v>
      </c>
      <c r="E449">
        <f>31*60+17</f>
        <v>1877</v>
      </c>
      <c r="F449">
        <v>7</v>
      </c>
      <c r="G449">
        <v>8</v>
      </c>
      <c r="H449">
        <v>1</v>
      </c>
      <c r="I449">
        <v>1</v>
      </c>
      <c r="J449">
        <v>4</v>
      </c>
      <c r="K449">
        <v>4</v>
      </c>
      <c r="L449">
        <v>20</v>
      </c>
      <c r="M449" s="2">
        <v>0</v>
      </c>
      <c r="N449" s="2">
        <v>2</v>
      </c>
      <c r="O449" s="2">
        <v>2</v>
      </c>
      <c r="P449" s="2">
        <v>2</v>
      </c>
      <c r="Q449" s="2">
        <v>3</v>
      </c>
      <c r="R449" s="2">
        <v>1</v>
      </c>
      <c r="S449" s="2">
        <v>3</v>
      </c>
      <c r="T449" s="2">
        <v>0</v>
      </c>
      <c r="U449" s="2">
        <v>0</v>
      </c>
      <c r="V449" s="2">
        <v>19</v>
      </c>
      <c r="W449" s="6">
        <v>1</v>
      </c>
    </row>
    <row r="450" spans="1:23" ht="15" thickBot="1">
      <c r="A450">
        <v>18</v>
      </c>
      <c r="B450" s="1">
        <v>23</v>
      </c>
      <c r="C450">
        <v>284</v>
      </c>
      <c r="D450">
        <v>1</v>
      </c>
      <c r="E450">
        <f>27*60+48</f>
        <v>1668</v>
      </c>
      <c r="F450">
        <v>5</v>
      </c>
      <c r="G450">
        <v>10</v>
      </c>
      <c r="H450">
        <v>0</v>
      </c>
      <c r="I450">
        <v>1</v>
      </c>
      <c r="J450">
        <v>3</v>
      </c>
      <c r="K450">
        <v>3</v>
      </c>
      <c r="L450">
        <v>30</v>
      </c>
      <c r="M450" s="2">
        <v>0</v>
      </c>
      <c r="N450" s="2">
        <v>3</v>
      </c>
      <c r="O450" s="2">
        <v>3</v>
      </c>
      <c r="P450" s="2">
        <v>10</v>
      </c>
      <c r="Q450" s="2">
        <v>3</v>
      </c>
      <c r="R450" s="2">
        <v>2</v>
      </c>
      <c r="S450" s="2">
        <v>4</v>
      </c>
      <c r="T450" s="2">
        <v>0</v>
      </c>
      <c r="U450" s="2">
        <v>2</v>
      </c>
      <c r="V450" s="2">
        <v>13</v>
      </c>
      <c r="W450" s="6">
        <v>1</v>
      </c>
    </row>
    <row r="451" spans="1:23" ht="15" thickBot="1">
      <c r="A451">
        <v>18</v>
      </c>
      <c r="B451" s="1">
        <v>23</v>
      </c>
      <c r="C451">
        <v>286</v>
      </c>
      <c r="D451">
        <v>1</v>
      </c>
      <c r="E451">
        <f>28*60+7</f>
        <v>1687</v>
      </c>
      <c r="F451">
        <v>3</v>
      </c>
      <c r="G451">
        <v>6</v>
      </c>
      <c r="H451">
        <v>2</v>
      </c>
      <c r="I451">
        <v>4</v>
      </c>
      <c r="J451">
        <v>0</v>
      </c>
      <c r="K451">
        <v>0</v>
      </c>
      <c r="L451">
        <v>4</v>
      </c>
      <c r="M451" s="2">
        <v>1</v>
      </c>
      <c r="N451" s="2">
        <v>1</v>
      </c>
      <c r="O451" s="2">
        <v>2</v>
      </c>
      <c r="P451" s="2">
        <v>2</v>
      </c>
      <c r="Q451" s="2">
        <v>1</v>
      </c>
      <c r="R451" s="2">
        <v>0</v>
      </c>
      <c r="S451" s="2">
        <v>0</v>
      </c>
      <c r="T451" s="2">
        <v>0</v>
      </c>
      <c r="U451" s="2">
        <v>0</v>
      </c>
      <c r="V451" s="2">
        <v>8</v>
      </c>
      <c r="W451" s="6">
        <v>0</v>
      </c>
    </row>
    <row r="452" spans="1:23" ht="15" thickBot="1">
      <c r="A452">
        <v>18</v>
      </c>
      <c r="B452" s="1">
        <v>23</v>
      </c>
      <c r="C452">
        <v>285</v>
      </c>
      <c r="D452">
        <v>1</v>
      </c>
      <c r="E452">
        <f>18*60+6</f>
        <v>1086</v>
      </c>
      <c r="F452">
        <v>1</v>
      </c>
      <c r="G452">
        <v>5</v>
      </c>
      <c r="H452">
        <v>0</v>
      </c>
      <c r="I452">
        <v>1</v>
      </c>
      <c r="J452">
        <v>0</v>
      </c>
      <c r="K452">
        <v>0</v>
      </c>
      <c r="L452">
        <v>-1</v>
      </c>
      <c r="M452" s="2">
        <v>0</v>
      </c>
      <c r="N452" s="2">
        <v>2</v>
      </c>
      <c r="O452" s="2">
        <v>2</v>
      </c>
      <c r="P452" s="2">
        <v>1</v>
      </c>
      <c r="Q452" s="2">
        <v>3</v>
      </c>
      <c r="R452" s="2">
        <v>0</v>
      </c>
      <c r="S452" s="2">
        <v>2</v>
      </c>
      <c r="T452" s="2">
        <v>1</v>
      </c>
      <c r="U452" s="2">
        <v>0</v>
      </c>
      <c r="V452" s="2">
        <v>2</v>
      </c>
      <c r="W452" s="6">
        <v>0</v>
      </c>
    </row>
    <row r="453" spans="1:23" ht="15" thickBot="1">
      <c r="A453">
        <v>18</v>
      </c>
      <c r="B453" s="1">
        <v>23</v>
      </c>
      <c r="C453">
        <v>288</v>
      </c>
      <c r="D453">
        <v>1</v>
      </c>
      <c r="E453">
        <f>19*60+48</f>
        <v>1188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-7</v>
      </c>
      <c r="M453" s="2">
        <v>1</v>
      </c>
      <c r="N453" s="2">
        <v>3</v>
      </c>
      <c r="O453" s="2">
        <v>4</v>
      </c>
      <c r="P453" s="2">
        <v>8</v>
      </c>
      <c r="Q453" s="2">
        <v>1</v>
      </c>
      <c r="R453" s="2">
        <v>0</v>
      </c>
      <c r="S453" s="2">
        <v>2</v>
      </c>
      <c r="T453" s="2">
        <v>0</v>
      </c>
      <c r="U453" s="2">
        <v>0</v>
      </c>
      <c r="V453" s="2">
        <v>2</v>
      </c>
      <c r="W453" s="6">
        <v>0</v>
      </c>
    </row>
    <row r="454" spans="1:23" ht="15" thickBot="1">
      <c r="A454">
        <v>18</v>
      </c>
      <c r="B454" s="1">
        <v>23</v>
      </c>
      <c r="C454">
        <v>287</v>
      </c>
      <c r="D454">
        <v>1</v>
      </c>
      <c r="E454">
        <f>15*60+40</f>
        <v>940</v>
      </c>
      <c r="F454">
        <v>4</v>
      </c>
      <c r="G454">
        <v>6</v>
      </c>
      <c r="H454">
        <v>2</v>
      </c>
      <c r="I454">
        <v>4</v>
      </c>
      <c r="J454">
        <v>2</v>
      </c>
      <c r="K454">
        <v>2</v>
      </c>
      <c r="L454">
        <v>-3</v>
      </c>
      <c r="M454" s="2">
        <v>0</v>
      </c>
      <c r="N454" s="2">
        <v>2</v>
      </c>
      <c r="O454" s="2">
        <v>2</v>
      </c>
      <c r="P454" s="2">
        <v>1</v>
      </c>
      <c r="Q454" s="2">
        <v>5</v>
      </c>
      <c r="R454" s="2">
        <v>1</v>
      </c>
      <c r="S454" s="2">
        <v>3</v>
      </c>
      <c r="T454" s="2">
        <v>0</v>
      </c>
      <c r="U454" s="2">
        <v>0</v>
      </c>
      <c r="V454" s="2">
        <v>12</v>
      </c>
      <c r="W454" s="6">
        <v>0</v>
      </c>
    </row>
    <row r="455" spans="1:23" ht="15" thickBot="1">
      <c r="A455">
        <v>18</v>
      </c>
      <c r="B455" s="1">
        <v>23</v>
      </c>
      <c r="C455">
        <v>290</v>
      </c>
      <c r="D455">
        <v>1</v>
      </c>
      <c r="E455">
        <f>5*60+55</f>
        <v>355</v>
      </c>
      <c r="F455">
        <v>3</v>
      </c>
      <c r="G455">
        <v>3</v>
      </c>
      <c r="H455">
        <v>1</v>
      </c>
      <c r="I455">
        <v>1</v>
      </c>
      <c r="J455">
        <v>2</v>
      </c>
      <c r="K455">
        <v>3</v>
      </c>
      <c r="L455">
        <v>1</v>
      </c>
      <c r="M455" s="2">
        <v>1</v>
      </c>
      <c r="N455" s="2">
        <v>0</v>
      </c>
      <c r="O455" s="2">
        <v>1</v>
      </c>
      <c r="P455" s="2">
        <v>0</v>
      </c>
      <c r="Q455" s="2">
        <v>0</v>
      </c>
      <c r="R455" s="2">
        <v>0</v>
      </c>
      <c r="S455" s="2">
        <v>1</v>
      </c>
      <c r="T455" s="2">
        <v>0</v>
      </c>
      <c r="U455" s="2">
        <v>0</v>
      </c>
      <c r="V455" s="2">
        <v>9</v>
      </c>
      <c r="W455" s="6">
        <v>0</v>
      </c>
    </row>
    <row r="456" spans="1:23" ht="15" thickBot="1">
      <c r="A456">
        <v>18</v>
      </c>
      <c r="B456" s="1">
        <v>23</v>
      </c>
      <c r="C456">
        <v>289</v>
      </c>
      <c r="D456">
        <v>1</v>
      </c>
      <c r="E456">
        <f>5*60+55</f>
        <v>355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1</v>
      </c>
      <c r="M456" s="2">
        <v>0</v>
      </c>
      <c r="N456" s="2">
        <v>4</v>
      </c>
      <c r="O456" s="2">
        <v>4</v>
      </c>
      <c r="P456" s="2">
        <v>0</v>
      </c>
      <c r="Q456" s="2">
        <v>2</v>
      </c>
      <c r="R456" s="2">
        <v>0</v>
      </c>
      <c r="S456" s="2">
        <v>2</v>
      </c>
      <c r="T456" s="2">
        <v>1</v>
      </c>
      <c r="U456" s="2">
        <v>0</v>
      </c>
      <c r="V456" s="2">
        <v>0</v>
      </c>
      <c r="W456" s="6">
        <v>0</v>
      </c>
    </row>
    <row r="457" spans="1:23" ht="15" thickBot="1">
      <c r="A457">
        <v>18</v>
      </c>
      <c r="B457" s="1">
        <v>23</v>
      </c>
      <c r="C457">
        <v>291</v>
      </c>
      <c r="D457">
        <v>1</v>
      </c>
      <c r="E457">
        <f>3*60+42</f>
        <v>222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3</v>
      </c>
      <c r="M457" s="2">
        <v>0</v>
      </c>
      <c r="N457" s="2">
        <v>0</v>
      </c>
      <c r="O457" s="2">
        <v>0</v>
      </c>
      <c r="P457" s="2">
        <v>0</v>
      </c>
      <c r="Q457" s="2">
        <v>1</v>
      </c>
      <c r="R457" s="2">
        <v>0</v>
      </c>
      <c r="S457" s="2">
        <v>2</v>
      </c>
      <c r="T457" s="2">
        <v>0</v>
      </c>
      <c r="U457" s="2">
        <v>0</v>
      </c>
      <c r="V457" s="2">
        <v>0</v>
      </c>
      <c r="W457" s="6">
        <v>0</v>
      </c>
    </row>
    <row r="458" spans="1:23" ht="15" thickBot="1">
      <c r="A458">
        <v>18</v>
      </c>
      <c r="B458" s="1">
        <v>23</v>
      </c>
      <c r="C458">
        <v>292</v>
      </c>
      <c r="D458">
        <v>1</v>
      </c>
      <c r="E458">
        <f>2*60+27</f>
        <v>147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4</v>
      </c>
      <c r="M458" s="2">
        <v>0</v>
      </c>
      <c r="N458" s="2">
        <v>1</v>
      </c>
      <c r="O458" s="2">
        <v>1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3</v>
      </c>
      <c r="W458" s="6">
        <v>0</v>
      </c>
    </row>
    <row r="459" spans="1:23" ht="15" thickBot="1">
      <c r="A459">
        <v>19</v>
      </c>
      <c r="B459" s="1">
        <v>16</v>
      </c>
      <c r="C459">
        <v>192</v>
      </c>
      <c r="D459">
        <v>1</v>
      </c>
      <c r="E459">
        <f>30*60+35</f>
        <v>1835</v>
      </c>
      <c r="F459">
        <v>2</v>
      </c>
      <c r="G459">
        <v>3</v>
      </c>
      <c r="H459">
        <v>2</v>
      </c>
      <c r="I459">
        <v>2</v>
      </c>
      <c r="J459">
        <v>2</v>
      </c>
      <c r="K459">
        <v>2</v>
      </c>
      <c r="L459">
        <v>0</v>
      </c>
      <c r="M459" s="2">
        <v>0</v>
      </c>
      <c r="N459" s="2">
        <v>2</v>
      </c>
      <c r="O459" s="2">
        <v>2</v>
      </c>
      <c r="P459" s="2">
        <v>3</v>
      </c>
      <c r="Q459" s="2">
        <v>3</v>
      </c>
      <c r="R459" s="2">
        <v>2</v>
      </c>
      <c r="S459" s="2">
        <v>1</v>
      </c>
      <c r="T459" s="2">
        <v>0</v>
      </c>
      <c r="U459" s="2">
        <v>0</v>
      </c>
      <c r="V459" s="2">
        <v>8</v>
      </c>
      <c r="W459" s="6">
        <v>1</v>
      </c>
    </row>
    <row r="460" spans="1:23" ht="15" thickBot="1">
      <c r="A460">
        <v>19</v>
      </c>
      <c r="B460" s="1">
        <v>16</v>
      </c>
      <c r="C460">
        <v>193</v>
      </c>
      <c r="D460">
        <v>1</v>
      </c>
      <c r="E460">
        <f>24*60</f>
        <v>1440</v>
      </c>
      <c r="F460">
        <v>5</v>
      </c>
      <c r="G460">
        <v>8</v>
      </c>
      <c r="H460">
        <v>0</v>
      </c>
      <c r="I460">
        <v>0</v>
      </c>
      <c r="J460">
        <v>2</v>
      </c>
      <c r="K460">
        <v>3</v>
      </c>
      <c r="L460">
        <v>-2</v>
      </c>
      <c r="M460" s="2">
        <v>1</v>
      </c>
      <c r="N460" s="2">
        <v>5</v>
      </c>
      <c r="O460" s="2">
        <v>6</v>
      </c>
      <c r="P460" s="2">
        <v>2</v>
      </c>
      <c r="Q460" s="2">
        <v>1</v>
      </c>
      <c r="R460" s="2">
        <v>0</v>
      </c>
      <c r="S460" s="2">
        <v>4</v>
      </c>
      <c r="T460" s="2">
        <v>0</v>
      </c>
      <c r="U460" s="2">
        <v>0</v>
      </c>
      <c r="V460" s="2">
        <v>12</v>
      </c>
      <c r="W460" s="6">
        <v>1</v>
      </c>
    </row>
    <row r="461" spans="1:23" ht="15" thickBot="1">
      <c r="A461">
        <v>19</v>
      </c>
      <c r="B461" s="1">
        <v>16</v>
      </c>
      <c r="C461">
        <v>194</v>
      </c>
      <c r="D461">
        <v>1</v>
      </c>
      <c r="E461">
        <f>37*60+57</f>
        <v>2277</v>
      </c>
      <c r="F461">
        <v>5</v>
      </c>
      <c r="G461">
        <v>10</v>
      </c>
      <c r="H461">
        <v>0</v>
      </c>
      <c r="I461">
        <v>0</v>
      </c>
      <c r="J461">
        <v>0</v>
      </c>
      <c r="K461">
        <v>0</v>
      </c>
      <c r="L461">
        <v>5</v>
      </c>
      <c r="M461" s="2">
        <v>2</v>
      </c>
      <c r="N461" s="2">
        <v>8</v>
      </c>
      <c r="O461" s="2">
        <v>10</v>
      </c>
      <c r="P461" s="2">
        <v>6</v>
      </c>
      <c r="Q461" s="2">
        <v>4</v>
      </c>
      <c r="R461" s="2">
        <v>2</v>
      </c>
      <c r="S461" s="2">
        <v>1</v>
      </c>
      <c r="T461" s="2">
        <v>0</v>
      </c>
      <c r="U461" s="2">
        <v>1</v>
      </c>
      <c r="V461" s="2">
        <v>10</v>
      </c>
      <c r="W461" s="6">
        <v>1</v>
      </c>
    </row>
    <row r="462" spans="1:23" ht="15" thickBot="1">
      <c r="A462">
        <v>19</v>
      </c>
      <c r="B462" s="1">
        <v>16</v>
      </c>
      <c r="C462">
        <v>195</v>
      </c>
      <c r="D462">
        <v>1</v>
      </c>
      <c r="E462">
        <f>40*60+53</f>
        <v>2453</v>
      </c>
      <c r="F462">
        <v>6</v>
      </c>
      <c r="G462">
        <v>16</v>
      </c>
      <c r="H462">
        <v>3</v>
      </c>
      <c r="I462">
        <v>8</v>
      </c>
      <c r="J462">
        <v>2</v>
      </c>
      <c r="K462">
        <v>2</v>
      </c>
      <c r="L462">
        <v>11</v>
      </c>
      <c r="M462" s="2">
        <v>1</v>
      </c>
      <c r="N462" s="2">
        <v>1</v>
      </c>
      <c r="O462" s="2">
        <v>2</v>
      </c>
      <c r="P462" s="2">
        <v>2</v>
      </c>
      <c r="Q462" s="2">
        <v>2</v>
      </c>
      <c r="R462" s="2">
        <v>3</v>
      </c>
      <c r="S462" s="2">
        <v>0</v>
      </c>
      <c r="T462" s="2">
        <v>0</v>
      </c>
      <c r="U462" s="2">
        <v>1</v>
      </c>
      <c r="V462" s="2">
        <v>17</v>
      </c>
      <c r="W462" s="6">
        <v>1</v>
      </c>
    </row>
    <row r="463" spans="1:23" ht="15" thickBot="1">
      <c r="A463">
        <v>19</v>
      </c>
      <c r="B463" s="1">
        <v>16</v>
      </c>
      <c r="C463">
        <v>196</v>
      </c>
      <c r="D463">
        <v>1</v>
      </c>
      <c r="E463">
        <f>30*60+51</f>
        <v>1851</v>
      </c>
      <c r="F463">
        <v>7</v>
      </c>
      <c r="G463">
        <v>13</v>
      </c>
      <c r="H463">
        <v>1</v>
      </c>
      <c r="I463">
        <v>4</v>
      </c>
      <c r="J463">
        <v>2</v>
      </c>
      <c r="K463">
        <v>2</v>
      </c>
      <c r="L463">
        <v>0</v>
      </c>
      <c r="M463" s="2">
        <v>1</v>
      </c>
      <c r="N463" s="2">
        <v>2</v>
      </c>
      <c r="O463" s="2">
        <v>3</v>
      </c>
      <c r="P463" s="2">
        <v>6</v>
      </c>
      <c r="Q463" s="2">
        <v>1</v>
      </c>
      <c r="R463" s="2">
        <v>2</v>
      </c>
      <c r="S463" s="2">
        <v>2</v>
      </c>
      <c r="T463" s="2">
        <v>0</v>
      </c>
      <c r="U463" s="2">
        <v>0</v>
      </c>
      <c r="V463" s="2">
        <v>17</v>
      </c>
      <c r="W463" s="6">
        <v>1</v>
      </c>
    </row>
    <row r="464" spans="1:23" ht="15" thickBot="1">
      <c r="A464">
        <v>19</v>
      </c>
      <c r="B464" s="1">
        <v>16</v>
      </c>
      <c r="C464">
        <v>200</v>
      </c>
      <c r="D464">
        <v>1</v>
      </c>
      <c r="E464">
        <f>13*60+25</f>
        <v>805</v>
      </c>
      <c r="F464">
        <v>2</v>
      </c>
      <c r="G464">
        <v>3</v>
      </c>
      <c r="H464">
        <v>2</v>
      </c>
      <c r="I464">
        <v>3</v>
      </c>
      <c r="J464">
        <v>0</v>
      </c>
      <c r="K464">
        <v>0</v>
      </c>
      <c r="L464">
        <v>10</v>
      </c>
      <c r="M464" s="2">
        <v>0</v>
      </c>
      <c r="N464" s="2">
        <v>3</v>
      </c>
      <c r="O464" s="2">
        <v>3</v>
      </c>
      <c r="P464" s="2">
        <v>1</v>
      </c>
      <c r="Q464" s="2">
        <v>2</v>
      </c>
      <c r="R464" s="2">
        <v>0</v>
      </c>
      <c r="S464" s="2">
        <v>0</v>
      </c>
      <c r="T464" s="2">
        <v>0</v>
      </c>
      <c r="U464" s="2">
        <v>0</v>
      </c>
      <c r="V464" s="2">
        <v>6</v>
      </c>
      <c r="W464" s="6">
        <v>0</v>
      </c>
    </row>
    <row r="465" spans="1:23" ht="15" thickBot="1">
      <c r="A465">
        <v>19</v>
      </c>
      <c r="B465" s="1">
        <v>16</v>
      </c>
      <c r="C465">
        <v>197</v>
      </c>
      <c r="D465">
        <v>1</v>
      </c>
      <c r="E465">
        <f>28*60+16</f>
        <v>1696</v>
      </c>
      <c r="F465">
        <v>8</v>
      </c>
      <c r="G465">
        <v>15</v>
      </c>
      <c r="H465">
        <v>4</v>
      </c>
      <c r="I465">
        <v>8</v>
      </c>
      <c r="J465">
        <v>3</v>
      </c>
      <c r="K465">
        <v>4</v>
      </c>
      <c r="L465">
        <v>18</v>
      </c>
      <c r="M465" s="2">
        <v>0</v>
      </c>
      <c r="N465" s="2">
        <v>1</v>
      </c>
      <c r="O465" s="2">
        <v>1</v>
      </c>
      <c r="P465" s="2">
        <v>5</v>
      </c>
      <c r="Q465" s="2">
        <v>3</v>
      </c>
      <c r="R465" s="2">
        <v>2</v>
      </c>
      <c r="S465" s="2">
        <v>3</v>
      </c>
      <c r="T465" s="2">
        <v>0</v>
      </c>
      <c r="U465" s="2">
        <v>0</v>
      </c>
      <c r="V465" s="2">
        <v>23</v>
      </c>
      <c r="W465" s="6">
        <v>0</v>
      </c>
    </row>
    <row r="466" spans="1:23" ht="15" thickBot="1">
      <c r="A466">
        <v>19</v>
      </c>
      <c r="B466" s="1">
        <v>16</v>
      </c>
      <c r="C466">
        <v>198</v>
      </c>
      <c r="D466">
        <v>1</v>
      </c>
      <c r="E466">
        <f>28*60+12</f>
        <v>1692</v>
      </c>
      <c r="F466">
        <v>4</v>
      </c>
      <c r="G466">
        <v>9</v>
      </c>
      <c r="H466">
        <v>0</v>
      </c>
      <c r="I466">
        <v>0</v>
      </c>
      <c r="J466">
        <v>2</v>
      </c>
      <c r="K466">
        <v>2</v>
      </c>
      <c r="L466">
        <v>22</v>
      </c>
      <c r="M466" s="2">
        <v>2</v>
      </c>
      <c r="N466" s="2">
        <v>5</v>
      </c>
      <c r="O466" s="2">
        <v>7</v>
      </c>
      <c r="P466" s="2">
        <v>2</v>
      </c>
      <c r="Q466" s="2">
        <v>2</v>
      </c>
      <c r="R466" s="2">
        <v>2</v>
      </c>
      <c r="S466" s="2">
        <v>2</v>
      </c>
      <c r="T466" s="2">
        <v>2</v>
      </c>
      <c r="U466" s="2">
        <v>1</v>
      </c>
      <c r="V466" s="2">
        <v>10</v>
      </c>
      <c r="W466" s="6">
        <v>0</v>
      </c>
    </row>
    <row r="467" spans="1:23" ht="15" thickBot="1">
      <c r="A467">
        <v>19</v>
      </c>
      <c r="B467" s="1">
        <v>16</v>
      </c>
      <c r="C467">
        <v>199</v>
      </c>
      <c r="D467">
        <v>1</v>
      </c>
      <c r="E467">
        <f>5*60+51</f>
        <v>351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1</v>
      </c>
      <c r="M467" s="2">
        <v>0</v>
      </c>
      <c r="N467" s="2">
        <v>3</v>
      </c>
      <c r="O467" s="2">
        <v>3</v>
      </c>
      <c r="P467" s="2">
        <v>0</v>
      </c>
      <c r="Q467" s="2">
        <v>1</v>
      </c>
      <c r="R467" s="2">
        <v>0</v>
      </c>
      <c r="S467" s="2">
        <v>0</v>
      </c>
      <c r="T467" s="2">
        <v>1</v>
      </c>
      <c r="U467" s="2">
        <v>0</v>
      </c>
      <c r="V467" s="2">
        <v>2</v>
      </c>
      <c r="W467" s="6">
        <v>0</v>
      </c>
    </row>
    <row r="468" spans="1:23">
      <c r="A468">
        <v>19</v>
      </c>
      <c r="B468" s="1">
        <v>16</v>
      </c>
      <c r="C468">
        <v>201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6">
        <v>0</v>
      </c>
    </row>
    <row r="469" spans="1:23">
      <c r="A469">
        <v>19</v>
      </c>
      <c r="B469" s="1">
        <v>16</v>
      </c>
      <c r="C469">
        <v>202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6">
        <v>0</v>
      </c>
    </row>
    <row r="470" spans="1:23">
      <c r="A470">
        <v>19</v>
      </c>
      <c r="B470" s="1">
        <v>16</v>
      </c>
      <c r="C470">
        <v>203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6">
        <v>0</v>
      </c>
    </row>
    <row r="471" spans="1:23" ht="15" thickBot="1">
      <c r="A471">
        <v>19</v>
      </c>
      <c r="B471" s="1">
        <v>22</v>
      </c>
      <c r="C471">
        <v>268</v>
      </c>
      <c r="D471">
        <v>-1</v>
      </c>
      <c r="E471">
        <f>36*60+26</f>
        <v>2186</v>
      </c>
      <c r="F471">
        <v>3</v>
      </c>
      <c r="G471">
        <v>8</v>
      </c>
      <c r="H471">
        <v>0</v>
      </c>
      <c r="I471">
        <v>2</v>
      </c>
      <c r="J471">
        <v>2</v>
      </c>
      <c r="K471">
        <v>3</v>
      </c>
      <c r="L471">
        <v>-5</v>
      </c>
      <c r="M471" s="2">
        <v>3</v>
      </c>
      <c r="N471" s="2">
        <v>3</v>
      </c>
      <c r="O471" s="2">
        <v>6</v>
      </c>
      <c r="P471" s="2">
        <v>3</v>
      </c>
      <c r="Q471" s="2">
        <v>2</v>
      </c>
      <c r="R471" s="2">
        <v>0</v>
      </c>
      <c r="S471" s="2">
        <v>1</v>
      </c>
      <c r="T471" s="2">
        <v>0</v>
      </c>
      <c r="U471" s="2">
        <v>2</v>
      </c>
      <c r="V471" s="2">
        <v>8</v>
      </c>
      <c r="W471" s="6">
        <v>1</v>
      </c>
    </row>
    <row r="472" spans="1:23" ht="15" thickBot="1">
      <c r="A472">
        <v>19</v>
      </c>
      <c r="B472" s="1">
        <v>22</v>
      </c>
      <c r="C472">
        <v>269</v>
      </c>
      <c r="D472">
        <v>-1</v>
      </c>
      <c r="E472">
        <f>37*60+19</f>
        <v>2239</v>
      </c>
      <c r="F472">
        <v>8</v>
      </c>
      <c r="G472">
        <v>17</v>
      </c>
      <c r="H472">
        <v>1</v>
      </c>
      <c r="I472">
        <v>3</v>
      </c>
      <c r="J472">
        <v>5</v>
      </c>
      <c r="K472">
        <v>7</v>
      </c>
      <c r="L472">
        <v>-4</v>
      </c>
      <c r="M472" s="2">
        <v>2</v>
      </c>
      <c r="N472" s="2">
        <v>9</v>
      </c>
      <c r="O472" s="2">
        <v>11</v>
      </c>
      <c r="P472" s="2">
        <v>3</v>
      </c>
      <c r="Q472" s="2">
        <v>3</v>
      </c>
      <c r="R472" s="2">
        <v>2</v>
      </c>
      <c r="S472" s="2">
        <v>1</v>
      </c>
      <c r="T472" s="2">
        <v>1</v>
      </c>
      <c r="U472" s="2">
        <v>1</v>
      </c>
      <c r="V472" s="2">
        <v>22</v>
      </c>
      <c r="W472" s="6">
        <v>1</v>
      </c>
    </row>
    <row r="473" spans="1:23" ht="15" thickBot="1">
      <c r="A473">
        <v>19</v>
      </c>
      <c r="B473" s="1">
        <v>22</v>
      </c>
      <c r="C473">
        <v>270</v>
      </c>
      <c r="D473">
        <v>-1</v>
      </c>
      <c r="E473">
        <f>10*60+11</f>
        <v>611</v>
      </c>
      <c r="F473">
        <v>0</v>
      </c>
      <c r="G473">
        <v>2</v>
      </c>
      <c r="H473">
        <v>0</v>
      </c>
      <c r="I473">
        <v>1</v>
      </c>
      <c r="J473">
        <v>0</v>
      </c>
      <c r="K473">
        <v>0</v>
      </c>
      <c r="L473">
        <v>-2</v>
      </c>
      <c r="M473" s="2">
        <v>0</v>
      </c>
      <c r="N473" s="2">
        <v>1</v>
      </c>
      <c r="O473" s="2">
        <v>1</v>
      </c>
      <c r="P473" s="2">
        <v>1</v>
      </c>
      <c r="Q473" s="2">
        <v>2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6">
        <v>1</v>
      </c>
    </row>
    <row r="474" spans="1:23" ht="15" thickBot="1">
      <c r="A474">
        <v>19</v>
      </c>
      <c r="B474" s="1">
        <v>22</v>
      </c>
      <c r="C474">
        <v>271</v>
      </c>
      <c r="D474">
        <v>-1</v>
      </c>
      <c r="E474">
        <f>33*60+30</f>
        <v>2010</v>
      </c>
      <c r="F474">
        <v>4</v>
      </c>
      <c r="G474">
        <v>9</v>
      </c>
      <c r="H474">
        <v>4</v>
      </c>
      <c r="I474">
        <v>6</v>
      </c>
      <c r="J474">
        <v>0</v>
      </c>
      <c r="K474">
        <v>0</v>
      </c>
      <c r="L474">
        <v>-4</v>
      </c>
      <c r="M474" s="2">
        <v>0</v>
      </c>
      <c r="N474" s="2">
        <v>4</v>
      </c>
      <c r="O474" s="2">
        <v>4</v>
      </c>
      <c r="P474" s="2">
        <v>1</v>
      </c>
      <c r="Q474" s="2">
        <v>0</v>
      </c>
      <c r="R474" s="2">
        <v>0</v>
      </c>
      <c r="S474" s="2">
        <v>4</v>
      </c>
      <c r="T474" s="2">
        <v>0</v>
      </c>
      <c r="U474" s="2">
        <v>0</v>
      </c>
      <c r="V474" s="2">
        <v>12</v>
      </c>
      <c r="W474" s="6">
        <v>1</v>
      </c>
    </row>
    <row r="475" spans="1:23" ht="15" thickBot="1">
      <c r="A475">
        <v>19</v>
      </c>
      <c r="B475" s="1">
        <v>22</v>
      </c>
      <c r="C475">
        <v>272</v>
      </c>
      <c r="D475">
        <v>-1</v>
      </c>
      <c r="E475">
        <f>35*60+4</f>
        <v>2104</v>
      </c>
      <c r="F475">
        <v>7</v>
      </c>
      <c r="G475">
        <v>14</v>
      </c>
      <c r="H475">
        <v>3</v>
      </c>
      <c r="I475">
        <v>7</v>
      </c>
      <c r="J475">
        <v>4</v>
      </c>
      <c r="K475">
        <v>5</v>
      </c>
      <c r="L475">
        <v>1</v>
      </c>
      <c r="M475" s="2">
        <v>1</v>
      </c>
      <c r="N475" s="2">
        <v>1</v>
      </c>
      <c r="O475" s="2">
        <v>2</v>
      </c>
      <c r="P475" s="2">
        <v>8</v>
      </c>
      <c r="Q475" s="2">
        <v>2</v>
      </c>
      <c r="R475" s="2">
        <v>2</v>
      </c>
      <c r="S475" s="2">
        <v>4</v>
      </c>
      <c r="T475" s="2">
        <v>0</v>
      </c>
      <c r="U475" s="2">
        <v>0</v>
      </c>
      <c r="V475" s="2">
        <v>21</v>
      </c>
      <c r="W475" s="6">
        <v>1</v>
      </c>
    </row>
    <row r="476" spans="1:23" ht="15" thickBot="1">
      <c r="A476">
        <v>19</v>
      </c>
      <c r="B476" s="1">
        <v>22</v>
      </c>
      <c r="C476">
        <v>273</v>
      </c>
      <c r="D476">
        <v>-1</v>
      </c>
      <c r="E476">
        <f>21*60+3</f>
        <v>1263</v>
      </c>
      <c r="F476">
        <v>1</v>
      </c>
      <c r="G476">
        <v>4</v>
      </c>
      <c r="H476">
        <v>0</v>
      </c>
      <c r="I476">
        <v>2</v>
      </c>
      <c r="J476">
        <v>4</v>
      </c>
      <c r="K476">
        <v>5</v>
      </c>
      <c r="L476">
        <v>-8</v>
      </c>
      <c r="M476" s="2">
        <v>0</v>
      </c>
      <c r="N476" s="2">
        <v>2</v>
      </c>
      <c r="O476" s="2">
        <v>2</v>
      </c>
      <c r="P476" s="2">
        <v>5</v>
      </c>
      <c r="Q476" s="2">
        <v>1</v>
      </c>
      <c r="R476" s="2">
        <v>1</v>
      </c>
      <c r="S476" s="2">
        <v>5</v>
      </c>
      <c r="T476" s="2">
        <v>0</v>
      </c>
      <c r="U476" s="2">
        <v>0</v>
      </c>
      <c r="V476" s="2">
        <v>6</v>
      </c>
      <c r="W476" s="6">
        <v>0</v>
      </c>
    </row>
    <row r="477" spans="1:23" ht="15" thickBot="1">
      <c r="A477">
        <v>19</v>
      </c>
      <c r="B477" s="1">
        <v>22</v>
      </c>
      <c r="C477">
        <v>274</v>
      </c>
      <c r="D477">
        <v>-1</v>
      </c>
      <c r="E477">
        <f>25*60+52</f>
        <v>1552</v>
      </c>
      <c r="F477">
        <v>4</v>
      </c>
      <c r="G477">
        <v>5</v>
      </c>
      <c r="H477">
        <v>0</v>
      </c>
      <c r="I477">
        <v>0</v>
      </c>
      <c r="J477">
        <v>0</v>
      </c>
      <c r="K477">
        <v>0</v>
      </c>
      <c r="L477">
        <v>-5</v>
      </c>
      <c r="M477" s="2">
        <v>0</v>
      </c>
      <c r="N477" s="2">
        <v>5</v>
      </c>
      <c r="O477" s="2">
        <v>5</v>
      </c>
      <c r="P477" s="2">
        <v>3</v>
      </c>
      <c r="Q477" s="2">
        <v>3</v>
      </c>
      <c r="R477" s="2">
        <v>2</v>
      </c>
      <c r="S477" s="2">
        <v>0</v>
      </c>
      <c r="T477" s="2">
        <v>1</v>
      </c>
      <c r="U477" s="2">
        <v>0</v>
      </c>
      <c r="V477" s="2">
        <v>8</v>
      </c>
      <c r="W477" s="6">
        <v>0</v>
      </c>
    </row>
    <row r="478" spans="1:23" ht="15" thickBot="1">
      <c r="A478">
        <v>19</v>
      </c>
      <c r="B478" s="1">
        <v>22</v>
      </c>
      <c r="C478">
        <v>275</v>
      </c>
      <c r="D478">
        <v>-1</v>
      </c>
      <c r="E478">
        <f>10*60+41</f>
        <v>641</v>
      </c>
      <c r="F478">
        <v>1</v>
      </c>
      <c r="G478">
        <v>3</v>
      </c>
      <c r="H478">
        <v>0</v>
      </c>
      <c r="I478">
        <v>1</v>
      </c>
      <c r="J478">
        <v>0</v>
      </c>
      <c r="K478">
        <v>0</v>
      </c>
      <c r="L478">
        <v>-9</v>
      </c>
      <c r="M478" s="2">
        <v>1</v>
      </c>
      <c r="N478" s="2">
        <v>2</v>
      </c>
      <c r="O478" s="2">
        <v>3</v>
      </c>
      <c r="P478" s="2">
        <v>0</v>
      </c>
      <c r="Q478" s="2">
        <v>1</v>
      </c>
      <c r="R478" s="2">
        <v>0</v>
      </c>
      <c r="S478" s="2">
        <v>0</v>
      </c>
      <c r="T478" s="2">
        <v>1</v>
      </c>
      <c r="U478" s="2">
        <v>0</v>
      </c>
      <c r="V478" s="2">
        <v>2</v>
      </c>
      <c r="W478" s="6">
        <v>0</v>
      </c>
    </row>
    <row r="479" spans="1:23" ht="15" thickBot="1">
      <c r="A479">
        <v>19</v>
      </c>
      <c r="B479" s="1">
        <v>22</v>
      </c>
      <c r="C479">
        <v>276</v>
      </c>
      <c r="D479">
        <v>-1</v>
      </c>
      <c r="E479">
        <f>12*60+56</f>
        <v>776</v>
      </c>
      <c r="F479">
        <v>2</v>
      </c>
      <c r="G479">
        <v>5</v>
      </c>
      <c r="H479">
        <v>0</v>
      </c>
      <c r="I479">
        <v>1</v>
      </c>
      <c r="J479">
        <v>1</v>
      </c>
      <c r="K479">
        <v>2</v>
      </c>
      <c r="L479">
        <v>-14</v>
      </c>
      <c r="M479" s="2">
        <v>0</v>
      </c>
      <c r="N479" s="2">
        <v>1</v>
      </c>
      <c r="O479" s="2">
        <v>1</v>
      </c>
      <c r="P479" s="2">
        <v>0</v>
      </c>
      <c r="Q479" s="2">
        <v>3</v>
      </c>
      <c r="R479" s="2">
        <v>0</v>
      </c>
      <c r="S479" s="2">
        <v>1</v>
      </c>
      <c r="T479" s="2">
        <v>0</v>
      </c>
      <c r="U479" s="2">
        <v>0</v>
      </c>
      <c r="V479" s="2">
        <v>5</v>
      </c>
      <c r="W479" s="6">
        <v>0</v>
      </c>
    </row>
    <row r="480" spans="1:23" ht="15" thickBot="1">
      <c r="A480">
        <v>19</v>
      </c>
      <c r="B480" s="1">
        <v>22</v>
      </c>
      <c r="C480">
        <v>277</v>
      </c>
      <c r="D480">
        <v>-1</v>
      </c>
      <c r="E480">
        <f>11*60+57</f>
        <v>717</v>
      </c>
      <c r="F480">
        <v>2</v>
      </c>
      <c r="G480">
        <v>4</v>
      </c>
      <c r="H480">
        <v>0</v>
      </c>
      <c r="I480">
        <v>1</v>
      </c>
      <c r="J480">
        <v>4</v>
      </c>
      <c r="K480">
        <v>4</v>
      </c>
      <c r="L480">
        <v>-6</v>
      </c>
      <c r="M480" s="2">
        <v>2</v>
      </c>
      <c r="N480" s="2">
        <v>1</v>
      </c>
      <c r="O480" s="2">
        <v>3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8</v>
      </c>
      <c r="W480" s="6">
        <v>0</v>
      </c>
    </row>
    <row r="481" spans="1:23" ht="15" thickBot="1">
      <c r="A481">
        <v>19</v>
      </c>
      <c r="B481" s="1">
        <v>22</v>
      </c>
      <c r="C481">
        <v>278</v>
      </c>
      <c r="D481">
        <v>-1</v>
      </c>
      <c r="E481">
        <f>5*60+1</f>
        <v>301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-9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6">
        <v>0</v>
      </c>
    </row>
    <row r="482" spans="1:23">
      <c r="A482">
        <v>19</v>
      </c>
      <c r="B482" s="1">
        <v>22</v>
      </c>
      <c r="C482">
        <v>279</v>
      </c>
      <c r="D482">
        <v>-1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6">
        <v>0</v>
      </c>
    </row>
    <row r="483" spans="1:23" ht="15" thickBot="1">
      <c r="A483">
        <v>20</v>
      </c>
      <c r="B483" s="1">
        <v>19</v>
      </c>
      <c r="C483">
        <v>230</v>
      </c>
      <c r="D483">
        <v>-1</v>
      </c>
      <c r="E483">
        <f>32*60+35</f>
        <v>1955</v>
      </c>
      <c r="F483">
        <v>2</v>
      </c>
      <c r="G483">
        <v>10</v>
      </c>
      <c r="H483">
        <v>0</v>
      </c>
      <c r="I483">
        <v>5</v>
      </c>
      <c r="J483">
        <v>0</v>
      </c>
      <c r="K483">
        <v>0</v>
      </c>
      <c r="L483">
        <v>-15</v>
      </c>
      <c r="M483" s="2">
        <v>1</v>
      </c>
      <c r="N483" s="2">
        <v>3</v>
      </c>
      <c r="O483" s="2">
        <v>4</v>
      </c>
      <c r="P483" s="2">
        <v>2</v>
      </c>
      <c r="Q483" s="2">
        <v>4</v>
      </c>
      <c r="R483" s="2">
        <v>1</v>
      </c>
      <c r="S483" s="2">
        <v>3</v>
      </c>
      <c r="T483" s="2">
        <v>0</v>
      </c>
      <c r="U483" s="2">
        <v>1</v>
      </c>
      <c r="V483" s="2">
        <v>4</v>
      </c>
      <c r="W483" s="6">
        <v>1</v>
      </c>
    </row>
    <row r="484" spans="1:23" ht="15" thickBot="1">
      <c r="A484">
        <v>20</v>
      </c>
      <c r="B484" s="1">
        <v>19</v>
      </c>
      <c r="C484">
        <v>231</v>
      </c>
      <c r="D484">
        <v>-1</v>
      </c>
      <c r="E484">
        <f>34*60+29</f>
        <v>2069</v>
      </c>
      <c r="F484">
        <v>7</v>
      </c>
      <c r="G484">
        <v>15</v>
      </c>
      <c r="H484">
        <v>0</v>
      </c>
      <c r="I484">
        <v>0</v>
      </c>
      <c r="J484">
        <v>0</v>
      </c>
      <c r="K484">
        <v>0</v>
      </c>
      <c r="L484">
        <v>-1</v>
      </c>
      <c r="M484" s="2">
        <v>1</v>
      </c>
      <c r="N484" s="2">
        <v>6</v>
      </c>
      <c r="O484" s="2">
        <v>7</v>
      </c>
      <c r="P484" s="2">
        <v>2</v>
      </c>
      <c r="Q484" s="2">
        <v>2</v>
      </c>
      <c r="R484" s="2">
        <v>0</v>
      </c>
      <c r="S484" s="2">
        <v>2</v>
      </c>
      <c r="T484" s="2">
        <v>1</v>
      </c>
      <c r="U484" s="2">
        <v>1</v>
      </c>
      <c r="V484" s="2">
        <v>14</v>
      </c>
      <c r="W484" s="6">
        <v>1</v>
      </c>
    </row>
    <row r="485" spans="1:23" ht="15" thickBot="1">
      <c r="A485">
        <v>20</v>
      </c>
      <c r="B485" s="1">
        <v>19</v>
      </c>
      <c r="C485">
        <v>232</v>
      </c>
      <c r="D485">
        <v>-1</v>
      </c>
      <c r="E485">
        <f>25*60+26</f>
        <v>1526</v>
      </c>
      <c r="F485">
        <v>3</v>
      </c>
      <c r="G485">
        <v>5</v>
      </c>
      <c r="H485">
        <v>0</v>
      </c>
      <c r="I485">
        <v>0</v>
      </c>
      <c r="J485">
        <v>2</v>
      </c>
      <c r="K485">
        <v>2</v>
      </c>
      <c r="L485">
        <v>-14</v>
      </c>
      <c r="M485" s="2">
        <v>6</v>
      </c>
      <c r="N485" s="2">
        <v>10</v>
      </c>
      <c r="O485" s="2">
        <v>16</v>
      </c>
      <c r="P485" s="2">
        <v>4</v>
      </c>
      <c r="Q485" s="2">
        <v>2</v>
      </c>
      <c r="R485" s="2">
        <v>0</v>
      </c>
      <c r="S485" s="2">
        <v>0</v>
      </c>
      <c r="T485" s="2">
        <v>0</v>
      </c>
      <c r="U485" s="2">
        <v>0</v>
      </c>
      <c r="V485" s="2">
        <v>8</v>
      </c>
      <c r="W485" s="6">
        <v>1</v>
      </c>
    </row>
    <row r="486" spans="1:23" ht="15" thickBot="1">
      <c r="A486">
        <v>20</v>
      </c>
      <c r="B486" s="1">
        <v>19</v>
      </c>
      <c r="C486">
        <v>233</v>
      </c>
      <c r="D486">
        <v>-1</v>
      </c>
      <c r="E486">
        <f>45*60+24</f>
        <v>2724</v>
      </c>
      <c r="F486">
        <v>6</v>
      </c>
      <c r="G486">
        <v>12</v>
      </c>
      <c r="H486">
        <v>1</v>
      </c>
      <c r="I486">
        <v>4</v>
      </c>
      <c r="J486">
        <v>6</v>
      </c>
      <c r="K486">
        <v>6</v>
      </c>
      <c r="L486">
        <v>-13</v>
      </c>
      <c r="M486" s="2">
        <v>0</v>
      </c>
      <c r="N486" s="2">
        <v>3</v>
      </c>
      <c r="O486" s="2">
        <v>3</v>
      </c>
      <c r="P486" s="2">
        <v>6</v>
      </c>
      <c r="Q486" s="2">
        <v>1</v>
      </c>
      <c r="R486" s="2">
        <v>1</v>
      </c>
      <c r="S486" s="2">
        <v>5</v>
      </c>
      <c r="T486" s="2">
        <v>0</v>
      </c>
      <c r="U486" s="2">
        <v>0</v>
      </c>
      <c r="V486" s="2">
        <v>19</v>
      </c>
      <c r="W486" s="6">
        <v>1</v>
      </c>
    </row>
    <row r="487" spans="1:23" ht="15" thickBot="1">
      <c r="A487">
        <v>20</v>
      </c>
      <c r="B487" s="1">
        <v>19</v>
      </c>
      <c r="C487">
        <v>234</v>
      </c>
      <c r="D487">
        <v>-1</v>
      </c>
      <c r="E487">
        <f>41*60+42</f>
        <v>2502</v>
      </c>
      <c r="F487">
        <v>4</v>
      </c>
      <c r="G487">
        <v>11</v>
      </c>
      <c r="H487">
        <v>2</v>
      </c>
      <c r="I487">
        <v>8</v>
      </c>
      <c r="J487">
        <v>1</v>
      </c>
      <c r="K487">
        <v>1</v>
      </c>
      <c r="L487">
        <v>-27</v>
      </c>
      <c r="M487" s="2">
        <v>1</v>
      </c>
      <c r="N487" s="2">
        <v>4</v>
      </c>
      <c r="O487" s="2">
        <v>5</v>
      </c>
      <c r="P487" s="2">
        <v>2</v>
      </c>
      <c r="Q487" s="2">
        <v>2</v>
      </c>
      <c r="R487" s="2">
        <v>1</v>
      </c>
      <c r="S487" s="2">
        <v>5</v>
      </c>
      <c r="T487" s="2">
        <v>1</v>
      </c>
      <c r="U487" s="2">
        <v>0</v>
      </c>
      <c r="V487" s="2">
        <v>11</v>
      </c>
      <c r="W487" s="6">
        <v>1</v>
      </c>
    </row>
    <row r="488" spans="1:23" ht="15" thickBot="1">
      <c r="A488">
        <v>20</v>
      </c>
      <c r="B488" s="1">
        <v>19</v>
      </c>
      <c r="C488">
        <v>236</v>
      </c>
      <c r="D488">
        <v>-1</v>
      </c>
      <c r="E488">
        <f>15*60+1</f>
        <v>901</v>
      </c>
      <c r="F488">
        <v>5</v>
      </c>
      <c r="G488">
        <v>9</v>
      </c>
      <c r="H488">
        <v>0</v>
      </c>
      <c r="I488">
        <v>0</v>
      </c>
      <c r="J488">
        <v>0</v>
      </c>
      <c r="K488">
        <v>0</v>
      </c>
      <c r="L488">
        <v>-19</v>
      </c>
      <c r="M488" s="2">
        <v>0</v>
      </c>
      <c r="N488" s="2">
        <v>1</v>
      </c>
      <c r="O488" s="2">
        <v>1</v>
      </c>
      <c r="P488" s="2">
        <v>0</v>
      </c>
      <c r="Q488" s="2">
        <v>3</v>
      </c>
      <c r="R488" s="2">
        <v>0</v>
      </c>
      <c r="S488" s="2">
        <v>0</v>
      </c>
      <c r="T488" s="2">
        <v>0</v>
      </c>
      <c r="U488" s="2">
        <v>0</v>
      </c>
      <c r="V488" s="2">
        <v>10</v>
      </c>
      <c r="W488" s="6">
        <v>0</v>
      </c>
    </row>
    <row r="489" spans="1:23" ht="15" thickBot="1">
      <c r="A489">
        <v>20</v>
      </c>
      <c r="B489" s="1">
        <v>19</v>
      </c>
      <c r="C489">
        <v>237</v>
      </c>
      <c r="D489">
        <v>-1</v>
      </c>
      <c r="E489">
        <f>15*60+32</f>
        <v>932</v>
      </c>
      <c r="F489">
        <v>1</v>
      </c>
      <c r="G489">
        <v>3</v>
      </c>
      <c r="H489">
        <v>0</v>
      </c>
      <c r="I489">
        <v>0</v>
      </c>
      <c r="J489">
        <v>0</v>
      </c>
      <c r="K489">
        <v>0</v>
      </c>
      <c r="L489">
        <v>-12</v>
      </c>
      <c r="M489" s="2">
        <v>0</v>
      </c>
      <c r="N489" s="2">
        <v>2</v>
      </c>
      <c r="O489" s="2">
        <v>2</v>
      </c>
      <c r="P489" s="2">
        <v>1</v>
      </c>
      <c r="Q489" s="2">
        <v>1</v>
      </c>
      <c r="R489" s="2">
        <v>0</v>
      </c>
      <c r="S489" s="2">
        <v>0</v>
      </c>
      <c r="T489" s="2">
        <v>0</v>
      </c>
      <c r="U489" s="2">
        <v>2</v>
      </c>
      <c r="V489" s="2">
        <v>2</v>
      </c>
      <c r="W489" s="6">
        <v>0</v>
      </c>
    </row>
    <row r="490" spans="1:23" ht="15" thickBot="1">
      <c r="A490">
        <v>20</v>
      </c>
      <c r="B490" s="1">
        <v>19</v>
      </c>
      <c r="C490">
        <v>235</v>
      </c>
      <c r="D490">
        <v>-1</v>
      </c>
      <c r="E490">
        <f>21*60+45</f>
        <v>1305</v>
      </c>
      <c r="F490">
        <v>2</v>
      </c>
      <c r="G490">
        <v>5</v>
      </c>
      <c r="H490">
        <v>1</v>
      </c>
      <c r="I490">
        <v>1</v>
      </c>
      <c r="J490">
        <v>0</v>
      </c>
      <c r="K490">
        <v>0</v>
      </c>
      <c r="L490">
        <v>-6</v>
      </c>
      <c r="M490" s="2">
        <v>1</v>
      </c>
      <c r="N490" s="2">
        <v>1</v>
      </c>
      <c r="O490" s="2">
        <v>2</v>
      </c>
      <c r="P490" s="2">
        <v>1</v>
      </c>
      <c r="Q490" s="2">
        <v>1</v>
      </c>
      <c r="R490" s="2">
        <v>0</v>
      </c>
      <c r="S490" s="2">
        <v>1</v>
      </c>
      <c r="T490" s="2">
        <v>1</v>
      </c>
      <c r="U490" s="2">
        <v>1</v>
      </c>
      <c r="V490" s="2">
        <v>5</v>
      </c>
      <c r="W490" s="6">
        <v>0</v>
      </c>
    </row>
    <row r="491" spans="1:23" ht="15" thickBot="1">
      <c r="A491">
        <v>20</v>
      </c>
      <c r="B491" s="1">
        <v>19</v>
      </c>
      <c r="C491">
        <v>240</v>
      </c>
      <c r="D491">
        <v>-1</v>
      </c>
      <c r="E491">
        <f>5*60+31</f>
        <v>331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8</v>
      </c>
      <c r="M491" s="2">
        <v>1</v>
      </c>
      <c r="N491" s="2">
        <v>0</v>
      </c>
      <c r="O491" s="2">
        <v>1</v>
      </c>
      <c r="P491" s="2">
        <v>0</v>
      </c>
      <c r="Q491" s="2">
        <v>0</v>
      </c>
      <c r="R491" s="2">
        <v>0</v>
      </c>
      <c r="S491" s="2">
        <v>1</v>
      </c>
      <c r="T491" s="2">
        <v>0</v>
      </c>
      <c r="U491" s="2">
        <v>0</v>
      </c>
      <c r="V491" s="2">
        <v>2</v>
      </c>
      <c r="W491" s="6">
        <v>0</v>
      </c>
    </row>
    <row r="492" spans="1:23" ht="15" thickBot="1">
      <c r="A492">
        <v>20</v>
      </c>
      <c r="B492" s="1">
        <v>19</v>
      </c>
      <c r="C492">
        <v>241</v>
      </c>
      <c r="D492">
        <v>-1</v>
      </c>
      <c r="E492">
        <f>2*60+34</f>
        <v>154</v>
      </c>
      <c r="F492">
        <v>1</v>
      </c>
      <c r="G492">
        <v>2</v>
      </c>
      <c r="H492">
        <v>0</v>
      </c>
      <c r="I492">
        <v>0</v>
      </c>
      <c r="J492">
        <v>0</v>
      </c>
      <c r="K492">
        <v>0</v>
      </c>
      <c r="L492">
        <v>4</v>
      </c>
      <c r="M492" s="2">
        <v>0</v>
      </c>
      <c r="N492" s="2">
        <v>1</v>
      </c>
      <c r="O492" s="2">
        <v>1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2</v>
      </c>
      <c r="W492" s="6">
        <v>0</v>
      </c>
    </row>
    <row r="493" spans="1:23">
      <c r="A493">
        <v>20</v>
      </c>
      <c r="B493" s="1">
        <v>19</v>
      </c>
      <c r="C493">
        <v>238</v>
      </c>
      <c r="D493">
        <v>-1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6">
        <v>0</v>
      </c>
    </row>
    <row r="494" spans="1:23">
      <c r="A494">
        <v>20</v>
      </c>
      <c r="B494" s="1">
        <v>19</v>
      </c>
      <c r="C494">
        <v>239</v>
      </c>
      <c r="D494">
        <v>-1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6">
        <v>0</v>
      </c>
    </row>
    <row r="495" spans="1:23">
      <c r="A495">
        <v>20</v>
      </c>
      <c r="B495" s="1">
        <v>19</v>
      </c>
      <c r="C495">
        <v>242</v>
      </c>
      <c r="D495">
        <v>-1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6">
        <v>0</v>
      </c>
    </row>
    <row r="496" spans="1:23" ht="15" thickBot="1">
      <c r="A496">
        <v>20</v>
      </c>
      <c r="B496" s="1">
        <v>18</v>
      </c>
      <c r="C496">
        <v>217</v>
      </c>
      <c r="D496">
        <v>1</v>
      </c>
      <c r="E496">
        <f>29*60+21</f>
        <v>1761</v>
      </c>
      <c r="F496">
        <v>7</v>
      </c>
      <c r="G496">
        <v>12</v>
      </c>
      <c r="H496">
        <v>1</v>
      </c>
      <c r="I496">
        <v>3</v>
      </c>
      <c r="J496">
        <v>2</v>
      </c>
      <c r="K496">
        <v>5</v>
      </c>
      <c r="L496">
        <v>18</v>
      </c>
      <c r="M496" s="2">
        <v>0</v>
      </c>
      <c r="N496" s="2">
        <v>4</v>
      </c>
      <c r="O496" s="2">
        <v>4</v>
      </c>
      <c r="P496" s="2">
        <v>8</v>
      </c>
      <c r="Q496" s="2">
        <v>0</v>
      </c>
      <c r="R496" s="2">
        <v>1</v>
      </c>
      <c r="S496" s="2">
        <v>2</v>
      </c>
      <c r="T496" s="2">
        <v>1</v>
      </c>
      <c r="U496" s="2">
        <v>0</v>
      </c>
      <c r="V496" s="2">
        <v>17</v>
      </c>
      <c r="W496" s="6">
        <v>1</v>
      </c>
    </row>
    <row r="497" spans="1:23" ht="15" thickBot="1">
      <c r="A497">
        <v>20</v>
      </c>
      <c r="B497" s="1">
        <v>18</v>
      </c>
      <c r="C497">
        <v>218</v>
      </c>
      <c r="D497">
        <v>1</v>
      </c>
      <c r="E497">
        <f>24*60+57</f>
        <v>1497</v>
      </c>
      <c r="F497">
        <v>3</v>
      </c>
      <c r="G497">
        <v>5</v>
      </c>
      <c r="H497">
        <v>0</v>
      </c>
      <c r="I497">
        <v>0</v>
      </c>
      <c r="J497">
        <v>0</v>
      </c>
      <c r="K497">
        <v>0</v>
      </c>
      <c r="L497">
        <v>12</v>
      </c>
      <c r="M497" s="2">
        <v>1</v>
      </c>
      <c r="N497" s="2">
        <v>4</v>
      </c>
      <c r="O497" s="2">
        <v>5</v>
      </c>
      <c r="P497" s="2">
        <v>0</v>
      </c>
      <c r="Q497" s="2">
        <v>1</v>
      </c>
      <c r="R497" s="2">
        <v>1</v>
      </c>
      <c r="S497" s="2">
        <v>0</v>
      </c>
      <c r="T497" s="2">
        <v>0</v>
      </c>
      <c r="U497" s="2">
        <v>0</v>
      </c>
      <c r="V497" s="2">
        <v>6</v>
      </c>
      <c r="W497" s="6">
        <v>1</v>
      </c>
    </row>
    <row r="498" spans="1:23" ht="15" thickBot="1">
      <c r="A498">
        <v>20</v>
      </c>
      <c r="B498" s="1">
        <v>18</v>
      </c>
      <c r="C498">
        <v>219</v>
      </c>
      <c r="D498">
        <v>1</v>
      </c>
      <c r="E498">
        <f>26*60+15</f>
        <v>1575</v>
      </c>
      <c r="F498">
        <v>7</v>
      </c>
      <c r="G498">
        <v>13</v>
      </c>
      <c r="H498">
        <v>1</v>
      </c>
      <c r="I498">
        <v>4</v>
      </c>
      <c r="J498">
        <v>0</v>
      </c>
      <c r="K498">
        <v>0</v>
      </c>
      <c r="L498">
        <v>13</v>
      </c>
      <c r="M498" s="2">
        <v>0</v>
      </c>
      <c r="N498" s="2">
        <v>0</v>
      </c>
      <c r="O498" s="2">
        <v>0</v>
      </c>
      <c r="P498" s="2">
        <v>2</v>
      </c>
      <c r="Q498" s="2">
        <v>1</v>
      </c>
      <c r="R498" s="2">
        <v>1</v>
      </c>
      <c r="S498" s="2">
        <v>2</v>
      </c>
      <c r="T498" s="2">
        <v>1</v>
      </c>
      <c r="U498" s="2">
        <v>0</v>
      </c>
      <c r="V498" s="2">
        <v>15</v>
      </c>
      <c r="W498" s="6">
        <v>1</v>
      </c>
    </row>
    <row r="499" spans="1:23" ht="15" thickBot="1">
      <c r="A499">
        <v>20</v>
      </c>
      <c r="B499" s="1">
        <v>18</v>
      </c>
      <c r="C499">
        <v>220</v>
      </c>
      <c r="D499">
        <v>1</v>
      </c>
      <c r="E499">
        <f>26*60+15</f>
        <v>1575</v>
      </c>
      <c r="F499">
        <v>3</v>
      </c>
      <c r="G499">
        <v>7</v>
      </c>
      <c r="H499">
        <v>0</v>
      </c>
      <c r="I499">
        <v>1</v>
      </c>
      <c r="J499">
        <v>3</v>
      </c>
      <c r="K499">
        <v>4</v>
      </c>
      <c r="L499">
        <v>13</v>
      </c>
      <c r="M499" s="2">
        <v>4</v>
      </c>
      <c r="N499" s="2">
        <v>3</v>
      </c>
      <c r="O499" s="2">
        <v>7</v>
      </c>
      <c r="P499" s="2">
        <v>3</v>
      </c>
      <c r="Q499" s="2">
        <v>2</v>
      </c>
      <c r="R499" s="2">
        <v>2</v>
      </c>
      <c r="S499" s="2">
        <v>0</v>
      </c>
      <c r="T499" s="2">
        <v>0</v>
      </c>
      <c r="U499" s="2">
        <v>1</v>
      </c>
      <c r="V499" s="2">
        <v>9</v>
      </c>
      <c r="W499" s="6">
        <v>1</v>
      </c>
    </row>
    <row r="500" spans="1:23" ht="15" thickBot="1">
      <c r="A500">
        <v>20</v>
      </c>
      <c r="B500" s="1">
        <v>18</v>
      </c>
      <c r="C500">
        <v>221</v>
      </c>
      <c r="D500">
        <v>1</v>
      </c>
      <c r="E500">
        <f>32*60+34</f>
        <v>1954</v>
      </c>
      <c r="F500">
        <v>6</v>
      </c>
      <c r="G500">
        <v>8</v>
      </c>
      <c r="H500">
        <v>2</v>
      </c>
      <c r="I500">
        <v>3</v>
      </c>
      <c r="J500">
        <v>0</v>
      </c>
      <c r="K500">
        <v>1</v>
      </c>
      <c r="L500">
        <v>8</v>
      </c>
      <c r="M500" s="2">
        <v>0</v>
      </c>
      <c r="N500" s="2">
        <v>4</v>
      </c>
      <c r="O500" s="2">
        <v>4</v>
      </c>
      <c r="P500" s="2">
        <v>3</v>
      </c>
      <c r="Q500" s="2">
        <v>2</v>
      </c>
      <c r="R500" s="2">
        <v>2</v>
      </c>
      <c r="S500" s="2">
        <v>1</v>
      </c>
      <c r="T500" s="2">
        <v>0</v>
      </c>
      <c r="U500" s="2">
        <v>0</v>
      </c>
      <c r="V500" s="2">
        <v>14</v>
      </c>
      <c r="W500" s="6">
        <v>1</v>
      </c>
    </row>
    <row r="501" spans="1:23" ht="15" thickBot="1">
      <c r="A501">
        <v>20</v>
      </c>
      <c r="B501" s="1">
        <v>18</v>
      </c>
      <c r="C501">
        <v>224</v>
      </c>
      <c r="D501">
        <v>1</v>
      </c>
      <c r="E501">
        <f>25*60+1</f>
        <v>1501</v>
      </c>
      <c r="F501">
        <v>3</v>
      </c>
      <c r="G501">
        <v>6</v>
      </c>
      <c r="H501">
        <v>3</v>
      </c>
      <c r="I501">
        <v>5</v>
      </c>
      <c r="J501">
        <v>0</v>
      </c>
      <c r="K501">
        <v>0</v>
      </c>
      <c r="L501">
        <v>17</v>
      </c>
      <c r="M501" s="2">
        <v>0</v>
      </c>
      <c r="N501" s="2">
        <v>2</v>
      </c>
      <c r="O501" s="2">
        <v>2</v>
      </c>
      <c r="P501" s="2">
        <v>0</v>
      </c>
      <c r="Q501" s="2">
        <v>1</v>
      </c>
      <c r="R501" s="2">
        <v>1</v>
      </c>
      <c r="S501" s="2">
        <v>0</v>
      </c>
      <c r="T501" s="2">
        <v>0</v>
      </c>
      <c r="U501" s="2">
        <v>0</v>
      </c>
      <c r="V501" s="2">
        <v>9</v>
      </c>
      <c r="W501" s="6">
        <v>0</v>
      </c>
    </row>
    <row r="502" spans="1:23" ht="15" thickBot="1">
      <c r="A502">
        <v>20</v>
      </c>
      <c r="B502" s="1">
        <v>18</v>
      </c>
      <c r="C502">
        <v>225</v>
      </c>
      <c r="D502">
        <v>1</v>
      </c>
      <c r="E502">
        <f>17*60+32</f>
        <v>1052</v>
      </c>
      <c r="F502">
        <v>2</v>
      </c>
      <c r="G502">
        <v>4</v>
      </c>
      <c r="H502">
        <v>0</v>
      </c>
      <c r="I502">
        <v>1</v>
      </c>
      <c r="J502">
        <v>4</v>
      </c>
      <c r="K502">
        <v>4</v>
      </c>
      <c r="L502">
        <v>15</v>
      </c>
      <c r="M502" s="2">
        <v>2</v>
      </c>
      <c r="N502" s="2">
        <v>5</v>
      </c>
      <c r="O502" s="2">
        <v>7</v>
      </c>
      <c r="P502" s="2">
        <v>0</v>
      </c>
      <c r="Q502" s="2">
        <v>1</v>
      </c>
      <c r="R502" s="2">
        <v>1</v>
      </c>
      <c r="S502" s="2">
        <v>1</v>
      </c>
      <c r="T502" s="2">
        <v>2</v>
      </c>
      <c r="U502" s="2">
        <v>0</v>
      </c>
      <c r="V502" s="2">
        <v>8</v>
      </c>
      <c r="W502" s="6">
        <v>0</v>
      </c>
    </row>
    <row r="503" spans="1:23" ht="15" thickBot="1">
      <c r="A503">
        <v>20</v>
      </c>
      <c r="B503" s="1">
        <v>18</v>
      </c>
      <c r="C503">
        <v>222</v>
      </c>
      <c r="D503">
        <v>1</v>
      </c>
      <c r="E503">
        <f>16*60+14</f>
        <v>974</v>
      </c>
      <c r="F503">
        <v>3</v>
      </c>
      <c r="G503">
        <v>6</v>
      </c>
      <c r="H503">
        <v>1</v>
      </c>
      <c r="I503">
        <v>3</v>
      </c>
      <c r="J503">
        <v>0</v>
      </c>
      <c r="K503">
        <v>0</v>
      </c>
      <c r="L503">
        <v>14</v>
      </c>
      <c r="M503" s="2">
        <v>1</v>
      </c>
      <c r="N503" s="2">
        <v>2</v>
      </c>
      <c r="O503" s="2">
        <v>3</v>
      </c>
      <c r="P503" s="2">
        <v>2</v>
      </c>
      <c r="Q503" s="2">
        <v>3</v>
      </c>
      <c r="R503" s="2">
        <v>0</v>
      </c>
      <c r="S503" s="2">
        <v>2</v>
      </c>
      <c r="T503" s="2">
        <v>0</v>
      </c>
      <c r="U503" s="2">
        <v>1</v>
      </c>
      <c r="V503" s="2">
        <v>7</v>
      </c>
      <c r="W503" s="6">
        <v>0</v>
      </c>
    </row>
    <row r="504" spans="1:23" ht="15" thickBot="1">
      <c r="A504">
        <v>20</v>
      </c>
      <c r="B504" s="1">
        <v>18</v>
      </c>
      <c r="C504">
        <v>223</v>
      </c>
      <c r="D504">
        <v>1</v>
      </c>
      <c r="E504">
        <f>25*60+18</f>
        <v>1518</v>
      </c>
      <c r="F504">
        <v>3</v>
      </c>
      <c r="G504">
        <v>9</v>
      </c>
      <c r="H504">
        <v>1</v>
      </c>
      <c r="I504">
        <v>4</v>
      </c>
      <c r="J504">
        <v>0</v>
      </c>
      <c r="K504">
        <v>0</v>
      </c>
      <c r="L504">
        <v>9</v>
      </c>
      <c r="M504" s="2">
        <v>0</v>
      </c>
      <c r="N504" s="2">
        <v>2</v>
      </c>
      <c r="O504" s="2">
        <v>2</v>
      </c>
      <c r="P504" s="2">
        <v>3</v>
      </c>
      <c r="Q504" s="2">
        <v>1</v>
      </c>
      <c r="R504" s="2">
        <v>1</v>
      </c>
      <c r="S504" s="2">
        <v>0</v>
      </c>
      <c r="T504" s="2">
        <v>1</v>
      </c>
      <c r="U504" s="2">
        <v>0</v>
      </c>
      <c r="V504" s="2">
        <v>7</v>
      </c>
      <c r="W504" s="6">
        <v>0</v>
      </c>
    </row>
    <row r="505" spans="1:23" ht="15" thickBot="1">
      <c r="A505">
        <v>20</v>
      </c>
      <c r="B505" s="1">
        <v>18</v>
      </c>
      <c r="C505">
        <v>228</v>
      </c>
      <c r="D505">
        <v>1</v>
      </c>
      <c r="E505">
        <f>5*60+31</f>
        <v>331</v>
      </c>
      <c r="F505">
        <v>1</v>
      </c>
      <c r="G505">
        <v>2</v>
      </c>
      <c r="H505">
        <v>0</v>
      </c>
      <c r="I505">
        <v>1</v>
      </c>
      <c r="J505">
        <v>0</v>
      </c>
      <c r="K505">
        <v>0</v>
      </c>
      <c r="L505">
        <v>-8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2</v>
      </c>
      <c r="W505" s="6">
        <v>0</v>
      </c>
    </row>
    <row r="506" spans="1:23" ht="15" thickBot="1">
      <c r="A506">
        <v>20</v>
      </c>
      <c r="B506" s="1">
        <v>18</v>
      </c>
      <c r="C506">
        <v>227</v>
      </c>
      <c r="D506">
        <v>1</v>
      </c>
      <c r="E506">
        <f>5*60+31</f>
        <v>331</v>
      </c>
      <c r="F506">
        <v>1</v>
      </c>
      <c r="G506">
        <v>5</v>
      </c>
      <c r="H506">
        <v>0</v>
      </c>
      <c r="I506">
        <v>1</v>
      </c>
      <c r="J506">
        <v>0</v>
      </c>
      <c r="K506">
        <v>0</v>
      </c>
      <c r="L506">
        <v>-8</v>
      </c>
      <c r="M506" s="2">
        <v>0</v>
      </c>
      <c r="N506" s="2">
        <v>0</v>
      </c>
      <c r="O506" s="2">
        <v>0</v>
      </c>
      <c r="P506" s="2">
        <v>1</v>
      </c>
      <c r="Q506" s="2">
        <v>0</v>
      </c>
      <c r="R506" s="2">
        <v>1</v>
      </c>
      <c r="S506" s="2">
        <v>0</v>
      </c>
      <c r="T506" s="2">
        <v>0</v>
      </c>
      <c r="U506" s="2">
        <v>1</v>
      </c>
      <c r="V506" s="2">
        <v>2</v>
      </c>
      <c r="W506" s="6">
        <v>0</v>
      </c>
    </row>
    <row r="507" spans="1:23" ht="15" thickBot="1">
      <c r="A507">
        <v>20</v>
      </c>
      <c r="B507" s="1">
        <v>18</v>
      </c>
      <c r="C507">
        <v>226</v>
      </c>
      <c r="D507">
        <v>1</v>
      </c>
      <c r="E507">
        <f>5*60+31</f>
        <v>331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-8</v>
      </c>
      <c r="M507" s="2">
        <v>0</v>
      </c>
      <c r="N507" s="2">
        <v>1</v>
      </c>
      <c r="O507" s="2">
        <v>1</v>
      </c>
      <c r="P507" s="2">
        <v>0</v>
      </c>
      <c r="Q507" s="2">
        <v>0</v>
      </c>
      <c r="R507" s="2">
        <v>1</v>
      </c>
      <c r="S507" s="2">
        <v>1</v>
      </c>
      <c r="T507" s="2">
        <v>0</v>
      </c>
      <c r="U507" s="2">
        <v>0</v>
      </c>
      <c r="V507" s="2">
        <v>0</v>
      </c>
      <c r="W507" s="6">
        <v>0</v>
      </c>
    </row>
    <row r="508" spans="1:23">
      <c r="A508">
        <v>20</v>
      </c>
      <c r="B508" s="1">
        <v>18</v>
      </c>
      <c r="C508">
        <v>345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6">
        <v>0</v>
      </c>
    </row>
    <row r="509" spans="1:23" ht="15" thickBot="1">
      <c r="A509">
        <v>21</v>
      </c>
      <c r="B509" s="1">
        <v>9</v>
      </c>
      <c r="C509">
        <v>103</v>
      </c>
      <c r="D509">
        <v>-1</v>
      </c>
      <c r="E509">
        <f>13*60+42</f>
        <v>822</v>
      </c>
      <c r="F509">
        <v>3</v>
      </c>
      <c r="G509">
        <v>9</v>
      </c>
      <c r="H509">
        <v>0</v>
      </c>
      <c r="I509">
        <v>1</v>
      </c>
      <c r="J509">
        <v>0</v>
      </c>
      <c r="K509">
        <v>0</v>
      </c>
      <c r="L509">
        <v>-10</v>
      </c>
      <c r="M509" s="2">
        <v>0</v>
      </c>
      <c r="N509" s="2">
        <v>3</v>
      </c>
      <c r="O509" s="2">
        <v>3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6</v>
      </c>
      <c r="W509" s="6">
        <v>1</v>
      </c>
    </row>
    <row r="510" spans="1:23" ht="15" thickBot="1">
      <c r="A510">
        <v>21</v>
      </c>
      <c r="B510" s="1">
        <v>9</v>
      </c>
      <c r="C510">
        <v>104</v>
      </c>
      <c r="D510">
        <v>-1</v>
      </c>
      <c r="E510">
        <f>26*60+54</f>
        <v>1614</v>
      </c>
      <c r="F510">
        <v>1</v>
      </c>
      <c r="G510">
        <v>8</v>
      </c>
      <c r="H510">
        <v>0</v>
      </c>
      <c r="I510">
        <v>0</v>
      </c>
      <c r="J510">
        <v>2</v>
      </c>
      <c r="K510">
        <v>2</v>
      </c>
      <c r="L510">
        <v>-12</v>
      </c>
      <c r="M510" s="2">
        <v>2</v>
      </c>
      <c r="N510" s="2">
        <v>3</v>
      </c>
      <c r="O510" s="2">
        <v>5</v>
      </c>
      <c r="P510" s="2">
        <v>3</v>
      </c>
      <c r="Q510" s="2">
        <v>2</v>
      </c>
      <c r="R510" s="2">
        <v>0</v>
      </c>
      <c r="S510" s="2">
        <v>2</v>
      </c>
      <c r="T510" s="2">
        <v>1</v>
      </c>
      <c r="U510" s="2">
        <v>2</v>
      </c>
      <c r="V510" s="2">
        <v>4</v>
      </c>
      <c r="W510" s="6">
        <v>1</v>
      </c>
    </row>
    <row r="511" spans="1:23" ht="15" thickBot="1">
      <c r="A511">
        <v>21</v>
      </c>
      <c r="B511" s="1">
        <v>9</v>
      </c>
      <c r="C511">
        <v>105</v>
      </c>
      <c r="D511">
        <v>-1</v>
      </c>
      <c r="E511">
        <f>33*60+18</f>
        <v>1998</v>
      </c>
      <c r="F511">
        <v>9</v>
      </c>
      <c r="G511">
        <v>18</v>
      </c>
      <c r="H511">
        <v>0</v>
      </c>
      <c r="I511">
        <v>0</v>
      </c>
      <c r="J511">
        <v>0</v>
      </c>
      <c r="K511">
        <v>0</v>
      </c>
      <c r="L511">
        <v>-19</v>
      </c>
      <c r="M511" s="2">
        <v>3</v>
      </c>
      <c r="N511" s="2">
        <v>4</v>
      </c>
      <c r="O511" s="2">
        <v>7</v>
      </c>
      <c r="P511" s="2">
        <v>4</v>
      </c>
      <c r="Q511" s="2">
        <v>2</v>
      </c>
      <c r="R511" s="2">
        <v>1</v>
      </c>
      <c r="S511" s="2">
        <v>0</v>
      </c>
      <c r="T511" s="2">
        <v>0</v>
      </c>
      <c r="U511" s="2">
        <v>2</v>
      </c>
      <c r="V511" s="2">
        <v>18</v>
      </c>
      <c r="W511" s="6">
        <v>1</v>
      </c>
    </row>
    <row r="512" spans="1:23" ht="15" thickBot="1">
      <c r="A512">
        <v>21</v>
      </c>
      <c r="B512" s="1">
        <v>9</v>
      </c>
      <c r="C512">
        <v>106</v>
      </c>
      <c r="D512">
        <v>-1</v>
      </c>
      <c r="E512">
        <f>34*60+17</f>
        <v>2057</v>
      </c>
      <c r="F512">
        <v>6</v>
      </c>
      <c r="G512">
        <v>9</v>
      </c>
      <c r="H512">
        <v>2</v>
      </c>
      <c r="I512">
        <v>2</v>
      </c>
      <c r="J512">
        <v>0</v>
      </c>
      <c r="K512">
        <v>0</v>
      </c>
      <c r="L512">
        <v>-19</v>
      </c>
      <c r="M512" s="2">
        <v>1</v>
      </c>
      <c r="N512" s="2">
        <v>5</v>
      </c>
      <c r="O512" s="2">
        <v>6</v>
      </c>
      <c r="P512" s="2">
        <v>0</v>
      </c>
      <c r="Q512" s="2">
        <v>1</v>
      </c>
      <c r="R512" s="2">
        <v>1</v>
      </c>
      <c r="S512" s="2">
        <v>1</v>
      </c>
      <c r="T512" s="2">
        <v>0</v>
      </c>
      <c r="U512" s="2">
        <v>0</v>
      </c>
      <c r="V512" s="2">
        <v>14</v>
      </c>
      <c r="W512" s="6">
        <v>1</v>
      </c>
    </row>
    <row r="513" spans="1:23" ht="15" thickBot="1">
      <c r="A513">
        <v>21</v>
      </c>
      <c r="B513" s="1">
        <v>9</v>
      </c>
      <c r="C513">
        <v>107</v>
      </c>
      <c r="D513">
        <v>-1</v>
      </c>
      <c r="E513">
        <f>33*60+16</f>
        <v>1996</v>
      </c>
      <c r="F513">
        <v>3</v>
      </c>
      <c r="G513">
        <v>15</v>
      </c>
      <c r="H513">
        <v>1</v>
      </c>
      <c r="I513">
        <v>4</v>
      </c>
      <c r="J513">
        <v>0</v>
      </c>
      <c r="K513">
        <v>0</v>
      </c>
      <c r="L513">
        <v>-6</v>
      </c>
      <c r="M513" s="2">
        <v>0</v>
      </c>
      <c r="N513" s="2">
        <v>0</v>
      </c>
      <c r="O513" s="2">
        <v>0</v>
      </c>
      <c r="P513" s="2">
        <v>8</v>
      </c>
      <c r="Q513" s="2">
        <v>5</v>
      </c>
      <c r="R513" s="2">
        <v>1</v>
      </c>
      <c r="S513" s="2">
        <v>3</v>
      </c>
      <c r="T513" s="2">
        <v>0</v>
      </c>
      <c r="U513" s="2">
        <v>0</v>
      </c>
      <c r="V513" s="2">
        <v>7</v>
      </c>
      <c r="W513" s="6">
        <v>1</v>
      </c>
    </row>
    <row r="514" spans="1:23" ht="15" thickBot="1">
      <c r="A514">
        <v>21</v>
      </c>
      <c r="B514" s="1">
        <v>9</v>
      </c>
      <c r="C514">
        <v>110</v>
      </c>
      <c r="D514">
        <v>-1</v>
      </c>
      <c r="E514">
        <f>28*60+23</f>
        <v>1703</v>
      </c>
      <c r="F514">
        <v>4</v>
      </c>
      <c r="G514">
        <v>8</v>
      </c>
      <c r="H514">
        <v>1</v>
      </c>
      <c r="I514">
        <v>3</v>
      </c>
      <c r="J514">
        <v>0</v>
      </c>
      <c r="K514">
        <v>0</v>
      </c>
      <c r="L514">
        <v>-6</v>
      </c>
      <c r="M514" s="2">
        <v>0</v>
      </c>
      <c r="N514" s="2">
        <v>4</v>
      </c>
      <c r="O514" s="2">
        <v>4</v>
      </c>
      <c r="P514" s="2">
        <v>3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9</v>
      </c>
      <c r="W514" s="6">
        <v>0</v>
      </c>
    </row>
    <row r="515" spans="1:23" ht="15" thickBot="1">
      <c r="A515">
        <v>21</v>
      </c>
      <c r="B515" s="1">
        <v>9</v>
      </c>
      <c r="C515">
        <v>111</v>
      </c>
      <c r="D515">
        <v>-1</v>
      </c>
      <c r="E515">
        <f>7*60+46</f>
        <v>466</v>
      </c>
      <c r="F515">
        <v>1</v>
      </c>
      <c r="G515">
        <v>3</v>
      </c>
      <c r="H515">
        <v>0</v>
      </c>
      <c r="I515">
        <v>0</v>
      </c>
      <c r="J515">
        <v>0</v>
      </c>
      <c r="K515">
        <v>0</v>
      </c>
      <c r="L515">
        <v>1</v>
      </c>
      <c r="M515" s="2">
        <v>1</v>
      </c>
      <c r="N515" s="2">
        <v>1</v>
      </c>
      <c r="O515" s="2">
        <v>2</v>
      </c>
      <c r="P515" s="2">
        <v>0</v>
      </c>
      <c r="Q515" s="2">
        <v>1</v>
      </c>
      <c r="R515" s="2">
        <v>1</v>
      </c>
      <c r="S515" s="2">
        <v>0</v>
      </c>
      <c r="T515" s="2">
        <v>0</v>
      </c>
      <c r="U515" s="2">
        <v>1</v>
      </c>
      <c r="V515" s="2">
        <v>2</v>
      </c>
      <c r="W515" s="6">
        <v>0</v>
      </c>
    </row>
    <row r="516" spans="1:23" ht="15" thickBot="1">
      <c r="A516">
        <v>21</v>
      </c>
      <c r="B516" s="1">
        <v>9</v>
      </c>
      <c r="C516">
        <v>112</v>
      </c>
      <c r="D516">
        <v>-1</v>
      </c>
      <c r="E516">
        <f>12*60+48</f>
        <v>768</v>
      </c>
      <c r="F516">
        <v>0</v>
      </c>
      <c r="G516">
        <v>3</v>
      </c>
      <c r="H516">
        <v>0</v>
      </c>
      <c r="I516">
        <v>0</v>
      </c>
      <c r="J516">
        <v>0</v>
      </c>
      <c r="K516">
        <v>2</v>
      </c>
      <c r="L516">
        <v>-6</v>
      </c>
      <c r="M516" s="2">
        <v>1</v>
      </c>
      <c r="N516" s="2">
        <v>0</v>
      </c>
      <c r="O516" s="2">
        <v>1</v>
      </c>
      <c r="P516" s="2">
        <v>1</v>
      </c>
      <c r="Q516" s="2">
        <v>0</v>
      </c>
      <c r="R516" s="2">
        <v>1</v>
      </c>
      <c r="S516" s="2">
        <v>2</v>
      </c>
      <c r="T516" s="2">
        <v>0</v>
      </c>
      <c r="U516" s="2">
        <v>0</v>
      </c>
      <c r="V516" s="2">
        <v>0</v>
      </c>
      <c r="W516" s="6">
        <v>0</v>
      </c>
    </row>
    <row r="517" spans="1:23" ht="15" thickBot="1">
      <c r="A517">
        <v>21</v>
      </c>
      <c r="B517" s="1">
        <v>9</v>
      </c>
      <c r="C517">
        <v>108</v>
      </c>
      <c r="D517">
        <v>-1</v>
      </c>
      <c r="E517">
        <f>14*60+44</f>
        <v>884</v>
      </c>
      <c r="F517">
        <v>3</v>
      </c>
      <c r="G517">
        <v>8</v>
      </c>
      <c r="H517">
        <v>0</v>
      </c>
      <c r="I517">
        <v>1</v>
      </c>
      <c r="J517">
        <v>0</v>
      </c>
      <c r="K517">
        <v>0</v>
      </c>
      <c r="L517">
        <v>-8</v>
      </c>
      <c r="M517" s="2">
        <v>0</v>
      </c>
      <c r="N517" s="2">
        <v>3</v>
      </c>
      <c r="O517" s="2">
        <v>3</v>
      </c>
      <c r="P517" s="2">
        <v>3</v>
      </c>
      <c r="Q517" s="2">
        <v>1</v>
      </c>
      <c r="R517" s="2">
        <v>0</v>
      </c>
      <c r="S517" s="2">
        <v>2</v>
      </c>
      <c r="T517" s="2">
        <v>0</v>
      </c>
      <c r="U517" s="2">
        <v>1</v>
      </c>
      <c r="V517" s="2">
        <v>6</v>
      </c>
      <c r="W517" s="6">
        <v>0</v>
      </c>
    </row>
    <row r="518" spans="1:23" ht="15" thickBot="1">
      <c r="A518">
        <v>21</v>
      </c>
      <c r="B518" s="1">
        <v>9</v>
      </c>
      <c r="C518">
        <v>109</v>
      </c>
      <c r="D518">
        <v>-1</v>
      </c>
      <c r="E518">
        <f>16*60+48</f>
        <v>1008</v>
      </c>
      <c r="F518">
        <v>5</v>
      </c>
      <c r="G518">
        <v>8</v>
      </c>
      <c r="H518">
        <v>0</v>
      </c>
      <c r="I518">
        <v>0</v>
      </c>
      <c r="J518">
        <v>0</v>
      </c>
      <c r="K518">
        <v>0</v>
      </c>
      <c r="L518">
        <v>2</v>
      </c>
      <c r="M518" s="2">
        <v>3</v>
      </c>
      <c r="N518" s="2">
        <v>3</v>
      </c>
      <c r="O518" s="2">
        <v>6</v>
      </c>
      <c r="P518" s="2">
        <v>0</v>
      </c>
      <c r="Q518" s="2">
        <v>1</v>
      </c>
      <c r="R518" s="2">
        <v>1</v>
      </c>
      <c r="S518" s="2">
        <v>1</v>
      </c>
      <c r="T518" s="2">
        <v>2</v>
      </c>
      <c r="U518" s="2">
        <v>0</v>
      </c>
      <c r="V518" s="2">
        <v>10</v>
      </c>
      <c r="W518" s="6">
        <v>0</v>
      </c>
    </row>
    <row r="519" spans="1:23" ht="15" thickBot="1">
      <c r="A519">
        <v>21</v>
      </c>
      <c r="B519" s="1">
        <v>9</v>
      </c>
      <c r="C519">
        <v>113</v>
      </c>
      <c r="D519">
        <v>-1</v>
      </c>
      <c r="E519">
        <f>14*60+40</f>
        <v>880</v>
      </c>
      <c r="F519">
        <v>3</v>
      </c>
      <c r="G519">
        <v>4</v>
      </c>
      <c r="H519">
        <v>0</v>
      </c>
      <c r="I519">
        <v>0</v>
      </c>
      <c r="J519">
        <v>2</v>
      </c>
      <c r="K519">
        <v>2</v>
      </c>
      <c r="L519">
        <v>9</v>
      </c>
      <c r="M519" s="2">
        <v>0</v>
      </c>
      <c r="N519" s="2">
        <v>1</v>
      </c>
      <c r="O519" s="2">
        <v>1</v>
      </c>
      <c r="P519" s="2">
        <v>2</v>
      </c>
      <c r="Q519" s="2">
        <v>2</v>
      </c>
      <c r="R519" s="2">
        <v>0</v>
      </c>
      <c r="S519" s="2">
        <v>0</v>
      </c>
      <c r="T519" s="2">
        <v>0</v>
      </c>
      <c r="U519" s="2">
        <v>0</v>
      </c>
      <c r="V519" s="2">
        <v>8</v>
      </c>
      <c r="W519" s="6">
        <v>0</v>
      </c>
    </row>
    <row r="520" spans="1:23" ht="15" thickBot="1">
      <c r="A520">
        <v>21</v>
      </c>
      <c r="B520" s="1">
        <v>9</v>
      </c>
      <c r="C520">
        <v>114</v>
      </c>
      <c r="D520">
        <v>-1</v>
      </c>
      <c r="E520">
        <f>3*60+24</f>
        <v>204</v>
      </c>
      <c r="F520">
        <v>2</v>
      </c>
      <c r="G520">
        <v>2</v>
      </c>
      <c r="H520">
        <v>0</v>
      </c>
      <c r="I520">
        <v>0</v>
      </c>
      <c r="J520">
        <v>0</v>
      </c>
      <c r="K520">
        <v>0</v>
      </c>
      <c r="L520">
        <v>4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4</v>
      </c>
      <c r="W520" s="6">
        <v>0</v>
      </c>
    </row>
    <row r="521" spans="1:23">
      <c r="A521">
        <v>21</v>
      </c>
      <c r="B521" s="1">
        <v>9</v>
      </c>
      <c r="C521">
        <v>115</v>
      </c>
      <c r="D521">
        <v>-1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6">
        <v>0</v>
      </c>
    </row>
    <row r="522" spans="1:23" ht="15" thickBot="1">
      <c r="A522">
        <v>21</v>
      </c>
      <c r="B522" s="1">
        <v>14</v>
      </c>
      <c r="C522">
        <v>167</v>
      </c>
      <c r="D522">
        <v>1</v>
      </c>
      <c r="E522">
        <f>33*60+47</f>
        <v>2027</v>
      </c>
      <c r="F522">
        <v>2</v>
      </c>
      <c r="G522">
        <v>7</v>
      </c>
      <c r="H522">
        <v>0</v>
      </c>
      <c r="I522">
        <v>2</v>
      </c>
      <c r="J522">
        <v>2</v>
      </c>
      <c r="K522">
        <v>2</v>
      </c>
      <c r="L522">
        <v>11</v>
      </c>
      <c r="M522" s="2">
        <v>1</v>
      </c>
      <c r="N522" s="2">
        <v>1</v>
      </c>
      <c r="O522" s="2">
        <v>2</v>
      </c>
      <c r="P522" s="2">
        <v>2</v>
      </c>
      <c r="Q522" s="2">
        <v>1</v>
      </c>
      <c r="R522" s="2">
        <v>1</v>
      </c>
      <c r="S522" s="2">
        <v>1</v>
      </c>
      <c r="T522" s="2">
        <v>1</v>
      </c>
      <c r="U522" s="2">
        <v>0</v>
      </c>
      <c r="V522" s="2">
        <v>6</v>
      </c>
      <c r="W522" s="6">
        <v>1</v>
      </c>
    </row>
    <row r="523" spans="1:23" ht="15" thickBot="1">
      <c r="A523">
        <v>21</v>
      </c>
      <c r="B523" s="1">
        <v>14</v>
      </c>
      <c r="C523">
        <v>168</v>
      </c>
      <c r="D523">
        <v>1</v>
      </c>
      <c r="E523">
        <f>36*60+7</f>
        <v>2167</v>
      </c>
      <c r="F523">
        <v>9</v>
      </c>
      <c r="G523">
        <v>15</v>
      </c>
      <c r="H523">
        <v>2</v>
      </c>
      <c r="I523">
        <v>5</v>
      </c>
      <c r="J523">
        <v>4</v>
      </c>
      <c r="K523">
        <v>5</v>
      </c>
      <c r="L523">
        <v>14</v>
      </c>
      <c r="M523" s="2">
        <v>4</v>
      </c>
      <c r="N523" s="2">
        <v>12</v>
      </c>
      <c r="O523" s="2">
        <v>16</v>
      </c>
      <c r="P523" s="2">
        <v>10</v>
      </c>
      <c r="Q523" s="2">
        <v>2</v>
      </c>
      <c r="R523" s="2">
        <v>1</v>
      </c>
      <c r="S523" s="2">
        <v>2</v>
      </c>
      <c r="T523" s="2">
        <v>1</v>
      </c>
      <c r="U523" s="2">
        <v>0</v>
      </c>
      <c r="V523" s="2">
        <v>24</v>
      </c>
      <c r="W523" s="6">
        <v>1</v>
      </c>
    </row>
    <row r="524" spans="1:23" ht="15" thickBot="1">
      <c r="A524">
        <v>21</v>
      </c>
      <c r="B524" s="1">
        <v>14</v>
      </c>
      <c r="C524">
        <v>172</v>
      </c>
      <c r="D524">
        <v>1</v>
      </c>
      <c r="E524">
        <f>25*60+32</f>
        <v>1532</v>
      </c>
      <c r="F524">
        <v>4</v>
      </c>
      <c r="G524">
        <v>6</v>
      </c>
      <c r="H524">
        <v>0</v>
      </c>
      <c r="I524">
        <v>0</v>
      </c>
      <c r="J524">
        <v>0</v>
      </c>
      <c r="K524">
        <v>0</v>
      </c>
      <c r="L524">
        <v>5</v>
      </c>
      <c r="M524" s="2">
        <v>2</v>
      </c>
      <c r="N524" s="2">
        <v>7</v>
      </c>
      <c r="O524" s="2">
        <v>9</v>
      </c>
      <c r="P524" s="2">
        <v>0</v>
      </c>
      <c r="Q524" s="2">
        <v>2</v>
      </c>
      <c r="R524" s="2">
        <v>1</v>
      </c>
      <c r="S524" s="2">
        <v>5</v>
      </c>
      <c r="T524" s="2">
        <v>1</v>
      </c>
      <c r="U524" s="2">
        <v>1</v>
      </c>
      <c r="V524" s="2">
        <v>8</v>
      </c>
      <c r="W524" s="6">
        <v>1</v>
      </c>
    </row>
    <row r="525" spans="1:23" ht="15" thickBot="1">
      <c r="A525">
        <v>21</v>
      </c>
      <c r="B525" s="1">
        <v>14</v>
      </c>
      <c r="C525">
        <v>170</v>
      </c>
      <c r="D525">
        <v>1</v>
      </c>
      <c r="E525">
        <f>33*60+44</f>
        <v>2024</v>
      </c>
      <c r="F525">
        <v>10</v>
      </c>
      <c r="G525">
        <v>18</v>
      </c>
      <c r="H525">
        <v>1</v>
      </c>
      <c r="I525">
        <v>3</v>
      </c>
      <c r="J525">
        <v>0</v>
      </c>
      <c r="K525">
        <v>0</v>
      </c>
      <c r="L525">
        <v>15</v>
      </c>
      <c r="M525" s="2">
        <v>0</v>
      </c>
      <c r="N525" s="2">
        <v>2</v>
      </c>
      <c r="O525" s="2">
        <v>2</v>
      </c>
      <c r="P525" s="2">
        <v>2</v>
      </c>
      <c r="Q525" s="2">
        <v>2</v>
      </c>
      <c r="R525" s="2">
        <v>1</v>
      </c>
      <c r="S525" s="2">
        <v>2</v>
      </c>
      <c r="T525" s="2">
        <v>0</v>
      </c>
      <c r="U525" s="2">
        <v>0</v>
      </c>
      <c r="V525" s="2">
        <v>21</v>
      </c>
      <c r="W525" s="6">
        <v>1</v>
      </c>
    </row>
    <row r="526" spans="1:23" ht="15" thickBot="1">
      <c r="A526">
        <v>21</v>
      </c>
      <c r="B526" s="1">
        <v>14</v>
      </c>
      <c r="C526">
        <v>171</v>
      </c>
      <c r="D526">
        <v>1</v>
      </c>
      <c r="E526">
        <f>33*60+26</f>
        <v>2006</v>
      </c>
      <c r="F526">
        <v>5</v>
      </c>
      <c r="G526">
        <v>11</v>
      </c>
      <c r="H526">
        <v>1</v>
      </c>
      <c r="I526">
        <v>2</v>
      </c>
      <c r="J526">
        <v>3</v>
      </c>
      <c r="K526">
        <v>4</v>
      </c>
      <c r="L526">
        <v>15</v>
      </c>
      <c r="M526" s="2">
        <v>1</v>
      </c>
      <c r="N526" s="2">
        <v>2</v>
      </c>
      <c r="O526" s="2">
        <v>3</v>
      </c>
      <c r="P526" s="2">
        <v>7</v>
      </c>
      <c r="Q526" s="2">
        <v>3</v>
      </c>
      <c r="R526" s="2">
        <v>3</v>
      </c>
      <c r="S526" s="2">
        <v>2</v>
      </c>
      <c r="T526" s="2">
        <v>0</v>
      </c>
      <c r="U526" s="2">
        <v>0</v>
      </c>
      <c r="V526" s="2">
        <v>14</v>
      </c>
      <c r="W526" s="6">
        <v>1</v>
      </c>
    </row>
    <row r="527" spans="1:23" ht="15" thickBot="1">
      <c r="A527">
        <v>21</v>
      </c>
      <c r="B527" s="1">
        <v>14</v>
      </c>
      <c r="C527">
        <v>346</v>
      </c>
      <c r="D527">
        <v>1</v>
      </c>
      <c r="E527">
        <f>21*60+41</f>
        <v>1301</v>
      </c>
      <c r="F527">
        <v>5</v>
      </c>
      <c r="G527">
        <v>5</v>
      </c>
      <c r="H527">
        <v>0</v>
      </c>
      <c r="I527">
        <v>0</v>
      </c>
      <c r="J527">
        <v>1</v>
      </c>
      <c r="K527">
        <v>3</v>
      </c>
      <c r="L527">
        <v>7</v>
      </c>
      <c r="M527" s="2">
        <v>3</v>
      </c>
      <c r="N527" s="2">
        <v>4</v>
      </c>
      <c r="O527" s="2">
        <v>7</v>
      </c>
      <c r="P527" s="2">
        <v>2</v>
      </c>
      <c r="Q527" s="2">
        <v>2</v>
      </c>
      <c r="R527" s="2">
        <v>0</v>
      </c>
      <c r="S527" s="2">
        <v>1</v>
      </c>
      <c r="T527" s="2">
        <v>3</v>
      </c>
      <c r="U527" s="2">
        <v>0</v>
      </c>
      <c r="V527" s="2">
        <v>11</v>
      </c>
      <c r="W527" s="6">
        <v>0</v>
      </c>
    </row>
    <row r="528" spans="1:23" ht="15" thickBot="1">
      <c r="A528">
        <v>21</v>
      </c>
      <c r="B528" s="1">
        <v>14</v>
      </c>
      <c r="C528">
        <v>175</v>
      </c>
      <c r="D528">
        <v>1</v>
      </c>
      <c r="E528">
        <f>15*60+3</f>
        <v>903</v>
      </c>
      <c r="F528">
        <v>1</v>
      </c>
      <c r="G528">
        <v>5</v>
      </c>
      <c r="H528">
        <v>1</v>
      </c>
      <c r="I528">
        <v>3</v>
      </c>
      <c r="J528">
        <v>0</v>
      </c>
      <c r="K528">
        <v>0</v>
      </c>
      <c r="L528">
        <v>1</v>
      </c>
      <c r="M528" s="2">
        <v>0</v>
      </c>
      <c r="N528" s="2">
        <v>1</v>
      </c>
      <c r="O528" s="2">
        <v>1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1</v>
      </c>
      <c r="V528" s="2">
        <v>3</v>
      </c>
      <c r="W528" s="6">
        <v>0</v>
      </c>
    </row>
    <row r="529" spans="1:23" ht="15" thickBot="1">
      <c r="A529">
        <v>21</v>
      </c>
      <c r="B529" s="1">
        <v>14</v>
      </c>
      <c r="C529">
        <v>174</v>
      </c>
      <c r="D529">
        <v>1</v>
      </c>
      <c r="E529">
        <f>10*60+20</f>
        <v>620</v>
      </c>
      <c r="F529">
        <v>2</v>
      </c>
      <c r="G529">
        <v>3</v>
      </c>
      <c r="H529">
        <v>0</v>
      </c>
      <c r="I529">
        <v>0</v>
      </c>
      <c r="J529">
        <v>1</v>
      </c>
      <c r="K529">
        <v>2</v>
      </c>
      <c r="L529">
        <v>2</v>
      </c>
      <c r="M529" s="2">
        <v>0</v>
      </c>
      <c r="N529" s="2">
        <v>3</v>
      </c>
      <c r="O529" s="2">
        <v>3</v>
      </c>
      <c r="P529" s="2">
        <v>1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5</v>
      </c>
      <c r="W529" s="6">
        <v>0</v>
      </c>
    </row>
    <row r="530" spans="1:23" ht="15" thickBot="1">
      <c r="A530">
        <v>21</v>
      </c>
      <c r="B530" s="1">
        <v>14</v>
      </c>
      <c r="C530">
        <v>173</v>
      </c>
      <c r="D530">
        <v>1</v>
      </c>
      <c r="E530">
        <f>14*60+34</f>
        <v>874</v>
      </c>
      <c r="F530">
        <v>1</v>
      </c>
      <c r="G530">
        <v>6</v>
      </c>
      <c r="H530">
        <v>0</v>
      </c>
      <c r="I530">
        <v>1</v>
      </c>
      <c r="J530">
        <v>0</v>
      </c>
      <c r="K530">
        <v>0</v>
      </c>
      <c r="L530">
        <v>-1</v>
      </c>
      <c r="M530" s="2">
        <v>1</v>
      </c>
      <c r="N530" s="2">
        <v>0</v>
      </c>
      <c r="O530" s="2">
        <v>1</v>
      </c>
      <c r="P530" s="2">
        <v>7</v>
      </c>
      <c r="Q530" s="2">
        <v>1</v>
      </c>
      <c r="R530" s="2">
        <v>1</v>
      </c>
      <c r="S530" s="2">
        <v>1</v>
      </c>
      <c r="T530" s="2">
        <v>0</v>
      </c>
      <c r="U530" s="2">
        <v>1</v>
      </c>
      <c r="V530" s="2">
        <v>2</v>
      </c>
      <c r="W530" s="6">
        <v>0</v>
      </c>
    </row>
    <row r="531" spans="1:23" ht="15" thickBot="1">
      <c r="A531">
        <v>21</v>
      </c>
      <c r="B531" s="1">
        <v>14</v>
      </c>
      <c r="C531">
        <v>177</v>
      </c>
      <c r="D531">
        <v>1</v>
      </c>
      <c r="E531">
        <f>14*60+13</f>
        <v>853</v>
      </c>
      <c r="F531">
        <v>4</v>
      </c>
      <c r="G531">
        <v>5</v>
      </c>
      <c r="H531">
        <v>0</v>
      </c>
      <c r="I531">
        <v>0</v>
      </c>
      <c r="J531">
        <v>0</v>
      </c>
      <c r="K531">
        <v>0</v>
      </c>
      <c r="L531">
        <v>3</v>
      </c>
      <c r="M531" s="2">
        <v>0</v>
      </c>
      <c r="N531" s="2">
        <v>2</v>
      </c>
      <c r="O531" s="2">
        <v>2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8</v>
      </c>
      <c r="W531" s="6">
        <v>0</v>
      </c>
    </row>
    <row r="532" spans="1:23" ht="15" thickBot="1">
      <c r="A532">
        <v>21</v>
      </c>
      <c r="B532" s="1">
        <v>14</v>
      </c>
      <c r="C532">
        <v>176</v>
      </c>
      <c r="D532">
        <v>1</v>
      </c>
      <c r="E532">
        <f>1*60+33</f>
        <v>93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-2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6">
        <v>0</v>
      </c>
    </row>
    <row r="533" spans="1:23">
      <c r="A533">
        <v>21</v>
      </c>
      <c r="B533" s="1">
        <v>14</v>
      </c>
      <c r="C533">
        <v>178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6">
        <v>0</v>
      </c>
    </row>
    <row r="534" spans="1:23">
      <c r="A534">
        <v>21</v>
      </c>
      <c r="B534" s="1">
        <v>14</v>
      </c>
      <c r="C534">
        <v>179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6">
        <v>0</v>
      </c>
    </row>
    <row r="535" spans="1:23" ht="15" thickBot="1">
      <c r="A535">
        <v>22</v>
      </c>
      <c r="B535" s="1">
        <v>3</v>
      </c>
      <c r="C535">
        <v>33</v>
      </c>
      <c r="D535">
        <v>-1</v>
      </c>
      <c r="E535">
        <f>35*60+38</f>
        <v>2138</v>
      </c>
      <c r="F535">
        <v>3</v>
      </c>
      <c r="G535">
        <v>12</v>
      </c>
      <c r="H535">
        <v>1</v>
      </c>
      <c r="I535">
        <v>5</v>
      </c>
      <c r="J535">
        <v>4</v>
      </c>
      <c r="K535">
        <v>4</v>
      </c>
      <c r="L535">
        <v>-13</v>
      </c>
      <c r="M535" s="2">
        <v>0</v>
      </c>
      <c r="N535" s="2">
        <v>2</v>
      </c>
      <c r="O535" s="2">
        <v>2</v>
      </c>
      <c r="P535" s="2">
        <v>0</v>
      </c>
      <c r="Q535" s="2">
        <v>2</v>
      </c>
      <c r="R535" s="2">
        <v>1</v>
      </c>
      <c r="S535" s="2">
        <v>2</v>
      </c>
      <c r="T535" s="2">
        <v>0</v>
      </c>
      <c r="U535" s="2">
        <v>0</v>
      </c>
      <c r="V535" s="2">
        <v>11</v>
      </c>
      <c r="W535" s="6">
        <v>1</v>
      </c>
    </row>
    <row r="536" spans="1:23" ht="15" thickBot="1">
      <c r="A536">
        <v>22</v>
      </c>
      <c r="B536" s="1">
        <v>3</v>
      </c>
      <c r="C536">
        <v>28</v>
      </c>
      <c r="D536">
        <v>-1</v>
      </c>
      <c r="E536">
        <f>32*60+5</f>
        <v>1925</v>
      </c>
      <c r="F536">
        <v>4</v>
      </c>
      <c r="G536">
        <v>10</v>
      </c>
      <c r="H536">
        <v>0</v>
      </c>
      <c r="I536">
        <v>2</v>
      </c>
      <c r="J536">
        <v>0</v>
      </c>
      <c r="K536">
        <v>0</v>
      </c>
      <c r="L536">
        <v>-19</v>
      </c>
      <c r="M536" s="2">
        <v>0</v>
      </c>
      <c r="N536" s="2">
        <v>8</v>
      </c>
      <c r="O536" s="2">
        <v>8</v>
      </c>
      <c r="P536" s="2">
        <v>4</v>
      </c>
      <c r="Q536" s="2">
        <v>3</v>
      </c>
      <c r="R536" s="2">
        <v>0</v>
      </c>
      <c r="S536" s="2">
        <v>1</v>
      </c>
      <c r="T536" s="2">
        <v>2</v>
      </c>
      <c r="U536" s="2">
        <v>2</v>
      </c>
      <c r="V536" s="2">
        <v>8</v>
      </c>
      <c r="W536" s="6">
        <v>1</v>
      </c>
    </row>
    <row r="537" spans="1:23" ht="15" thickBot="1">
      <c r="A537">
        <v>22</v>
      </c>
      <c r="B537" s="1">
        <v>3</v>
      </c>
      <c r="C537">
        <v>29</v>
      </c>
      <c r="D537">
        <v>-1</v>
      </c>
      <c r="E537">
        <f>4*60+24</f>
        <v>264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-2</v>
      </c>
      <c r="M537" s="2">
        <v>0</v>
      </c>
      <c r="N537" s="2">
        <v>0</v>
      </c>
      <c r="O537" s="2">
        <v>0</v>
      </c>
      <c r="P537" s="2">
        <v>0</v>
      </c>
      <c r="Q537" s="2">
        <v>1</v>
      </c>
      <c r="R537" s="2">
        <v>0</v>
      </c>
      <c r="S537" s="2">
        <v>1</v>
      </c>
      <c r="T537" s="2">
        <v>0</v>
      </c>
      <c r="U537" s="2">
        <v>0</v>
      </c>
      <c r="V537" s="2">
        <v>0</v>
      </c>
      <c r="W537" s="6">
        <v>1</v>
      </c>
    </row>
    <row r="538" spans="1:23" ht="15" thickBot="1">
      <c r="A538">
        <v>22</v>
      </c>
      <c r="B538" s="1">
        <v>3</v>
      </c>
      <c r="C538">
        <v>30</v>
      </c>
      <c r="D538">
        <v>-1</v>
      </c>
      <c r="E538">
        <f>32*60+43</f>
        <v>1963</v>
      </c>
      <c r="F538">
        <v>5</v>
      </c>
      <c r="G538">
        <v>8</v>
      </c>
      <c r="H538">
        <v>3</v>
      </c>
      <c r="I538">
        <v>3</v>
      </c>
      <c r="J538">
        <v>2</v>
      </c>
      <c r="K538">
        <v>2</v>
      </c>
      <c r="L538">
        <v>-25</v>
      </c>
      <c r="M538" s="2">
        <v>0</v>
      </c>
      <c r="N538" s="2">
        <v>2</v>
      </c>
      <c r="O538" s="2">
        <v>2</v>
      </c>
      <c r="P538" s="2">
        <v>2</v>
      </c>
      <c r="Q538" s="2">
        <v>2</v>
      </c>
      <c r="R538" s="2">
        <v>0</v>
      </c>
      <c r="S538" s="2">
        <v>0</v>
      </c>
      <c r="T538" s="2">
        <v>0</v>
      </c>
      <c r="U538" s="2">
        <v>0</v>
      </c>
      <c r="V538" s="2">
        <v>15</v>
      </c>
      <c r="W538" s="6">
        <v>1</v>
      </c>
    </row>
    <row r="539" spans="1:23" ht="15" thickBot="1">
      <c r="A539">
        <v>22</v>
      </c>
      <c r="B539" s="1">
        <v>3</v>
      </c>
      <c r="C539">
        <v>31</v>
      </c>
      <c r="D539">
        <v>-1</v>
      </c>
      <c r="E539">
        <f>30*60+43</f>
        <v>1843</v>
      </c>
      <c r="F539">
        <v>5</v>
      </c>
      <c r="G539">
        <v>15</v>
      </c>
      <c r="H539">
        <v>1</v>
      </c>
      <c r="I539">
        <v>4</v>
      </c>
      <c r="J539">
        <v>0</v>
      </c>
      <c r="K539">
        <v>0</v>
      </c>
      <c r="L539">
        <v>-19</v>
      </c>
      <c r="M539" s="2">
        <v>0</v>
      </c>
      <c r="N539" s="2">
        <v>0</v>
      </c>
      <c r="O539" s="2">
        <v>0</v>
      </c>
      <c r="P539" s="2">
        <v>10</v>
      </c>
      <c r="Q539" s="2">
        <v>2</v>
      </c>
      <c r="R539" s="2">
        <v>1</v>
      </c>
      <c r="S539" s="2">
        <v>4</v>
      </c>
      <c r="T539" s="2">
        <v>0</v>
      </c>
      <c r="U539" s="2">
        <v>0</v>
      </c>
      <c r="V539" s="2">
        <v>11</v>
      </c>
      <c r="W539" s="6">
        <v>1</v>
      </c>
    </row>
    <row r="540" spans="1:23" ht="15" thickBot="1">
      <c r="A540">
        <v>22</v>
      </c>
      <c r="B540" s="1">
        <v>3</v>
      </c>
      <c r="C540">
        <v>32</v>
      </c>
      <c r="D540">
        <v>-1</v>
      </c>
      <c r="E540">
        <f>29*60+53</f>
        <v>1793</v>
      </c>
      <c r="F540">
        <v>10</v>
      </c>
      <c r="G540">
        <v>16</v>
      </c>
      <c r="H540">
        <v>0</v>
      </c>
      <c r="I540">
        <v>0</v>
      </c>
      <c r="J540">
        <v>2</v>
      </c>
      <c r="K540">
        <v>2</v>
      </c>
      <c r="L540">
        <v>4</v>
      </c>
      <c r="M540" s="2">
        <v>4</v>
      </c>
      <c r="N540" s="2">
        <v>5</v>
      </c>
      <c r="O540" s="2">
        <v>9</v>
      </c>
      <c r="P540" s="2">
        <v>0</v>
      </c>
      <c r="Q540" s="2">
        <v>4</v>
      </c>
      <c r="R540" s="2">
        <v>1</v>
      </c>
      <c r="S540" s="2">
        <v>2</v>
      </c>
      <c r="T540" s="2">
        <v>0</v>
      </c>
      <c r="U540" s="2">
        <v>0</v>
      </c>
      <c r="V540" s="2">
        <v>22</v>
      </c>
      <c r="W540" s="6">
        <v>0</v>
      </c>
    </row>
    <row r="541" spans="1:23" ht="15" thickBot="1">
      <c r="A541">
        <v>22</v>
      </c>
      <c r="B541" s="1">
        <v>3</v>
      </c>
      <c r="C541">
        <v>35</v>
      </c>
      <c r="D541">
        <v>-1</v>
      </c>
      <c r="E541">
        <f>34*60+26</f>
        <v>2066</v>
      </c>
      <c r="F541">
        <v>6</v>
      </c>
      <c r="G541">
        <v>18</v>
      </c>
      <c r="H541">
        <v>3</v>
      </c>
      <c r="I541">
        <v>7</v>
      </c>
      <c r="J541">
        <v>1</v>
      </c>
      <c r="K541">
        <v>1</v>
      </c>
      <c r="L541">
        <v>-19</v>
      </c>
      <c r="M541" s="2">
        <v>0</v>
      </c>
      <c r="N541" s="2">
        <v>2</v>
      </c>
      <c r="O541" s="2">
        <v>2</v>
      </c>
      <c r="P541" s="2">
        <v>2</v>
      </c>
      <c r="Q541" s="2">
        <v>3</v>
      </c>
      <c r="R541" s="2">
        <v>1</v>
      </c>
      <c r="S541" s="2">
        <v>0</v>
      </c>
      <c r="T541" s="2">
        <v>0</v>
      </c>
      <c r="U541" s="2">
        <v>0</v>
      </c>
      <c r="V541" s="2">
        <v>16</v>
      </c>
      <c r="W541" s="6">
        <v>0</v>
      </c>
    </row>
    <row r="542" spans="1:23" ht="15" thickBot="1">
      <c r="A542">
        <v>22</v>
      </c>
      <c r="B542" s="1">
        <v>3</v>
      </c>
      <c r="C542">
        <v>36</v>
      </c>
      <c r="D542">
        <v>-1</v>
      </c>
      <c r="E542">
        <f>16*60+26</f>
        <v>986</v>
      </c>
      <c r="F542">
        <v>3</v>
      </c>
      <c r="G542">
        <v>5</v>
      </c>
      <c r="H542">
        <v>0</v>
      </c>
      <c r="I542">
        <v>0</v>
      </c>
      <c r="J542">
        <v>1</v>
      </c>
      <c r="K542">
        <v>1</v>
      </c>
      <c r="L542">
        <v>-3</v>
      </c>
      <c r="M542" s="2">
        <v>0</v>
      </c>
      <c r="N542" s="2">
        <v>2</v>
      </c>
      <c r="O542" s="2">
        <v>2</v>
      </c>
      <c r="P542" s="2">
        <v>2</v>
      </c>
      <c r="Q542" s="2">
        <v>3</v>
      </c>
      <c r="R542" s="2">
        <v>1</v>
      </c>
      <c r="S542" s="2">
        <v>0</v>
      </c>
      <c r="T542" s="2">
        <v>0</v>
      </c>
      <c r="U542" s="2">
        <v>0</v>
      </c>
      <c r="V542" s="2">
        <v>16</v>
      </c>
      <c r="W542" s="6">
        <v>0</v>
      </c>
    </row>
    <row r="543" spans="1:23" ht="15" thickBot="1">
      <c r="A543">
        <v>22</v>
      </c>
      <c r="B543" s="1">
        <v>3</v>
      </c>
      <c r="C543">
        <v>34</v>
      </c>
      <c r="D543">
        <v>-1</v>
      </c>
      <c r="E543">
        <f>23*60+42</f>
        <v>1422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-9</v>
      </c>
      <c r="M543" s="2">
        <v>0</v>
      </c>
      <c r="N543" s="2">
        <v>1</v>
      </c>
      <c r="O543" s="2">
        <v>1</v>
      </c>
      <c r="P543" s="2">
        <v>3</v>
      </c>
      <c r="Q543" s="2">
        <v>0</v>
      </c>
      <c r="R543" s="2">
        <v>1</v>
      </c>
      <c r="S543" s="2">
        <v>1</v>
      </c>
      <c r="T543" s="2">
        <v>0</v>
      </c>
      <c r="U543" s="2">
        <v>0</v>
      </c>
      <c r="V543" s="2">
        <v>0</v>
      </c>
      <c r="W543" s="6">
        <v>0</v>
      </c>
    </row>
    <row r="544" spans="1:23">
      <c r="A544">
        <v>22</v>
      </c>
      <c r="B544" s="1">
        <v>3</v>
      </c>
      <c r="C544">
        <v>37</v>
      </c>
      <c r="D544">
        <v>-1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6">
        <v>0</v>
      </c>
    </row>
    <row r="545" spans="1:23">
      <c r="A545">
        <v>22</v>
      </c>
      <c r="B545" s="1">
        <v>3</v>
      </c>
      <c r="C545">
        <v>27</v>
      </c>
      <c r="D545">
        <v>-1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6">
        <v>0</v>
      </c>
    </row>
    <row r="546" spans="1:23">
      <c r="A546">
        <v>22</v>
      </c>
      <c r="B546" s="1">
        <v>3</v>
      </c>
      <c r="C546">
        <v>28</v>
      </c>
      <c r="D546">
        <v>-1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6">
        <v>0</v>
      </c>
    </row>
    <row r="547" spans="1:23" ht="15" thickBot="1">
      <c r="A547">
        <v>22</v>
      </c>
      <c r="B547" s="1">
        <v>28</v>
      </c>
      <c r="C547">
        <v>347</v>
      </c>
      <c r="D547">
        <v>1</v>
      </c>
      <c r="E547">
        <f>29*60+25</f>
        <v>1765</v>
      </c>
      <c r="F547">
        <v>4</v>
      </c>
      <c r="G547">
        <v>9</v>
      </c>
      <c r="H547">
        <v>0</v>
      </c>
      <c r="I547">
        <v>3</v>
      </c>
      <c r="J547">
        <v>3</v>
      </c>
      <c r="K547">
        <v>3</v>
      </c>
      <c r="L547">
        <v>15</v>
      </c>
      <c r="M547" s="2">
        <v>0</v>
      </c>
      <c r="N547" s="2">
        <v>4</v>
      </c>
      <c r="O547" s="2">
        <v>4</v>
      </c>
      <c r="P547" s="2">
        <v>1</v>
      </c>
      <c r="Q547" s="2">
        <v>0</v>
      </c>
      <c r="R547" s="2">
        <v>4</v>
      </c>
      <c r="S547" s="2">
        <v>1</v>
      </c>
      <c r="T547" s="2">
        <v>0</v>
      </c>
      <c r="U547" s="2">
        <v>0</v>
      </c>
      <c r="V547" s="2">
        <v>11</v>
      </c>
      <c r="W547" s="6">
        <v>1</v>
      </c>
    </row>
    <row r="548" spans="1:23" ht="15" thickBot="1">
      <c r="A548">
        <v>22</v>
      </c>
      <c r="B548" s="1">
        <v>28</v>
      </c>
      <c r="C548">
        <v>348</v>
      </c>
      <c r="D548">
        <v>1</v>
      </c>
      <c r="E548">
        <f>20*60+21</f>
        <v>1221</v>
      </c>
      <c r="F548">
        <v>7</v>
      </c>
      <c r="G548">
        <v>11</v>
      </c>
      <c r="H548">
        <v>0</v>
      </c>
      <c r="I548">
        <v>0</v>
      </c>
      <c r="J548">
        <v>1</v>
      </c>
      <c r="K548">
        <v>2</v>
      </c>
      <c r="L548">
        <v>7</v>
      </c>
      <c r="M548" s="2">
        <v>3</v>
      </c>
      <c r="N548" s="2">
        <v>5</v>
      </c>
      <c r="O548" s="2">
        <v>8</v>
      </c>
      <c r="P548" s="2">
        <v>0</v>
      </c>
      <c r="Q548" s="2">
        <v>2</v>
      </c>
      <c r="R548" s="2">
        <v>0</v>
      </c>
      <c r="S548" s="2">
        <v>1</v>
      </c>
      <c r="T548" s="2">
        <v>0</v>
      </c>
      <c r="U548" s="2">
        <v>0</v>
      </c>
      <c r="V548" s="2">
        <v>15</v>
      </c>
      <c r="W548" s="6">
        <v>1</v>
      </c>
    </row>
    <row r="549" spans="1:23" ht="15" thickBot="1">
      <c r="A549">
        <v>22</v>
      </c>
      <c r="B549" s="1">
        <v>28</v>
      </c>
      <c r="C549">
        <v>349</v>
      </c>
      <c r="D549">
        <v>1</v>
      </c>
      <c r="E549">
        <f>33*60+28</f>
        <v>2008</v>
      </c>
      <c r="F549">
        <v>3</v>
      </c>
      <c r="G549">
        <v>9</v>
      </c>
      <c r="H549">
        <v>0</v>
      </c>
      <c r="I549">
        <v>3</v>
      </c>
      <c r="J549">
        <v>2</v>
      </c>
      <c r="K549">
        <v>2</v>
      </c>
      <c r="L549">
        <v>12</v>
      </c>
      <c r="M549" s="2">
        <v>1</v>
      </c>
      <c r="N549" s="2">
        <v>2</v>
      </c>
      <c r="O549" s="2">
        <v>3</v>
      </c>
      <c r="P549" s="2">
        <v>5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8</v>
      </c>
      <c r="W549" s="6">
        <v>1</v>
      </c>
    </row>
    <row r="550" spans="1:23" ht="15" thickBot="1">
      <c r="A550">
        <v>22</v>
      </c>
      <c r="B550" s="1">
        <v>28</v>
      </c>
      <c r="C550">
        <v>350</v>
      </c>
      <c r="D550">
        <v>1</v>
      </c>
      <c r="E550">
        <f>26*60+50</f>
        <v>1610</v>
      </c>
      <c r="F550">
        <v>2</v>
      </c>
      <c r="G550">
        <v>5</v>
      </c>
      <c r="H550">
        <v>1</v>
      </c>
      <c r="I550">
        <v>4</v>
      </c>
      <c r="J550">
        <v>0</v>
      </c>
      <c r="K550">
        <v>0</v>
      </c>
      <c r="L550">
        <v>20</v>
      </c>
      <c r="M550" s="2">
        <v>0</v>
      </c>
      <c r="N550" s="2">
        <v>4</v>
      </c>
      <c r="O550" s="2">
        <v>4</v>
      </c>
      <c r="P550" s="2">
        <v>2</v>
      </c>
      <c r="Q550" s="2">
        <v>2</v>
      </c>
      <c r="R550" s="2">
        <v>0</v>
      </c>
      <c r="S550" s="2">
        <v>1</v>
      </c>
      <c r="T550" s="2">
        <v>1</v>
      </c>
      <c r="U550" s="2">
        <v>0</v>
      </c>
      <c r="V550" s="2">
        <v>5</v>
      </c>
      <c r="W550" s="6">
        <v>1</v>
      </c>
    </row>
    <row r="551" spans="1:23" ht="15" thickBot="1">
      <c r="A551">
        <v>22</v>
      </c>
      <c r="B551" s="1">
        <v>28</v>
      </c>
      <c r="C551">
        <v>351</v>
      </c>
      <c r="D551">
        <v>1</v>
      </c>
      <c r="E551">
        <f>28*60+15</f>
        <v>1695</v>
      </c>
      <c r="F551">
        <v>7</v>
      </c>
      <c r="G551">
        <v>13</v>
      </c>
      <c r="H551">
        <v>0</v>
      </c>
      <c r="I551">
        <v>0</v>
      </c>
      <c r="J551">
        <v>4</v>
      </c>
      <c r="K551">
        <v>4</v>
      </c>
      <c r="L551">
        <v>16</v>
      </c>
      <c r="M551" s="2">
        <v>0</v>
      </c>
      <c r="N551" s="2">
        <v>3</v>
      </c>
      <c r="O551" s="2">
        <v>3</v>
      </c>
      <c r="P551" s="2">
        <v>8</v>
      </c>
      <c r="Q551" s="2">
        <v>1</v>
      </c>
      <c r="R551" s="2">
        <v>0</v>
      </c>
      <c r="S551" s="2">
        <v>4</v>
      </c>
      <c r="T551" s="2">
        <v>0</v>
      </c>
      <c r="U551" s="2">
        <v>1</v>
      </c>
      <c r="V551" s="2">
        <v>18</v>
      </c>
      <c r="W551" s="6">
        <v>1</v>
      </c>
    </row>
    <row r="552" spans="1:23" ht="15" thickBot="1">
      <c r="A552">
        <v>22</v>
      </c>
      <c r="B552" s="1">
        <v>28</v>
      </c>
      <c r="C552">
        <v>352</v>
      </c>
      <c r="D552">
        <v>1</v>
      </c>
      <c r="E552">
        <f>19*60+8</f>
        <v>1148</v>
      </c>
      <c r="F552">
        <v>4</v>
      </c>
      <c r="G552">
        <v>8</v>
      </c>
      <c r="H552">
        <v>1</v>
      </c>
      <c r="I552">
        <v>3</v>
      </c>
      <c r="J552">
        <v>4</v>
      </c>
      <c r="K552">
        <v>4</v>
      </c>
      <c r="L552">
        <v>21</v>
      </c>
      <c r="M552" s="2">
        <v>2</v>
      </c>
      <c r="N552" s="2">
        <v>4</v>
      </c>
      <c r="O552" s="2">
        <v>6</v>
      </c>
      <c r="P552" s="2">
        <v>5</v>
      </c>
      <c r="Q552" s="2">
        <v>2</v>
      </c>
      <c r="R552" s="2">
        <v>1</v>
      </c>
      <c r="S552" s="2">
        <v>2</v>
      </c>
      <c r="T552" s="2">
        <v>1</v>
      </c>
      <c r="U552" s="2">
        <v>0</v>
      </c>
      <c r="V552" s="2">
        <v>13</v>
      </c>
      <c r="W552" s="6">
        <v>0</v>
      </c>
    </row>
    <row r="553" spans="1:23" ht="15" thickBot="1">
      <c r="A553">
        <v>22</v>
      </c>
      <c r="B553" s="1">
        <v>28</v>
      </c>
      <c r="C553">
        <v>353</v>
      </c>
      <c r="D553">
        <v>1</v>
      </c>
      <c r="E553">
        <f>10*60+50</f>
        <v>650</v>
      </c>
      <c r="F553">
        <v>1</v>
      </c>
      <c r="G553">
        <v>2</v>
      </c>
      <c r="H553">
        <v>0</v>
      </c>
      <c r="I553">
        <v>0</v>
      </c>
      <c r="J553">
        <v>2</v>
      </c>
      <c r="K553">
        <v>4</v>
      </c>
      <c r="L553">
        <v>-1</v>
      </c>
      <c r="M553" s="2">
        <v>1</v>
      </c>
      <c r="N553" s="2">
        <v>6</v>
      </c>
      <c r="O553" s="2">
        <v>7</v>
      </c>
      <c r="P553" s="2">
        <v>2</v>
      </c>
      <c r="Q553" s="2">
        <v>2</v>
      </c>
      <c r="R553" s="2">
        <v>1</v>
      </c>
      <c r="S553" s="2">
        <v>2</v>
      </c>
      <c r="T553" s="2">
        <v>0</v>
      </c>
      <c r="U553" s="2">
        <v>1</v>
      </c>
      <c r="V553" s="2">
        <v>4</v>
      </c>
      <c r="W553" s="6">
        <v>0</v>
      </c>
    </row>
    <row r="554" spans="1:23" ht="15" thickBot="1">
      <c r="A554">
        <v>22</v>
      </c>
      <c r="B554" s="1">
        <v>28</v>
      </c>
      <c r="C554">
        <v>354</v>
      </c>
      <c r="D554">
        <v>1</v>
      </c>
      <c r="E554">
        <f>19*60+45</f>
        <v>1185</v>
      </c>
      <c r="F554">
        <v>6</v>
      </c>
      <c r="G554">
        <v>8</v>
      </c>
      <c r="H554">
        <v>1</v>
      </c>
      <c r="I554">
        <v>1</v>
      </c>
      <c r="J554">
        <v>0</v>
      </c>
      <c r="K554">
        <v>0</v>
      </c>
      <c r="L554">
        <v>5</v>
      </c>
      <c r="M554" s="2">
        <v>0</v>
      </c>
      <c r="N554" s="2">
        <v>3</v>
      </c>
      <c r="O554" s="2">
        <v>3</v>
      </c>
      <c r="P554" s="2">
        <v>2</v>
      </c>
      <c r="Q554" s="2">
        <v>1</v>
      </c>
      <c r="R554" s="2">
        <v>0</v>
      </c>
      <c r="S554" s="2">
        <v>1</v>
      </c>
      <c r="T554" s="2">
        <v>0</v>
      </c>
      <c r="U554" s="2">
        <v>0</v>
      </c>
      <c r="V554" s="2">
        <v>13</v>
      </c>
      <c r="W554" s="6">
        <v>0</v>
      </c>
    </row>
    <row r="555" spans="1:23" ht="15" thickBot="1">
      <c r="A555">
        <v>22</v>
      </c>
      <c r="B555" s="1">
        <v>28</v>
      </c>
      <c r="C555">
        <v>355</v>
      </c>
      <c r="D555">
        <v>1</v>
      </c>
      <c r="E555">
        <f>27*60+45</f>
        <v>1665</v>
      </c>
      <c r="F555">
        <v>5</v>
      </c>
      <c r="G555">
        <v>10</v>
      </c>
      <c r="H555">
        <v>0</v>
      </c>
      <c r="I555">
        <v>4</v>
      </c>
      <c r="J555">
        <v>2</v>
      </c>
      <c r="K555">
        <v>2</v>
      </c>
      <c r="L555">
        <v>9</v>
      </c>
      <c r="M555" s="2">
        <v>0</v>
      </c>
      <c r="N555" s="2">
        <v>1</v>
      </c>
      <c r="O555" s="2">
        <v>1</v>
      </c>
      <c r="P555" s="2">
        <v>1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12</v>
      </c>
      <c r="W555" s="6">
        <v>0</v>
      </c>
    </row>
    <row r="556" spans="1:23" ht="15" thickBot="1">
      <c r="A556">
        <v>22</v>
      </c>
      <c r="B556" s="1">
        <v>28</v>
      </c>
      <c r="C556">
        <v>356</v>
      </c>
      <c r="D556">
        <v>1</v>
      </c>
      <c r="E556">
        <f>13*60+40</f>
        <v>820</v>
      </c>
      <c r="F556">
        <v>4</v>
      </c>
      <c r="G556">
        <v>5</v>
      </c>
      <c r="H556">
        <v>0</v>
      </c>
      <c r="I556">
        <v>0</v>
      </c>
      <c r="J556">
        <v>1</v>
      </c>
      <c r="K556">
        <v>1</v>
      </c>
      <c r="L556">
        <v>5</v>
      </c>
      <c r="M556" s="2">
        <v>1</v>
      </c>
      <c r="N556" s="2">
        <v>4</v>
      </c>
      <c r="O556" s="2">
        <v>5</v>
      </c>
      <c r="P556" s="2">
        <v>2</v>
      </c>
      <c r="Q556" s="2">
        <v>2</v>
      </c>
      <c r="R556" s="2">
        <v>0</v>
      </c>
      <c r="S556" s="2">
        <v>1</v>
      </c>
      <c r="T556" s="2">
        <v>0</v>
      </c>
      <c r="U556" s="2">
        <v>0</v>
      </c>
      <c r="V556" s="2">
        <v>9</v>
      </c>
      <c r="W556" s="6">
        <v>0</v>
      </c>
    </row>
    <row r="557" spans="1:23" ht="15" thickBot="1">
      <c r="A557">
        <v>22</v>
      </c>
      <c r="B557" s="1">
        <v>28</v>
      </c>
      <c r="C557">
        <v>357</v>
      </c>
      <c r="D557">
        <v>1</v>
      </c>
      <c r="E557">
        <f>10*60+32</f>
        <v>632</v>
      </c>
      <c r="F557">
        <v>1</v>
      </c>
      <c r="G557">
        <v>3</v>
      </c>
      <c r="H557">
        <v>1</v>
      </c>
      <c r="I557">
        <v>1</v>
      </c>
      <c r="J557">
        <v>0</v>
      </c>
      <c r="K557">
        <v>0</v>
      </c>
      <c r="L557">
        <v>-4</v>
      </c>
      <c r="M557" s="2">
        <v>0</v>
      </c>
      <c r="N557" s="2">
        <v>1</v>
      </c>
      <c r="O557" s="2">
        <v>1</v>
      </c>
      <c r="P557" s="2">
        <v>1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3</v>
      </c>
      <c r="W557" s="6">
        <v>0</v>
      </c>
    </row>
    <row r="558" spans="1:23">
      <c r="A558">
        <v>22</v>
      </c>
      <c r="B558" s="1">
        <v>28</v>
      </c>
      <c r="C558">
        <v>358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6">
        <v>0</v>
      </c>
    </row>
    <row r="559" spans="1:23">
      <c r="A559">
        <v>22</v>
      </c>
      <c r="B559" s="1">
        <v>28</v>
      </c>
      <c r="C559">
        <v>359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6">
        <v>0</v>
      </c>
    </row>
    <row r="560" spans="1:23" ht="15" thickBot="1">
      <c r="A560">
        <v>23</v>
      </c>
      <c r="B560" s="1">
        <v>12</v>
      </c>
      <c r="C560">
        <v>141</v>
      </c>
      <c r="D560">
        <v>-1</v>
      </c>
      <c r="E560">
        <f>21*60+5</f>
        <v>1265</v>
      </c>
      <c r="F560">
        <v>0</v>
      </c>
      <c r="G560">
        <v>3</v>
      </c>
      <c r="H560">
        <v>0</v>
      </c>
      <c r="I560">
        <v>0</v>
      </c>
      <c r="J560">
        <v>5</v>
      </c>
      <c r="K560">
        <v>10</v>
      </c>
      <c r="L560">
        <v>-7</v>
      </c>
      <c r="M560" s="2">
        <v>2</v>
      </c>
      <c r="N560" s="2">
        <v>5</v>
      </c>
      <c r="O560" s="2">
        <v>7</v>
      </c>
      <c r="P560" s="2">
        <v>1</v>
      </c>
      <c r="Q560" s="2">
        <v>2</v>
      </c>
      <c r="R560" s="2">
        <v>0</v>
      </c>
      <c r="S560" s="2">
        <v>1</v>
      </c>
      <c r="T560" s="2">
        <v>0</v>
      </c>
      <c r="U560" s="2">
        <v>0</v>
      </c>
      <c r="V560" s="2">
        <v>5</v>
      </c>
      <c r="W560" s="6">
        <v>1</v>
      </c>
    </row>
    <row r="561" spans="1:23" ht="15" thickBot="1">
      <c r="A561">
        <v>23</v>
      </c>
      <c r="B561" s="1">
        <v>12</v>
      </c>
      <c r="C561">
        <v>142</v>
      </c>
      <c r="D561">
        <v>-1</v>
      </c>
      <c r="E561">
        <f>10*60+30</f>
        <v>630</v>
      </c>
      <c r="F561">
        <v>3</v>
      </c>
      <c r="G561">
        <v>4</v>
      </c>
      <c r="H561">
        <v>0</v>
      </c>
      <c r="I561">
        <v>0</v>
      </c>
      <c r="J561">
        <v>0</v>
      </c>
      <c r="K561">
        <v>0</v>
      </c>
      <c r="L561">
        <v>-9</v>
      </c>
      <c r="M561" s="2">
        <v>0</v>
      </c>
      <c r="N561" s="2">
        <v>3</v>
      </c>
      <c r="O561" s="2">
        <v>3</v>
      </c>
      <c r="P561" s="2">
        <v>1</v>
      </c>
      <c r="Q561" s="2">
        <v>2</v>
      </c>
      <c r="R561" s="2">
        <v>0</v>
      </c>
      <c r="S561" s="2">
        <v>0</v>
      </c>
      <c r="T561" s="2">
        <v>0</v>
      </c>
      <c r="U561" s="2">
        <v>0</v>
      </c>
      <c r="V561" s="2">
        <v>6</v>
      </c>
      <c r="W561" s="6">
        <v>1</v>
      </c>
    </row>
    <row r="562" spans="1:23" ht="15" thickBot="1">
      <c r="A562">
        <v>23</v>
      </c>
      <c r="B562" s="1">
        <v>12</v>
      </c>
      <c r="C562">
        <v>143</v>
      </c>
      <c r="D562">
        <v>-1</v>
      </c>
      <c r="E562">
        <f>20*60+10</f>
        <v>1210</v>
      </c>
      <c r="F562">
        <v>4</v>
      </c>
      <c r="G562">
        <v>9</v>
      </c>
      <c r="H562">
        <v>0</v>
      </c>
      <c r="I562">
        <v>0</v>
      </c>
      <c r="J562">
        <v>1</v>
      </c>
      <c r="K562">
        <v>2</v>
      </c>
      <c r="L562">
        <v>-10</v>
      </c>
      <c r="M562" s="2">
        <v>2</v>
      </c>
      <c r="N562" s="2">
        <v>4</v>
      </c>
      <c r="O562" s="2">
        <v>6</v>
      </c>
      <c r="P562" s="2">
        <v>1</v>
      </c>
      <c r="Q562" s="2">
        <v>3</v>
      </c>
      <c r="R562" s="2">
        <v>0</v>
      </c>
      <c r="S562" s="2">
        <v>1</v>
      </c>
      <c r="T562" s="2">
        <v>1</v>
      </c>
      <c r="U562" s="2">
        <v>2</v>
      </c>
      <c r="V562" s="2">
        <v>9</v>
      </c>
      <c r="W562" s="6">
        <v>1</v>
      </c>
    </row>
    <row r="563" spans="1:23" ht="15" thickBot="1">
      <c r="A563">
        <v>23</v>
      </c>
      <c r="B563" s="1">
        <v>12</v>
      </c>
      <c r="C563">
        <v>144</v>
      </c>
      <c r="D563">
        <v>-1</v>
      </c>
      <c r="E563">
        <f>32*60+42</f>
        <v>1962</v>
      </c>
      <c r="F563">
        <v>9</v>
      </c>
      <c r="G563">
        <v>17</v>
      </c>
      <c r="H563">
        <v>0</v>
      </c>
      <c r="I563">
        <v>0</v>
      </c>
      <c r="J563">
        <v>9</v>
      </c>
      <c r="K563">
        <v>9</v>
      </c>
      <c r="L563">
        <v>-18</v>
      </c>
      <c r="M563" s="2">
        <v>2</v>
      </c>
      <c r="N563" s="2">
        <v>6</v>
      </c>
      <c r="O563" s="2">
        <v>8</v>
      </c>
      <c r="P563" s="2">
        <v>3</v>
      </c>
      <c r="Q563" s="2">
        <v>2</v>
      </c>
      <c r="R563" s="2">
        <v>0</v>
      </c>
      <c r="S563" s="2">
        <v>3</v>
      </c>
      <c r="T563" s="2">
        <v>0</v>
      </c>
      <c r="U563" s="2">
        <v>4</v>
      </c>
      <c r="V563" s="2">
        <v>27</v>
      </c>
      <c r="W563" s="6">
        <v>1</v>
      </c>
    </row>
    <row r="564" spans="1:23" ht="15" thickBot="1">
      <c r="A564">
        <v>23</v>
      </c>
      <c r="B564" s="1">
        <v>12</v>
      </c>
      <c r="C564">
        <v>145</v>
      </c>
      <c r="D564">
        <v>-1</v>
      </c>
      <c r="E564">
        <f>20*60+9</f>
        <v>1209</v>
      </c>
      <c r="F564">
        <v>3</v>
      </c>
      <c r="G564">
        <v>7</v>
      </c>
      <c r="H564">
        <v>0</v>
      </c>
      <c r="I564">
        <v>1</v>
      </c>
      <c r="J564">
        <v>0</v>
      </c>
      <c r="K564">
        <v>0</v>
      </c>
      <c r="L564">
        <v>-13</v>
      </c>
      <c r="M564" s="2">
        <v>0</v>
      </c>
      <c r="N564" s="2">
        <v>1</v>
      </c>
      <c r="O564" s="2">
        <v>1</v>
      </c>
      <c r="P564" s="2">
        <v>6</v>
      </c>
      <c r="Q564" s="2">
        <v>1</v>
      </c>
      <c r="R564" s="2">
        <v>0</v>
      </c>
      <c r="S564" s="2">
        <v>2</v>
      </c>
      <c r="T564" s="2">
        <v>0</v>
      </c>
      <c r="U564" s="2">
        <v>2</v>
      </c>
      <c r="V564" s="2">
        <v>6</v>
      </c>
      <c r="W564" s="6">
        <v>1</v>
      </c>
    </row>
    <row r="565" spans="1:23" ht="15" thickBot="1">
      <c r="A565">
        <v>23</v>
      </c>
      <c r="B565" s="1">
        <v>12</v>
      </c>
      <c r="C565">
        <v>147</v>
      </c>
      <c r="D565">
        <v>-1</v>
      </c>
      <c r="E565">
        <f>19*60+42</f>
        <v>1182</v>
      </c>
      <c r="F565">
        <v>3</v>
      </c>
      <c r="G565">
        <v>6</v>
      </c>
      <c r="H565">
        <v>0</v>
      </c>
      <c r="I565">
        <v>0</v>
      </c>
      <c r="J565">
        <v>3</v>
      </c>
      <c r="K565">
        <v>4</v>
      </c>
      <c r="L565">
        <v>-21</v>
      </c>
      <c r="M565" s="2">
        <v>0</v>
      </c>
      <c r="N565" s="2">
        <v>4</v>
      </c>
      <c r="O565" s="2">
        <v>4</v>
      </c>
      <c r="P565" s="2">
        <v>2</v>
      </c>
      <c r="Q565" s="2">
        <v>3</v>
      </c>
      <c r="R565" s="2">
        <v>2</v>
      </c>
      <c r="S565" s="2">
        <v>1</v>
      </c>
      <c r="T565" s="2">
        <v>0</v>
      </c>
      <c r="U565" s="2">
        <v>1</v>
      </c>
      <c r="V565" s="2">
        <v>9</v>
      </c>
      <c r="W565" s="6">
        <v>0</v>
      </c>
    </row>
    <row r="566" spans="1:23" ht="15" thickBot="1">
      <c r="A566">
        <v>23</v>
      </c>
      <c r="B566" s="1">
        <v>12</v>
      </c>
      <c r="C566">
        <v>146</v>
      </c>
      <c r="D566">
        <v>-1</v>
      </c>
      <c r="E566">
        <f>20*60+35</f>
        <v>1235</v>
      </c>
      <c r="F566">
        <v>3</v>
      </c>
      <c r="G566">
        <v>5</v>
      </c>
      <c r="H566">
        <v>0</v>
      </c>
      <c r="I566">
        <v>1</v>
      </c>
      <c r="J566">
        <v>3</v>
      </c>
      <c r="K566">
        <v>4</v>
      </c>
      <c r="L566">
        <v>-19</v>
      </c>
      <c r="M566" s="2">
        <v>0</v>
      </c>
      <c r="N566" s="2">
        <v>2</v>
      </c>
      <c r="O566" s="2">
        <v>2</v>
      </c>
      <c r="P566" s="2">
        <v>1</v>
      </c>
      <c r="Q566" s="2">
        <v>1</v>
      </c>
      <c r="R566" s="2">
        <v>0</v>
      </c>
      <c r="S566" s="2">
        <v>0</v>
      </c>
      <c r="T566" s="2">
        <v>1</v>
      </c>
      <c r="U566" s="2">
        <v>0</v>
      </c>
      <c r="V566" s="2">
        <v>9</v>
      </c>
      <c r="W566" s="6">
        <v>0</v>
      </c>
    </row>
    <row r="567" spans="1:23" ht="15" thickBot="1">
      <c r="A567">
        <v>23</v>
      </c>
      <c r="B567" s="1">
        <v>12</v>
      </c>
      <c r="C567">
        <v>150</v>
      </c>
      <c r="D567">
        <v>-1</v>
      </c>
      <c r="E567">
        <f>29*60+55</f>
        <v>1795</v>
      </c>
      <c r="F567">
        <v>4</v>
      </c>
      <c r="G567">
        <v>5</v>
      </c>
      <c r="H567">
        <v>0</v>
      </c>
      <c r="I567">
        <v>0</v>
      </c>
      <c r="J567">
        <v>5</v>
      </c>
      <c r="K567">
        <v>5</v>
      </c>
      <c r="L567">
        <v>-13</v>
      </c>
      <c r="M567" s="2">
        <v>1</v>
      </c>
      <c r="N567" s="2">
        <v>4</v>
      </c>
      <c r="O567" s="2">
        <v>5</v>
      </c>
      <c r="P567" s="2">
        <v>1</v>
      </c>
      <c r="Q567" s="2">
        <v>3</v>
      </c>
      <c r="R567" s="2">
        <v>1</v>
      </c>
      <c r="S567" s="2">
        <v>1</v>
      </c>
      <c r="T567" s="2">
        <v>4</v>
      </c>
      <c r="U567" s="2">
        <v>0</v>
      </c>
      <c r="V567" s="2">
        <v>13</v>
      </c>
      <c r="W567" s="6">
        <v>0</v>
      </c>
    </row>
    <row r="568" spans="1:23" ht="15" thickBot="1">
      <c r="A568">
        <v>23</v>
      </c>
      <c r="B568" s="1">
        <v>12</v>
      </c>
      <c r="C568">
        <v>148</v>
      </c>
      <c r="D568">
        <v>-1</v>
      </c>
      <c r="E568">
        <f>27*60+32</f>
        <v>1652</v>
      </c>
      <c r="F568">
        <v>1</v>
      </c>
      <c r="G568">
        <v>4</v>
      </c>
      <c r="H568">
        <v>0</v>
      </c>
      <c r="I568">
        <v>0</v>
      </c>
      <c r="J568">
        <v>4</v>
      </c>
      <c r="K568">
        <v>6</v>
      </c>
      <c r="L568">
        <v>-17</v>
      </c>
      <c r="M568" s="2">
        <v>0</v>
      </c>
      <c r="N568" s="2">
        <v>3</v>
      </c>
      <c r="O568" s="2">
        <v>3</v>
      </c>
      <c r="P568" s="2">
        <v>2</v>
      </c>
      <c r="Q568" s="2">
        <v>1</v>
      </c>
      <c r="R568" s="2">
        <v>1</v>
      </c>
      <c r="S568" s="2">
        <v>4</v>
      </c>
      <c r="T568" s="2">
        <v>0</v>
      </c>
      <c r="U568" s="2">
        <v>1</v>
      </c>
      <c r="V568" s="2">
        <v>6</v>
      </c>
      <c r="W568" s="6">
        <v>0</v>
      </c>
    </row>
    <row r="569" spans="1:23" ht="15" thickBot="1">
      <c r="A569">
        <v>23</v>
      </c>
      <c r="B569" s="1">
        <v>12</v>
      </c>
      <c r="C569">
        <v>149</v>
      </c>
      <c r="D569">
        <v>-1</v>
      </c>
      <c r="E569">
        <f>29*60+8</f>
        <v>1748</v>
      </c>
      <c r="F569">
        <v>5</v>
      </c>
      <c r="G569">
        <v>12</v>
      </c>
      <c r="H569">
        <v>2</v>
      </c>
      <c r="I569">
        <v>5</v>
      </c>
      <c r="J569">
        <v>5</v>
      </c>
      <c r="K569">
        <v>5</v>
      </c>
      <c r="L569">
        <v>-17</v>
      </c>
      <c r="M569" s="2">
        <v>1</v>
      </c>
      <c r="N569" s="2">
        <v>1</v>
      </c>
      <c r="O569" s="2">
        <v>2</v>
      </c>
      <c r="P569" s="2">
        <v>2</v>
      </c>
      <c r="Q569" s="2">
        <v>5</v>
      </c>
      <c r="R569" s="2">
        <v>0</v>
      </c>
      <c r="S569" s="2">
        <v>1</v>
      </c>
      <c r="T569" s="2">
        <v>1</v>
      </c>
      <c r="U569" s="2">
        <v>2</v>
      </c>
      <c r="V569" s="2">
        <v>17</v>
      </c>
      <c r="W569" s="6">
        <v>0</v>
      </c>
    </row>
    <row r="570" spans="1:23" ht="15" thickBot="1">
      <c r="A570">
        <v>23</v>
      </c>
      <c r="B570" s="1">
        <v>12</v>
      </c>
      <c r="C570">
        <v>151</v>
      </c>
      <c r="D570">
        <v>-1</v>
      </c>
      <c r="E570">
        <f>8*60+31</f>
        <v>511</v>
      </c>
      <c r="F570">
        <v>0</v>
      </c>
      <c r="G570">
        <v>2</v>
      </c>
      <c r="H570">
        <v>0</v>
      </c>
      <c r="I570">
        <v>2</v>
      </c>
      <c r="J570">
        <v>0</v>
      </c>
      <c r="K570">
        <v>0</v>
      </c>
      <c r="L570">
        <v>-6</v>
      </c>
      <c r="M570" s="2">
        <v>0</v>
      </c>
      <c r="N570" s="2">
        <v>1</v>
      </c>
      <c r="O570" s="2">
        <v>1</v>
      </c>
      <c r="P570" s="2">
        <v>1</v>
      </c>
      <c r="Q570" s="2">
        <v>2</v>
      </c>
      <c r="R570" s="2">
        <v>1</v>
      </c>
      <c r="S570" s="2">
        <v>2</v>
      </c>
      <c r="T570" s="2">
        <v>0</v>
      </c>
      <c r="U570" s="2">
        <v>0</v>
      </c>
      <c r="V570" s="2">
        <v>0</v>
      </c>
      <c r="W570" s="6">
        <v>0</v>
      </c>
    </row>
    <row r="571" spans="1:23">
      <c r="A571">
        <v>23</v>
      </c>
      <c r="B571" s="1">
        <v>12</v>
      </c>
      <c r="C571">
        <v>152</v>
      </c>
      <c r="D571">
        <v>-1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6">
        <v>0</v>
      </c>
    </row>
    <row r="572" spans="1:23">
      <c r="A572">
        <v>23</v>
      </c>
      <c r="B572" s="1">
        <v>12</v>
      </c>
      <c r="C572">
        <v>153</v>
      </c>
      <c r="D572">
        <v>-1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6">
        <v>0</v>
      </c>
    </row>
    <row r="573" spans="1:23" ht="15" thickBot="1">
      <c r="A573">
        <v>23</v>
      </c>
      <c r="B573" s="1">
        <v>10</v>
      </c>
      <c r="C573">
        <v>116</v>
      </c>
      <c r="D573">
        <v>1</v>
      </c>
      <c r="E573">
        <f>22*60+21</f>
        <v>1341</v>
      </c>
      <c r="F573">
        <v>2</v>
      </c>
      <c r="G573">
        <v>6</v>
      </c>
      <c r="H573">
        <v>2</v>
      </c>
      <c r="I573">
        <v>4</v>
      </c>
      <c r="J573">
        <v>0</v>
      </c>
      <c r="K573">
        <v>2</v>
      </c>
      <c r="L573">
        <v>7</v>
      </c>
      <c r="M573" s="2">
        <v>1</v>
      </c>
      <c r="N573" s="2">
        <v>3</v>
      </c>
      <c r="O573" s="2">
        <v>4</v>
      </c>
      <c r="P573" s="2">
        <v>0</v>
      </c>
      <c r="Q573" s="2">
        <v>3</v>
      </c>
      <c r="R573" s="2">
        <v>2</v>
      </c>
      <c r="S573" s="2">
        <v>0</v>
      </c>
      <c r="T573" s="2">
        <v>0</v>
      </c>
      <c r="U573" s="2">
        <v>0</v>
      </c>
      <c r="V573" s="2">
        <v>6</v>
      </c>
      <c r="W573" s="6">
        <v>1</v>
      </c>
    </row>
    <row r="574" spans="1:23" ht="15" thickBot="1">
      <c r="A574">
        <v>23</v>
      </c>
      <c r="B574" s="1">
        <v>10</v>
      </c>
      <c r="C574">
        <v>117</v>
      </c>
      <c r="D574">
        <v>1</v>
      </c>
      <c r="E574">
        <f>26*60+46</f>
        <v>1606</v>
      </c>
      <c r="F574">
        <v>14</v>
      </c>
      <c r="G574">
        <v>19</v>
      </c>
      <c r="H574">
        <v>0</v>
      </c>
      <c r="I574">
        <v>0</v>
      </c>
      <c r="J574">
        <v>6</v>
      </c>
      <c r="K574">
        <v>8</v>
      </c>
      <c r="L574">
        <v>17</v>
      </c>
      <c r="M574" s="2">
        <v>2</v>
      </c>
      <c r="N574" s="2">
        <v>11</v>
      </c>
      <c r="O574" s="2">
        <v>13</v>
      </c>
      <c r="P574" s="2">
        <v>2</v>
      </c>
      <c r="Q574" s="2">
        <v>5</v>
      </c>
      <c r="R574" s="2">
        <v>0</v>
      </c>
      <c r="S574" s="2">
        <v>1</v>
      </c>
      <c r="T574" s="2">
        <v>3</v>
      </c>
      <c r="U574" s="2">
        <v>1</v>
      </c>
      <c r="V574" s="2">
        <v>34</v>
      </c>
      <c r="W574" s="6">
        <v>1</v>
      </c>
    </row>
    <row r="575" spans="1:23" ht="15" thickBot="1">
      <c r="A575">
        <v>23</v>
      </c>
      <c r="B575" s="1">
        <v>10</v>
      </c>
      <c r="C575">
        <v>118</v>
      </c>
      <c r="D575">
        <v>1</v>
      </c>
      <c r="E575">
        <f>26*60+24</f>
        <v>1584</v>
      </c>
      <c r="F575">
        <v>5</v>
      </c>
      <c r="G575">
        <v>11</v>
      </c>
      <c r="H575">
        <v>1</v>
      </c>
      <c r="I575">
        <v>2</v>
      </c>
      <c r="J575">
        <v>4</v>
      </c>
      <c r="K575">
        <v>4</v>
      </c>
      <c r="L575">
        <v>14</v>
      </c>
      <c r="M575" s="2">
        <v>1</v>
      </c>
      <c r="N575" s="2">
        <v>1</v>
      </c>
      <c r="O575" s="2">
        <v>2</v>
      </c>
      <c r="P575" s="2">
        <v>0</v>
      </c>
      <c r="Q575" s="2">
        <v>1</v>
      </c>
      <c r="R575" s="2">
        <v>1</v>
      </c>
      <c r="S575" s="2">
        <v>1</v>
      </c>
      <c r="T575" s="2">
        <v>2</v>
      </c>
      <c r="U575" s="2">
        <v>1</v>
      </c>
      <c r="V575" s="2">
        <v>15</v>
      </c>
      <c r="W575" s="6">
        <v>1</v>
      </c>
    </row>
    <row r="576" spans="1:23" ht="15" thickBot="1">
      <c r="A576">
        <v>23</v>
      </c>
      <c r="B576" s="1">
        <v>10</v>
      </c>
      <c r="C576">
        <v>119</v>
      </c>
      <c r="D576">
        <v>1</v>
      </c>
      <c r="E576">
        <f>30*60+14</f>
        <v>1814</v>
      </c>
      <c r="F576">
        <v>4</v>
      </c>
      <c r="G576">
        <v>9</v>
      </c>
      <c r="H576">
        <v>1</v>
      </c>
      <c r="I576">
        <v>4</v>
      </c>
      <c r="J576">
        <v>0</v>
      </c>
      <c r="K576">
        <v>0</v>
      </c>
      <c r="L576">
        <v>19</v>
      </c>
      <c r="M576" s="2">
        <v>1</v>
      </c>
      <c r="N576" s="2">
        <v>2</v>
      </c>
      <c r="O576" s="2">
        <v>3</v>
      </c>
      <c r="P576" s="2">
        <v>7</v>
      </c>
      <c r="Q576" s="2">
        <v>3</v>
      </c>
      <c r="R576" s="2">
        <v>0</v>
      </c>
      <c r="S576" s="2">
        <v>1</v>
      </c>
      <c r="T576" s="2">
        <v>0</v>
      </c>
      <c r="U576" s="2">
        <v>0</v>
      </c>
      <c r="V576" s="2">
        <v>9</v>
      </c>
      <c r="W576" s="6">
        <v>1</v>
      </c>
    </row>
    <row r="577" spans="1:23" ht="15" thickBot="1">
      <c r="A577">
        <v>23</v>
      </c>
      <c r="B577" s="1">
        <v>10</v>
      </c>
      <c r="C577">
        <v>120</v>
      </c>
      <c r="D577">
        <v>1</v>
      </c>
      <c r="E577">
        <f>33*60+27</f>
        <v>2007</v>
      </c>
      <c r="F577">
        <v>3</v>
      </c>
      <c r="G577">
        <v>7</v>
      </c>
      <c r="H577">
        <v>0</v>
      </c>
      <c r="I577">
        <v>1</v>
      </c>
      <c r="J577">
        <v>8</v>
      </c>
      <c r="K577">
        <v>10</v>
      </c>
      <c r="L577">
        <v>29</v>
      </c>
      <c r="M577" s="2">
        <v>0</v>
      </c>
      <c r="N577" s="2">
        <v>3</v>
      </c>
      <c r="O577" s="2">
        <v>3</v>
      </c>
      <c r="P577" s="2">
        <v>12</v>
      </c>
      <c r="Q577" s="2">
        <v>4</v>
      </c>
      <c r="R577" s="2">
        <v>1</v>
      </c>
      <c r="S577" s="2">
        <v>3</v>
      </c>
      <c r="T577" s="2">
        <v>0</v>
      </c>
      <c r="U577" s="2">
        <v>0</v>
      </c>
      <c r="V577" s="2">
        <v>14</v>
      </c>
      <c r="W577" s="6">
        <v>1</v>
      </c>
    </row>
    <row r="578" spans="1:23" ht="15" thickBot="1">
      <c r="A578">
        <v>23</v>
      </c>
      <c r="B578" s="1">
        <v>10</v>
      </c>
      <c r="C578">
        <v>121</v>
      </c>
      <c r="D578">
        <v>1</v>
      </c>
      <c r="E578">
        <f>16*60+36</f>
        <v>996</v>
      </c>
      <c r="F578">
        <v>3</v>
      </c>
      <c r="G578">
        <v>5</v>
      </c>
      <c r="H578">
        <v>2</v>
      </c>
      <c r="I578">
        <v>2</v>
      </c>
      <c r="J578">
        <v>0</v>
      </c>
      <c r="K578">
        <v>0</v>
      </c>
      <c r="L578">
        <v>18</v>
      </c>
      <c r="M578" s="2">
        <v>0</v>
      </c>
      <c r="N578" s="2">
        <v>2</v>
      </c>
      <c r="O578" s="2">
        <v>2</v>
      </c>
      <c r="P578" s="2">
        <v>0</v>
      </c>
      <c r="Q578" s="2">
        <v>1</v>
      </c>
      <c r="R578" s="2">
        <v>0</v>
      </c>
      <c r="S578" s="2">
        <v>1</v>
      </c>
      <c r="T578" s="2">
        <v>3</v>
      </c>
      <c r="U578" s="2">
        <v>1</v>
      </c>
      <c r="V578" s="2">
        <v>8</v>
      </c>
      <c r="W578" s="6">
        <v>0</v>
      </c>
    </row>
    <row r="579" spans="1:23" ht="15" thickBot="1">
      <c r="A579">
        <v>23</v>
      </c>
      <c r="B579" s="1">
        <v>10</v>
      </c>
      <c r="C579">
        <v>122</v>
      </c>
      <c r="D579">
        <v>1</v>
      </c>
      <c r="E579">
        <f>23*60+56</f>
        <v>1436</v>
      </c>
      <c r="F579">
        <v>5</v>
      </c>
      <c r="G579">
        <v>13</v>
      </c>
      <c r="H579">
        <v>2</v>
      </c>
      <c r="I579">
        <v>5</v>
      </c>
      <c r="J579">
        <v>0</v>
      </c>
      <c r="K579">
        <v>1</v>
      </c>
      <c r="L579">
        <v>13</v>
      </c>
      <c r="M579" s="2">
        <v>2</v>
      </c>
      <c r="N579" s="2">
        <v>2</v>
      </c>
      <c r="O579" s="2">
        <v>4</v>
      </c>
      <c r="P579" s="2">
        <v>7</v>
      </c>
      <c r="Q579" s="2">
        <v>3</v>
      </c>
      <c r="R579" s="2">
        <v>0</v>
      </c>
      <c r="S579" s="2">
        <v>1</v>
      </c>
      <c r="T579" s="2">
        <v>0</v>
      </c>
      <c r="U579" s="2">
        <v>2</v>
      </c>
      <c r="V579" s="2">
        <v>12</v>
      </c>
      <c r="W579" s="6">
        <v>0</v>
      </c>
    </row>
    <row r="580" spans="1:23" ht="15" thickBot="1">
      <c r="A580">
        <v>23</v>
      </c>
      <c r="B580" s="1">
        <v>10</v>
      </c>
      <c r="C580">
        <v>123</v>
      </c>
      <c r="D580">
        <v>1</v>
      </c>
      <c r="E580">
        <f>29*60+44</f>
        <v>1784</v>
      </c>
      <c r="F580">
        <v>9</v>
      </c>
      <c r="G580">
        <v>12</v>
      </c>
      <c r="H580">
        <v>6</v>
      </c>
      <c r="I580">
        <v>8</v>
      </c>
      <c r="J580">
        <v>0</v>
      </c>
      <c r="K580">
        <v>0</v>
      </c>
      <c r="L580">
        <v>18</v>
      </c>
      <c r="M580" s="2">
        <v>0</v>
      </c>
      <c r="N580" s="2">
        <v>3</v>
      </c>
      <c r="O580" s="2">
        <v>3</v>
      </c>
      <c r="P580" s="2">
        <v>1</v>
      </c>
      <c r="Q580" s="2">
        <v>3</v>
      </c>
      <c r="R580" s="2">
        <v>2</v>
      </c>
      <c r="S580" s="2">
        <v>1</v>
      </c>
      <c r="T580" s="2">
        <v>2</v>
      </c>
      <c r="U580" s="2">
        <v>1</v>
      </c>
      <c r="V580" s="2">
        <v>24</v>
      </c>
      <c r="W580" s="6">
        <v>0</v>
      </c>
    </row>
    <row r="581" spans="1:23" ht="15" thickBot="1">
      <c r="A581">
        <v>23</v>
      </c>
      <c r="B581" s="1">
        <v>10</v>
      </c>
      <c r="C581">
        <v>124</v>
      </c>
      <c r="D581">
        <v>1</v>
      </c>
      <c r="E581">
        <f>21*60+22</f>
        <v>1282</v>
      </c>
      <c r="F581">
        <v>5</v>
      </c>
      <c r="G581">
        <v>6</v>
      </c>
      <c r="H581">
        <v>0</v>
      </c>
      <c r="I581">
        <v>0</v>
      </c>
      <c r="J581">
        <v>0</v>
      </c>
      <c r="K581">
        <v>0</v>
      </c>
      <c r="L581">
        <v>16</v>
      </c>
      <c r="M581" s="2">
        <v>1</v>
      </c>
      <c r="N581" s="2">
        <v>4</v>
      </c>
      <c r="O581" s="2">
        <v>5</v>
      </c>
      <c r="P581" s="2">
        <v>2</v>
      </c>
      <c r="Q581" s="2">
        <v>4</v>
      </c>
      <c r="R581" s="2">
        <v>2</v>
      </c>
      <c r="S581" s="2">
        <v>0</v>
      </c>
      <c r="T581" s="2">
        <v>2</v>
      </c>
      <c r="U581" s="2">
        <v>1</v>
      </c>
      <c r="V581" s="2">
        <v>10</v>
      </c>
      <c r="W581" s="6">
        <v>0</v>
      </c>
    </row>
    <row r="582" spans="1:23" ht="15" thickBot="1">
      <c r="A582">
        <v>23</v>
      </c>
      <c r="B582" s="1">
        <v>10</v>
      </c>
      <c r="C582">
        <v>127</v>
      </c>
      <c r="D582">
        <v>1</v>
      </c>
      <c r="E582">
        <f>9*60+11</f>
        <v>551</v>
      </c>
      <c r="F582">
        <v>2</v>
      </c>
      <c r="G582">
        <v>4</v>
      </c>
      <c r="H582">
        <v>1</v>
      </c>
      <c r="I582">
        <v>1</v>
      </c>
      <c r="J582">
        <v>0</v>
      </c>
      <c r="K582">
        <v>0</v>
      </c>
      <c r="L582">
        <v>-1</v>
      </c>
      <c r="M582" s="2">
        <v>0</v>
      </c>
      <c r="N582" s="2">
        <v>1</v>
      </c>
      <c r="O582" s="2">
        <v>1</v>
      </c>
      <c r="P582" s="2">
        <v>3</v>
      </c>
      <c r="Q582" s="2">
        <v>2</v>
      </c>
      <c r="R582" s="2">
        <v>0</v>
      </c>
      <c r="S582" s="2">
        <v>2</v>
      </c>
      <c r="T582" s="2">
        <v>0</v>
      </c>
      <c r="U582" s="2">
        <v>0</v>
      </c>
      <c r="V582" s="2">
        <v>5</v>
      </c>
      <c r="W582" s="6">
        <v>0</v>
      </c>
    </row>
    <row r="583" spans="1:23">
      <c r="A583">
        <v>23</v>
      </c>
      <c r="B583" s="1">
        <v>10</v>
      </c>
      <c r="C583">
        <v>125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6">
        <v>0</v>
      </c>
    </row>
    <row r="584" spans="1:23">
      <c r="A584">
        <v>23</v>
      </c>
      <c r="B584" s="1">
        <v>10</v>
      </c>
      <c r="C584">
        <v>126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6">
        <v>0</v>
      </c>
    </row>
    <row r="585" spans="1:23">
      <c r="A585">
        <v>23</v>
      </c>
      <c r="B585" s="1">
        <v>10</v>
      </c>
      <c r="C585">
        <v>128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6">
        <v>0</v>
      </c>
    </row>
    <row r="586" spans="1:23" ht="15" thickBot="1">
      <c r="A586">
        <v>24</v>
      </c>
      <c r="B586" s="1">
        <v>13</v>
      </c>
      <c r="C586">
        <v>154</v>
      </c>
      <c r="D586">
        <v>1</v>
      </c>
      <c r="E586">
        <f>36*60+36</f>
        <v>2196</v>
      </c>
      <c r="F586">
        <v>7</v>
      </c>
      <c r="G586">
        <v>16</v>
      </c>
      <c r="H586">
        <v>2</v>
      </c>
      <c r="I586">
        <v>8</v>
      </c>
      <c r="J586">
        <v>3</v>
      </c>
      <c r="K586">
        <v>4</v>
      </c>
      <c r="L586">
        <v>0</v>
      </c>
      <c r="M586" s="2">
        <v>3</v>
      </c>
      <c r="N586" s="2">
        <v>3</v>
      </c>
      <c r="O586" s="2">
        <v>6</v>
      </c>
      <c r="P586" s="2">
        <v>1</v>
      </c>
      <c r="Q586" s="2">
        <v>2</v>
      </c>
      <c r="R586" s="2">
        <v>1</v>
      </c>
      <c r="S586" s="2">
        <v>3</v>
      </c>
      <c r="T586" s="2">
        <v>1</v>
      </c>
      <c r="U586" s="2">
        <v>1</v>
      </c>
      <c r="V586" s="2">
        <v>19</v>
      </c>
      <c r="W586" s="6">
        <v>1</v>
      </c>
    </row>
    <row r="587" spans="1:23" ht="15" thickBot="1">
      <c r="A587">
        <v>24</v>
      </c>
      <c r="B587" s="1">
        <v>13</v>
      </c>
      <c r="C587">
        <v>166</v>
      </c>
      <c r="D587">
        <v>1</v>
      </c>
      <c r="E587">
        <f>33*60+42</f>
        <v>2022</v>
      </c>
      <c r="F587">
        <v>7</v>
      </c>
      <c r="G587">
        <v>15</v>
      </c>
      <c r="H587">
        <v>0</v>
      </c>
      <c r="I587">
        <v>0</v>
      </c>
      <c r="J587">
        <v>9</v>
      </c>
      <c r="K587">
        <v>10</v>
      </c>
      <c r="L587">
        <v>-6</v>
      </c>
      <c r="M587" s="2">
        <v>4</v>
      </c>
      <c r="N587" s="2">
        <v>2</v>
      </c>
      <c r="O587" s="2">
        <v>6</v>
      </c>
      <c r="P587" s="2">
        <v>3</v>
      </c>
      <c r="Q587" s="2">
        <v>3</v>
      </c>
      <c r="R587" s="2">
        <v>1</v>
      </c>
      <c r="S587" s="2">
        <v>3</v>
      </c>
      <c r="T587" s="2">
        <v>0</v>
      </c>
      <c r="U587" s="2">
        <v>1</v>
      </c>
      <c r="V587" s="2">
        <v>23</v>
      </c>
      <c r="W587" s="6">
        <v>1</v>
      </c>
    </row>
    <row r="588" spans="1:23" ht="15" thickBot="1">
      <c r="A588">
        <v>24</v>
      </c>
      <c r="B588" s="1">
        <v>13</v>
      </c>
      <c r="C588">
        <v>156</v>
      </c>
      <c r="D588">
        <v>1</v>
      </c>
      <c r="E588">
        <f>29*60+14</f>
        <v>1754</v>
      </c>
      <c r="F588">
        <v>2</v>
      </c>
      <c r="G588">
        <v>2</v>
      </c>
      <c r="H588">
        <v>0</v>
      </c>
      <c r="I588">
        <v>0</v>
      </c>
      <c r="J588">
        <v>0</v>
      </c>
      <c r="K588">
        <v>0</v>
      </c>
      <c r="L588">
        <v>-20</v>
      </c>
      <c r="M588" s="2">
        <v>1</v>
      </c>
      <c r="N588" s="2">
        <v>10</v>
      </c>
      <c r="O588" s="2">
        <v>11</v>
      </c>
      <c r="P588" s="2">
        <v>0</v>
      </c>
      <c r="Q588" s="2">
        <v>4</v>
      </c>
      <c r="R588" s="2">
        <v>0</v>
      </c>
      <c r="S588" s="2">
        <v>0</v>
      </c>
      <c r="T588" s="2">
        <v>1</v>
      </c>
      <c r="U588" s="2">
        <v>0</v>
      </c>
      <c r="V588" s="2">
        <v>4</v>
      </c>
      <c r="W588" s="6">
        <v>1</v>
      </c>
    </row>
    <row r="589" spans="1:23" ht="15" thickBot="1">
      <c r="A589">
        <v>24</v>
      </c>
      <c r="B589" s="1">
        <v>13</v>
      </c>
      <c r="C589">
        <v>157</v>
      </c>
      <c r="D589">
        <v>1</v>
      </c>
      <c r="E589">
        <f>42*60+23</f>
        <v>2543</v>
      </c>
      <c r="F589">
        <v>9</v>
      </c>
      <c r="G589">
        <v>16</v>
      </c>
      <c r="H589">
        <v>2</v>
      </c>
      <c r="I589">
        <v>5</v>
      </c>
      <c r="J589">
        <v>3</v>
      </c>
      <c r="K589">
        <v>3</v>
      </c>
      <c r="L589">
        <v>3</v>
      </c>
      <c r="M589" s="2">
        <v>0</v>
      </c>
      <c r="N589" s="2">
        <v>3</v>
      </c>
      <c r="O589" s="2">
        <v>3</v>
      </c>
      <c r="P589" s="2">
        <v>5</v>
      </c>
      <c r="Q589" s="2">
        <v>3</v>
      </c>
      <c r="R589" s="2">
        <v>3</v>
      </c>
      <c r="S589" s="2">
        <v>2</v>
      </c>
      <c r="T589" s="2">
        <v>1</v>
      </c>
      <c r="U589" s="2">
        <v>1</v>
      </c>
      <c r="V589" s="2">
        <v>23</v>
      </c>
      <c r="W589" s="6">
        <v>1</v>
      </c>
    </row>
    <row r="590" spans="1:23" ht="15" thickBot="1">
      <c r="A590">
        <v>24</v>
      </c>
      <c r="B590" s="1">
        <v>13</v>
      </c>
      <c r="C590">
        <v>158</v>
      </c>
      <c r="D590">
        <v>1</v>
      </c>
      <c r="E590">
        <f>35*60+16</f>
        <v>2116</v>
      </c>
      <c r="F590">
        <v>6</v>
      </c>
      <c r="G590">
        <v>17</v>
      </c>
      <c r="H590">
        <v>4</v>
      </c>
      <c r="I590">
        <v>7</v>
      </c>
      <c r="J590">
        <v>4</v>
      </c>
      <c r="K590">
        <v>5</v>
      </c>
      <c r="L590">
        <v>5</v>
      </c>
      <c r="M590" s="2">
        <v>0</v>
      </c>
      <c r="N590" s="2">
        <v>2</v>
      </c>
      <c r="O590" s="2">
        <v>2</v>
      </c>
      <c r="P590" s="2">
        <v>9</v>
      </c>
      <c r="Q590" s="2">
        <v>3</v>
      </c>
      <c r="R590" s="2">
        <v>3</v>
      </c>
      <c r="S590" s="2">
        <v>2</v>
      </c>
      <c r="T590" s="2">
        <v>0</v>
      </c>
      <c r="U590" s="2">
        <v>1</v>
      </c>
      <c r="V590" s="2">
        <v>20</v>
      </c>
      <c r="W590" s="6">
        <v>1</v>
      </c>
    </row>
    <row r="591" spans="1:23" ht="15" thickBot="1">
      <c r="A591">
        <v>24</v>
      </c>
      <c r="B591" s="1">
        <v>13</v>
      </c>
      <c r="C591">
        <v>155</v>
      </c>
      <c r="D591">
        <v>1</v>
      </c>
      <c r="E591">
        <f>24*60</f>
        <v>1440</v>
      </c>
      <c r="F591">
        <v>2</v>
      </c>
      <c r="G591">
        <v>5</v>
      </c>
      <c r="H591">
        <v>2</v>
      </c>
      <c r="I591">
        <v>3</v>
      </c>
      <c r="J591">
        <v>6</v>
      </c>
      <c r="K591">
        <v>6</v>
      </c>
      <c r="L591">
        <v>19</v>
      </c>
      <c r="M591" s="2">
        <v>0</v>
      </c>
      <c r="N591" s="2">
        <v>3</v>
      </c>
      <c r="O591" s="2">
        <v>3</v>
      </c>
      <c r="P591" s="2">
        <v>0</v>
      </c>
      <c r="Q591" s="2">
        <v>3</v>
      </c>
      <c r="R591" s="2">
        <v>1</v>
      </c>
      <c r="S591" s="2">
        <v>2</v>
      </c>
      <c r="T591" s="2">
        <v>1</v>
      </c>
      <c r="U591" s="2">
        <v>0</v>
      </c>
      <c r="V591" s="2">
        <v>12</v>
      </c>
      <c r="W591" s="6">
        <v>0</v>
      </c>
    </row>
    <row r="592" spans="1:23" ht="15" thickBot="1">
      <c r="A592">
        <v>24</v>
      </c>
      <c r="B592" s="1">
        <v>13</v>
      </c>
      <c r="C592">
        <v>160</v>
      </c>
      <c r="D592">
        <v>1</v>
      </c>
      <c r="E592">
        <f>17*60+13</f>
        <v>1033</v>
      </c>
      <c r="F592">
        <v>2</v>
      </c>
      <c r="G592">
        <v>4</v>
      </c>
      <c r="H592">
        <v>1</v>
      </c>
      <c r="I592">
        <v>1</v>
      </c>
      <c r="J592">
        <v>0</v>
      </c>
      <c r="K592">
        <v>0</v>
      </c>
      <c r="L592">
        <v>5</v>
      </c>
      <c r="M592" s="2">
        <v>0</v>
      </c>
      <c r="N592" s="2">
        <v>0</v>
      </c>
      <c r="O592" s="2">
        <v>0</v>
      </c>
      <c r="P592" s="2">
        <v>0</v>
      </c>
      <c r="Q592" s="2">
        <v>1</v>
      </c>
      <c r="R592" s="2">
        <v>1</v>
      </c>
      <c r="S592" s="2">
        <v>0</v>
      </c>
      <c r="T592" s="2">
        <v>0</v>
      </c>
      <c r="U592" s="2">
        <v>0</v>
      </c>
      <c r="V592" s="2">
        <v>5</v>
      </c>
      <c r="W592" s="6">
        <v>0</v>
      </c>
    </row>
    <row r="593" spans="1:23" ht="15" thickBot="1">
      <c r="A593">
        <v>24</v>
      </c>
      <c r="B593" s="1">
        <v>13</v>
      </c>
      <c r="C593">
        <v>163</v>
      </c>
      <c r="D593">
        <v>1</v>
      </c>
      <c r="E593">
        <f>10*60+12</f>
        <v>612</v>
      </c>
      <c r="F593">
        <v>1</v>
      </c>
      <c r="G593">
        <v>1</v>
      </c>
      <c r="H593">
        <v>0</v>
      </c>
      <c r="I593">
        <v>0</v>
      </c>
      <c r="J593">
        <v>2</v>
      </c>
      <c r="K593">
        <v>2</v>
      </c>
      <c r="L593">
        <v>10</v>
      </c>
      <c r="M593" s="2">
        <v>2</v>
      </c>
      <c r="N593" s="2">
        <v>2</v>
      </c>
      <c r="O593" s="2">
        <v>4</v>
      </c>
      <c r="P593" s="2">
        <v>0</v>
      </c>
      <c r="Q593" s="2">
        <v>2</v>
      </c>
      <c r="R593" s="2">
        <v>0</v>
      </c>
      <c r="S593" s="2">
        <v>1</v>
      </c>
      <c r="T593" s="2">
        <v>0</v>
      </c>
      <c r="U593" s="2">
        <v>0</v>
      </c>
      <c r="V593" s="2">
        <v>4</v>
      </c>
      <c r="W593" s="6">
        <v>0</v>
      </c>
    </row>
    <row r="594" spans="1:23" ht="15" thickBot="1">
      <c r="A594">
        <v>24</v>
      </c>
      <c r="B594" s="1">
        <v>13</v>
      </c>
      <c r="C594">
        <v>161</v>
      </c>
      <c r="D594">
        <v>1</v>
      </c>
      <c r="E594">
        <f>4*60+31</f>
        <v>271</v>
      </c>
      <c r="F594">
        <v>0</v>
      </c>
      <c r="G594">
        <v>1</v>
      </c>
      <c r="H594">
        <v>0</v>
      </c>
      <c r="I594">
        <v>1</v>
      </c>
      <c r="J594">
        <v>0</v>
      </c>
      <c r="K594">
        <v>0</v>
      </c>
      <c r="L594">
        <v>-4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6">
        <v>0</v>
      </c>
    </row>
    <row r="595" spans="1:23" ht="15" thickBot="1">
      <c r="A595">
        <v>24</v>
      </c>
      <c r="B595" s="1">
        <v>13</v>
      </c>
      <c r="C595">
        <v>169</v>
      </c>
      <c r="D595">
        <v>1</v>
      </c>
      <c r="E595">
        <f>6*60+53</f>
        <v>413</v>
      </c>
      <c r="F595">
        <v>1</v>
      </c>
      <c r="G595">
        <v>2</v>
      </c>
      <c r="H595">
        <v>0</v>
      </c>
      <c r="I595">
        <v>1</v>
      </c>
      <c r="J595">
        <v>0</v>
      </c>
      <c r="K595">
        <v>0</v>
      </c>
      <c r="L595">
        <v>8</v>
      </c>
      <c r="M595" s="2">
        <v>0</v>
      </c>
      <c r="N595" s="2">
        <v>1</v>
      </c>
      <c r="O595" s="2">
        <v>1</v>
      </c>
      <c r="P595" s="2">
        <v>0</v>
      </c>
      <c r="Q595" s="2">
        <v>3</v>
      </c>
      <c r="R595" s="2">
        <v>0</v>
      </c>
      <c r="S595" s="2">
        <v>0</v>
      </c>
      <c r="T595" s="2">
        <v>0</v>
      </c>
      <c r="U595" s="2">
        <v>0</v>
      </c>
      <c r="V595" s="2">
        <v>2</v>
      </c>
      <c r="W595" s="6">
        <v>0</v>
      </c>
    </row>
    <row r="596" spans="1:23">
      <c r="A596">
        <v>24</v>
      </c>
      <c r="B596" s="1">
        <v>13</v>
      </c>
      <c r="C596">
        <v>164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6">
        <v>0</v>
      </c>
    </row>
    <row r="597" spans="1:23">
      <c r="A597">
        <v>24</v>
      </c>
      <c r="B597" s="1">
        <v>13</v>
      </c>
      <c r="C597">
        <v>165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6">
        <v>0</v>
      </c>
    </row>
    <row r="598" spans="1:23">
      <c r="A598">
        <v>24</v>
      </c>
      <c r="B598" s="1">
        <v>13</v>
      </c>
      <c r="C598">
        <v>162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6">
        <v>0</v>
      </c>
    </row>
    <row r="599" spans="1:23" ht="15" thickBot="1">
      <c r="A599">
        <v>24</v>
      </c>
      <c r="B599" s="1">
        <v>29</v>
      </c>
      <c r="C599">
        <v>360</v>
      </c>
      <c r="D599">
        <v>-1</v>
      </c>
      <c r="E599">
        <f>35*60+16</f>
        <v>2116</v>
      </c>
      <c r="F599">
        <v>4</v>
      </c>
      <c r="G599">
        <v>12</v>
      </c>
      <c r="H599">
        <v>1</v>
      </c>
      <c r="I599">
        <v>5</v>
      </c>
      <c r="J599">
        <v>1</v>
      </c>
      <c r="K599">
        <v>1</v>
      </c>
      <c r="L599">
        <v>-7</v>
      </c>
      <c r="M599" s="2">
        <v>6</v>
      </c>
      <c r="N599" s="2">
        <v>5</v>
      </c>
      <c r="O599" s="2">
        <v>11</v>
      </c>
      <c r="P599" s="2">
        <v>1</v>
      </c>
      <c r="Q599" s="2">
        <v>3</v>
      </c>
      <c r="R599" s="2">
        <v>1</v>
      </c>
      <c r="S599" s="2">
        <v>1</v>
      </c>
      <c r="T599" s="2">
        <v>0</v>
      </c>
      <c r="U599" s="2">
        <v>1</v>
      </c>
      <c r="V599" s="2">
        <v>10</v>
      </c>
      <c r="W599" s="6">
        <v>1</v>
      </c>
    </row>
    <row r="600" spans="1:23" ht="15" thickBot="1">
      <c r="A600">
        <v>24</v>
      </c>
      <c r="B600" s="1">
        <v>29</v>
      </c>
      <c r="C600">
        <v>361</v>
      </c>
      <c r="D600">
        <v>-1</v>
      </c>
      <c r="E600">
        <f>30*60+43</f>
        <v>1843</v>
      </c>
      <c r="F600">
        <v>4</v>
      </c>
      <c r="G600">
        <v>9</v>
      </c>
      <c r="H600">
        <v>4</v>
      </c>
      <c r="I600">
        <v>8</v>
      </c>
      <c r="J600">
        <v>2</v>
      </c>
      <c r="K600">
        <v>2</v>
      </c>
      <c r="L600">
        <v>1</v>
      </c>
      <c r="M600" s="2">
        <v>1</v>
      </c>
      <c r="N600" s="2">
        <v>2</v>
      </c>
      <c r="O600" s="2">
        <v>3</v>
      </c>
      <c r="P600" s="2">
        <v>1</v>
      </c>
      <c r="Q600" s="2">
        <v>5</v>
      </c>
      <c r="R600" s="2">
        <v>0</v>
      </c>
      <c r="S600" s="2">
        <v>1</v>
      </c>
      <c r="T600" s="2">
        <v>1</v>
      </c>
      <c r="U600" s="2">
        <v>0</v>
      </c>
      <c r="V600" s="2">
        <v>14</v>
      </c>
      <c r="W600" s="6">
        <v>1</v>
      </c>
    </row>
    <row r="601" spans="1:23" ht="15" thickBot="1">
      <c r="A601">
        <v>24</v>
      </c>
      <c r="B601" s="1">
        <v>29</v>
      </c>
      <c r="C601">
        <v>362</v>
      </c>
      <c r="D601">
        <v>-1</v>
      </c>
      <c r="E601">
        <f>26*60+4</f>
        <v>1564</v>
      </c>
      <c r="F601">
        <v>6</v>
      </c>
      <c r="G601">
        <v>7</v>
      </c>
      <c r="H601">
        <v>0</v>
      </c>
      <c r="I601">
        <v>0</v>
      </c>
      <c r="J601">
        <v>1</v>
      </c>
      <c r="K601">
        <v>1</v>
      </c>
      <c r="L601">
        <v>6</v>
      </c>
      <c r="M601" s="2">
        <v>3</v>
      </c>
      <c r="N601" s="2">
        <v>4</v>
      </c>
      <c r="O601" s="2">
        <v>7</v>
      </c>
      <c r="P601" s="2">
        <v>1</v>
      </c>
      <c r="Q601" s="2">
        <v>2</v>
      </c>
      <c r="R601" s="2">
        <v>1</v>
      </c>
      <c r="S601" s="2">
        <v>1</v>
      </c>
      <c r="T601" s="2">
        <v>0</v>
      </c>
      <c r="U601" s="2">
        <v>0</v>
      </c>
      <c r="V601" s="2">
        <v>13</v>
      </c>
      <c r="W601" s="6">
        <v>1</v>
      </c>
    </row>
    <row r="602" spans="1:23" ht="15" thickBot="1">
      <c r="A602">
        <v>24</v>
      </c>
      <c r="B602" s="1">
        <v>29</v>
      </c>
      <c r="C602">
        <v>363</v>
      </c>
      <c r="D602">
        <v>-1</v>
      </c>
      <c r="E602">
        <f>42*60+15</f>
        <v>2535</v>
      </c>
      <c r="F602">
        <v>2</v>
      </c>
      <c r="G602">
        <v>11</v>
      </c>
      <c r="H602">
        <v>0</v>
      </c>
      <c r="I602">
        <v>5</v>
      </c>
      <c r="J602">
        <v>11</v>
      </c>
      <c r="K602">
        <v>12</v>
      </c>
      <c r="L602">
        <v>-6</v>
      </c>
      <c r="M602" s="2">
        <v>0</v>
      </c>
      <c r="N602" s="2">
        <v>1</v>
      </c>
      <c r="O602" s="2">
        <v>1</v>
      </c>
      <c r="P602" s="2">
        <v>8</v>
      </c>
      <c r="Q602" s="2">
        <v>3</v>
      </c>
      <c r="R602" s="2">
        <v>0</v>
      </c>
      <c r="S602" s="2">
        <v>4</v>
      </c>
      <c r="T602" s="2">
        <v>0</v>
      </c>
      <c r="U602" s="2">
        <v>1</v>
      </c>
      <c r="V602" s="2">
        <v>15</v>
      </c>
      <c r="W602" s="6">
        <v>1</v>
      </c>
    </row>
    <row r="603" spans="1:23" ht="15" thickBot="1">
      <c r="A603">
        <v>24</v>
      </c>
      <c r="B603" s="1">
        <v>29</v>
      </c>
      <c r="C603">
        <v>364</v>
      </c>
      <c r="D603">
        <v>-1</v>
      </c>
      <c r="E603">
        <f>29*60+32</f>
        <v>1772</v>
      </c>
      <c r="F603">
        <v>6</v>
      </c>
      <c r="G603">
        <v>9</v>
      </c>
      <c r="H603">
        <v>1</v>
      </c>
      <c r="I603">
        <v>2</v>
      </c>
      <c r="J603">
        <v>1</v>
      </c>
      <c r="K603">
        <v>1</v>
      </c>
      <c r="L603">
        <v>4</v>
      </c>
      <c r="M603" s="2">
        <v>0</v>
      </c>
      <c r="N603" s="2">
        <v>1</v>
      </c>
      <c r="O603" s="2">
        <v>1</v>
      </c>
      <c r="P603" s="2">
        <v>3</v>
      </c>
      <c r="Q603" s="2">
        <v>4</v>
      </c>
      <c r="R603" s="2">
        <v>0</v>
      </c>
      <c r="S603" s="2">
        <v>5</v>
      </c>
      <c r="T603" s="2">
        <v>0</v>
      </c>
      <c r="U603" s="2">
        <v>1</v>
      </c>
      <c r="V603" s="2">
        <v>14</v>
      </c>
      <c r="W603" s="6">
        <v>1</v>
      </c>
    </row>
    <row r="604" spans="1:23" ht="15" thickBot="1">
      <c r="A604">
        <v>24</v>
      </c>
      <c r="B604" s="1">
        <v>29</v>
      </c>
      <c r="C604">
        <v>365</v>
      </c>
      <c r="D604">
        <v>-1</v>
      </c>
      <c r="E604">
        <f>22*60+56</f>
        <v>1376</v>
      </c>
      <c r="F604">
        <v>5</v>
      </c>
      <c r="G604">
        <v>11</v>
      </c>
      <c r="H604">
        <v>2</v>
      </c>
      <c r="I604">
        <v>6</v>
      </c>
      <c r="J604">
        <v>3</v>
      </c>
      <c r="K604">
        <v>4</v>
      </c>
      <c r="L604">
        <v>-2</v>
      </c>
      <c r="M604" s="2">
        <v>1</v>
      </c>
      <c r="N604" s="2">
        <v>3</v>
      </c>
      <c r="O604" s="2">
        <v>4</v>
      </c>
      <c r="P604" s="2">
        <v>0</v>
      </c>
      <c r="Q604" s="2">
        <v>3</v>
      </c>
      <c r="R604" s="2">
        <v>0</v>
      </c>
      <c r="S604" s="2">
        <v>0</v>
      </c>
      <c r="T604" s="2">
        <v>2</v>
      </c>
      <c r="U604" s="2">
        <v>1</v>
      </c>
      <c r="V604" s="2">
        <v>15</v>
      </c>
      <c r="W604" s="6">
        <v>0</v>
      </c>
    </row>
    <row r="605" spans="1:23" ht="15" thickBot="1">
      <c r="A605">
        <v>24</v>
      </c>
      <c r="B605" s="1">
        <v>29</v>
      </c>
      <c r="C605">
        <v>366</v>
      </c>
      <c r="D605">
        <v>-1</v>
      </c>
      <c r="E605">
        <f>30*60+23</f>
        <v>1823</v>
      </c>
      <c r="F605">
        <v>3</v>
      </c>
      <c r="G605">
        <v>7</v>
      </c>
      <c r="H605">
        <v>0</v>
      </c>
      <c r="I605">
        <v>0</v>
      </c>
      <c r="J605">
        <v>5</v>
      </c>
      <c r="K605">
        <v>7</v>
      </c>
      <c r="L605">
        <v>-9</v>
      </c>
      <c r="M605" s="2">
        <v>2</v>
      </c>
      <c r="N605" s="2">
        <v>5</v>
      </c>
      <c r="O605" s="2">
        <v>7</v>
      </c>
      <c r="P605" s="2">
        <v>2</v>
      </c>
      <c r="Q605" s="2">
        <v>3</v>
      </c>
      <c r="R605" s="2">
        <v>1</v>
      </c>
      <c r="S605" s="2">
        <v>1</v>
      </c>
      <c r="T605" s="2">
        <v>1</v>
      </c>
      <c r="U605" s="2">
        <v>0</v>
      </c>
      <c r="V605" s="2">
        <v>11</v>
      </c>
      <c r="W605" s="6">
        <v>0</v>
      </c>
    </row>
    <row r="606" spans="1:23" ht="15" thickBot="1">
      <c r="A606">
        <v>24</v>
      </c>
      <c r="B606" s="1">
        <v>29</v>
      </c>
      <c r="C606">
        <v>367</v>
      </c>
      <c r="D606">
        <v>-1</v>
      </c>
      <c r="E606">
        <f>19*60+10</f>
        <v>1150</v>
      </c>
      <c r="F606">
        <v>6</v>
      </c>
      <c r="G606">
        <v>12</v>
      </c>
      <c r="H606">
        <v>0</v>
      </c>
      <c r="I606">
        <v>2</v>
      </c>
      <c r="J606">
        <v>4</v>
      </c>
      <c r="K606">
        <v>5</v>
      </c>
      <c r="L606">
        <v>-5</v>
      </c>
      <c r="M606" s="2">
        <v>1</v>
      </c>
      <c r="N606" s="2">
        <v>3</v>
      </c>
      <c r="O606" s="2">
        <v>4</v>
      </c>
      <c r="P606" s="2">
        <v>1</v>
      </c>
      <c r="Q606" s="2">
        <v>2</v>
      </c>
      <c r="R606" s="2">
        <v>1</v>
      </c>
      <c r="S606" s="2">
        <v>1</v>
      </c>
      <c r="T606" s="2">
        <v>0</v>
      </c>
      <c r="U606" s="2">
        <v>0</v>
      </c>
      <c r="V606" s="2">
        <v>16</v>
      </c>
      <c r="W606" s="6">
        <v>0</v>
      </c>
    </row>
    <row r="607" spans="1:23" ht="15" thickBot="1">
      <c r="A607">
        <v>24</v>
      </c>
      <c r="B607" s="1">
        <v>29</v>
      </c>
      <c r="C607">
        <v>368</v>
      </c>
      <c r="D607">
        <v>-1</v>
      </c>
      <c r="E607">
        <f>3*60+41</f>
        <v>221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-2</v>
      </c>
      <c r="M607" s="2">
        <v>0</v>
      </c>
      <c r="N607" s="2">
        <v>0</v>
      </c>
      <c r="O607" s="2">
        <v>0</v>
      </c>
      <c r="P607" s="2">
        <v>0</v>
      </c>
      <c r="Q607" s="2">
        <v>1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6">
        <v>0</v>
      </c>
    </row>
    <row r="608" spans="1:23">
      <c r="A608">
        <v>24</v>
      </c>
      <c r="B608" s="1">
        <v>29</v>
      </c>
      <c r="C608">
        <v>369</v>
      </c>
      <c r="D608">
        <v>-1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6">
        <v>0</v>
      </c>
    </row>
    <row r="609" spans="1:23">
      <c r="A609">
        <v>24</v>
      </c>
      <c r="B609" s="1">
        <v>29</v>
      </c>
      <c r="C609">
        <v>370</v>
      </c>
      <c r="D609">
        <v>-1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6">
        <v>0</v>
      </c>
    </row>
    <row r="610" spans="1:23">
      <c r="A610">
        <v>24</v>
      </c>
      <c r="B610" s="1">
        <v>29</v>
      </c>
      <c r="C610">
        <v>371</v>
      </c>
      <c r="D610">
        <v>-1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6">
        <v>0</v>
      </c>
    </row>
    <row r="611" spans="1:23">
      <c r="A611">
        <v>24</v>
      </c>
      <c r="B611" s="1">
        <v>29</v>
      </c>
      <c r="C611">
        <v>372</v>
      </c>
      <c r="D611">
        <v>-1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6">
        <v>0</v>
      </c>
    </row>
    <row r="612" spans="1:23" ht="15" thickBot="1">
      <c r="A612">
        <v>25</v>
      </c>
      <c r="B612" s="1">
        <v>2</v>
      </c>
      <c r="C612">
        <v>14</v>
      </c>
      <c r="D612">
        <v>-1</v>
      </c>
      <c r="E612">
        <f>30*60+52</f>
        <v>1852</v>
      </c>
      <c r="F612">
        <v>6</v>
      </c>
      <c r="G612">
        <v>18</v>
      </c>
      <c r="H612">
        <v>2</v>
      </c>
      <c r="I612">
        <v>6</v>
      </c>
      <c r="J612">
        <v>0</v>
      </c>
      <c r="K612">
        <v>0</v>
      </c>
      <c r="L612">
        <v>-4</v>
      </c>
      <c r="M612" s="2">
        <v>1</v>
      </c>
      <c r="N612" s="2">
        <v>6</v>
      </c>
      <c r="O612" s="2">
        <v>7</v>
      </c>
      <c r="P612" s="2">
        <v>6</v>
      </c>
      <c r="Q612" s="2">
        <v>2</v>
      </c>
      <c r="R612" s="2">
        <v>2</v>
      </c>
      <c r="S612" s="2">
        <v>3</v>
      </c>
      <c r="T612" s="2">
        <v>0</v>
      </c>
      <c r="U612" s="2">
        <v>0</v>
      </c>
      <c r="V612" s="2">
        <v>14</v>
      </c>
      <c r="W612" s="6">
        <v>1</v>
      </c>
    </row>
    <row r="613" spans="1:23" ht="15" thickBot="1">
      <c r="A613">
        <v>25</v>
      </c>
      <c r="B613" s="1">
        <v>2</v>
      </c>
      <c r="C613">
        <v>22</v>
      </c>
      <c r="D613">
        <v>-1</v>
      </c>
      <c r="E613">
        <f>28*60+2</f>
        <v>1682</v>
      </c>
      <c r="F613">
        <v>2</v>
      </c>
      <c r="G613">
        <v>6</v>
      </c>
      <c r="H613">
        <v>0</v>
      </c>
      <c r="I613">
        <v>2</v>
      </c>
      <c r="J613">
        <v>2</v>
      </c>
      <c r="K613">
        <v>4</v>
      </c>
      <c r="L613">
        <v>11</v>
      </c>
      <c r="M613" s="2">
        <v>1</v>
      </c>
      <c r="N613" s="2">
        <v>4</v>
      </c>
      <c r="O613" s="2">
        <v>5</v>
      </c>
      <c r="P613" s="2">
        <v>2</v>
      </c>
      <c r="Q613" s="2">
        <v>3</v>
      </c>
      <c r="R613" s="2">
        <v>0</v>
      </c>
      <c r="S613" s="2">
        <v>0</v>
      </c>
      <c r="T613" s="2">
        <v>2</v>
      </c>
      <c r="U613" s="2">
        <v>0</v>
      </c>
      <c r="V613" s="2">
        <v>6</v>
      </c>
      <c r="W613" s="6">
        <v>1</v>
      </c>
    </row>
    <row r="614" spans="1:23" ht="15" thickBot="1">
      <c r="A614">
        <v>25</v>
      </c>
      <c r="B614" s="1">
        <v>2</v>
      </c>
      <c r="C614">
        <v>25</v>
      </c>
      <c r="D614">
        <v>-1</v>
      </c>
      <c r="E614">
        <f>28*60+46</f>
        <v>1726</v>
      </c>
      <c r="F614">
        <v>5</v>
      </c>
      <c r="G614">
        <v>15</v>
      </c>
      <c r="H614">
        <v>0</v>
      </c>
      <c r="I614">
        <v>0</v>
      </c>
      <c r="J614">
        <v>8</v>
      </c>
      <c r="K614">
        <v>10</v>
      </c>
      <c r="L614">
        <v>1</v>
      </c>
      <c r="M614" s="2">
        <v>6</v>
      </c>
      <c r="N614" s="2">
        <v>9</v>
      </c>
      <c r="O614" s="2">
        <v>15</v>
      </c>
      <c r="P614" s="2">
        <v>0</v>
      </c>
      <c r="Q614" s="2">
        <v>6</v>
      </c>
      <c r="R614" s="2">
        <v>0</v>
      </c>
      <c r="S614" s="2">
        <v>1</v>
      </c>
      <c r="T614" s="2">
        <v>4</v>
      </c>
      <c r="U614" s="2">
        <v>1</v>
      </c>
      <c r="V614" s="2">
        <v>18</v>
      </c>
      <c r="W614" s="6">
        <v>1</v>
      </c>
    </row>
    <row r="615" spans="1:23" ht="15" thickBot="1">
      <c r="A615">
        <v>25</v>
      </c>
      <c r="B615" s="1">
        <v>2</v>
      </c>
      <c r="C615">
        <v>17</v>
      </c>
      <c r="D615">
        <v>-1</v>
      </c>
      <c r="E615">
        <f>36*60+10</f>
        <v>2170</v>
      </c>
      <c r="F615">
        <v>8</v>
      </c>
      <c r="G615">
        <v>15</v>
      </c>
      <c r="H615">
        <v>2</v>
      </c>
      <c r="I615">
        <v>6</v>
      </c>
      <c r="J615">
        <v>3</v>
      </c>
      <c r="K615">
        <v>3</v>
      </c>
      <c r="L615">
        <v>0</v>
      </c>
      <c r="M615" s="2">
        <v>1</v>
      </c>
      <c r="N615" s="2">
        <v>2</v>
      </c>
      <c r="O615" s="2">
        <v>3</v>
      </c>
      <c r="P615" s="2">
        <v>1</v>
      </c>
      <c r="Q615" s="2">
        <v>1</v>
      </c>
      <c r="R615" s="2">
        <v>0</v>
      </c>
      <c r="S615" s="2">
        <v>1</v>
      </c>
      <c r="T615" s="2">
        <v>0</v>
      </c>
      <c r="U615" s="2">
        <v>0</v>
      </c>
      <c r="V615" s="2">
        <v>21</v>
      </c>
      <c r="W615" s="6">
        <v>1</v>
      </c>
    </row>
    <row r="616" spans="1:23" ht="15" thickBot="1">
      <c r="A616">
        <v>25</v>
      </c>
      <c r="B616" s="1">
        <v>2</v>
      </c>
      <c r="C616">
        <v>18</v>
      </c>
      <c r="D616">
        <v>-1</v>
      </c>
      <c r="E616">
        <f>32*60+31</f>
        <v>1951</v>
      </c>
      <c r="F616">
        <v>3</v>
      </c>
      <c r="G616">
        <v>9</v>
      </c>
      <c r="H616">
        <v>1</v>
      </c>
      <c r="I616">
        <v>3</v>
      </c>
      <c r="J616">
        <v>0</v>
      </c>
      <c r="K616">
        <v>0</v>
      </c>
      <c r="L616">
        <v>1</v>
      </c>
      <c r="M616" s="2">
        <v>0</v>
      </c>
      <c r="N616" s="2">
        <v>7</v>
      </c>
      <c r="O616" s="2">
        <v>7</v>
      </c>
      <c r="P616" s="2">
        <v>10</v>
      </c>
      <c r="Q616" s="2">
        <v>4</v>
      </c>
      <c r="R616" s="2">
        <v>2</v>
      </c>
      <c r="S616" s="2">
        <v>3</v>
      </c>
      <c r="T616" s="2">
        <v>0</v>
      </c>
      <c r="U616" s="2">
        <v>1</v>
      </c>
      <c r="V616" s="2">
        <v>7</v>
      </c>
      <c r="W616" s="6">
        <v>1</v>
      </c>
    </row>
    <row r="617" spans="1:23" ht="15" thickBot="1">
      <c r="A617">
        <v>25</v>
      </c>
      <c r="B617" s="1">
        <v>2</v>
      </c>
      <c r="C617">
        <v>23</v>
      </c>
      <c r="D617">
        <v>-1</v>
      </c>
      <c r="E617">
        <f>29*60+57</f>
        <v>1797</v>
      </c>
      <c r="F617">
        <v>6</v>
      </c>
      <c r="G617">
        <v>17</v>
      </c>
      <c r="H617">
        <v>4</v>
      </c>
      <c r="I617">
        <v>8</v>
      </c>
      <c r="J617">
        <v>1</v>
      </c>
      <c r="K617">
        <v>1</v>
      </c>
      <c r="L617">
        <v>-14</v>
      </c>
      <c r="M617" s="2">
        <v>2</v>
      </c>
      <c r="N617" s="2">
        <v>0</v>
      </c>
      <c r="O617" s="2">
        <v>2</v>
      </c>
      <c r="P617" s="2">
        <v>1</v>
      </c>
      <c r="Q617" s="2">
        <v>3</v>
      </c>
      <c r="R617" s="2">
        <v>1</v>
      </c>
      <c r="S617" s="2">
        <v>1</v>
      </c>
      <c r="T617" s="2">
        <v>0</v>
      </c>
      <c r="U617" s="2">
        <v>1</v>
      </c>
      <c r="V617" s="2">
        <v>17</v>
      </c>
      <c r="W617" s="6">
        <v>0</v>
      </c>
    </row>
    <row r="618" spans="1:23" ht="15" thickBot="1">
      <c r="A618">
        <v>25</v>
      </c>
      <c r="B618" s="1">
        <v>2</v>
      </c>
      <c r="C618">
        <v>26</v>
      </c>
      <c r="D618">
        <v>-1</v>
      </c>
      <c r="E618">
        <f>27*60+54</f>
        <v>1674</v>
      </c>
      <c r="F618">
        <v>3</v>
      </c>
      <c r="G618">
        <v>6</v>
      </c>
      <c r="H618">
        <v>2</v>
      </c>
      <c r="I618">
        <v>2</v>
      </c>
      <c r="J618">
        <v>0</v>
      </c>
      <c r="K618">
        <v>0</v>
      </c>
      <c r="L618">
        <v>-9</v>
      </c>
      <c r="M618" s="2">
        <v>2</v>
      </c>
      <c r="N618" s="2">
        <v>10</v>
      </c>
      <c r="O618" s="2">
        <v>12</v>
      </c>
      <c r="P618" s="2">
        <v>3</v>
      </c>
      <c r="Q618" s="2">
        <v>1</v>
      </c>
      <c r="R618" s="2">
        <v>1</v>
      </c>
      <c r="S618" s="2">
        <v>1</v>
      </c>
      <c r="T618" s="2">
        <v>0</v>
      </c>
      <c r="U618" s="2">
        <v>0</v>
      </c>
      <c r="V618" s="2">
        <v>8</v>
      </c>
      <c r="W618" s="6">
        <v>0</v>
      </c>
    </row>
    <row r="619" spans="1:23" ht="15" thickBot="1">
      <c r="A619">
        <v>25</v>
      </c>
      <c r="B619" s="1">
        <v>2</v>
      </c>
      <c r="C619">
        <v>21</v>
      </c>
      <c r="D619">
        <v>-1</v>
      </c>
      <c r="E619">
        <f>19*60+14</f>
        <v>1154</v>
      </c>
      <c r="F619">
        <v>3</v>
      </c>
      <c r="G619">
        <v>7</v>
      </c>
      <c r="H619">
        <v>0</v>
      </c>
      <c r="I619">
        <v>0</v>
      </c>
      <c r="J619">
        <v>2</v>
      </c>
      <c r="K619">
        <v>2</v>
      </c>
      <c r="L619">
        <v>-6</v>
      </c>
      <c r="M619" s="2">
        <v>1</v>
      </c>
      <c r="N619" s="2">
        <v>0</v>
      </c>
      <c r="O619" s="2">
        <v>1</v>
      </c>
      <c r="P619" s="2">
        <v>3</v>
      </c>
      <c r="Q619" s="2">
        <v>1</v>
      </c>
      <c r="R619" s="2">
        <v>0</v>
      </c>
      <c r="S619" s="2">
        <v>0</v>
      </c>
      <c r="T619" s="2">
        <v>0</v>
      </c>
      <c r="U619" s="2">
        <v>0</v>
      </c>
      <c r="V619" s="2">
        <v>8</v>
      </c>
      <c r="W619" s="6">
        <v>0</v>
      </c>
    </row>
    <row r="620" spans="1:23" ht="15" thickBot="1">
      <c r="A620">
        <v>25</v>
      </c>
      <c r="B620" s="1">
        <v>2</v>
      </c>
      <c r="C620">
        <v>24</v>
      </c>
      <c r="D620">
        <v>-1</v>
      </c>
      <c r="E620">
        <f>6*60+34</f>
        <v>394</v>
      </c>
      <c r="F620">
        <v>1</v>
      </c>
      <c r="G620">
        <v>3</v>
      </c>
      <c r="H620">
        <v>1</v>
      </c>
      <c r="I620">
        <v>1</v>
      </c>
      <c r="J620">
        <v>0</v>
      </c>
      <c r="K620">
        <v>0</v>
      </c>
      <c r="L620">
        <v>-5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1</v>
      </c>
      <c r="S620" s="2">
        <v>0</v>
      </c>
      <c r="T620" s="2">
        <v>0</v>
      </c>
      <c r="U620" s="2">
        <v>1</v>
      </c>
      <c r="V620" s="2">
        <v>3</v>
      </c>
      <c r="W620" s="6">
        <v>0</v>
      </c>
    </row>
    <row r="621" spans="1:23">
      <c r="A621">
        <v>25</v>
      </c>
      <c r="B621" s="1">
        <v>2</v>
      </c>
      <c r="C621">
        <v>15</v>
      </c>
      <c r="D621">
        <v>-1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6">
        <v>0</v>
      </c>
    </row>
    <row r="622" spans="1:23">
      <c r="A622">
        <v>25</v>
      </c>
      <c r="B622" s="1">
        <v>2</v>
      </c>
      <c r="C622">
        <v>20</v>
      </c>
      <c r="D622">
        <v>-1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6">
        <v>0</v>
      </c>
    </row>
    <row r="623" spans="1:23">
      <c r="A623">
        <v>25</v>
      </c>
      <c r="B623" s="1">
        <v>2</v>
      </c>
      <c r="C623">
        <v>16</v>
      </c>
      <c r="D623">
        <v>-1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6">
        <v>0</v>
      </c>
    </row>
    <row r="624" spans="1:23">
      <c r="A624">
        <v>25</v>
      </c>
      <c r="B624" s="1">
        <v>2</v>
      </c>
      <c r="C624">
        <v>19</v>
      </c>
      <c r="D624">
        <v>-1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6">
        <v>0</v>
      </c>
    </row>
    <row r="625" spans="1:23" ht="15" thickBot="1">
      <c r="A625">
        <v>25</v>
      </c>
      <c r="B625" s="1">
        <v>11</v>
      </c>
      <c r="C625">
        <v>129</v>
      </c>
      <c r="D625">
        <v>1</v>
      </c>
      <c r="E625">
        <f>42*60+42</f>
        <v>2562</v>
      </c>
      <c r="F625">
        <v>12</v>
      </c>
      <c r="G625">
        <v>24</v>
      </c>
      <c r="H625">
        <v>1</v>
      </c>
      <c r="I625">
        <v>2</v>
      </c>
      <c r="J625">
        <v>6</v>
      </c>
      <c r="K625">
        <v>7</v>
      </c>
      <c r="L625">
        <v>-1</v>
      </c>
      <c r="M625" s="2">
        <v>0</v>
      </c>
      <c r="N625" s="2">
        <v>5</v>
      </c>
      <c r="O625" s="2">
        <v>5</v>
      </c>
      <c r="P625" s="2">
        <v>4</v>
      </c>
      <c r="Q625" s="2">
        <v>2</v>
      </c>
      <c r="R625" s="2">
        <v>2</v>
      </c>
      <c r="S625" s="2">
        <v>2</v>
      </c>
      <c r="T625" s="2">
        <v>0</v>
      </c>
      <c r="U625" s="2">
        <v>1</v>
      </c>
      <c r="V625" s="2">
        <v>31</v>
      </c>
      <c r="W625" s="6">
        <v>1</v>
      </c>
    </row>
    <row r="626" spans="1:23" ht="15" thickBot="1">
      <c r="A626">
        <v>25</v>
      </c>
      <c r="B626" s="1">
        <v>11</v>
      </c>
      <c r="C626">
        <v>130</v>
      </c>
      <c r="D626">
        <v>1</v>
      </c>
      <c r="E626">
        <f>17*60+6</f>
        <v>1026</v>
      </c>
      <c r="F626">
        <v>1</v>
      </c>
      <c r="G626">
        <v>3</v>
      </c>
      <c r="H626">
        <v>0</v>
      </c>
      <c r="I626">
        <v>0</v>
      </c>
      <c r="J626">
        <v>1</v>
      </c>
      <c r="K626">
        <v>2</v>
      </c>
      <c r="L626">
        <v>-1</v>
      </c>
      <c r="M626" s="2">
        <v>1</v>
      </c>
      <c r="N626" s="2">
        <v>1</v>
      </c>
      <c r="O626" s="2">
        <v>2</v>
      </c>
      <c r="P626" s="2">
        <v>0</v>
      </c>
      <c r="Q626" s="2">
        <v>2</v>
      </c>
      <c r="R626" s="2">
        <v>1</v>
      </c>
      <c r="S626" s="2">
        <v>0</v>
      </c>
      <c r="T626" s="2">
        <v>0</v>
      </c>
      <c r="U626" s="2">
        <v>0</v>
      </c>
      <c r="V626" s="2">
        <v>3</v>
      </c>
      <c r="W626" s="6">
        <v>1</v>
      </c>
    </row>
    <row r="627" spans="1:23" ht="15" thickBot="1">
      <c r="A627">
        <v>25</v>
      </c>
      <c r="B627" s="1">
        <v>11</v>
      </c>
      <c r="C627">
        <v>131</v>
      </c>
      <c r="D627">
        <v>1</v>
      </c>
      <c r="E627">
        <f>21*60+27</f>
        <v>1287</v>
      </c>
      <c r="F627">
        <v>8</v>
      </c>
      <c r="G627">
        <v>14</v>
      </c>
      <c r="H627">
        <v>0</v>
      </c>
      <c r="I627">
        <v>0</v>
      </c>
      <c r="J627">
        <v>4</v>
      </c>
      <c r="K627">
        <v>5</v>
      </c>
      <c r="L627">
        <v>-7</v>
      </c>
      <c r="M627" s="2">
        <v>3</v>
      </c>
      <c r="N627" s="2">
        <v>7</v>
      </c>
      <c r="O627" s="2">
        <v>10</v>
      </c>
      <c r="P627" s="2">
        <v>2</v>
      </c>
      <c r="Q627" s="2">
        <v>4</v>
      </c>
      <c r="R627" s="2">
        <v>1</v>
      </c>
      <c r="S627" s="2">
        <v>1</v>
      </c>
      <c r="T627" s="2">
        <v>0</v>
      </c>
      <c r="U627" s="2">
        <v>1</v>
      </c>
      <c r="V627" s="2">
        <v>20</v>
      </c>
      <c r="W627" s="6">
        <v>1</v>
      </c>
    </row>
    <row r="628" spans="1:23" ht="15" thickBot="1">
      <c r="A628">
        <v>25</v>
      </c>
      <c r="B628" s="1">
        <v>11</v>
      </c>
      <c r="C628">
        <v>132</v>
      </c>
      <c r="D628">
        <v>1</v>
      </c>
      <c r="E628">
        <f>45*60+7</f>
        <v>2707</v>
      </c>
      <c r="F628">
        <v>5</v>
      </c>
      <c r="G628">
        <v>11</v>
      </c>
      <c r="H628">
        <v>1</v>
      </c>
      <c r="I628">
        <v>4</v>
      </c>
      <c r="J628">
        <v>1</v>
      </c>
      <c r="K628">
        <v>1</v>
      </c>
      <c r="L628">
        <v>7</v>
      </c>
      <c r="M628" s="2">
        <v>2</v>
      </c>
      <c r="N628" s="2">
        <v>2</v>
      </c>
      <c r="O628" s="2">
        <v>4</v>
      </c>
      <c r="P628" s="2">
        <v>0</v>
      </c>
      <c r="Q628" s="2">
        <v>2</v>
      </c>
      <c r="R628" s="2">
        <v>1</v>
      </c>
      <c r="S628" s="2">
        <v>1</v>
      </c>
      <c r="T628" s="2">
        <v>0</v>
      </c>
      <c r="U628" s="2">
        <v>2</v>
      </c>
      <c r="V628" s="2">
        <v>12</v>
      </c>
      <c r="W628" s="6">
        <v>1</v>
      </c>
    </row>
    <row r="629" spans="1:23" ht="15" thickBot="1">
      <c r="A629">
        <v>25</v>
      </c>
      <c r="B629" s="1">
        <v>11</v>
      </c>
      <c r="C629">
        <v>133</v>
      </c>
      <c r="D629">
        <v>1</v>
      </c>
      <c r="E629">
        <f>46*60+3</f>
        <v>2763</v>
      </c>
      <c r="F629">
        <v>12</v>
      </c>
      <c r="G629">
        <v>22</v>
      </c>
      <c r="H629">
        <v>1</v>
      </c>
      <c r="I629">
        <v>5</v>
      </c>
      <c r="J629">
        <v>2</v>
      </c>
      <c r="K629">
        <v>4</v>
      </c>
      <c r="L629">
        <v>3</v>
      </c>
      <c r="M629" s="2">
        <v>1</v>
      </c>
      <c r="N629" s="2">
        <v>3</v>
      </c>
      <c r="O629" s="2">
        <v>4</v>
      </c>
      <c r="P629" s="2">
        <v>5</v>
      </c>
      <c r="Q629" s="2">
        <v>3</v>
      </c>
      <c r="R629" s="2">
        <v>0</v>
      </c>
      <c r="S629" s="2">
        <v>3</v>
      </c>
      <c r="T629" s="2">
        <v>0</v>
      </c>
      <c r="U629" s="2">
        <v>2</v>
      </c>
      <c r="V629" s="2">
        <v>27</v>
      </c>
      <c r="W629" s="6">
        <v>1</v>
      </c>
    </row>
    <row r="630" spans="1:23" ht="15" thickBot="1">
      <c r="A630">
        <v>25</v>
      </c>
      <c r="B630" s="1">
        <v>11</v>
      </c>
      <c r="C630">
        <v>135</v>
      </c>
      <c r="D630">
        <v>1</v>
      </c>
      <c r="E630">
        <f>10*60+3</f>
        <v>603</v>
      </c>
      <c r="F630">
        <v>0</v>
      </c>
      <c r="G630">
        <v>2</v>
      </c>
      <c r="H630">
        <v>0</v>
      </c>
      <c r="I630">
        <v>0</v>
      </c>
      <c r="J630">
        <v>1</v>
      </c>
      <c r="K630">
        <v>2</v>
      </c>
      <c r="L630">
        <v>4</v>
      </c>
      <c r="M630" s="2">
        <v>0</v>
      </c>
      <c r="N630" s="2">
        <v>3</v>
      </c>
      <c r="O630" s="2">
        <v>3</v>
      </c>
      <c r="P630" s="2">
        <v>0</v>
      </c>
      <c r="Q630" s="2">
        <v>0</v>
      </c>
      <c r="R630" s="2">
        <v>0</v>
      </c>
      <c r="S630" s="2">
        <v>1</v>
      </c>
      <c r="T630" s="2">
        <v>1</v>
      </c>
      <c r="U630" s="2">
        <v>0</v>
      </c>
      <c r="V630" s="2">
        <v>1</v>
      </c>
      <c r="W630" s="6">
        <v>0</v>
      </c>
    </row>
    <row r="631" spans="1:23" ht="15" thickBot="1">
      <c r="A631">
        <v>25</v>
      </c>
      <c r="B631" s="1">
        <v>11</v>
      </c>
      <c r="C631">
        <v>137</v>
      </c>
      <c r="D631">
        <v>1</v>
      </c>
      <c r="E631">
        <f>23*60+28</f>
        <v>1408</v>
      </c>
      <c r="F631">
        <v>1</v>
      </c>
      <c r="G631">
        <v>2</v>
      </c>
      <c r="H631">
        <v>0</v>
      </c>
      <c r="I631">
        <v>0</v>
      </c>
      <c r="J631">
        <v>0</v>
      </c>
      <c r="K631">
        <v>2</v>
      </c>
      <c r="L631">
        <v>9</v>
      </c>
      <c r="M631" s="2">
        <v>1</v>
      </c>
      <c r="N631" s="2">
        <v>11</v>
      </c>
      <c r="O631" s="2">
        <v>12</v>
      </c>
      <c r="P631" s="2">
        <v>3</v>
      </c>
      <c r="Q631" s="2">
        <v>3</v>
      </c>
      <c r="R631" s="2">
        <v>3</v>
      </c>
      <c r="S631" s="2">
        <v>0</v>
      </c>
      <c r="T631" s="2">
        <v>3</v>
      </c>
      <c r="U631" s="2">
        <v>0</v>
      </c>
      <c r="V631" s="2">
        <v>2</v>
      </c>
      <c r="W631" s="6">
        <v>0</v>
      </c>
    </row>
    <row r="632" spans="1:23" ht="15" thickBot="1">
      <c r="A632">
        <v>25</v>
      </c>
      <c r="B632" s="1">
        <v>11</v>
      </c>
      <c r="C632">
        <v>134</v>
      </c>
      <c r="D632">
        <v>1</v>
      </c>
      <c r="E632">
        <f>32*60+7</f>
        <v>1927</v>
      </c>
      <c r="F632">
        <v>3</v>
      </c>
      <c r="G632">
        <v>8</v>
      </c>
      <c r="H632">
        <v>2</v>
      </c>
      <c r="I632">
        <v>4</v>
      </c>
      <c r="J632">
        <v>3</v>
      </c>
      <c r="K632">
        <v>4</v>
      </c>
      <c r="L632">
        <v>9</v>
      </c>
      <c r="M632" s="2">
        <v>0</v>
      </c>
      <c r="N632" s="2">
        <v>7</v>
      </c>
      <c r="O632" s="2">
        <v>7</v>
      </c>
      <c r="P632" s="2">
        <v>2</v>
      </c>
      <c r="Q632" s="2">
        <v>2</v>
      </c>
      <c r="R632" s="2">
        <v>0</v>
      </c>
      <c r="S632" s="2">
        <v>0</v>
      </c>
      <c r="T632" s="2">
        <v>0</v>
      </c>
      <c r="U632" s="2">
        <v>0</v>
      </c>
      <c r="V632" s="2">
        <v>11</v>
      </c>
      <c r="W632" s="6">
        <v>0</v>
      </c>
    </row>
    <row r="633" spans="1:23" ht="15" thickBot="1">
      <c r="A633">
        <v>25</v>
      </c>
      <c r="B633" s="1">
        <v>11</v>
      </c>
      <c r="C633">
        <v>136</v>
      </c>
      <c r="D633">
        <v>1</v>
      </c>
      <c r="E633">
        <f>1*60+57</f>
        <v>117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2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6">
        <v>0</v>
      </c>
    </row>
    <row r="634" spans="1:23">
      <c r="A634">
        <v>25</v>
      </c>
      <c r="B634" s="1">
        <v>11</v>
      </c>
      <c r="C634">
        <v>138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6">
        <v>0</v>
      </c>
    </row>
    <row r="635" spans="1:23">
      <c r="A635">
        <v>25</v>
      </c>
      <c r="B635" s="1">
        <v>11</v>
      </c>
      <c r="C635">
        <v>139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6">
        <v>0</v>
      </c>
    </row>
    <row r="636" spans="1:23">
      <c r="A636">
        <v>25</v>
      </c>
      <c r="B636" s="1">
        <v>11</v>
      </c>
      <c r="C636">
        <v>373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6">
        <v>0</v>
      </c>
    </row>
    <row r="637" spans="1:23">
      <c r="A637">
        <v>25</v>
      </c>
      <c r="B637" s="1">
        <v>11</v>
      </c>
      <c r="C637">
        <v>140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6">
        <v>0</v>
      </c>
    </row>
    <row r="638" spans="1:23">
      <c r="A638">
        <v>25</v>
      </c>
      <c r="B638" s="1">
        <v>11</v>
      </c>
      <c r="C638">
        <v>374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8"/>
  <sheetViews>
    <sheetView workbookViewId="0">
      <selection sqref="A1:C638"/>
    </sheetView>
    <sheetView workbookViewId="1"/>
  </sheetViews>
  <sheetFormatPr defaultRowHeight="14.4"/>
  <sheetData>
    <row r="1" spans="1:3">
      <c r="A1" s="7" t="s">
        <v>466</v>
      </c>
      <c r="B1" s="7" t="s">
        <v>0</v>
      </c>
      <c r="C1" s="7" t="s">
        <v>3</v>
      </c>
    </row>
    <row r="2" spans="1:3" ht="43.2">
      <c r="A2">
        <v>1</v>
      </c>
      <c r="B2" s="4" t="s">
        <v>123</v>
      </c>
      <c r="C2" s="15" t="s">
        <v>122</v>
      </c>
    </row>
    <row r="3" spans="1:3" ht="43.2">
      <c r="A3">
        <v>1</v>
      </c>
      <c r="B3" s="4" t="s">
        <v>123</v>
      </c>
      <c r="C3" s="15" t="s">
        <v>122</v>
      </c>
    </row>
    <row r="4" spans="1:3" ht="43.2">
      <c r="A4">
        <v>1</v>
      </c>
      <c r="B4" s="4" t="s">
        <v>123</v>
      </c>
      <c r="C4" s="15" t="s">
        <v>122</v>
      </c>
    </row>
    <row r="5" spans="1:3" ht="43.2">
      <c r="A5">
        <v>1</v>
      </c>
      <c r="B5" s="4" t="s">
        <v>123</v>
      </c>
      <c r="C5" s="15" t="s">
        <v>122</v>
      </c>
    </row>
    <row r="6" spans="1:3" ht="43.2">
      <c r="A6">
        <v>1</v>
      </c>
      <c r="B6" s="4" t="s">
        <v>123</v>
      </c>
      <c r="C6" s="15" t="s">
        <v>122</v>
      </c>
    </row>
    <row r="7" spans="1:3" ht="43.2">
      <c r="A7">
        <v>1</v>
      </c>
      <c r="B7" s="4" t="s">
        <v>123</v>
      </c>
      <c r="C7" s="15" t="s">
        <v>122</v>
      </c>
    </row>
    <row r="8" spans="1:3" ht="43.2">
      <c r="A8">
        <v>1</v>
      </c>
      <c r="B8" s="4" t="s">
        <v>123</v>
      </c>
      <c r="C8" s="15" t="s">
        <v>122</v>
      </c>
    </row>
    <row r="9" spans="1:3" ht="43.2">
      <c r="A9">
        <v>1</v>
      </c>
      <c r="B9" s="4" t="s">
        <v>123</v>
      </c>
      <c r="C9" s="15" t="s">
        <v>122</v>
      </c>
    </row>
    <row r="10" spans="1:3" ht="43.2">
      <c r="A10">
        <v>1</v>
      </c>
      <c r="B10" s="4" t="s">
        <v>123</v>
      </c>
      <c r="C10" s="15" t="s">
        <v>122</v>
      </c>
    </row>
    <row r="11" spans="1:3" ht="43.2">
      <c r="A11">
        <v>1</v>
      </c>
      <c r="B11" s="4" t="s">
        <v>123</v>
      </c>
      <c r="C11" s="15" t="s">
        <v>122</v>
      </c>
    </row>
    <row r="12" spans="1:3" ht="43.2">
      <c r="A12">
        <v>1</v>
      </c>
      <c r="B12" s="4" t="s">
        <v>123</v>
      </c>
      <c r="C12" s="15" t="s">
        <v>122</v>
      </c>
    </row>
    <row r="13" spans="1:3" ht="43.2">
      <c r="A13">
        <v>1</v>
      </c>
      <c r="B13" s="4" t="s">
        <v>123</v>
      </c>
      <c r="C13" s="15" t="s">
        <v>122</v>
      </c>
    </row>
    <row r="14" spans="1:3" ht="43.2">
      <c r="A14">
        <v>1</v>
      </c>
      <c r="B14" s="4" t="s">
        <v>123</v>
      </c>
      <c r="C14" s="15" t="s">
        <v>122</v>
      </c>
    </row>
    <row r="15" spans="1:3" ht="43.2">
      <c r="A15">
        <v>1</v>
      </c>
      <c r="B15" s="4" t="s">
        <v>123</v>
      </c>
      <c r="C15" s="15" t="s">
        <v>122</v>
      </c>
    </row>
    <row r="16" spans="1:3" ht="43.2">
      <c r="A16">
        <v>1</v>
      </c>
      <c r="B16" s="4" t="s">
        <v>123</v>
      </c>
      <c r="C16" s="15" t="s">
        <v>122</v>
      </c>
    </row>
    <row r="17" spans="1:3" ht="43.2">
      <c r="A17">
        <v>1</v>
      </c>
      <c r="B17" s="4" t="s">
        <v>123</v>
      </c>
      <c r="C17" s="15" t="s">
        <v>122</v>
      </c>
    </row>
    <row r="18" spans="1:3" ht="43.2">
      <c r="A18">
        <v>1</v>
      </c>
      <c r="B18" s="4" t="s">
        <v>123</v>
      </c>
      <c r="C18" s="15" t="s">
        <v>122</v>
      </c>
    </row>
    <row r="19" spans="1:3" ht="43.2">
      <c r="A19">
        <v>1</v>
      </c>
      <c r="B19" s="4" t="s">
        <v>123</v>
      </c>
      <c r="C19" s="15" t="s">
        <v>122</v>
      </c>
    </row>
    <row r="20" spans="1:3" ht="43.2">
      <c r="A20">
        <v>1</v>
      </c>
      <c r="B20" s="4" t="s">
        <v>123</v>
      </c>
      <c r="C20" s="15" t="s">
        <v>122</v>
      </c>
    </row>
    <row r="21" spans="1:3" ht="43.2">
      <c r="A21">
        <v>1</v>
      </c>
      <c r="B21" s="4" t="s">
        <v>123</v>
      </c>
      <c r="C21" s="15" t="s">
        <v>122</v>
      </c>
    </row>
    <row r="22" spans="1:3" ht="43.2">
      <c r="A22">
        <v>1</v>
      </c>
      <c r="B22" s="4" t="s">
        <v>123</v>
      </c>
      <c r="C22" s="15" t="s">
        <v>122</v>
      </c>
    </row>
    <row r="23" spans="1:3" ht="43.2">
      <c r="A23">
        <v>1</v>
      </c>
      <c r="B23" s="4" t="s">
        <v>123</v>
      </c>
      <c r="C23" s="15" t="s">
        <v>122</v>
      </c>
    </row>
    <row r="24" spans="1:3" ht="43.2">
      <c r="A24">
        <v>1</v>
      </c>
      <c r="B24" s="4" t="s">
        <v>123</v>
      </c>
      <c r="C24" s="15" t="s">
        <v>122</v>
      </c>
    </row>
    <row r="25" spans="1:3" ht="43.2">
      <c r="A25">
        <v>1</v>
      </c>
      <c r="B25" s="4" t="s">
        <v>123</v>
      </c>
      <c r="C25" s="15" t="s">
        <v>122</v>
      </c>
    </row>
    <row r="26" spans="1:3" ht="43.2">
      <c r="A26">
        <v>1</v>
      </c>
      <c r="B26" s="4" t="s">
        <v>123</v>
      </c>
      <c r="C26" s="15" t="s">
        <v>122</v>
      </c>
    </row>
    <row r="27" spans="1:3" ht="43.2">
      <c r="A27">
        <v>2</v>
      </c>
      <c r="B27" s="4" t="s">
        <v>151</v>
      </c>
      <c r="C27" s="15" t="s">
        <v>122</v>
      </c>
    </row>
    <row r="28" spans="1:3" ht="43.2">
      <c r="A28">
        <v>2</v>
      </c>
      <c r="B28" s="4" t="s">
        <v>151</v>
      </c>
      <c r="C28" s="15" t="s">
        <v>122</v>
      </c>
    </row>
    <row r="29" spans="1:3" ht="43.2">
      <c r="A29">
        <v>2</v>
      </c>
      <c r="B29" s="4" t="s">
        <v>151</v>
      </c>
      <c r="C29" s="15" t="s">
        <v>122</v>
      </c>
    </row>
    <row r="30" spans="1:3" ht="43.2">
      <c r="A30">
        <v>2</v>
      </c>
      <c r="B30" s="4" t="s">
        <v>151</v>
      </c>
      <c r="C30" s="15" t="s">
        <v>122</v>
      </c>
    </row>
    <row r="31" spans="1:3" ht="43.2">
      <c r="A31">
        <v>2</v>
      </c>
      <c r="B31" s="4" t="s">
        <v>151</v>
      </c>
      <c r="C31" s="15" t="s">
        <v>122</v>
      </c>
    </row>
    <row r="32" spans="1:3" ht="43.2">
      <c r="A32">
        <v>2</v>
      </c>
      <c r="B32" s="4" t="s">
        <v>151</v>
      </c>
      <c r="C32" s="15" t="s">
        <v>122</v>
      </c>
    </row>
    <row r="33" spans="1:3" ht="43.2">
      <c r="A33">
        <v>2</v>
      </c>
      <c r="B33" s="4" t="s">
        <v>151</v>
      </c>
      <c r="C33" s="15" t="s">
        <v>122</v>
      </c>
    </row>
    <row r="34" spans="1:3" ht="43.2">
      <c r="A34">
        <v>2</v>
      </c>
      <c r="B34" s="4" t="s">
        <v>151</v>
      </c>
      <c r="C34" s="15" t="s">
        <v>122</v>
      </c>
    </row>
    <row r="35" spans="1:3" ht="43.2">
      <c r="A35">
        <v>2</v>
      </c>
      <c r="B35" s="4" t="s">
        <v>151</v>
      </c>
      <c r="C35" s="15" t="s">
        <v>122</v>
      </c>
    </row>
    <row r="36" spans="1:3" ht="43.2">
      <c r="A36">
        <v>2</v>
      </c>
      <c r="B36" s="4" t="s">
        <v>151</v>
      </c>
      <c r="C36" s="15" t="s">
        <v>122</v>
      </c>
    </row>
    <row r="37" spans="1:3" ht="43.2">
      <c r="A37">
        <v>2</v>
      </c>
      <c r="B37" s="4" t="s">
        <v>151</v>
      </c>
      <c r="C37" s="15" t="s">
        <v>122</v>
      </c>
    </row>
    <row r="38" spans="1:3" ht="43.2">
      <c r="A38">
        <v>2</v>
      </c>
      <c r="B38" s="4" t="s">
        <v>151</v>
      </c>
      <c r="C38" s="15" t="s">
        <v>122</v>
      </c>
    </row>
    <row r="39" spans="1:3" ht="43.2">
      <c r="A39">
        <v>2</v>
      </c>
      <c r="B39" s="4" t="s">
        <v>151</v>
      </c>
      <c r="C39" s="15" t="s">
        <v>122</v>
      </c>
    </row>
    <row r="40" spans="1:3" ht="43.2">
      <c r="A40">
        <v>2</v>
      </c>
      <c r="B40" s="4" t="s">
        <v>151</v>
      </c>
      <c r="C40" s="15" t="s">
        <v>122</v>
      </c>
    </row>
    <row r="41" spans="1:3" ht="43.2">
      <c r="A41">
        <v>2</v>
      </c>
      <c r="B41" s="4" t="s">
        <v>151</v>
      </c>
      <c r="C41" s="15" t="s">
        <v>122</v>
      </c>
    </row>
    <row r="42" spans="1:3" ht="43.2">
      <c r="A42">
        <v>2</v>
      </c>
      <c r="B42" s="4" t="s">
        <v>151</v>
      </c>
      <c r="C42" s="15" t="s">
        <v>122</v>
      </c>
    </row>
    <row r="43" spans="1:3" ht="43.2">
      <c r="A43">
        <v>2</v>
      </c>
      <c r="B43" s="4" t="s">
        <v>151</v>
      </c>
      <c r="C43" s="15" t="s">
        <v>122</v>
      </c>
    </row>
    <row r="44" spans="1:3" ht="43.2">
      <c r="A44">
        <v>2</v>
      </c>
      <c r="B44" s="4" t="s">
        <v>151</v>
      </c>
      <c r="C44" s="15" t="s">
        <v>122</v>
      </c>
    </row>
    <row r="45" spans="1:3" ht="43.2">
      <c r="A45">
        <v>2</v>
      </c>
      <c r="B45" s="4" t="s">
        <v>151</v>
      </c>
      <c r="C45" s="15" t="s">
        <v>122</v>
      </c>
    </row>
    <row r="46" spans="1:3" ht="43.2">
      <c r="A46">
        <v>2</v>
      </c>
      <c r="B46" s="4" t="s">
        <v>151</v>
      </c>
      <c r="C46" s="15" t="s">
        <v>122</v>
      </c>
    </row>
    <row r="47" spans="1:3" ht="43.2">
      <c r="A47">
        <v>2</v>
      </c>
      <c r="B47" s="4" t="s">
        <v>151</v>
      </c>
      <c r="C47" s="15" t="s">
        <v>122</v>
      </c>
    </row>
    <row r="48" spans="1:3" ht="43.2">
      <c r="A48">
        <v>2</v>
      </c>
      <c r="B48" s="4" t="s">
        <v>151</v>
      </c>
      <c r="C48" s="15" t="s">
        <v>122</v>
      </c>
    </row>
    <row r="49" spans="1:3" ht="43.2">
      <c r="A49">
        <v>2</v>
      </c>
      <c r="B49" s="4" t="s">
        <v>151</v>
      </c>
      <c r="C49" s="15" t="s">
        <v>122</v>
      </c>
    </row>
    <row r="50" spans="1:3" ht="43.2">
      <c r="A50">
        <v>2</v>
      </c>
      <c r="B50" s="4" t="s">
        <v>151</v>
      </c>
      <c r="C50" s="15" t="s">
        <v>122</v>
      </c>
    </row>
    <row r="51" spans="1:3" ht="43.2">
      <c r="A51">
        <v>2</v>
      </c>
      <c r="B51" s="4" t="s">
        <v>151</v>
      </c>
      <c r="C51" s="15" t="s">
        <v>122</v>
      </c>
    </row>
    <row r="52" spans="1:3" ht="43.2">
      <c r="A52">
        <v>2</v>
      </c>
      <c r="B52" s="4" t="s">
        <v>151</v>
      </c>
      <c r="C52" s="15" t="s">
        <v>122</v>
      </c>
    </row>
    <row r="53" spans="1:3" ht="43.2">
      <c r="A53">
        <v>3</v>
      </c>
      <c r="B53" s="4" t="s">
        <v>180</v>
      </c>
      <c r="C53" s="15" t="s">
        <v>122</v>
      </c>
    </row>
    <row r="54" spans="1:3" ht="43.2">
      <c r="A54">
        <v>3</v>
      </c>
      <c r="B54" s="4" t="s">
        <v>180</v>
      </c>
      <c r="C54" s="15" t="s">
        <v>122</v>
      </c>
    </row>
    <row r="55" spans="1:3" ht="43.2">
      <c r="A55">
        <v>3</v>
      </c>
      <c r="B55" s="4" t="s">
        <v>180</v>
      </c>
      <c r="C55" s="15" t="s">
        <v>122</v>
      </c>
    </row>
    <row r="56" spans="1:3" ht="43.2">
      <c r="A56">
        <v>3</v>
      </c>
      <c r="B56" s="4" t="s">
        <v>180</v>
      </c>
      <c r="C56" s="15" t="s">
        <v>122</v>
      </c>
    </row>
    <row r="57" spans="1:3" ht="43.2">
      <c r="A57">
        <v>3</v>
      </c>
      <c r="B57" s="4" t="s">
        <v>180</v>
      </c>
      <c r="C57" s="15" t="s">
        <v>122</v>
      </c>
    </row>
    <row r="58" spans="1:3" ht="43.2">
      <c r="A58">
        <v>3</v>
      </c>
      <c r="B58" s="4" t="s">
        <v>180</v>
      </c>
      <c r="C58" s="15" t="s">
        <v>122</v>
      </c>
    </row>
    <row r="59" spans="1:3" ht="43.2">
      <c r="A59">
        <v>3</v>
      </c>
      <c r="B59" s="4" t="s">
        <v>180</v>
      </c>
      <c r="C59" s="15" t="s">
        <v>122</v>
      </c>
    </row>
    <row r="60" spans="1:3" ht="43.2">
      <c r="A60">
        <v>3</v>
      </c>
      <c r="B60" s="4" t="s">
        <v>180</v>
      </c>
      <c r="C60" s="15" t="s">
        <v>122</v>
      </c>
    </row>
    <row r="61" spans="1:3" ht="43.2">
      <c r="A61">
        <v>3</v>
      </c>
      <c r="B61" s="4" t="s">
        <v>180</v>
      </c>
      <c r="C61" s="15" t="s">
        <v>122</v>
      </c>
    </row>
    <row r="62" spans="1:3" ht="43.2">
      <c r="A62">
        <v>3</v>
      </c>
      <c r="B62" s="4" t="s">
        <v>180</v>
      </c>
      <c r="C62" s="15" t="s">
        <v>122</v>
      </c>
    </row>
    <row r="63" spans="1:3" ht="43.2">
      <c r="A63">
        <v>3</v>
      </c>
      <c r="B63" s="4" t="s">
        <v>180</v>
      </c>
      <c r="C63" s="15" t="s">
        <v>122</v>
      </c>
    </row>
    <row r="64" spans="1:3" ht="43.2">
      <c r="A64">
        <v>3</v>
      </c>
      <c r="B64" s="4" t="s">
        <v>180</v>
      </c>
      <c r="C64" s="15" t="s">
        <v>122</v>
      </c>
    </row>
    <row r="65" spans="1:3" ht="43.2">
      <c r="A65">
        <v>3</v>
      </c>
      <c r="B65" s="4" t="s">
        <v>180</v>
      </c>
      <c r="C65" s="15" t="s">
        <v>122</v>
      </c>
    </row>
    <row r="66" spans="1:3" ht="43.2">
      <c r="A66">
        <v>3</v>
      </c>
      <c r="B66" s="4" t="s">
        <v>180</v>
      </c>
      <c r="C66" s="15" t="s">
        <v>122</v>
      </c>
    </row>
    <row r="67" spans="1:3" ht="43.2">
      <c r="A67">
        <v>3</v>
      </c>
      <c r="B67" s="4" t="s">
        <v>180</v>
      </c>
      <c r="C67" s="15" t="s">
        <v>122</v>
      </c>
    </row>
    <row r="68" spans="1:3" ht="43.2">
      <c r="A68">
        <v>3</v>
      </c>
      <c r="B68" s="4" t="s">
        <v>180</v>
      </c>
      <c r="C68" s="15" t="s">
        <v>122</v>
      </c>
    </row>
    <row r="69" spans="1:3" ht="43.2">
      <c r="A69">
        <v>3</v>
      </c>
      <c r="B69" s="4" t="s">
        <v>180</v>
      </c>
      <c r="C69" s="15" t="s">
        <v>122</v>
      </c>
    </row>
    <row r="70" spans="1:3" ht="43.2">
      <c r="A70">
        <v>3</v>
      </c>
      <c r="B70" s="4" t="s">
        <v>180</v>
      </c>
      <c r="C70" s="15" t="s">
        <v>122</v>
      </c>
    </row>
    <row r="71" spans="1:3" ht="43.2">
      <c r="A71">
        <v>3</v>
      </c>
      <c r="B71" s="4" t="s">
        <v>180</v>
      </c>
      <c r="C71" s="15" t="s">
        <v>122</v>
      </c>
    </row>
    <row r="72" spans="1:3" ht="43.2">
      <c r="A72">
        <v>3</v>
      </c>
      <c r="B72" s="4" t="s">
        <v>180</v>
      </c>
      <c r="C72" s="15" t="s">
        <v>122</v>
      </c>
    </row>
    <row r="73" spans="1:3" ht="43.2">
      <c r="A73">
        <v>3</v>
      </c>
      <c r="B73" s="4" t="s">
        <v>180</v>
      </c>
      <c r="C73" s="15" t="s">
        <v>122</v>
      </c>
    </row>
    <row r="74" spans="1:3" ht="43.2">
      <c r="A74">
        <v>3</v>
      </c>
      <c r="B74" s="4" t="s">
        <v>180</v>
      </c>
      <c r="C74" s="15" t="s">
        <v>122</v>
      </c>
    </row>
    <row r="75" spans="1:3" ht="43.2">
      <c r="A75">
        <v>3</v>
      </c>
      <c r="B75" s="4" t="s">
        <v>180</v>
      </c>
      <c r="C75" s="15" t="s">
        <v>122</v>
      </c>
    </row>
    <row r="76" spans="1:3" ht="43.2">
      <c r="A76">
        <v>3</v>
      </c>
      <c r="B76" s="4" t="s">
        <v>180</v>
      </c>
      <c r="C76" s="15" t="s">
        <v>122</v>
      </c>
    </row>
    <row r="77" spans="1:3" ht="43.2">
      <c r="A77">
        <v>3</v>
      </c>
      <c r="B77" s="4" t="s">
        <v>180</v>
      </c>
      <c r="C77" s="15" t="s">
        <v>122</v>
      </c>
    </row>
    <row r="78" spans="1:3" ht="43.2">
      <c r="A78">
        <v>4</v>
      </c>
      <c r="B78" s="4" t="s">
        <v>208</v>
      </c>
      <c r="C78" s="15" t="s">
        <v>122</v>
      </c>
    </row>
    <row r="79" spans="1:3" ht="43.2">
      <c r="A79">
        <v>4</v>
      </c>
      <c r="B79" s="4" t="s">
        <v>208</v>
      </c>
      <c r="C79" s="15" t="s">
        <v>122</v>
      </c>
    </row>
    <row r="80" spans="1:3" ht="43.2">
      <c r="A80">
        <v>4</v>
      </c>
      <c r="B80" s="4" t="s">
        <v>208</v>
      </c>
      <c r="C80" s="15" t="s">
        <v>122</v>
      </c>
    </row>
    <row r="81" spans="1:3" ht="43.2">
      <c r="A81">
        <v>4</v>
      </c>
      <c r="B81" s="4" t="s">
        <v>208</v>
      </c>
      <c r="C81" s="15" t="s">
        <v>122</v>
      </c>
    </row>
    <row r="82" spans="1:3" ht="43.2">
      <c r="A82">
        <v>4</v>
      </c>
      <c r="B82" s="4" t="s">
        <v>208</v>
      </c>
      <c r="C82" s="15" t="s">
        <v>122</v>
      </c>
    </row>
    <row r="83" spans="1:3" ht="43.2">
      <c r="A83">
        <v>4</v>
      </c>
      <c r="B83" s="4" t="s">
        <v>208</v>
      </c>
      <c r="C83" s="15" t="s">
        <v>122</v>
      </c>
    </row>
    <row r="84" spans="1:3" ht="43.2">
      <c r="A84">
        <v>4</v>
      </c>
      <c r="B84" s="4" t="s">
        <v>208</v>
      </c>
      <c r="C84" s="15" t="s">
        <v>122</v>
      </c>
    </row>
    <row r="85" spans="1:3" ht="43.2">
      <c r="A85">
        <v>4</v>
      </c>
      <c r="B85" s="4" t="s">
        <v>208</v>
      </c>
      <c r="C85" s="15" t="s">
        <v>122</v>
      </c>
    </row>
    <row r="86" spans="1:3" ht="43.2">
      <c r="A86">
        <v>4</v>
      </c>
      <c r="B86" s="4" t="s">
        <v>208</v>
      </c>
      <c r="C86" s="15" t="s">
        <v>122</v>
      </c>
    </row>
    <row r="87" spans="1:3" ht="43.2">
      <c r="A87">
        <v>4</v>
      </c>
      <c r="B87" s="4" t="s">
        <v>208</v>
      </c>
      <c r="C87" s="15" t="s">
        <v>122</v>
      </c>
    </row>
    <row r="88" spans="1:3" ht="43.2">
      <c r="A88">
        <v>4</v>
      </c>
      <c r="B88" s="4" t="s">
        <v>208</v>
      </c>
      <c r="C88" s="15" t="s">
        <v>122</v>
      </c>
    </row>
    <row r="89" spans="1:3" ht="43.2">
      <c r="A89">
        <v>4</v>
      </c>
      <c r="B89" s="4" t="s">
        <v>208</v>
      </c>
      <c r="C89" s="15" t="s">
        <v>122</v>
      </c>
    </row>
    <row r="90" spans="1:3" ht="43.2">
      <c r="A90">
        <v>4</v>
      </c>
      <c r="B90" s="4" t="s">
        <v>208</v>
      </c>
      <c r="C90" s="15" t="s">
        <v>122</v>
      </c>
    </row>
    <row r="91" spans="1:3" ht="43.2">
      <c r="A91">
        <v>4</v>
      </c>
      <c r="B91" s="4" t="s">
        <v>208</v>
      </c>
      <c r="C91" s="15" t="s">
        <v>122</v>
      </c>
    </row>
    <row r="92" spans="1:3" ht="43.2">
      <c r="A92">
        <v>4</v>
      </c>
      <c r="B92" s="4" t="s">
        <v>208</v>
      </c>
      <c r="C92" s="15" t="s">
        <v>122</v>
      </c>
    </row>
    <row r="93" spans="1:3" ht="43.2">
      <c r="A93">
        <v>4</v>
      </c>
      <c r="B93" s="4" t="s">
        <v>208</v>
      </c>
      <c r="C93" s="15" t="s">
        <v>122</v>
      </c>
    </row>
    <row r="94" spans="1:3" ht="43.2">
      <c r="A94">
        <v>4</v>
      </c>
      <c r="B94" s="4" t="s">
        <v>208</v>
      </c>
      <c r="C94" s="15" t="s">
        <v>122</v>
      </c>
    </row>
    <row r="95" spans="1:3" ht="43.2">
      <c r="A95">
        <v>4</v>
      </c>
      <c r="B95" s="4" t="s">
        <v>208</v>
      </c>
      <c r="C95" s="15" t="s">
        <v>122</v>
      </c>
    </row>
    <row r="96" spans="1:3" ht="43.2">
      <c r="A96">
        <v>4</v>
      </c>
      <c r="B96" s="4" t="s">
        <v>208</v>
      </c>
      <c r="C96" s="15" t="s">
        <v>122</v>
      </c>
    </row>
    <row r="97" spans="1:3" ht="43.2">
      <c r="A97">
        <v>4</v>
      </c>
      <c r="B97" s="4" t="s">
        <v>208</v>
      </c>
      <c r="C97" s="15" t="s">
        <v>122</v>
      </c>
    </row>
    <row r="98" spans="1:3" ht="43.2">
      <c r="A98">
        <v>4</v>
      </c>
      <c r="B98" s="4" t="s">
        <v>208</v>
      </c>
      <c r="C98" s="15" t="s">
        <v>122</v>
      </c>
    </row>
    <row r="99" spans="1:3" ht="43.2">
      <c r="A99">
        <v>4</v>
      </c>
      <c r="B99" s="4" t="s">
        <v>208</v>
      </c>
      <c r="C99" s="15" t="s">
        <v>122</v>
      </c>
    </row>
    <row r="100" spans="1:3" ht="43.2">
      <c r="A100">
        <v>4</v>
      </c>
      <c r="B100" s="4" t="s">
        <v>208</v>
      </c>
      <c r="C100" s="15" t="s">
        <v>122</v>
      </c>
    </row>
    <row r="101" spans="1:3" ht="43.2">
      <c r="A101">
        <v>4</v>
      </c>
      <c r="B101" s="4" t="s">
        <v>208</v>
      </c>
      <c r="C101" s="15" t="s">
        <v>122</v>
      </c>
    </row>
    <row r="102" spans="1:3" ht="43.2">
      <c r="A102">
        <v>4</v>
      </c>
      <c r="B102" s="4" t="s">
        <v>208</v>
      </c>
      <c r="C102" s="15" t="s">
        <v>122</v>
      </c>
    </row>
    <row r="103" spans="1:3" ht="43.2">
      <c r="A103">
        <v>4</v>
      </c>
      <c r="B103" s="4" t="s">
        <v>208</v>
      </c>
      <c r="C103" s="15" t="s">
        <v>122</v>
      </c>
    </row>
    <row r="104" spans="1:3" ht="43.2">
      <c r="A104">
        <v>5</v>
      </c>
      <c r="B104" s="4" t="s">
        <v>237</v>
      </c>
      <c r="C104" s="15" t="s">
        <v>122</v>
      </c>
    </row>
    <row r="105" spans="1:3" ht="43.2">
      <c r="A105">
        <v>5</v>
      </c>
      <c r="B105" s="4" t="s">
        <v>237</v>
      </c>
      <c r="C105" s="15" t="s">
        <v>122</v>
      </c>
    </row>
    <row r="106" spans="1:3" ht="43.2">
      <c r="A106">
        <v>5</v>
      </c>
      <c r="B106" s="4" t="s">
        <v>237</v>
      </c>
      <c r="C106" s="15" t="s">
        <v>122</v>
      </c>
    </row>
    <row r="107" spans="1:3" ht="43.2">
      <c r="A107">
        <v>5</v>
      </c>
      <c r="B107" s="4" t="s">
        <v>237</v>
      </c>
      <c r="C107" s="15" t="s">
        <v>122</v>
      </c>
    </row>
    <row r="108" spans="1:3" ht="43.2">
      <c r="A108">
        <v>5</v>
      </c>
      <c r="B108" s="4" t="s">
        <v>237</v>
      </c>
      <c r="C108" s="15" t="s">
        <v>122</v>
      </c>
    </row>
    <row r="109" spans="1:3" ht="43.2">
      <c r="A109">
        <v>5</v>
      </c>
      <c r="B109" s="4" t="s">
        <v>237</v>
      </c>
      <c r="C109" s="15" t="s">
        <v>122</v>
      </c>
    </row>
    <row r="110" spans="1:3" ht="43.2">
      <c r="A110">
        <v>5</v>
      </c>
      <c r="B110" s="4" t="s">
        <v>237</v>
      </c>
      <c r="C110" s="15" t="s">
        <v>122</v>
      </c>
    </row>
    <row r="111" spans="1:3" ht="43.2">
      <c r="A111">
        <v>5</v>
      </c>
      <c r="B111" s="4" t="s">
        <v>237</v>
      </c>
      <c r="C111" s="15" t="s">
        <v>122</v>
      </c>
    </row>
    <row r="112" spans="1:3" ht="43.2">
      <c r="A112">
        <v>5</v>
      </c>
      <c r="B112" s="4" t="s">
        <v>237</v>
      </c>
      <c r="C112" s="15" t="s">
        <v>122</v>
      </c>
    </row>
    <row r="113" spans="1:3" ht="43.2">
      <c r="A113">
        <v>5</v>
      </c>
      <c r="B113" s="4" t="s">
        <v>237</v>
      </c>
      <c r="C113" s="15" t="s">
        <v>122</v>
      </c>
    </row>
    <row r="114" spans="1:3" ht="43.2">
      <c r="A114">
        <v>5</v>
      </c>
      <c r="B114" s="4" t="s">
        <v>237</v>
      </c>
      <c r="C114" s="15" t="s">
        <v>122</v>
      </c>
    </row>
    <row r="115" spans="1:3" ht="43.2">
      <c r="A115">
        <v>5</v>
      </c>
      <c r="B115" s="4" t="s">
        <v>237</v>
      </c>
      <c r="C115" s="15" t="s">
        <v>122</v>
      </c>
    </row>
    <row r="116" spans="1:3" ht="43.2">
      <c r="A116">
        <v>5</v>
      </c>
      <c r="B116" s="4" t="s">
        <v>237</v>
      </c>
      <c r="C116" s="15" t="s">
        <v>122</v>
      </c>
    </row>
    <row r="117" spans="1:3" ht="43.2">
      <c r="A117">
        <v>5</v>
      </c>
      <c r="B117" s="4" t="s">
        <v>237</v>
      </c>
      <c r="C117" s="15" t="s">
        <v>122</v>
      </c>
    </row>
    <row r="118" spans="1:3" ht="43.2">
      <c r="A118">
        <v>5</v>
      </c>
      <c r="B118" s="4" t="s">
        <v>237</v>
      </c>
      <c r="C118" s="15" t="s">
        <v>122</v>
      </c>
    </row>
    <row r="119" spans="1:3" ht="43.2">
      <c r="A119">
        <v>5</v>
      </c>
      <c r="B119" s="4" t="s">
        <v>237</v>
      </c>
      <c r="C119" s="15" t="s">
        <v>122</v>
      </c>
    </row>
    <row r="120" spans="1:3" ht="43.2">
      <c r="A120">
        <v>5</v>
      </c>
      <c r="B120" s="4" t="s">
        <v>237</v>
      </c>
      <c r="C120" s="15" t="s">
        <v>122</v>
      </c>
    </row>
    <row r="121" spans="1:3" ht="43.2">
      <c r="A121">
        <v>5</v>
      </c>
      <c r="B121" s="4" t="s">
        <v>237</v>
      </c>
      <c r="C121" s="15" t="s">
        <v>122</v>
      </c>
    </row>
    <row r="122" spans="1:3" ht="43.2">
      <c r="A122">
        <v>5</v>
      </c>
      <c r="B122" s="4" t="s">
        <v>237</v>
      </c>
      <c r="C122" s="15" t="s">
        <v>122</v>
      </c>
    </row>
    <row r="123" spans="1:3" ht="43.2">
      <c r="A123">
        <v>5</v>
      </c>
      <c r="B123" s="4" t="s">
        <v>237</v>
      </c>
      <c r="C123" s="15" t="s">
        <v>122</v>
      </c>
    </row>
    <row r="124" spans="1:3" ht="43.2">
      <c r="A124">
        <v>5</v>
      </c>
      <c r="B124" s="4" t="s">
        <v>237</v>
      </c>
      <c r="C124" s="15" t="s">
        <v>122</v>
      </c>
    </row>
    <row r="125" spans="1:3" ht="43.2">
      <c r="A125">
        <v>5</v>
      </c>
      <c r="B125" s="4" t="s">
        <v>237</v>
      </c>
      <c r="C125" s="15" t="s">
        <v>122</v>
      </c>
    </row>
    <row r="126" spans="1:3" ht="43.2">
      <c r="A126">
        <v>5</v>
      </c>
      <c r="B126" s="4" t="s">
        <v>237</v>
      </c>
      <c r="C126" s="15" t="s">
        <v>122</v>
      </c>
    </row>
    <row r="127" spans="1:3" ht="43.2">
      <c r="A127">
        <v>5</v>
      </c>
      <c r="B127" s="4" t="s">
        <v>237</v>
      </c>
      <c r="C127" s="15" t="s">
        <v>122</v>
      </c>
    </row>
    <row r="128" spans="1:3" ht="43.2">
      <c r="A128">
        <v>6</v>
      </c>
      <c r="B128" s="4" t="s">
        <v>264</v>
      </c>
      <c r="C128" s="15" t="s">
        <v>122</v>
      </c>
    </row>
    <row r="129" spans="1:3" ht="43.2">
      <c r="A129">
        <v>6</v>
      </c>
      <c r="B129" s="4" t="s">
        <v>264</v>
      </c>
      <c r="C129" s="15" t="s">
        <v>122</v>
      </c>
    </row>
    <row r="130" spans="1:3" ht="43.2">
      <c r="A130">
        <v>6</v>
      </c>
      <c r="B130" s="4" t="s">
        <v>264</v>
      </c>
      <c r="C130" s="15" t="s">
        <v>122</v>
      </c>
    </row>
    <row r="131" spans="1:3" ht="43.2">
      <c r="A131">
        <v>6</v>
      </c>
      <c r="B131" s="4" t="s">
        <v>264</v>
      </c>
      <c r="C131" s="15" t="s">
        <v>122</v>
      </c>
    </row>
    <row r="132" spans="1:3" ht="43.2">
      <c r="A132">
        <v>6</v>
      </c>
      <c r="B132" s="4" t="s">
        <v>264</v>
      </c>
      <c r="C132" s="15" t="s">
        <v>122</v>
      </c>
    </row>
    <row r="133" spans="1:3" ht="43.2">
      <c r="A133">
        <v>6</v>
      </c>
      <c r="B133" s="4" t="s">
        <v>264</v>
      </c>
      <c r="C133" s="15" t="s">
        <v>122</v>
      </c>
    </row>
    <row r="134" spans="1:3" ht="43.2">
      <c r="A134">
        <v>6</v>
      </c>
      <c r="B134" s="4" t="s">
        <v>264</v>
      </c>
      <c r="C134" s="15" t="s">
        <v>122</v>
      </c>
    </row>
    <row r="135" spans="1:3" ht="43.2">
      <c r="A135">
        <v>6</v>
      </c>
      <c r="B135" s="4" t="s">
        <v>264</v>
      </c>
      <c r="C135" s="15" t="s">
        <v>122</v>
      </c>
    </row>
    <row r="136" spans="1:3" ht="43.2">
      <c r="A136">
        <v>6</v>
      </c>
      <c r="B136" s="4" t="s">
        <v>264</v>
      </c>
      <c r="C136" s="15" t="s">
        <v>122</v>
      </c>
    </row>
    <row r="137" spans="1:3" ht="43.2">
      <c r="A137">
        <v>6</v>
      </c>
      <c r="B137" s="4" t="s">
        <v>264</v>
      </c>
      <c r="C137" s="15" t="s">
        <v>122</v>
      </c>
    </row>
    <row r="138" spans="1:3" ht="43.2">
      <c r="A138">
        <v>6</v>
      </c>
      <c r="B138" s="4" t="s">
        <v>264</v>
      </c>
      <c r="C138" s="15" t="s">
        <v>122</v>
      </c>
    </row>
    <row r="139" spans="1:3" ht="43.2">
      <c r="A139">
        <v>6</v>
      </c>
      <c r="B139" s="4" t="s">
        <v>264</v>
      </c>
      <c r="C139" s="15" t="s">
        <v>122</v>
      </c>
    </row>
    <row r="140" spans="1:3" ht="43.2">
      <c r="A140">
        <v>6</v>
      </c>
      <c r="B140" s="4" t="s">
        <v>264</v>
      </c>
      <c r="C140" s="15" t="s">
        <v>122</v>
      </c>
    </row>
    <row r="141" spans="1:3" ht="43.2">
      <c r="A141">
        <v>6</v>
      </c>
      <c r="B141" s="4" t="s">
        <v>264</v>
      </c>
      <c r="C141" s="15" t="s">
        <v>122</v>
      </c>
    </row>
    <row r="142" spans="1:3" ht="43.2">
      <c r="A142">
        <v>6</v>
      </c>
      <c r="B142" s="4" t="s">
        <v>264</v>
      </c>
      <c r="C142" s="15" t="s">
        <v>122</v>
      </c>
    </row>
    <row r="143" spans="1:3" ht="43.2">
      <c r="A143">
        <v>6</v>
      </c>
      <c r="B143" s="4" t="s">
        <v>264</v>
      </c>
      <c r="C143" s="15" t="s">
        <v>122</v>
      </c>
    </row>
    <row r="144" spans="1:3" ht="43.2">
      <c r="A144">
        <v>6</v>
      </c>
      <c r="B144" s="4" t="s">
        <v>264</v>
      </c>
      <c r="C144" s="15" t="s">
        <v>122</v>
      </c>
    </row>
    <row r="145" spans="1:3" ht="43.2">
      <c r="A145">
        <v>6</v>
      </c>
      <c r="B145" s="4" t="s">
        <v>264</v>
      </c>
      <c r="C145" s="15" t="s">
        <v>122</v>
      </c>
    </row>
    <row r="146" spans="1:3" ht="43.2">
      <c r="A146">
        <v>6</v>
      </c>
      <c r="B146" s="4" t="s">
        <v>264</v>
      </c>
      <c r="C146" s="15" t="s">
        <v>122</v>
      </c>
    </row>
    <row r="147" spans="1:3" ht="43.2">
      <c r="A147">
        <v>6</v>
      </c>
      <c r="B147" s="4" t="s">
        <v>264</v>
      </c>
      <c r="C147" s="15" t="s">
        <v>122</v>
      </c>
    </row>
    <row r="148" spans="1:3" ht="43.2">
      <c r="A148">
        <v>6</v>
      </c>
      <c r="B148" s="4" t="s">
        <v>264</v>
      </c>
      <c r="C148" s="15" t="s">
        <v>122</v>
      </c>
    </row>
    <row r="149" spans="1:3" ht="43.2">
      <c r="A149">
        <v>6</v>
      </c>
      <c r="B149" s="4" t="s">
        <v>264</v>
      </c>
      <c r="C149" s="15" t="s">
        <v>122</v>
      </c>
    </row>
    <row r="150" spans="1:3" ht="43.2">
      <c r="A150">
        <v>6</v>
      </c>
      <c r="B150" s="4" t="s">
        <v>264</v>
      </c>
      <c r="C150" s="15" t="s">
        <v>122</v>
      </c>
    </row>
    <row r="151" spans="1:3" ht="43.2">
      <c r="A151">
        <v>6</v>
      </c>
      <c r="B151" s="4" t="s">
        <v>264</v>
      </c>
      <c r="C151" s="15" t="s">
        <v>122</v>
      </c>
    </row>
    <row r="152" spans="1:3" ht="43.2">
      <c r="A152">
        <v>6</v>
      </c>
      <c r="B152" s="4" t="s">
        <v>264</v>
      </c>
      <c r="C152" s="15" t="s">
        <v>122</v>
      </c>
    </row>
    <row r="153" spans="1:3" ht="43.2">
      <c r="A153">
        <v>6</v>
      </c>
      <c r="B153" s="4" t="s">
        <v>264</v>
      </c>
      <c r="C153" s="15" t="s">
        <v>122</v>
      </c>
    </row>
    <row r="154" spans="1:3" ht="43.2">
      <c r="A154">
        <v>7</v>
      </c>
      <c r="B154" s="4" t="s">
        <v>293</v>
      </c>
      <c r="C154" s="15" t="s">
        <v>122</v>
      </c>
    </row>
    <row r="155" spans="1:3" ht="43.2">
      <c r="A155">
        <v>7</v>
      </c>
      <c r="B155" s="4" t="s">
        <v>293</v>
      </c>
      <c r="C155" s="15" t="s">
        <v>122</v>
      </c>
    </row>
    <row r="156" spans="1:3" ht="43.2">
      <c r="A156">
        <v>7</v>
      </c>
      <c r="B156" s="4" t="s">
        <v>293</v>
      </c>
      <c r="C156" s="15" t="s">
        <v>122</v>
      </c>
    </row>
    <row r="157" spans="1:3" ht="43.2">
      <c r="A157">
        <v>7</v>
      </c>
      <c r="B157" s="4" t="s">
        <v>293</v>
      </c>
      <c r="C157" s="15" t="s">
        <v>122</v>
      </c>
    </row>
    <row r="158" spans="1:3" ht="43.2">
      <c r="A158">
        <v>7</v>
      </c>
      <c r="B158" s="4" t="s">
        <v>293</v>
      </c>
      <c r="C158" s="15" t="s">
        <v>122</v>
      </c>
    </row>
    <row r="159" spans="1:3" ht="43.2">
      <c r="A159">
        <v>7</v>
      </c>
      <c r="B159" s="4" t="s">
        <v>293</v>
      </c>
      <c r="C159" s="15" t="s">
        <v>122</v>
      </c>
    </row>
    <row r="160" spans="1:3" ht="43.2">
      <c r="A160">
        <v>7</v>
      </c>
      <c r="B160" s="4" t="s">
        <v>293</v>
      </c>
      <c r="C160" s="15" t="s">
        <v>122</v>
      </c>
    </row>
    <row r="161" spans="1:3" ht="43.2">
      <c r="A161">
        <v>7</v>
      </c>
      <c r="B161" s="4" t="s">
        <v>293</v>
      </c>
      <c r="C161" s="15" t="s">
        <v>122</v>
      </c>
    </row>
    <row r="162" spans="1:3" ht="43.2">
      <c r="A162">
        <v>7</v>
      </c>
      <c r="B162" s="4" t="s">
        <v>293</v>
      </c>
      <c r="C162" s="15" t="s">
        <v>122</v>
      </c>
    </row>
    <row r="163" spans="1:3" ht="43.2">
      <c r="A163">
        <v>7</v>
      </c>
      <c r="B163" s="4" t="s">
        <v>293</v>
      </c>
      <c r="C163" s="15" t="s">
        <v>122</v>
      </c>
    </row>
    <row r="164" spans="1:3" ht="43.2">
      <c r="A164">
        <v>7</v>
      </c>
      <c r="B164" s="4" t="s">
        <v>293</v>
      </c>
      <c r="C164" s="15" t="s">
        <v>122</v>
      </c>
    </row>
    <row r="165" spans="1:3" ht="43.2">
      <c r="A165">
        <v>7</v>
      </c>
      <c r="B165" s="4" t="s">
        <v>293</v>
      </c>
      <c r="C165" s="15" t="s">
        <v>122</v>
      </c>
    </row>
    <row r="166" spans="1:3" ht="43.2">
      <c r="A166">
        <v>7</v>
      </c>
      <c r="B166" s="4" t="s">
        <v>293</v>
      </c>
      <c r="C166" s="15" t="s">
        <v>122</v>
      </c>
    </row>
    <row r="167" spans="1:3" ht="43.2">
      <c r="A167">
        <v>7</v>
      </c>
      <c r="B167" s="4" t="s">
        <v>293</v>
      </c>
      <c r="C167" s="15" t="s">
        <v>122</v>
      </c>
    </row>
    <row r="168" spans="1:3" ht="43.2">
      <c r="A168">
        <v>7</v>
      </c>
      <c r="B168" s="4" t="s">
        <v>293</v>
      </c>
      <c r="C168" s="15" t="s">
        <v>122</v>
      </c>
    </row>
    <row r="169" spans="1:3" ht="43.2">
      <c r="A169">
        <v>7</v>
      </c>
      <c r="B169" s="4" t="s">
        <v>293</v>
      </c>
      <c r="C169" s="15" t="s">
        <v>122</v>
      </c>
    </row>
    <row r="170" spans="1:3" ht="43.2">
      <c r="A170">
        <v>7</v>
      </c>
      <c r="B170" s="4" t="s">
        <v>293</v>
      </c>
      <c r="C170" s="15" t="s">
        <v>122</v>
      </c>
    </row>
    <row r="171" spans="1:3" ht="43.2">
      <c r="A171">
        <v>7</v>
      </c>
      <c r="B171" s="4" t="s">
        <v>293</v>
      </c>
      <c r="C171" s="15" t="s">
        <v>122</v>
      </c>
    </row>
    <row r="172" spans="1:3" ht="43.2">
      <c r="A172">
        <v>7</v>
      </c>
      <c r="B172" s="4" t="s">
        <v>293</v>
      </c>
      <c r="C172" s="15" t="s">
        <v>122</v>
      </c>
    </row>
    <row r="173" spans="1:3" ht="43.2">
      <c r="A173">
        <v>7</v>
      </c>
      <c r="B173" s="4" t="s">
        <v>293</v>
      </c>
      <c r="C173" s="15" t="s">
        <v>122</v>
      </c>
    </row>
    <row r="174" spans="1:3" ht="43.2">
      <c r="A174">
        <v>7</v>
      </c>
      <c r="B174" s="4" t="s">
        <v>293</v>
      </c>
      <c r="C174" s="15" t="s">
        <v>122</v>
      </c>
    </row>
    <row r="175" spans="1:3" ht="43.2">
      <c r="A175">
        <v>7</v>
      </c>
      <c r="B175" s="4" t="s">
        <v>293</v>
      </c>
      <c r="C175" s="15" t="s">
        <v>122</v>
      </c>
    </row>
    <row r="176" spans="1:3" ht="43.2">
      <c r="A176">
        <v>7</v>
      </c>
      <c r="B176" s="4" t="s">
        <v>293</v>
      </c>
      <c r="C176" s="15" t="s">
        <v>122</v>
      </c>
    </row>
    <row r="177" spans="1:3" ht="43.2">
      <c r="A177">
        <v>7</v>
      </c>
      <c r="B177" s="4" t="s">
        <v>293</v>
      </c>
      <c r="C177" s="15" t="s">
        <v>122</v>
      </c>
    </row>
    <row r="178" spans="1:3" ht="43.2">
      <c r="A178">
        <v>7</v>
      </c>
      <c r="B178" s="4" t="s">
        <v>293</v>
      </c>
      <c r="C178" s="15" t="s">
        <v>122</v>
      </c>
    </row>
    <row r="179" spans="1:3" ht="43.2">
      <c r="A179">
        <v>7</v>
      </c>
      <c r="B179" s="4" t="s">
        <v>293</v>
      </c>
      <c r="C179" s="15" t="s">
        <v>122</v>
      </c>
    </row>
    <row r="180" spans="1:3" ht="43.2">
      <c r="A180">
        <v>8</v>
      </c>
      <c r="B180" s="4" t="s">
        <v>324</v>
      </c>
      <c r="C180" s="15" t="s">
        <v>122</v>
      </c>
    </row>
    <row r="181" spans="1:3" ht="43.2">
      <c r="A181">
        <v>8</v>
      </c>
      <c r="B181" s="4" t="s">
        <v>324</v>
      </c>
      <c r="C181" s="15" t="s">
        <v>122</v>
      </c>
    </row>
    <row r="182" spans="1:3" ht="43.2">
      <c r="A182">
        <v>8</v>
      </c>
      <c r="B182" s="4" t="s">
        <v>324</v>
      </c>
      <c r="C182" s="15" t="s">
        <v>122</v>
      </c>
    </row>
    <row r="183" spans="1:3" ht="43.2">
      <c r="A183">
        <v>8</v>
      </c>
      <c r="B183" s="4" t="s">
        <v>324</v>
      </c>
      <c r="C183" s="15" t="s">
        <v>122</v>
      </c>
    </row>
    <row r="184" spans="1:3" ht="43.2">
      <c r="A184">
        <v>8</v>
      </c>
      <c r="B184" s="4" t="s">
        <v>324</v>
      </c>
      <c r="C184" s="15" t="s">
        <v>122</v>
      </c>
    </row>
    <row r="185" spans="1:3" ht="43.2">
      <c r="A185">
        <v>8</v>
      </c>
      <c r="B185" s="4" t="s">
        <v>324</v>
      </c>
      <c r="C185" s="15" t="s">
        <v>122</v>
      </c>
    </row>
    <row r="186" spans="1:3" ht="43.2">
      <c r="A186">
        <v>8</v>
      </c>
      <c r="B186" s="4" t="s">
        <v>324</v>
      </c>
      <c r="C186" s="15" t="s">
        <v>122</v>
      </c>
    </row>
    <row r="187" spans="1:3" ht="43.2">
      <c r="A187">
        <v>8</v>
      </c>
      <c r="B187" s="4" t="s">
        <v>324</v>
      </c>
      <c r="C187" s="15" t="s">
        <v>122</v>
      </c>
    </row>
    <row r="188" spans="1:3" ht="43.2">
      <c r="A188">
        <v>8</v>
      </c>
      <c r="B188" s="4" t="s">
        <v>324</v>
      </c>
      <c r="C188" s="15" t="s">
        <v>122</v>
      </c>
    </row>
    <row r="189" spans="1:3" ht="43.2">
      <c r="A189">
        <v>8</v>
      </c>
      <c r="B189" s="4" t="s">
        <v>324</v>
      </c>
      <c r="C189" s="15" t="s">
        <v>122</v>
      </c>
    </row>
    <row r="190" spans="1:3" ht="43.2">
      <c r="A190">
        <v>8</v>
      </c>
      <c r="B190" s="4" t="s">
        <v>324</v>
      </c>
      <c r="C190" s="15" t="s">
        <v>122</v>
      </c>
    </row>
    <row r="191" spans="1:3" ht="43.2">
      <c r="A191">
        <v>8</v>
      </c>
      <c r="B191" s="4" t="s">
        <v>324</v>
      </c>
      <c r="C191" s="15" t="s">
        <v>122</v>
      </c>
    </row>
    <row r="192" spans="1:3" ht="43.2">
      <c r="A192">
        <v>8</v>
      </c>
      <c r="B192" s="4" t="s">
        <v>324</v>
      </c>
      <c r="C192" s="15" t="s">
        <v>122</v>
      </c>
    </row>
    <row r="193" spans="1:3" ht="43.2">
      <c r="A193">
        <v>8</v>
      </c>
      <c r="B193" s="4" t="s">
        <v>324</v>
      </c>
      <c r="C193" s="15" t="s">
        <v>122</v>
      </c>
    </row>
    <row r="194" spans="1:3" ht="43.2">
      <c r="A194">
        <v>8</v>
      </c>
      <c r="B194" s="4" t="s">
        <v>324</v>
      </c>
      <c r="C194" s="15" t="s">
        <v>122</v>
      </c>
    </row>
    <row r="195" spans="1:3" ht="43.2">
      <c r="A195">
        <v>8</v>
      </c>
      <c r="B195" s="4" t="s">
        <v>324</v>
      </c>
      <c r="C195" s="15" t="s">
        <v>122</v>
      </c>
    </row>
    <row r="196" spans="1:3" ht="43.2">
      <c r="A196">
        <v>8</v>
      </c>
      <c r="B196" s="4" t="s">
        <v>324</v>
      </c>
      <c r="C196" s="15" t="s">
        <v>122</v>
      </c>
    </row>
    <row r="197" spans="1:3" ht="43.2">
      <c r="A197">
        <v>8</v>
      </c>
      <c r="B197" s="4" t="s">
        <v>324</v>
      </c>
      <c r="C197" s="15" t="s">
        <v>122</v>
      </c>
    </row>
    <row r="198" spans="1:3" ht="43.2">
      <c r="A198">
        <v>8</v>
      </c>
      <c r="B198" s="4" t="s">
        <v>324</v>
      </c>
      <c r="C198" s="15" t="s">
        <v>122</v>
      </c>
    </row>
    <row r="199" spans="1:3" ht="43.2">
      <c r="A199">
        <v>8</v>
      </c>
      <c r="B199" s="4" t="s">
        <v>324</v>
      </c>
      <c r="C199" s="15" t="s">
        <v>122</v>
      </c>
    </row>
    <row r="200" spans="1:3" ht="43.2">
      <c r="A200">
        <v>8</v>
      </c>
      <c r="B200" s="4" t="s">
        <v>324</v>
      </c>
      <c r="C200" s="15" t="s">
        <v>122</v>
      </c>
    </row>
    <row r="201" spans="1:3" ht="43.2">
      <c r="A201">
        <v>8</v>
      </c>
      <c r="B201" s="4" t="s">
        <v>324</v>
      </c>
      <c r="C201" s="15" t="s">
        <v>122</v>
      </c>
    </row>
    <row r="202" spans="1:3" ht="43.2">
      <c r="A202">
        <v>8</v>
      </c>
      <c r="B202" s="4" t="s">
        <v>324</v>
      </c>
      <c r="C202" s="15" t="s">
        <v>122</v>
      </c>
    </row>
    <row r="203" spans="1:3" ht="43.2">
      <c r="A203">
        <v>8</v>
      </c>
      <c r="B203" s="4" t="s">
        <v>324</v>
      </c>
      <c r="C203" s="15" t="s">
        <v>122</v>
      </c>
    </row>
    <row r="204" spans="1:3" ht="43.2">
      <c r="A204">
        <v>9</v>
      </c>
      <c r="B204" s="4" t="s">
        <v>349</v>
      </c>
      <c r="C204" s="15" t="s">
        <v>122</v>
      </c>
    </row>
    <row r="205" spans="1:3" ht="43.2">
      <c r="A205">
        <v>9</v>
      </c>
      <c r="B205" s="4" t="s">
        <v>349</v>
      </c>
      <c r="C205" s="15" t="s">
        <v>122</v>
      </c>
    </row>
    <row r="206" spans="1:3" ht="43.2">
      <c r="A206">
        <v>9</v>
      </c>
      <c r="B206" s="4" t="s">
        <v>349</v>
      </c>
      <c r="C206" s="15" t="s">
        <v>122</v>
      </c>
    </row>
    <row r="207" spans="1:3" ht="43.2">
      <c r="A207">
        <v>9</v>
      </c>
      <c r="B207" s="4" t="s">
        <v>349</v>
      </c>
      <c r="C207" s="15" t="s">
        <v>122</v>
      </c>
    </row>
    <row r="208" spans="1:3" ht="43.2">
      <c r="A208">
        <v>9</v>
      </c>
      <c r="B208" s="4" t="s">
        <v>349</v>
      </c>
      <c r="C208" s="15" t="s">
        <v>122</v>
      </c>
    </row>
    <row r="209" spans="1:3" ht="43.2">
      <c r="A209">
        <v>9</v>
      </c>
      <c r="B209" s="4" t="s">
        <v>349</v>
      </c>
      <c r="C209" s="15" t="s">
        <v>122</v>
      </c>
    </row>
    <row r="210" spans="1:3" ht="43.2">
      <c r="A210">
        <v>9</v>
      </c>
      <c r="B210" s="4" t="s">
        <v>349</v>
      </c>
      <c r="C210" s="15" t="s">
        <v>122</v>
      </c>
    </row>
    <row r="211" spans="1:3" ht="43.2">
      <c r="A211">
        <v>9</v>
      </c>
      <c r="B211" s="4" t="s">
        <v>349</v>
      </c>
      <c r="C211" s="15" t="s">
        <v>122</v>
      </c>
    </row>
    <row r="212" spans="1:3" ht="43.2">
      <c r="A212">
        <v>9</v>
      </c>
      <c r="B212" s="4" t="s">
        <v>349</v>
      </c>
      <c r="C212" s="15" t="s">
        <v>122</v>
      </c>
    </row>
    <row r="213" spans="1:3" ht="43.2">
      <c r="A213">
        <v>9</v>
      </c>
      <c r="B213" s="4" t="s">
        <v>349</v>
      </c>
      <c r="C213" s="15" t="s">
        <v>122</v>
      </c>
    </row>
    <row r="214" spans="1:3" ht="43.2">
      <c r="A214">
        <v>9</v>
      </c>
      <c r="B214" s="4" t="s">
        <v>349</v>
      </c>
      <c r="C214" s="15" t="s">
        <v>122</v>
      </c>
    </row>
    <row r="215" spans="1:3" ht="43.2">
      <c r="A215">
        <v>9</v>
      </c>
      <c r="B215" s="4" t="s">
        <v>349</v>
      </c>
      <c r="C215" s="15" t="s">
        <v>122</v>
      </c>
    </row>
    <row r="216" spans="1:3" ht="43.2">
      <c r="A216">
        <v>9</v>
      </c>
      <c r="B216" s="4" t="s">
        <v>349</v>
      </c>
      <c r="C216" s="15" t="s">
        <v>122</v>
      </c>
    </row>
    <row r="217" spans="1:3" ht="43.2">
      <c r="A217">
        <v>9</v>
      </c>
      <c r="B217" s="4" t="s">
        <v>349</v>
      </c>
      <c r="C217" s="15" t="s">
        <v>122</v>
      </c>
    </row>
    <row r="218" spans="1:3" ht="43.2">
      <c r="A218">
        <v>9</v>
      </c>
      <c r="B218" s="4" t="s">
        <v>349</v>
      </c>
      <c r="C218" s="15" t="s">
        <v>122</v>
      </c>
    </row>
    <row r="219" spans="1:3" ht="43.2">
      <c r="A219">
        <v>9</v>
      </c>
      <c r="B219" s="4" t="s">
        <v>349</v>
      </c>
      <c r="C219" s="15" t="s">
        <v>122</v>
      </c>
    </row>
    <row r="220" spans="1:3" ht="43.2">
      <c r="A220">
        <v>9</v>
      </c>
      <c r="B220" s="4" t="s">
        <v>349</v>
      </c>
      <c r="C220" s="15" t="s">
        <v>122</v>
      </c>
    </row>
    <row r="221" spans="1:3" ht="43.2">
      <c r="A221">
        <v>9</v>
      </c>
      <c r="B221" s="4" t="s">
        <v>349</v>
      </c>
      <c r="C221" s="15" t="s">
        <v>122</v>
      </c>
    </row>
    <row r="222" spans="1:3" ht="43.2">
      <c r="A222">
        <v>9</v>
      </c>
      <c r="B222" s="4" t="s">
        <v>349</v>
      </c>
      <c r="C222" s="15" t="s">
        <v>122</v>
      </c>
    </row>
    <row r="223" spans="1:3" ht="43.2">
      <c r="A223">
        <v>9</v>
      </c>
      <c r="B223" s="4" t="s">
        <v>349</v>
      </c>
      <c r="C223" s="15" t="s">
        <v>122</v>
      </c>
    </row>
    <row r="224" spans="1:3" ht="43.2">
      <c r="A224">
        <v>9</v>
      </c>
      <c r="B224" s="4" t="s">
        <v>349</v>
      </c>
      <c r="C224" s="15" t="s">
        <v>122</v>
      </c>
    </row>
    <row r="225" spans="1:3" ht="43.2">
      <c r="A225">
        <v>9</v>
      </c>
      <c r="B225" s="4" t="s">
        <v>349</v>
      </c>
      <c r="C225" s="15" t="s">
        <v>122</v>
      </c>
    </row>
    <row r="226" spans="1:3" ht="43.2">
      <c r="A226">
        <v>9</v>
      </c>
      <c r="B226" s="4" t="s">
        <v>349</v>
      </c>
      <c r="C226" s="15" t="s">
        <v>122</v>
      </c>
    </row>
    <row r="227" spans="1:3" ht="43.2">
      <c r="A227">
        <v>9</v>
      </c>
      <c r="B227" s="4" t="s">
        <v>349</v>
      </c>
      <c r="C227" s="15" t="s">
        <v>122</v>
      </c>
    </row>
    <row r="228" spans="1:3" ht="43.2">
      <c r="A228">
        <v>9</v>
      </c>
      <c r="B228" s="4" t="s">
        <v>349</v>
      </c>
      <c r="C228" s="15" t="s">
        <v>122</v>
      </c>
    </row>
    <row r="229" spans="1:3" ht="43.2">
      <c r="A229">
        <v>9</v>
      </c>
      <c r="B229" s="4" t="s">
        <v>349</v>
      </c>
      <c r="C229" s="15" t="s">
        <v>122</v>
      </c>
    </row>
    <row r="230" spans="1:3" ht="43.2">
      <c r="A230">
        <v>10</v>
      </c>
      <c r="B230" s="4" t="s">
        <v>25</v>
      </c>
      <c r="C230" s="15" t="s">
        <v>18</v>
      </c>
    </row>
    <row r="231" spans="1:3" ht="43.2">
      <c r="A231">
        <v>10</v>
      </c>
      <c r="B231" s="4" t="s">
        <v>25</v>
      </c>
      <c r="C231" s="15" t="s">
        <v>18</v>
      </c>
    </row>
    <row r="232" spans="1:3" ht="43.2">
      <c r="A232">
        <v>10</v>
      </c>
      <c r="B232" s="4" t="s">
        <v>25</v>
      </c>
      <c r="C232" s="15" t="s">
        <v>18</v>
      </c>
    </row>
    <row r="233" spans="1:3" ht="43.2">
      <c r="A233">
        <v>10</v>
      </c>
      <c r="B233" s="4" t="s">
        <v>25</v>
      </c>
      <c r="C233" s="15" t="s">
        <v>18</v>
      </c>
    </row>
    <row r="234" spans="1:3" ht="43.2">
      <c r="A234">
        <v>10</v>
      </c>
      <c r="B234" s="4" t="s">
        <v>25</v>
      </c>
      <c r="C234" s="15" t="s">
        <v>18</v>
      </c>
    </row>
    <row r="235" spans="1:3" ht="43.2">
      <c r="A235">
        <v>10</v>
      </c>
      <c r="B235" s="4" t="s">
        <v>25</v>
      </c>
      <c r="C235" s="15" t="s">
        <v>18</v>
      </c>
    </row>
    <row r="236" spans="1:3" ht="43.2">
      <c r="A236">
        <v>10</v>
      </c>
      <c r="B236" s="4" t="s">
        <v>25</v>
      </c>
      <c r="C236" s="15" t="s">
        <v>18</v>
      </c>
    </row>
    <row r="237" spans="1:3" ht="43.2">
      <c r="A237">
        <v>10</v>
      </c>
      <c r="B237" s="4" t="s">
        <v>25</v>
      </c>
      <c r="C237" s="15" t="s">
        <v>18</v>
      </c>
    </row>
    <row r="238" spans="1:3" ht="43.2">
      <c r="A238">
        <v>10</v>
      </c>
      <c r="B238" s="4" t="s">
        <v>25</v>
      </c>
      <c r="C238" s="15" t="s">
        <v>18</v>
      </c>
    </row>
    <row r="239" spans="1:3" ht="43.2">
      <c r="A239">
        <v>10</v>
      </c>
      <c r="B239" s="4" t="s">
        <v>25</v>
      </c>
      <c r="C239" s="15" t="s">
        <v>18</v>
      </c>
    </row>
    <row r="240" spans="1:3" ht="43.2">
      <c r="A240">
        <v>10</v>
      </c>
      <c r="B240" s="4" t="s">
        <v>25</v>
      </c>
      <c r="C240" s="15" t="s">
        <v>18</v>
      </c>
    </row>
    <row r="241" spans="1:3" ht="43.2">
      <c r="A241">
        <v>10</v>
      </c>
      <c r="B241" s="4" t="s">
        <v>25</v>
      </c>
      <c r="C241" s="15" t="s">
        <v>18</v>
      </c>
    </row>
    <row r="242" spans="1:3" ht="43.2">
      <c r="A242">
        <v>10</v>
      </c>
      <c r="B242" s="4" t="s">
        <v>25</v>
      </c>
      <c r="C242" s="15" t="s">
        <v>18</v>
      </c>
    </row>
    <row r="243" spans="1:3" ht="43.2">
      <c r="A243">
        <v>10</v>
      </c>
      <c r="B243" s="4" t="s">
        <v>25</v>
      </c>
      <c r="C243" s="15" t="s">
        <v>18</v>
      </c>
    </row>
    <row r="244" spans="1:3" ht="43.2">
      <c r="A244">
        <v>10</v>
      </c>
      <c r="B244" s="4" t="s">
        <v>25</v>
      </c>
      <c r="C244" s="15" t="s">
        <v>18</v>
      </c>
    </row>
    <row r="245" spans="1:3" ht="43.2">
      <c r="A245">
        <v>10</v>
      </c>
      <c r="B245" s="4" t="s">
        <v>25</v>
      </c>
      <c r="C245" s="15" t="s">
        <v>18</v>
      </c>
    </row>
    <row r="246" spans="1:3" ht="43.2">
      <c r="A246">
        <v>10</v>
      </c>
      <c r="B246" s="4" t="s">
        <v>25</v>
      </c>
      <c r="C246" s="15" t="s">
        <v>18</v>
      </c>
    </row>
    <row r="247" spans="1:3" ht="43.2">
      <c r="A247">
        <v>10</v>
      </c>
      <c r="B247" s="4" t="s">
        <v>25</v>
      </c>
      <c r="C247" s="15" t="s">
        <v>18</v>
      </c>
    </row>
    <row r="248" spans="1:3" ht="43.2">
      <c r="A248">
        <v>10</v>
      </c>
      <c r="B248" s="4" t="s">
        <v>25</v>
      </c>
      <c r="C248" s="15" t="s">
        <v>18</v>
      </c>
    </row>
    <row r="249" spans="1:3" ht="43.2">
      <c r="A249">
        <v>10</v>
      </c>
      <c r="B249" s="4" t="s">
        <v>25</v>
      </c>
      <c r="C249" s="15" t="s">
        <v>18</v>
      </c>
    </row>
    <row r="250" spans="1:3" ht="43.2">
      <c r="A250">
        <v>10</v>
      </c>
      <c r="B250" s="4" t="s">
        <v>25</v>
      </c>
      <c r="C250" s="15" t="s">
        <v>18</v>
      </c>
    </row>
    <row r="251" spans="1:3" ht="43.2">
      <c r="A251">
        <v>10</v>
      </c>
      <c r="B251" s="4" t="s">
        <v>25</v>
      </c>
      <c r="C251" s="15" t="s">
        <v>18</v>
      </c>
    </row>
    <row r="252" spans="1:3" ht="43.2">
      <c r="A252">
        <v>10</v>
      </c>
      <c r="B252" s="4" t="s">
        <v>25</v>
      </c>
      <c r="C252" s="15" t="s">
        <v>18</v>
      </c>
    </row>
    <row r="253" spans="1:3" ht="43.2">
      <c r="A253">
        <v>10</v>
      </c>
      <c r="B253" s="4" t="s">
        <v>25</v>
      </c>
      <c r="C253" s="15" t="s">
        <v>18</v>
      </c>
    </row>
    <row r="254" spans="1:3" ht="43.2">
      <c r="A254">
        <v>10</v>
      </c>
      <c r="B254" s="4" t="s">
        <v>25</v>
      </c>
      <c r="C254" s="15" t="s">
        <v>18</v>
      </c>
    </row>
    <row r="255" spans="1:3" ht="43.2">
      <c r="A255">
        <v>10</v>
      </c>
      <c r="B255" s="4" t="s">
        <v>25</v>
      </c>
      <c r="C255" s="15" t="s">
        <v>18</v>
      </c>
    </row>
    <row r="256" spans="1:3" ht="43.2">
      <c r="A256">
        <v>11</v>
      </c>
      <c r="B256" s="4" t="s">
        <v>65</v>
      </c>
      <c r="C256" s="15" t="s">
        <v>18</v>
      </c>
    </row>
    <row r="257" spans="1:3" ht="43.2">
      <c r="A257">
        <v>11</v>
      </c>
      <c r="B257" s="4" t="s">
        <v>65</v>
      </c>
      <c r="C257" s="15" t="s">
        <v>18</v>
      </c>
    </row>
    <row r="258" spans="1:3" ht="43.2">
      <c r="A258">
        <v>11</v>
      </c>
      <c r="B258" s="4" t="s">
        <v>65</v>
      </c>
      <c r="C258" s="15" t="s">
        <v>18</v>
      </c>
    </row>
    <row r="259" spans="1:3" ht="43.2">
      <c r="A259">
        <v>11</v>
      </c>
      <c r="B259" s="4" t="s">
        <v>65</v>
      </c>
      <c r="C259" s="15" t="s">
        <v>18</v>
      </c>
    </row>
    <row r="260" spans="1:3" ht="43.2">
      <c r="A260">
        <v>11</v>
      </c>
      <c r="B260" s="4" t="s">
        <v>65</v>
      </c>
      <c r="C260" s="15" t="s">
        <v>18</v>
      </c>
    </row>
    <row r="261" spans="1:3" ht="43.2">
      <c r="A261">
        <v>11</v>
      </c>
      <c r="B261" s="4" t="s">
        <v>65</v>
      </c>
      <c r="C261" s="15" t="s">
        <v>18</v>
      </c>
    </row>
    <row r="262" spans="1:3" ht="43.2">
      <c r="A262">
        <v>11</v>
      </c>
      <c r="B262" s="4" t="s">
        <v>65</v>
      </c>
      <c r="C262" s="15" t="s">
        <v>18</v>
      </c>
    </row>
    <row r="263" spans="1:3" ht="43.2">
      <c r="A263">
        <v>11</v>
      </c>
      <c r="B263" s="4" t="s">
        <v>65</v>
      </c>
      <c r="C263" s="15" t="s">
        <v>18</v>
      </c>
    </row>
    <row r="264" spans="1:3" ht="43.2">
      <c r="A264">
        <v>11</v>
      </c>
      <c r="B264" s="4" t="s">
        <v>65</v>
      </c>
      <c r="C264" s="15" t="s">
        <v>18</v>
      </c>
    </row>
    <row r="265" spans="1:3" ht="43.2">
      <c r="A265">
        <v>11</v>
      </c>
      <c r="B265" s="4" t="s">
        <v>65</v>
      </c>
      <c r="C265" s="15" t="s">
        <v>18</v>
      </c>
    </row>
    <row r="266" spans="1:3" ht="43.2">
      <c r="A266">
        <v>11</v>
      </c>
      <c r="B266" s="4" t="s">
        <v>65</v>
      </c>
      <c r="C266" s="15" t="s">
        <v>18</v>
      </c>
    </row>
    <row r="267" spans="1:3" ht="43.2">
      <c r="A267">
        <v>11</v>
      </c>
      <c r="B267" s="4" t="s">
        <v>65</v>
      </c>
      <c r="C267" s="15" t="s">
        <v>18</v>
      </c>
    </row>
    <row r="268" spans="1:3" ht="43.2">
      <c r="A268">
        <v>11</v>
      </c>
      <c r="B268" s="4" t="s">
        <v>65</v>
      </c>
      <c r="C268" s="15" t="s">
        <v>18</v>
      </c>
    </row>
    <row r="269" spans="1:3" ht="43.2">
      <c r="A269">
        <v>11</v>
      </c>
      <c r="B269" s="4" t="s">
        <v>65</v>
      </c>
      <c r="C269" s="15" t="s">
        <v>18</v>
      </c>
    </row>
    <row r="270" spans="1:3" ht="43.2">
      <c r="A270">
        <v>11</v>
      </c>
      <c r="B270" s="4" t="s">
        <v>65</v>
      </c>
      <c r="C270" s="15" t="s">
        <v>18</v>
      </c>
    </row>
    <row r="271" spans="1:3" ht="43.2">
      <c r="A271">
        <v>11</v>
      </c>
      <c r="B271" s="4" t="s">
        <v>65</v>
      </c>
      <c r="C271" s="15" t="s">
        <v>18</v>
      </c>
    </row>
    <row r="272" spans="1:3" ht="43.2">
      <c r="A272">
        <v>11</v>
      </c>
      <c r="B272" s="4" t="s">
        <v>65</v>
      </c>
      <c r="C272" s="15" t="s">
        <v>18</v>
      </c>
    </row>
    <row r="273" spans="1:3" ht="43.2">
      <c r="A273">
        <v>11</v>
      </c>
      <c r="B273" s="4" t="s">
        <v>65</v>
      </c>
      <c r="C273" s="15" t="s">
        <v>18</v>
      </c>
    </row>
    <row r="274" spans="1:3" ht="43.2">
      <c r="A274">
        <v>11</v>
      </c>
      <c r="B274" s="4" t="s">
        <v>65</v>
      </c>
      <c r="C274" s="15" t="s">
        <v>18</v>
      </c>
    </row>
    <row r="275" spans="1:3" ht="43.2">
      <c r="A275">
        <v>11</v>
      </c>
      <c r="B275" s="4" t="s">
        <v>65</v>
      </c>
      <c r="C275" s="15" t="s">
        <v>18</v>
      </c>
    </row>
    <row r="276" spans="1:3" ht="43.2">
      <c r="A276">
        <v>11</v>
      </c>
      <c r="B276" s="4" t="s">
        <v>65</v>
      </c>
      <c r="C276" s="15" t="s">
        <v>18</v>
      </c>
    </row>
    <row r="277" spans="1:3" ht="43.2">
      <c r="A277">
        <v>11</v>
      </c>
      <c r="B277" s="4" t="s">
        <v>65</v>
      </c>
      <c r="C277" s="15" t="s">
        <v>18</v>
      </c>
    </row>
    <row r="278" spans="1:3" ht="43.2">
      <c r="A278">
        <v>11</v>
      </c>
      <c r="B278" s="4" t="s">
        <v>65</v>
      </c>
      <c r="C278" s="15" t="s">
        <v>18</v>
      </c>
    </row>
    <row r="279" spans="1:3" ht="43.2">
      <c r="A279">
        <v>11</v>
      </c>
      <c r="B279" s="4" t="s">
        <v>65</v>
      </c>
      <c r="C279" s="15" t="s">
        <v>18</v>
      </c>
    </row>
    <row r="280" spans="1:3" ht="43.2">
      <c r="A280">
        <v>11</v>
      </c>
      <c r="B280" s="4" t="s">
        <v>65</v>
      </c>
      <c r="C280" s="15" t="s">
        <v>18</v>
      </c>
    </row>
    <row r="281" spans="1:3" ht="43.2">
      <c r="A281">
        <v>12</v>
      </c>
      <c r="B281" s="4" t="s">
        <v>93</v>
      </c>
      <c r="C281" s="15" t="s">
        <v>18</v>
      </c>
    </row>
    <row r="282" spans="1:3" ht="43.2">
      <c r="A282">
        <v>12</v>
      </c>
      <c r="B282" s="4" t="s">
        <v>93</v>
      </c>
      <c r="C282" s="15" t="s">
        <v>18</v>
      </c>
    </row>
    <row r="283" spans="1:3" ht="43.2">
      <c r="A283">
        <v>12</v>
      </c>
      <c r="B283" s="4" t="s">
        <v>93</v>
      </c>
      <c r="C283" s="15" t="s">
        <v>18</v>
      </c>
    </row>
    <row r="284" spans="1:3" ht="43.2">
      <c r="A284">
        <v>12</v>
      </c>
      <c r="B284" s="4" t="s">
        <v>93</v>
      </c>
      <c r="C284" s="15" t="s">
        <v>18</v>
      </c>
    </row>
    <row r="285" spans="1:3" ht="43.2">
      <c r="A285">
        <v>12</v>
      </c>
      <c r="B285" s="4" t="s">
        <v>93</v>
      </c>
      <c r="C285" s="15" t="s">
        <v>18</v>
      </c>
    </row>
    <row r="286" spans="1:3" ht="43.2">
      <c r="A286">
        <v>12</v>
      </c>
      <c r="B286" s="4" t="s">
        <v>93</v>
      </c>
      <c r="C286" s="15" t="s">
        <v>18</v>
      </c>
    </row>
    <row r="287" spans="1:3" ht="43.2">
      <c r="A287">
        <v>12</v>
      </c>
      <c r="B287" s="4" t="s">
        <v>93</v>
      </c>
      <c r="C287" s="15" t="s">
        <v>18</v>
      </c>
    </row>
    <row r="288" spans="1:3" ht="43.2">
      <c r="A288">
        <v>12</v>
      </c>
      <c r="B288" s="4" t="s">
        <v>93</v>
      </c>
      <c r="C288" s="15" t="s">
        <v>18</v>
      </c>
    </row>
    <row r="289" spans="1:3" ht="43.2">
      <c r="A289">
        <v>12</v>
      </c>
      <c r="B289" s="4" t="s">
        <v>93</v>
      </c>
      <c r="C289" s="15" t="s">
        <v>18</v>
      </c>
    </row>
    <row r="290" spans="1:3" ht="43.2">
      <c r="A290">
        <v>12</v>
      </c>
      <c r="B290" s="4" t="s">
        <v>93</v>
      </c>
      <c r="C290" s="15" t="s">
        <v>18</v>
      </c>
    </row>
    <row r="291" spans="1:3" ht="43.2">
      <c r="A291">
        <v>12</v>
      </c>
      <c r="B291" s="4" t="s">
        <v>93</v>
      </c>
      <c r="C291" s="15" t="s">
        <v>18</v>
      </c>
    </row>
    <row r="292" spans="1:3" ht="43.2">
      <c r="A292">
        <v>12</v>
      </c>
      <c r="B292" s="4" t="s">
        <v>93</v>
      </c>
      <c r="C292" s="15" t="s">
        <v>18</v>
      </c>
    </row>
    <row r="293" spans="1:3" ht="43.2">
      <c r="A293">
        <v>12</v>
      </c>
      <c r="B293" s="4" t="s">
        <v>93</v>
      </c>
      <c r="C293" s="15" t="s">
        <v>18</v>
      </c>
    </row>
    <row r="294" spans="1:3" ht="43.2">
      <c r="A294">
        <v>12</v>
      </c>
      <c r="B294" s="4" t="s">
        <v>93</v>
      </c>
      <c r="C294" s="15" t="s">
        <v>18</v>
      </c>
    </row>
    <row r="295" spans="1:3" ht="43.2">
      <c r="A295">
        <v>12</v>
      </c>
      <c r="B295" s="4" t="s">
        <v>93</v>
      </c>
      <c r="C295" s="15" t="s">
        <v>18</v>
      </c>
    </row>
    <row r="296" spans="1:3" ht="43.2">
      <c r="A296">
        <v>12</v>
      </c>
      <c r="B296" s="4" t="s">
        <v>93</v>
      </c>
      <c r="C296" s="15" t="s">
        <v>18</v>
      </c>
    </row>
    <row r="297" spans="1:3" ht="43.2">
      <c r="A297">
        <v>12</v>
      </c>
      <c r="B297" s="4" t="s">
        <v>93</v>
      </c>
      <c r="C297" s="15" t="s">
        <v>18</v>
      </c>
    </row>
    <row r="298" spans="1:3" ht="43.2">
      <c r="A298">
        <v>12</v>
      </c>
      <c r="B298" s="4" t="s">
        <v>93</v>
      </c>
      <c r="C298" s="15" t="s">
        <v>18</v>
      </c>
    </row>
    <row r="299" spans="1:3" ht="43.2">
      <c r="A299">
        <v>12</v>
      </c>
      <c r="B299" s="4" t="s">
        <v>93</v>
      </c>
      <c r="C299" s="15" t="s">
        <v>18</v>
      </c>
    </row>
    <row r="300" spans="1:3" ht="43.2">
      <c r="A300">
        <v>12</v>
      </c>
      <c r="B300" s="4" t="s">
        <v>93</v>
      </c>
      <c r="C300" s="15" t="s">
        <v>18</v>
      </c>
    </row>
    <row r="301" spans="1:3" ht="43.2">
      <c r="A301">
        <v>12</v>
      </c>
      <c r="B301" s="4" t="s">
        <v>93</v>
      </c>
      <c r="C301" s="15" t="s">
        <v>18</v>
      </c>
    </row>
    <row r="302" spans="1:3" ht="43.2">
      <c r="A302">
        <v>12</v>
      </c>
      <c r="B302" s="4" t="s">
        <v>93</v>
      </c>
      <c r="C302" s="15" t="s">
        <v>18</v>
      </c>
    </row>
    <row r="303" spans="1:3" ht="43.2">
      <c r="A303">
        <v>12</v>
      </c>
      <c r="B303" s="4" t="s">
        <v>93</v>
      </c>
      <c r="C303" s="15" t="s">
        <v>18</v>
      </c>
    </row>
    <row r="304" spans="1:3" ht="43.2">
      <c r="A304">
        <v>12</v>
      </c>
      <c r="B304" s="4" t="s">
        <v>93</v>
      </c>
      <c r="C304" s="15" t="s">
        <v>18</v>
      </c>
    </row>
    <row r="305" spans="1:3" ht="43.2">
      <c r="A305">
        <v>12</v>
      </c>
      <c r="B305" s="4" t="s">
        <v>93</v>
      </c>
      <c r="C305" s="15" t="s">
        <v>18</v>
      </c>
    </row>
    <row r="306" spans="1:3" ht="43.2">
      <c r="A306">
        <v>12</v>
      </c>
      <c r="B306" s="4" t="s">
        <v>93</v>
      </c>
      <c r="C306" s="15" t="s">
        <v>18</v>
      </c>
    </row>
    <row r="307" spans="1:3" ht="57.6">
      <c r="A307">
        <v>13</v>
      </c>
      <c r="B307" s="14" t="s">
        <v>378</v>
      </c>
      <c r="C307" s="15" t="s">
        <v>379</v>
      </c>
    </row>
    <row r="308" spans="1:3" ht="57.6">
      <c r="A308">
        <v>13</v>
      </c>
      <c r="B308" s="14" t="s">
        <v>378</v>
      </c>
      <c r="C308" s="15" t="s">
        <v>379</v>
      </c>
    </row>
    <row r="309" spans="1:3" ht="57.6">
      <c r="A309">
        <v>13</v>
      </c>
      <c r="B309" s="14" t="s">
        <v>378</v>
      </c>
      <c r="C309" s="15" t="s">
        <v>379</v>
      </c>
    </row>
    <row r="310" spans="1:3" ht="57.6">
      <c r="A310">
        <v>13</v>
      </c>
      <c r="B310" s="14" t="s">
        <v>378</v>
      </c>
      <c r="C310" s="15" t="s">
        <v>379</v>
      </c>
    </row>
    <row r="311" spans="1:3" ht="57.6">
      <c r="A311">
        <v>13</v>
      </c>
      <c r="B311" s="14" t="s">
        <v>378</v>
      </c>
      <c r="C311" s="15" t="s">
        <v>379</v>
      </c>
    </row>
    <row r="312" spans="1:3" ht="57.6">
      <c r="A312">
        <v>13</v>
      </c>
      <c r="B312" s="14" t="s">
        <v>378</v>
      </c>
      <c r="C312" s="15" t="s">
        <v>379</v>
      </c>
    </row>
    <row r="313" spans="1:3" ht="57.6">
      <c r="A313">
        <v>13</v>
      </c>
      <c r="B313" s="14" t="s">
        <v>378</v>
      </c>
      <c r="C313" s="15" t="s">
        <v>379</v>
      </c>
    </row>
    <row r="314" spans="1:3" ht="57.6">
      <c r="A314">
        <v>13</v>
      </c>
      <c r="B314" s="14" t="s">
        <v>378</v>
      </c>
      <c r="C314" s="15" t="s">
        <v>379</v>
      </c>
    </row>
    <row r="315" spans="1:3" ht="57.6">
      <c r="A315">
        <v>13</v>
      </c>
      <c r="B315" s="14" t="s">
        <v>378</v>
      </c>
      <c r="C315" s="15" t="s">
        <v>379</v>
      </c>
    </row>
    <row r="316" spans="1:3" ht="57.6">
      <c r="A316">
        <v>13</v>
      </c>
      <c r="B316" s="14" t="s">
        <v>378</v>
      </c>
      <c r="C316" s="15" t="s">
        <v>379</v>
      </c>
    </row>
    <row r="317" spans="1:3" ht="57.6">
      <c r="A317">
        <v>13</v>
      </c>
      <c r="B317" s="14" t="s">
        <v>378</v>
      </c>
      <c r="C317" s="15" t="s">
        <v>379</v>
      </c>
    </row>
    <row r="318" spans="1:3" ht="57.6">
      <c r="A318">
        <v>13</v>
      </c>
      <c r="B318" s="14" t="s">
        <v>378</v>
      </c>
      <c r="C318" s="15" t="s">
        <v>379</v>
      </c>
    </row>
    <row r="319" spans="1:3" ht="57.6">
      <c r="A319">
        <v>13</v>
      </c>
      <c r="B319" s="14" t="s">
        <v>378</v>
      </c>
      <c r="C319" s="15" t="s">
        <v>379</v>
      </c>
    </row>
    <row r="320" spans="1:3" ht="57.6">
      <c r="A320">
        <v>13</v>
      </c>
      <c r="B320" s="14" t="s">
        <v>378</v>
      </c>
      <c r="C320" s="15" t="s">
        <v>379</v>
      </c>
    </row>
    <row r="321" spans="1:3" ht="57.6">
      <c r="A321">
        <v>13</v>
      </c>
      <c r="B321" s="14" t="s">
        <v>378</v>
      </c>
      <c r="C321" s="15" t="s">
        <v>379</v>
      </c>
    </row>
    <row r="322" spans="1:3" ht="57.6">
      <c r="A322">
        <v>13</v>
      </c>
      <c r="B322" s="14" t="s">
        <v>378</v>
      </c>
      <c r="C322" s="15" t="s">
        <v>379</v>
      </c>
    </row>
    <row r="323" spans="1:3" ht="57.6">
      <c r="A323">
        <v>13</v>
      </c>
      <c r="B323" s="14" t="s">
        <v>378</v>
      </c>
      <c r="C323" s="15" t="s">
        <v>379</v>
      </c>
    </row>
    <row r="324" spans="1:3" ht="57.6">
      <c r="A324">
        <v>13</v>
      </c>
      <c r="B324" s="14" t="s">
        <v>378</v>
      </c>
      <c r="C324" s="15" t="s">
        <v>379</v>
      </c>
    </row>
    <row r="325" spans="1:3" ht="57.6">
      <c r="A325">
        <v>13</v>
      </c>
      <c r="B325" s="14" t="s">
        <v>378</v>
      </c>
      <c r="C325" s="15" t="s">
        <v>379</v>
      </c>
    </row>
    <row r="326" spans="1:3" ht="57.6">
      <c r="A326">
        <v>13</v>
      </c>
      <c r="B326" s="14" t="s">
        <v>378</v>
      </c>
      <c r="C326" s="15" t="s">
        <v>379</v>
      </c>
    </row>
    <row r="327" spans="1:3" ht="57.6">
      <c r="A327">
        <v>13</v>
      </c>
      <c r="B327" s="14" t="s">
        <v>378</v>
      </c>
      <c r="C327" s="15" t="s">
        <v>379</v>
      </c>
    </row>
    <row r="328" spans="1:3" ht="57.6">
      <c r="A328">
        <v>13</v>
      </c>
      <c r="B328" s="14" t="s">
        <v>378</v>
      </c>
      <c r="C328" s="15" t="s">
        <v>379</v>
      </c>
    </row>
    <row r="329" spans="1:3" ht="57.6">
      <c r="A329">
        <v>13</v>
      </c>
      <c r="B329" s="14" t="s">
        <v>378</v>
      </c>
      <c r="C329" s="15" t="s">
        <v>379</v>
      </c>
    </row>
    <row r="330" spans="1:3" ht="57.6">
      <c r="A330">
        <v>13</v>
      </c>
      <c r="B330" s="14" t="s">
        <v>378</v>
      </c>
      <c r="C330" s="15" t="s">
        <v>379</v>
      </c>
    </row>
    <row r="331" spans="1:3" ht="57.6">
      <c r="A331">
        <v>13</v>
      </c>
      <c r="B331" s="14" t="s">
        <v>378</v>
      </c>
      <c r="C331" s="15" t="s">
        <v>379</v>
      </c>
    </row>
    <row r="332" spans="1:3" ht="57.6">
      <c r="A332">
        <v>13</v>
      </c>
      <c r="B332" s="14" t="s">
        <v>378</v>
      </c>
      <c r="C332" s="15" t="s">
        <v>379</v>
      </c>
    </row>
    <row r="333" spans="1:3" ht="57.6">
      <c r="A333">
        <v>14</v>
      </c>
      <c r="B333" s="4" t="s">
        <v>394</v>
      </c>
      <c r="C333" s="15" t="s">
        <v>379</v>
      </c>
    </row>
    <row r="334" spans="1:3" ht="57.6">
      <c r="A334">
        <v>14</v>
      </c>
      <c r="B334" s="4" t="s">
        <v>394</v>
      </c>
      <c r="C334" s="15" t="s">
        <v>379</v>
      </c>
    </row>
    <row r="335" spans="1:3" ht="57.6">
      <c r="A335">
        <v>14</v>
      </c>
      <c r="B335" s="4" t="s">
        <v>394</v>
      </c>
      <c r="C335" s="15" t="s">
        <v>379</v>
      </c>
    </row>
    <row r="336" spans="1:3" ht="57.6">
      <c r="A336">
        <v>14</v>
      </c>
      <c r="B336" s="4" t="s">
        <v>394</v>
      </c>
      <c r="C336" s="15" t="s">
        <v>379</v>
      </c>
    </row>
    <row r="337" spans="1:3" ht="57.6">
      <c r="A337">
        <v>14</v>
      </c>
      <c r="B337" s="4" t="s">
        <v>394</v>
      </c>
      <c r="C337" s="15" t="s">
        <v>379</v>
      </c>
    </row>
    <row r="338" spans="1:3" ht="57.6">
      <c r="A338">
        <v>14</v>
      </c>
      <c r="B338" s="4" t="s">
        <v>394</v>
      </c>
      <c r="C338" s="15" t="s">
        <v>379</v>
      </c>
    </row>
    <row r="339" spans="1:3" ht="57.6">
      <c r="A339">
        <v>14</v>
      </c>
      <c r="B339" s="4" t="s">
        <v>394</v>
      </c>
      <c r="C339" s="15" t="s">
        <v>379</v>
      </c>
    </row>
    <row r="340" spans="1:3" ht="57.6">
      <c r="A340">
        <v>14</v>
      </c>
      <c r="B340" s="4" t="s">
        <v>394</v>
      </c>
      <c r="C340" s="15" t="s">
        <v>379</v>
      </c>
    </row>
    <row r="341" spans="1:3" ht="57.6">
      <c r="A341">
        <v>14</v>
      </c>
      <c r="B341" s="4" t="s">
        <v>394</v>
      </c>
      <c r="C341" s="15" t="s">
        <v>379</v>
      </c>
    </row>
    <row r="342" spans="1:3" ht="57.6">
      <c r="A342">
        <v>14</v>
      </c>
      <c r="B342" s="4" t="s">
        <v>394</v>
      </c>
      <c r="C342" s="15" t="s">
        <v>379</v>
      </c>
    </row>
    <row r="343" spans="1:3" ht="57.6">
      <c r="A343">
        <v>14</v>
      </c>
      <c r="B343" s="4" t="s">
        <v>394</v>
      </c>
      <c r="C343" s="15" t="s">
        <v>379</v>
      </c>
    </row>
    <row r="344" spans="1:3" ht="57.6">
      <c r="A344">
        <v>14</v>
      </c>
      <c r="B344" s="4" t="s">
        <v>394</v>
      </c>
      <c r="C344" s="15" t="s">
        <v>379</v>
      </c>
    </row>
    <row r="345" spans="1:3" ht="57.6">
      <c r="A345">
        <v>14</v>
      </c>
      <c r="B345" s="4" t="s">
        <v>394</v>
      </c>
      <c r="C345" s="15" t="s">
        <v>379</v>
      </c>
    </row>
    <row r="346" spans="1:3" ht="57.6">
      <c r="A346">
        <v>14</v>
      </c>
      <c r="B346" s="4" t="s">
        <v>394</v>
      </c>
      <c r="C346" s="15" t="s">
        <v>379</v>
      </c>
    </row>
    <row r="347" spans="1:3" ht="57.6">
      <c r="A347">
        <v>14</v>
      </c>
      <c r="B347" s="4" t="s">
        <v>394</v>
      </c>
      <c r="C347" s="15" t="s">
        <v>379</v>
      </c>
    </row>
    <row r="348" spans="1:3" ht="57.6">
      <c r="A348">
        <v>14</v>
      </c>
      <c r="B348" s="4" t="s">
        <v>394</v>
      </c>
      <c r="C348" s="15" t="s">
        <v>379</v>
      </c>
    </row>
    <row r="349" spans="1:3" ht="57.6">
      <c r="A349">
        <v>14</v>
      </c>
      <c r="B349" s="4" t="s">
        <v>394</v>
      </c>
      <c r="C349" s="15" t="s">
        <v>379</v>
      </c>
    </row>
    <row r="350" spans="1:3" ht="57.6">
      <c r="A350">
        <v>14</v>
      </c>
      <c r="B350" s="4" t="s">
        <v>394</v>
      </c>
      <c r="C350" s="15" t="s">
        <v>379</v>
      </c>
    </row>
    <row r="351" spans="1:3" ht="57.6">
      <c r="A351">
        <v>14</v>
      </c>
      <c r="B351" s="4" t="s">
        <v>394</v>
      </c>
      <c r="C351" s="15" t="s">
        <v>379</v>
      </c>
    </row>
    <row r="352" spans="1:3" ht="57.6">
      <c r="A352">
        <v>14</v>
      </c>
      <c r="B352" s="4" t="s">
        <v>394</v>
      </c>
      <c r="C352" s="15" t="s">
        <v>379</v>
      </c>
    </row>
    <row r="353" spans="1:3" ht="57.6">
      <c r="A353">
        <v>14</v>
      </c>
      <c r="B353" s="4" t="s">
        <v>394</v>
      </c>
      <c r="C353" s="15" t="s">
        <v>379</v>
      </c>
    </row>
    <row r="354" spans="1:3" ht="57.6">
      <c r="A354">
        <v>14</v>
      </c>
      <c r="B354" s="4" t="s">
        <v>394</v>
      </c>
      <c r="C354" s="15" t="s">
        <v>379</v>
      </c>
    </row>
    <row r="355" spans="1:3" ht="57.6">
      <c r="A355">
        <v>14</v>
      </c>
      <c r="B355" s="4" t="s">
        <v>394</v>
      </c>
      <c r="C355" s="15" t="s">
        <v>379</v>
      </c>
    </row>
    <row r="356" spans="1:3" ht="57.6">
      <c r="A356">
        <v>14</v>
      </c>
      <c r="B356" s="4" t="s">
        <v>394</v>
      </c>
      <c r="C356" s="15" t="s">
        <v>379</v>
      </c>
    </row>
    <row r="357" spans="1:3" ht="57.6">
      <c r="A357">
        <v>14</v>
      </c>
      <c r="B357" s="4" t="s">
        <v>394</v>
      </c>
      <c r="C357" s="15" t="s">
        <v>379</v>
      </c>
    </row>
    <row r="358" spans="1:3" ht="57.6">
      <c r="A358">
        <v>15</v>
      </c>
      <c r="B358" s="4" t="s">
        <v>395</v>
      </c>
      <c r="C358" s="15" t="s">
        <v>379</v>
      </c>
    </row>
    <row r="359" spans="1:3" ht="57.6">
      <c r="A359">
        <v>15</v>
      </c>
      <c r="B359" s="4" t="s">
        <v>395</v>
      </c>
      <c r="C359" s="15" t="s">
        <v>379</v>
      </c>
    </row>
    <row r="360" spans="1:3" ht="57.6">
      <c r="A360">
        <v>15</v>
      </c>
      <c r="B360" s="4" t="s">
        <v>395</v>
      </c>
      <c r="C360" s="15" t="s">
        <v>379</v>
      </c>
    </row>
    <row r="361" spans="1:3" ht="57.6">
      <c r="A361">
        <v>15</v>
      </c>
      <c r="B361" s="4" t="s">
        <v>395</v>
      </c>
      <c r="C361" s="15" t="s">
        <v>379</v>
      </c>
    </row>
    <row r="362" spans="1:3" ht="57.6">
      <c r="A362">
        <v>15</v>
      </c>
      <c r="B362" s="4" t="s">
        <v>395</v>
      </c>
      <c r="C362" s="15" t="s">
        <v>379</v>
      </c>
    </row>
    <row r="363" spans="1:3" ht="57.6">
      <c r="A363">
        <v>15</v>
      </c>
      <c r="B363" s="4" t="s">
        <v>395</v>
      </c>
      <c r="C363" s="15" t="s">
        <v>379</v>
      </c>
    </row>
    <row r="364" spans="1:3" ht="57.6">
      <c r="A364">
        <v>15</v>
      </c>
      <c r="B364" s="4" t="s">
        <v>395</v>
      </c>
      <c r="C364" s="15" t="s">
        <v>379</v>
      </c>
    </row>
    <row r="365" spans="1:3" ht="57.6">
      <c r="A365">
        <v>15</v>
      </c>
      <c r="B365" s="4" t="s">
        <v>395</v>
      </c>
      <c r="C365" s="15" t="s">
        <v>379</v>
      </c>
    </row>
    <row r="366" spans="1:3" ht="57.6">
      <c r="A366">
        <v>15</v>
      </c>
      <c r="B366" s="4" t="s">
        <v>395</v>
      </c>
      <c r="C366" s="15" t="s">
        <v>379</v>
      </c>
    </row>
    <row r="367" spans="1:3" ht="57.6">
      <c r="A367">
        <v>15</v>
      </c>
      <c r="B367" s="4" t="s">
        <v>395</v>
      </c>
      <c r="C367" s="15" t="s">
        <v>379</v>
      </c>
    </row>
    <row r="368" spans="1:3" ht="57.6">
      <c r="A368">
        <v>15</v>
      </c>
      <c r="B368" s="4" t="s">
        <v>395</v>
      </c>
      <c r="C368" s="15" t="s">
        <v>379</v>
      </c>
    </row>
    <row r="369" spans="1:3" ht="57.6">
      <c r="A369">
        <v>15</v>
      </c>
      <c r="B369" s="4" t="s">
        <v>395</v>
      </c>
      <c r="C369" s="15" t="s">
        <v>379</v>
      </c>
    </row>
    <row r="370" spans="1:3" ht="57.6">
      <c r="A370">
        <v>15</v>
      </c>
      <c r="B370" s="4" t="s">
        <v>395</v>
      </c>
      <c r="C370" s="15" t="s">
        <v>379</v>
      </c>
    </row>
    <row r="371" spans="1:3" ht="57.6">
      <c r="A371">
        <v>15</v>
      </c>
      <c r="B371" s="4" t="s">
        <v>395</v>
      </c>
      <c r="C371" s="15" t="s">
        <v>379</v>
      </c>
    </row>
    <row r="372" spans="1:3" ht="57.6">
      <c r="A372">
        <v>15</v>
      </c>
      <c r="B372" s="4" t="s">
        <v>395</v>
      </c>
      <c r="C372" s="15" t="s">
        <v>379</v>
      </c>
    </row>
    <row r="373" spans="1:3" ht="57.6">
      <c r="A373">
        <v>15</v>
      </c>
      <c r="B373" s="4" t="s">
        <v>395</v>
      </c>
      <c r="C373" s="15" t="s">
        <v>379</v>
      </c>
    </row>
    <row r="374" spans="1:3" ht="57.6">
      <c r="A374">
        <v>15</v>
      </c>
      <c r="B374" s="4" t="s">
        <v>395</v>
      </c>
      <c r="C374" s="15" t="s">
        <v>379</v>
      </c>
    </row>
    <row r="375" spans="1:3" ht="57.6">
      <c r="A375">
        <v>15</v>
      </c>
      <c r="B375" s="4" t="s">
        <v>395</v>
      </c>
      <c r="C375" s="15" t="s">
        <v>379</v>
      </c>
    </row>
    <row r="376" spans="1:3" ht="57.6">
      <c r="A376">
        <v>15</v>
      </c>
      <c r="B376" s="4" t="s">
        <v>395</v>
      </c>
      <c r="C376" s="15" t="s">
        <v>379</v>
      </c>
    </row>
    <row r="377" spans="1:3" ht="57.6">
      <c r="A377">
        <v>15</v>
      </c>
      <c r="B377" s="4" t="s">
        <v>395</v>
      </c>
      <c r="C377" s="15" t="s">
        <v>379</v>
      </c>
    </row>
    <row r="378" spans="1:3" ht="57.6">
      <c r="A378">
        <v>15</v>
      </c>
      <c r="B378" s="4" t="s">
        <v>395</v>
      </c>
      <c r="C378" s="15" t="s">
        <v>379</v>
      </c>
    </row>
    <row r="379" spans="1:3" ht="57.6">
      <c r="A379">
        <v>15</v>
      </c>
      <c r="B379" s="4" t="s">
        <v>395</v>
      </c>
      <c r="C379" s="15" t="s">
        <v>379</v>
      </c>
    </row>
    <row r="380" spans="1:3" ht="57.6">
      <c r="A380">
        <v>15</v>
      </c>
      <c r="B380" s="4" t="s">
        <v>395</v>
      </c>
      <c r="C380" s="15" t="s">
        <v>379</v>
      </c>
    </row>
    <row r="381" spans="1:3" ht="57.6">
      <c r="A381">
        <v>15</v>
      </c>
      <c r="B381" s="4" t="s">
        <v>395</v>
      </c>
      <c r="C381" s="15" t="s">
        <v>379</v>
      </c>
    </row>
    <row r="382" spans="1:3" ht="57.6">
      <c r="A382">
        <v>15</v>
      </c>
      <c r="B382" s="4" t="s">
        <v>395</v>
      </c>
      <c r="C382" s="15" t="s">
        <v>379</v>
      </c>
    </row>
    <row r="383" spans="1:3" ht="57.6">
      <c r="A383">
        <v>16</v>
      </c>
      <c r="B383" s="4" t="s">
        <v>423</v>
      </c>
      <c r="C383" s="15" t="s">
        <v>379</v>
      </c>
    </row>
    <row r="384" spans="1:3" ht="57.6">
      <c r="A384">
        <v>16</v>
      </c>
      <c r="B384" s="4" t="s">
        <v>423</v>
      </c>
      <c r="C384" s="15" t="s">
        <v>379</v>
      </c>
    </row>
    <row r="385" spans="1:3" ht="57.6">
      <c r="A385">
        <v>16</v>
      </c>
      <c r="B385" s="4" t="s">
        <v>423</v>
      </c>
      <c r="C385" s="15" t="s">
        <v>379</v>
      </c>
    </row>
    <row r="386" spans="1:3" ht="57.6">
      <c r="A386">
        <v>16</v>
      </c>
      <c r="B386" s="4" t="s">
        <v>423</v>
      </c>
      <c r="C386" s="15" t="s">
        <v>379</v>
      </c>
    </row>
    <row r="387" spans="1:3" ht="57.6">
      <c r="A387">
        <v>16</v>
      </c>
      <c r="B387" s="4" t="s">
        <v>423</v>
      </c>
      <c r="C387" s="15" t="s">
        <v>379</v>
      </c>
    </row>
    <row r="388" spans="1:3" ht="57.6">
      <c r="A388">
        <v>16</v>
      </c>
      <c r="B388" s="4" t="s">
        <v>423</v>
      </c>
      <c r="C388" s="15" t="s">
        <v>379</v>
      </c>
    </row>
    <row r="389" spans="1:3" ht="57.6">
      <c r="A389">
        <v>16</v>
      </c>
      <c r="B389" s="4" t="s">
        <v>423</v>
      </c>
      <c r="C389" s="15" t="s">
        <v>379</v>
      </c>
    </row>
    <row r="390" spans="1:3" ht="57.6">
      <c r="A390">
        <v>16</v>
      </c>
      <c r="B390" s="4" t="s">
        <v>423</v>
      </c>
      <c r="C390" s="15" t="s">
        <v>379</v>
      </c>
    </row>
    <row r="391" spans="1:3" ht="57.6">
      <c r="A391">
        <v>16</v>
      </c>
      <c r="B391" s="4" t="s">
        <v>423</v>
      </c>
      <c r="C391" s="15" t="s">
        <v>379</v>
      </c>
    </row>
    <row r="392" spans="1:3" ht="57.6">
      <c r="A392">
        <v>16</v>
      </c>
      <c r="B392" s="4" t="s">
        <v>423</v>
      </c>
      <c r="C392" s="15" t="s">
        <v>379</v>
      </c>
    </row>
    <row r="393" spans="1:3" ht="57.6">
      <c r="A393">
        <v>16</v>
      </c>
      <c r="B393" s="4" t="s">
        <v>423</v>
      </c>
      <c r="C393" s="15" t="s">
        <v>379</v>
      </c>
    </row>
    <row r="394" spans="1:3" ht="57.6">
      <c r="A394">
        <v>16</v>
      </c>
      <c r="B394" s="4" t="s">
        <v>423</v>
      </c>
      <c r="C394" s="15" t="s">
        <v>379</v>
      </c>
    </row>
    <row r="395" spans="1:3" ht="57.6">
      <c r="A395">
        <v>16</v>
      </c>
      <c r="B395" s="4" t="s">
        <v>423</v>
      </c>
      <c r="C395" s="15" t="s">
        <v>379</v>
      </c>
    </row>
    <row r="396" spans="1:3" ht="57.6">
      <c r="A396">
        <v>16</v>
      </c>
      <c r="B396" s="4" t="s">
        <v>423</v>
      </c>
      <c r="C396" s="15" t="s">
        <v>379</v>
      </c>
    </row>
    <row r="397" spans="1:3" ht="57.6">
      <c r="A397">
        <v>16</v>
      </c>
      <c r="B397" s="4" t="s">
        <v>423</v>
      </c>
      <c r="C397" s="15" t="s">
        <v>379</v>
      </c>
    </row>
    <row r="398" spans="1:3" ht="57.6">
      <c r="A398">
        <v>16</v>
      </c>
      <c r="B398" s="4" t="s">
        <v>423</v>
      </c>
      <c r="C398" s="15" t="s">
        <v>379</v>
      </c>
    </row>
    <row r="399" spans="1:3" ht="57.6">
      <c r="A399">
        <v>16</v>
      </c>
      <c r="B399" s="4" t="s">
        <v>423</v>
      </c>
      <c r="C399" s="15" t="s">
        <v>379</v>
      </c>
    </row>
    <row r="400" spans="1:3" ht="57.6">
      <c r="A400">
        <v>16</v>
      </c>
      <c r="B400" s="4" t="s">
        <v>423</v>
      </c>
      <c r="C400" s="15" t="s">
        <v>379</v>
      </c>
    </row>
    <row r="401" spans="1:3" ht="57.6">
      <c r="A401">
        <v>16</v>
      </c>
      <c r="B401" s="4" t="s">
        <v>423</v>
      </c>
      <c r="C401" s="15" t="s">
        <v>379</v>
      </c>
    </row>
    <row r="402" spans="1:3" ht="57.6">
      <c r="A402">
        <v>16</v>
      </c>
      <c r="B402" s="4" t="s">
        <v>423</v>
      </c>
      <c r="C402" s="15" t="s">
        <v>379</v>
      </c>
    </row>
    <row r="403" spans="1:3" ht="57.6">
      <c r="A403">
        <v>16</v>
      </c>
      <c r="B403" s="4" t="s">
        <v>423</v>
      </c>
      <c r="C403" s="15" t="s">
        <v>379</v>
      </c>
    </row>
    <row r="404" spans="1:3" ht="57.6">
      <c r="A404">
        <v>16</v>
      </c>
      <c r="B404" s="4" t="s">
        <v>423</v>
      </c>
      <c r="C404" s="15" t="s">
        <v>379</v>
      </c>
    </row>
    <row r="405" spans="1:3" ht="57.6">
      <c r="A405">
        <v>16</v>
      </c>
      <c r="B405" s="4" t="s">
        <v>423</v>
      </c>
      <c r="C405" s="15" t="s">
        <v>379</v>
      </c>
    </row>
    <row r="406" spans="1:3" ht="57.6">
      <c r="A406">
        <v>16</v>
      </c>
      <c r="B406" s="4" t="s">
        <v>423</v>
      </c>
      <c r="C406" s="15" t="s">
        <v>379</v>
      </c>
    </row>
    <row r="407" spans="1:3" ht="57.6">
      <c r="A407">
        <v>16</v>
      </c>
      <c r="B407" s="4" t="s">
        <v>423</v>
      </c>
      <c r="C407" s="15" t="s">
        <v>379</v>
      </c>
    </row>
    <row r="408" spans="1:3" ht="57.6">
      <c r="A408">
        <v>17</v>
      </c>
      <c r="B408" s="4" t="s">
        <v>424</v>
      </c>
      <c r="C408" s="15" t="s">
        <v>379</v>
      </c>
    </row>
    <row r="409" spans="1:3" ht="57.6">
      <c r="A409">
        <v>17</v>
      </c>
      <c r="B409" s="4" t="s">
        <v>424</v>
      </c>
      <c r="C409" s="15" t="s">
        <v>379</v>
      </c>
    </row>
    <row r="410" spans="1:3" ht="57.6">
      <c r="A410">
        <v>17</v>
      </c>
      <c r="B410" s="4" t="s">
        <v>424</v>
      </c>
      <c r="C410" s="15" t="s">
        <v>379</v>
      </c>
    </row>
    <row r="411" spans="1:3" ht="57.6">
      <c r="A411">
        <v>17</v>
      </c>
      <c r="B411" s="4" t="s">
        <v>424</v>
      </c>
      <c r="C411" s="15" t="s">
        <v>379</v>
      </c>
    </row>
    <row r="412" spans="1:3" ht="57.6">
      <c r="A412">
        <v>17</v>
      </c>
      <c r="B412" s="4" t="s">
        <v>424</v>
      </c>
      <c r="C412" s="15" t="s">
        <v>379</v>
      </c>
    </row>
    <row r="413" spans="1:3" ht="57.6">
      <c r="A413">
        <v>17</v>
      </c>
      <c r="B413" s="4" t="s">
        <v>424</v>
      </c>
      <c r="C413" s="15" t="s">
        <v>379</v>
      </c>
    </row>
    <row r="414" spans="1:3" ht="57.6">
      <c r="A414">
        <v>17</v>
      </c>
      <c r="B414" s="4" t="s">
        <v>424</v>
      </c>
      <c r="C414" s="15" t="s">
        <v>379</v>
      </c>
    </row>
    <row r="415" spans="1:3" ht="57.6">
      <c r="A415">
        <v>17</v>
      </c>
      <c r="B415" s="4" t="s">
        <v>424</v>
      </c>
      <c r="C415" s="15" t="s">
        <v>379</v>
      </c>
    </row>
    <row r="416" spans="1:3" ht="57.6">
      <c r="A416">
        <v>17</v>
      </c>
      <c r="B416" s="4" t="s">
        <v>424</v>
      </c>
      <c r="C416" s="15" t="s">
        <v>379</v>
      </c>
    </row>
    <row r="417" spans="1:3" ht="57.6">
      <c r="A417">
        <v>17</v>
      </c>
      <c r="B417" s="4" t="s">
        <v>424</v>
      </c>
      <c r="C417" s="15" t="s">
        <v>379</v>
      </c>
    </row>
    <row r="418" spans="1:3" ht="57.6">
      <c r="A418">
        <v>17</v>
      </c>
      <c r="B418" s="4" t="s">
        <v>424</v>
      </c>
      <c r="C418" s="15" t="s">
        <v>379</v>
      </c>
    </row>
    <row r="419" spans="1:3" ht="57.6">
      <c r="A419">
        <v>17</v>
      </c>
      <c r="B419" s="4" t="s">
        <v>424</v>
      </c>
      <c r="C419" s="15" t="s">
        <v>379</v>
      </c>
    </row>
    <row r="420" spans="1:3" ht="57.6">
      <c r="A420">
        <v>17</v>
      </c>
      <c r="B420" s="4" t="s">
        <v>424</v>
      </c>
      <c r="C420" s="15" t="s">
        <v>379</v>
      </c>
    </row>
    <row r="421" spans="1:3" ht="57.6">
      <c r="A421">
        <v>17</v>
      </c>
      <c r="B421" s="4" t="s">
        <v>424</v>
      </c>
      <c r="C421" s="15" t="s">
        <v>379</v>
      </c>
    </row>
    <row r="422" spans="1:3" ht="57.6">
      <c r="A422">
        <v>17</v>
      </c>
      <c r="B422" s="4" t="s">
        <v>424</v>
      </c>
      <c r="C422" s="15" t="s">
        <v>379</v>
      </c>
    </row>
    <row r="423" spans="1:3" ht="57.6">
      <c r="A423">
        <v>17</v>
      </c>
      <c r="B423" s="4" t="s">
        <v>424</v>
      </c>
      <c r="C423" s="15" t="s">
        <v>379</v>
      </c>
    </row>
    <row r="424" spans="1:3" ht="57.6">
      <c r="A424">
        <v>17</v>
      </c>
      <c r="B424" s="4" t="s">
        <v>424</v>
      </c>
      <c r="C424" s="15" t="s">
        <v>379</v>
      </c>
    </row>
    <row r="425" spans="1:3" ht="57.6">
      <c r="A425">
        <v>17</v>
      </c>
      <c r="B425" s="4" t="s">
        <v>424</v>
      </c>
      <c r="C425" s="15" t="s">
        <v>379</v>
      </c>
    </row>
    <row r="426" spans="1:3" ht="57.6">
      <c r="A426">
        <v>17</v>
      </c>
      <c r="B426" s="4" t="s">
        <v>424</v>
      </c>
      <c r="C426" s="15" t="s">
        <v>379</v>
      </c>
    </row>
    <row r="427" spans="1:3" ht="57.6">
      <c r="A427">
        <v>17</v>
      </c>
      <c r="B427" s="4" t="s">
        <v>424</v>
      </c>
      <c r="C427" s="15" t="s">
        <v>379</v>
      </c>
    </row>
    <row r="428" spans="1:3" ht="57.6">
      <c r="A428">
        <v>17</v>
      </c>
      <c r="B428" s="4" t="s">
        <v>424</v>
      </c>
      <c r="C428" s="15" t="s">
        <v>379</v>
      </c>
    </row>
    <row r="429" spans="1:3" ht="57.6">
      <c r="A429">
        <v>17</v>
      </c>
      <c r="B429" s="4" t="s">
        <v>424</v>
      </c>
      <c r="C429" s="15" t="s">
        <v>379</v>
      </c>
    </row>
    <row r="430" spans="1:3" ht="57.6">
      <c r="A430">
        <v>17</v>
      </c>
      <c r="B430" s="4" t="s">
        <v>424</v>
      </c>
      <c r="C430" s="15" t="s">
        <v>379</v>
      </c>
    </row>
    <row r="431" spans="1:3" ht="57.6">
      <c r="A431">
        <v>17</v>
      </c>
      <c r="B431" s="4" t="s">
        <v>424</v>
      </c>
      <c r="C431" s="15" t="s">
        <v>379</v>
      </c>
    </row>
    <row r="432" spans="1:3" ht="57.6">
      <c r="A432">
        <v>17</v>
      </c>
      <c r="B432" s="4" t="s">
        <v>424</v>
      </c>
      <c r="C432" s="15" t="s">
        <v>379</v>
      </c>
    </row>
    <row r="433" spans="1:3" ht="57.6">
      <c r="A433">
        <v>17</v>
      </c>
      <c r="B433" s="4" t="s">
        <v>424</v>
      </c>
      <c r="C433" s="15" t="s">
        <v>379</v>
      </c>
    </row>
    <row r="434" spans="1:3" ht="57.6">
      <c r="A434">
        <v>18</v>
      </c>
      <c r="B434" s="4" t="s">
        <v>426</v>
      </c>
      <c r="C434" s="15" t="s">
        <v>379</v>
      </c>
    </row>
    <row r="435" spans="1:3" ht="57.6">
      <c r="A435">
        <v>18</v>
      </c>
      <c r="B435" s="4" t="s">
        <v>426</v>
      </c>
      <c r="C435" s="15" t="s">
        <v>379</v>
      </c>
    </row>
    <row r="436" spans="1:3" ht="57.6">
      <c r="A436">
        <v>18</v>
      </c>
      <c r="B436" s="4" t="s">
        <v>426</v>
      </c>
      <c r="C436" s="15" t="s">
        <v>379</v>
      </c>
    </row>
    <row r="437" spans="1:3" ht="57.6">
      <c r="A437">
        <v>18</v>
      </c>
      <c r="B437" s="4" t="s">
        <v>426</v>
      </c>
      <c r="C437" s="15" t="s">
        <v>379</v>
      </c>
    </row>
    <row r="438" spans="1:3" ht="57.6">
      <c r="A438">
        <v>18</v>
      </c>
      <c r="B438" s="4" t="s">
        <v>426</v>
      </c>
      <c r="C438" s="15" t="s">
        <v>379</v>
      </c>
    </row>
    <row r="439" spans="1:3" ht="57.6">
      <c r="A439">
        <v>18</v>
      </c>
      <c r="B439" s="4" t="s">
        <v>426</v>
      </c>
      <c r="C439" s="15" t="s">
        <v>379</v>
      </c>
    </row>
    <row r="440" spans="1:3" ht="57.6">
      <c r="A440">
        <v>18</v>
      </c>
      <c r="B440" s="4" t="s">
        <v>426</v>
      </c>
      <c r="C440" s="15" t="s">
        <v>379</v>
      </c>
    </row>
    <row r="441" spans="1:3" ht="57.6">
      <c r="A441">
        <v>18</v>
      </c>
      <c r="B441" s="4" t="s">
        <v>426</v>
      </c>
      <c r="C441" s="15" t="s">
        <v>379</v>
      </c>
    </row>
    <row r="442" spans="1:3" ht="57.6">
      <c r="A442">
        <v>18</v>
      </c>
      <c r="B442" s="4" t="s">
        <v>426</v>
      </c>
      <c r="C442" s="15" t="s">
        <v>379</v>
      </c>
    </row>
    <row r="443" spans="1:3" ht="57.6">
      <c r="A443">
        <v>18</v>
      </c>
      <c r="B443" s="4" t="s">
        <v>426</v>
      </c>
      <c r="C443" s="15" t="s">
        <v>379</v>
      </c>
    </row>
    <row r="444" spans="1:3" ht="57.6">
      <c r="A444">
        <v>18</v>
      </c>
      <c r="B444" s="4" t="s">
        <v>426</v>
      </c>
      <c r="C444" s="15" t="s">
        <v>379</v>
      </c>
    </row>
    <row r="445" spans="1:3" ht="57.6">
      <c r="A445">
        <v>18</v>
      </c>
      <c r="B445" s="4" t="s">
        <v>426</v>
      </c>
      <c r="C445" s="15" t="s">
        <v>379</v>
      </c>
    </row>
    <row r="446" spans="1:3" ht="57.6">
      <c r="A446">
        <v>18</v>
      </c>
      <c r="B446" s="4" t="s">
        <v>426</v>
      </c>
      <c r="C446" s="15" t="s">
        <v>379</v>
      </c>
    </row>
    <row r="447" spans="1:3" ht="57.6">
      <c r="A447">
        <v>18</v>
      </c>
      <c r="B447" s="4" t="s">
        <v>426</v>
      </c>
      <c r="C447" s="15" t="s">
        <v>379</v>
      </c>
    </row>
    <row r="448" spans="1:3" ht="57.6">
      <c r="A448">
        <v>18</v>
      </c>
      <c r="B448" s="4" t="s">
        <v>426</v>
      </c>
      <c r="C448" s="15" t="s">
        <v>379</v>
      </c>
    </row>
    <row r="449" spans="1:3" ht="57.6">
      <c r="A449">
        <v>18</v>
      </c>
      <c r="B449" s="4" t="s">
        <v>426</v>
      </c>
      <c r="C449" s="15" t="s">
        <v>379</v>
      </c>
    </row>
    <row r="450" spans="1:3" ht="57.6">
      <c r="A450">
        <v>18</v>
      </c>
      <c r="B450" s="4" t="s">
        <v>426</v>
      </c>
      <c r="C450" s="15" t="s">
        <v>379</v>
      </c>
    </row>
    <row r="451" spans="1:3" ht="57.6">
      <c r="A451">
        <v>18</v>
      </c>
      <c r="B451" s="4" t="s">
        <v>426</v>
      </c>
      <c r="C451" s="15" t="s">
        <v>379</v>
      </c>
    </row>
    <row r="452" spans="1:3" ht="57.6">
      <c r="A452">
        <v>18</v>
      </c>
      <c r="B452" s="4" t="s">
        <v>426</v>
      </c>
      <c r="C452" s="15" t="s">
        <v>379</v>
      </c>
    </row>
    <row r="453" spans="1:3" ht="57.6">
      <c r="A453">
        <v>18</v>
      </c>
      <c r="B453" s="4" t="s">
        <v>426</v>
      </c>
      <c r="C453" s="15" t="s">
        <v>379</v>
      </c>
    </row>
    <row r="454" spans="1:3" ht="57.6">
      <c r="A454">
        <v>18</v>
      </c>
      <c r="B454" s="4" t="s">
        <v>426</v>
      </c>
      <c r="C454" s="15" t="s">
        <v>379</v>
      </c>
    </row>
    <row r="455" spans="1:3" ht="57.6">
      <c r="A455">
        <v>18</v>
      </c>
      <c r="B455" s="4" t="s">
        <v>426</v>
      </c>
      <c r="C455" s="15" t="s">
        <v>379</v>
      </c>
    </row>
    <row r="456" spans="1:3" ht="57.6">
      <c r="A456">
        <v>18</v>
      </c>
      <c r="B456" s="4" t="s">
        <v>426</v>
      </c>
      <c r="C456" s="15" t="s">
        <v>379</v>
      </c>
    </row>
    <row r="457" spans="1:3" ht="57.6">
      <c r="A457">
        <v>18</v>
      </c>
      <c r="B457" s="4" t="s">
        <v>426</v>
      </c>
      <c r="C457" s="15" t="s">
        <v>379</v>
      </c>
    </row>
    <row r="458" spans="1:3" ht="57.6">
      <c r="A458">
        <v>18</v>
      </c>
      <c r="B458" s="4" t="s">
        <v>426</v>
      </c>
      <c r="C458" s="15" t="s">
        <v>379</v>
      </c>
    </row>
    <row r="459" spans="1:3" ht="57.6">
      <c r="A459">
        <v>19</v>
      </c>
      <c r="B459" s="4" t="s">
        <v>427</v>
      </c>
      <c r="C459" s="15" t="s">
        <v>379</v>
      </c>
    </row>
    <row r="460" spans="1:3" ht="57.6">
      <c r="A460">
        <v>19</v>
      </c>
      <c r="B460" s="4" t="s">
        <v>427</v>
      </c>
      <c r="C460" s="15" t="s">
        <v>379</v>
      </c>
    </row>
    <row r="461" spans="1:3" ht="57.6">
      <c r="A461">
        <v>19</v>
      </c>
      <c r="B461" s="4" t="s">
        <v>427</v>
      </c>
      <c r="C461" s="15" t="s">
        <v>379</v>
      </c>
    </row>
    <row r="462" spans="1:3" ht="57.6">
      <c r="A462">
        <v>19</v>
      </c>
      <c r="B462" s="4" t="s">
        <v>427</v>
      </c>
      <c r="C462" s="15" t="s">
        <v>379</v>
      </c>
    </row>
    <row r="463" spans="1:3" ht="57.6">
      <c r="A463">
        <v>19</v>
      </c>
      <c r="B463" s="4" t="s">
        <v>427</v>
      </c>
      <c r="C463" s="15" t="s">
        <v>379</v>
      </c>
    </row>
    <row r="464" spans="1:3" ht="57.6">
      <c r="A464">
        <v>19</v>
      </c>
      <c r="B464" s="4" t="s">
        <v>427</v>
      </c>
      <c r="C464" s="15" t="s">
        <v>379</v>
      </c>
    </row>
    <row r="465" spans="1:3" ht="57.6">
      <c r="A465">
        <v>19</v>
      </c>
      <c r="B465" s="4" t="s">
        <v>427</v>
      </c>
      <c r="C465" s="15" t="s">
        <v>379</v>
      </c>
    </row>
    <row r="466" spans="1:3" ht="57.6">
      <c r="A466">
        <v>19</v>
      </c>
      <c r="B466" s="4" t="s">
        <v>427</v>
      </c>
      <c r="C466" s="15" t="s">
        <v>379</v>
      </c>
    </row>
    <row r="467" spans="1:3" ht="57.6">
      <c r="A467">
        <v>19</v>
      </c>
      <c r="B467" s="4" t="s">
        <v>427</v>
      </c>
      <c r="C467" s="15" t="s">
        <v>379</v>
      </c>
    </row>
    <row r="468" spans="1:3" ht="57.6">
      <c r="A468">
        <v>19</v>
      </c>
      <c r="B468" s="4" t="s">
        <v>427</v>
      </c>
      <c r="C468" s="15" t="s">
        <v>379</v>
      </c>
    </row>
    <row r="469" spans="1:3" ht="57.6">
      <c r="A469">
        <v>19</v>
      </c>
      <c r="B469" s="4" t="s">
        <v>427</v>
      </c>
      <c r="C469" s="15" t="s">
        <v>379</v>
      </c>
    </row>
    <row r="470" spans="1:3" ht="57.6">
      <c r="A470">
        <v>19</v>
      </c>
      <c r="B470" s="4" t="s">
        <v>427</v>
      </c>
      <c r="C470" s="15" t="s">
        <v>379</v>
      </c>
    </row>
    <row r="471" spans="1:3" ht="57.6">
      <c r="A471">
        <v>19</v>
      </c>
      <c r="B471" s="4" t="s">
        <v>427</v>
      </c>
      <c r="C471" s="15" t="s">
        <v>379</v>
      </c>
    </row>
    <row r="472" spans="1:3" ht="57.6">
      <c r="A472">
        <v>19</v>
      </c>
      <c r="B472" s="4" t="s">
        <v>427</v>
      </c>
      <c r="C472" s="15" t="s">
        <v>379</v>
      </c>
    </row>
    <row r="473" spans="1:3" ht="57.6">
      <c r="A473">
        <v>19</v>
      </c>
      <c r="B473" s="4" t="s">
        <v>427</v>
      </c>
      <c r="C473" s="15" t="s">
        <v>379</v>
      </c>
    </row>
    <row r="474" spans="1:3" ht="57.6">
      <c r="A474">
        <v>19</v>
      </c>
      <c r="B474" s="4" t="s">
        <v>427</v>
      </c>
      <c r="C474" s="15" t="s">
        <v>379</v>
      </c>
    </row>
    <row r="475" spans="1:3" ht="57.6">
      <c r="A475">
        <v>19</v>
      </c>
      <c r="B475" s="4" t="s">
        <v>427</v>
      </c>
      <c r="C475" s="15" t="s">
        <v>379</v>
      </c>
    </row>
    <row r="476" spans="1:3" ht="57.6">
      <c r="A476">
        <v>19</v>
      </c>
      <c r="B476" s="4" t="s">
        <v>427</v>
      </c>
      <c r="C476" s="15" t="s">
        <v>379</v>
      </c>
    </row>
    <row r="477" spans="1:3" ht="57.6">
      <c r="A477">
        <v>19</v>
      </c>
      <c r="B477" s="4" t="s">
        <v>427</v>
      </c>
      <c r="C477" s="15" t="s">
        <v>379</v>
      </c>
    </row>
    <row r="478" spans="1:3" ht="57.6">
      <c r="A478">
        <v>19</v>
      </c>
      <c r="B478" s="4" t="s">
        <v>427</v>
      </c>
      <c r="C478" s="15" t="s">
        <v>379</v>
      </c>
    </row>
    <row r="479" spans="1:3" ht="57.6">
      <c r="A479">
        <v>19</v>
      </c>
      <c r="B479" s="4" t="s">
        <v>427</v>
      </c>
      <c r="C479" s="15" t="s">
        <v>379</v>
      </c>
    </row>
    <row r="480" spans="1:3" ht="57.6">
      <c r="A480">
        <v>19</v>
      </c>
      <c r="B480" s="4" t="s">
        <v>427</v>
      </c>
      <c r="C480" s="15" t="s">
        <v>379</v>
      </c>
    </row>
    <row r="481" spans="1:3" ht="57.6">
      <c r="A481">
        <v>19</v>
      </c>
      <c r="B481" s="4" t="s">
        <v>427</v>
      </c>
      <c r="C481" s="15" t="s">
        <v>379</v>
      </c>
    </row>
    <row r="482" spans="1:3" ht="57.6">
      <c r="A482">
        <v>19</v>
      </c>
      <c r="B482" s="4" t="s">
        <v>427</v>
      </c>
      <c r="C482" s="15" t="s">
        <v>379</v>
      </c>
    </row>
    <row r="483" spans="1:3" ht="57.6">
      <c r="A483">
        <v>20</v>
      </c>
      <c r="B483" s="4" t="s">
        <v>428</v>
      </c>
      <c r="C483" s="15" t="s">
        <v>379</v>
      </c>
    </row>
    <row r="484" spans="1:3" ht="57.6">
      <c r="A484">
        <v>20</v>
      </c>
      <c r="B484" s="4" t="s">
        <v>428</v>
      </c>
      <c r="C484" s="15" t="s">
        <v>379</v>
      </c>
    </row>
    <row r="485" spans="1:3" ht="57.6">
      <c r="A485">
        <v>20</v>
      </c>
      <c r="B485" s="4" t="s">
        <v>428</v>
      </c>
      <c r="C485" s="15" t="s">
        <v>379</v>
      </c>
    </row>
    <row r="486" spans="1:3" ht="57.6">
      <c r="A486">
        <v>20</v>
      </c>
      <c r="B486" s="4" t="s">
        <v>428</v>
      </c>
      <c r="C486" s="15" t="s">
        <v>379</v>
      </c>
    </row>
    <row r="487" spans="1:3" ht="57.6">
      <c r="A487">
        <v>20</v>
      </c>
      <c r="B487" s="4" t="s">
        <v>428</v>
      </c>
      <c r="C487" s="15" t="s">
        <v>379</v>
      </c>
    </row>
    <row r="488" spans="1:3" ht="57.6">
      <c r="A488">
        <v>20</v>
      </c>
      <c r="B488" s="4" t="s">
        <v>428</v>
      </c>
      <c r="C488" s="15" t="s">
        <v>379</v>
      </c>
    </row>
    <row r="489" spans="1:3" ht="57.6">
      <c r="A489">
        <v>20</v>
      </c>
      <c r="B489" s="4" t="s">
        <v>428</v>
      </c>
      <c r="C489" s="15" t="s">
        <v>379</v>
      </c>
    </row>
    <row r="490" spans="1:3" ht="57.6">
      <c r="A490">
        <v>20</v>
      </c>
      <c r="B490" s="4" t="s">
        <v>428</v>
      </c>
      <c r="C490" s="15" t="s">
        <v>379</v>
      </c>
    </row>
    <row r="491" spans="1:3" ht="57.6">
      <c r="A491">
        <v>20</v>
      </c>
      <c r="B491" s="4" t="s">
        <v>428</v>
      </c>
      <c r="C491" s="15" t="s">
        <v>379</v>
      </c>
    </row>
    <row r="492" spans="1:3" ht="57.6">
      <c r="A492">
        <v>20</v>
      </c>
      <c r="B492" s="4" t="s">
        <v>428</v>
      </c>
      <c r="C492" s="15" t="s">
        <v>379</v>
      </c>
    </row>
    <row r="493" spans="1:3" ht="57.6">
      <c r="A493">
        <v>20</v>
      </c>
      <c r="B493" s="4" t="s">
        <v>428</v>
      </c>
      <c r="C493" s="15" t="s">
        <v>379</v>
      </c>
    </row>
    <row r="494" spans="1:3" ht="57.6">
      <c r="A494">
        <v>20</v>
      </c>
      <c r="B494" s="4" t="s">
        <v>428</v>
      </c>
      <c r="C494" s="15" t="s">
        <v>379</v>
      </c>
    </row>
    <row r="495" spans="1:3" ht="57.6">
      <c r="A495">
        <v>20</v>
      </c>
      <c r="B495" s="4" t="s">
        <v>428</v>
      </c>
      <c r="C495" s="15" t="s">
        <v>379</v>
      </c>
    </row>
    <row r="496" spans="1:3" ht="57.6">
      <c r="A496">
        <v>20</v>
      </c>
      <c r="B496" s="4" t="s">
        <v>428</v>
      </c>
      <c r="C496" s="15" t="s">
        <v>379</v>
      </c>
    </row>
    <row r="497" spans="1:3" ht="57.6">
      <c r="A497">
        <v>20</v>
      </c>
      <c r="B497" s="4" t="s">
        <v>428</v>
      </c>
      <c r="C497" s="15" t="s">
        <v>379</v>
      </c>
    </row>
    <row r="498" spans="1:3" ht="57.6">
      <c r="A498">
        <v>20</v>
      </c>
      <c r="B498" s="4" t="s">
        <v>428</v>
      </c>
      <c r="C498" s="15" t="s">
        <v>379</v>
      </c>
    </row>
    <row r="499" spans="1:3" ht="57.6">
      <c r="A499">
        <v>20</v>
      </c>
      <c r="B499" s="4" t="s">
        <v>428</v>
      </c>
      <c r="C499" s="15" t="s">
        <v>379</v>
      </c>
    </row>
    <row r="500" spans="1:3" ht="57.6">
      <c r="A500">
        <v>20</v>
      </c>
      <c r="B500" s="4" t="s">
        <v>428</v>
      </c>
      <c r="C500" s="15" t="s">
        <v>379</v>
      </c>
    </row>
    <row r="501" spans="1:3" ht="57.6">
      <c r="A501">
        <v>20</v>
      </c>
      <c r="B501" s="4" t="s">
        <v>428</v>
      </c>
      <c r="C501" s="15" t="s">
        <v>379</v>
      </c>
    </row>
    <row r="502" spans="1:3" ht="57.6">
      <c r="A502">
        <v>20</v>
      </c>
      <c r="B502" s="4" t="s">
        <v>428</v>
      </c>
      <c r="C502" s="15" t="s">
        <v>379</v>
      </c>
    </row>
    <row r="503" spans="1:3" ht="57.6">
      <c r="A503">
        <v>20</v>
      </c>
      <c r="B503" s="4" t="s">
        <v>428</v>
      </c>
      <c r="C503" s="15" t="s">
        <v>379</v>
      </c>
    </row>
    <row r="504" spans="1:3" ht="57.6">
      <c r="A504">
        <v>20</v>
      </c>
      <c r="B504" s="4" t="s">
        <v>428</v>
      </c>
      <c r="C504" s="15" t="s">
        <v>379</v>
      </c>
    </row>
    <row r="505" spans="1:3" ht="57.6">
      <c r="A505">
        <v>20</v>
      </c>
      <c r="B505" s="4" t="s">
        <v>428</v>
      </c>
      <c r="C505" s="15" t="s">
        <v>379</v>
      </c>
    </row>
    <row r="506" spans="1:3" ht="57.6">
      <c r="A506">
        <v>20</v>
      </c>
      <c r="B506" s="4" t="s">
        <v>428</v>
      </c>
      <c r="C506" s="15" t="s">
        <v>379</v>
      </c>
    </row>
    <row r="507" spans="1:3" ht="57.6">
      <c r="A507">
        <v>20</v>
      </c>
      <c r="B507" s="4" t="s">
        <v>428</v>
      </c>
      <c r="C507" s="15" t="s">
        <v>379</v>
      </c>
    </row>
    <row r="508" spans="1:3" ht="57.6">
      <c r="A508">
        <v>20</v>
      </c>
      <c r="B508" s="4" t="s">
        <v>428</v>
      </c>
      <c r="C508" s="15" t="s">
        <v>379</v>
      </c>
    </row>
    <row r="509" spans="1:3" ht="57.6">
      <c r="A509">
        <v>21</v>
      </c>
      <c r="B509" s="4" t="s">
        <v>430</v>
      </c>
      <c r="C509" s="15" t="s">
        <v>379</v>
      </c>
    </row>
    <row r="510" spans="1:3" ht="57.6">
      <c r="A510">
        <v>21</v>
      </c>
      <c r="B510" s="4" t="s">
        <v>430</v>
      </c>
      <c r="C510" s="15" t="s">
        <v>379</v>
      </c>
    </row>
    <row r="511" spans="1:3" ht="57.6">
      <c r="A511">
        <v>21</v>
      </c>
      <c r="B511" s="4" t="s">
        <v>430</v>
      </c>
      <c r="C511" s="15" t="s">
        <v>379</v>
      </c>
    </row>
    <row r="512" spans="1:3" ht="57.6">
      <c r="A512">
        <v>21</v>
      </c>
      <c r="B512" s="4" t="s">
        <v>430</v>
      </c>
      <c r="C512" s="15" t="s">
        <v>379</v>
      </c>
    </row>
    <row r="513" spans="1:3" ht="57.6">
      <c r="A513">
        <v>21</v>
      </c>
      <c r="B513" s="4" t="s">
        <v>430</v>
      </c>
      <c r="C513" s="15" t="s">
        <v>379</v>
      </c>
    </row>
    <row r="514" spans="1:3" ht="57.6">
      <c r="A514">
        <v>21</v>
      </c>
      <c r="B514" s="4" t="s">
        <v>430</v>
      </c>
      <c r="C514" s="15" t="s">
        <v>379</v>
      </c>
    </row>
    <row r="515" spans="1:3" ht="57.6">
      <c r="A515">
        <v>21</v>
      </c>
      <c r="B515" s="4" t="s">
        <v>430</v>
      </c>
      <c r="C515" s="15" t="s">
        <v>379</v>
      </c>
    </row>
    <row r="516" spans="1:3" ht="57.6">
      <c r="A516">
        <v>21</v>
      </c>
      <c r="B516" s="4" t="s">
        <v>430</v>
      </c>
      <c r="C516" s="15" t="s">
        <v>379</v>
      </c>
    </row>
    <row r="517" spans="1:3" ht="57.6">
      <c r="A517">
        <v>21</v>
      </c>
      <c r="B517" s="4" t="s">
        <v>430</v>
      </c>
      <c r="C517" s="15" t="s">
        <v>379</v>
      </c>
    </row>
    <row r="518" spans="1:3" ht="57.6">
      <c r="A518">
        <v>21</v>
      </c>
      <c r="B518" s="4" t="s">
        <v>430</v>
      </c>
      <c r="C518" s="15" t="s">
        <v>379</v>
      </c>
    </row>
    <row r="519" spans="1:3" ht="57.6">
      <c r="A519">
        <v>21</v>
      </c>
      <c r="B519" s="4" t="s">
        <v>430</v>
      </c>
      <c r="C519" s="15" t="s">
        <v>379</v>
      </c>
    </row>
    <row r="520" spans="1:3" ht="57.6">
      <c r="A520">
        <v>21</v>
      </c>
      <c r="B520" s="4" t="s">
        <v>430</v>
      </c>
      <c r="C520" s="15" t="s">
        <v>379</v>
      </c>
    </row>
    <row r="521" spans="1:3" ht="57.6">
      <c r="A521">
        <v>21</v>
      </c>
      <c r="B521" s="4" t="s">
        <v>430</v>
      </c>
      <c r="C521" s="15" t="s">
        <v>379</v>
      </c>
    </row>
    <row r="522" spans="1:3" ht="57.6">
      <c r="A522">
        <v>21</v>
      </c>
      <c r="B522" s="4" t="s">
        <v>430</v>
      </c>
      <c r="C522" s="15" t="s">
        <v>379</v>
      </c>
    </row>
    <row r="523" spans="1:3" ht="57.6">
      <c r="A523">
        <v>21</v>
      </c>
      <c r="B523" s="4" t="s">
        <v>430</v>
      </c>
      <c r="C523" s="15" t="s">
        <v>379</v>
      </c>
    </row>
    <row r="524" spans="1:3" ht="57.6">
      <c r="A524">
        <v>21</v>
      </c>
      <c r="B524" s="4" t="s">
        <v>430</v>
      </c>
      <c r="C524" s="15" t="s">
        <v>379</v>
      </c>
    </row>
    <row r="525" spans="1:3" ht="57.6">
      <c r="A525">
        <v>21</v>
      </c>
      <c r="B525" s="4" t="s">
        <v>430</v>
      </c>
      <c r="C525" s="15" t="s">
        <v>379</v>
      </c>
    </row>
    <row r="526" spans="1:3" ht="57.6">
      <c r="A526">
        <v>21</v>
      </c>
      <c r="B526" s="4" t="s">
        <v>430</v>
      </c>
      <c r="C526" s="15" t="s">
        <v>379</v>
      </c>
    </row>
    <row r="527" spans="1:3" ht="57.6">
      <c r="A527">
        <v>21</v>
      </c>
      <c r="B527" s="4" t="s">
        <v>430</v>
      </c>
      <c r="C527" s="15" t="s">
        <v>379</v>
      </c>
    </row>
    <row r="528" spans="1:3" ht="57.6">
      <c r="A528">
        <v>21</v>
      </c>
      <c r="B528" s="4" t="s">
        <v>430</v>
      </c>
      <c r="C528" s="15" t="s">
        <v>379</v>
      </c>
    </row>
    <row r="529" spans="1:3" ht="57.6">
      <c r="A529">
        <v>21</v>
      </c>
      <c r="B529" s="4" t="s">
        <v>430</v>
      </c>
      <c r="C529" s="15" t="s">
        <v>379</v>
      </c>
    </row>
    <row r="530" spans="1:3" ht="57.6">
      <c r="A530">
        <v>21</v>
      </c>
      <c r="B530" s="4" t="s">
        <v>430</v>
      </c>
      <c r="C530" s="15" t="s">
        <v>379</v>
      </c>
    </row>
    <row r="531" spans="1:3" ht="57.6">
      <c r="A531">
        <v>21</v>
      </c>
      <c r="B531" s="4" t="s">
        <v>430</v>
      </c>
      <c r="C531" s="15" t="s">
        <v>379</v>
      </c>
    </row>
    <row r="532" spans="1:3" ht="57.6">
      <c r="A532">
        <v>21</v>
      </c>
      <c r="B532" s="4" t="s">
        <v>430</v>
      </c>
      <c r="C532" s="15" t="s">
        <v>379</v>
      </c>
    </row>
    <row r="533" spans="1:3" ht="57.6">
      <c r="A533">
        <v>21</v>
      </c>
      <c r="B533" s="4" t="s">
        <v>430</v>
      </c>
      <c r="C533" s="15" t="s">
        <v>379</v>
      </c>
    </row>
    <row r="534" spans="1:3" ht="57.6">
      <c r="A534">
        <v>21</v>
      </c>
      <c r="B534" s="4" t="s">
        <v>430</v>
      </c>
      <c r="C534" s="15" t="s">
        <v>379</v>
      </c>
    </row>
    <row r="535" spans="1:3" ht="57.6">
      <c r="A535">
        <v>22</v>
      </c>
      <c r="B535" s="4" t="s">
        <v>432</v>
      </c>
      <c r="C535" s="15" t="s">
        <v>379</v>
      </c>
    </row>
    <row r="536" spans="1:3" ht="57.6">
      <c r="A536">
        <v>22</v>
      </c>
      <c r="B536" s="4" t="s">
        <v>432</v>
      </c>
      <c r="C536" s="15" t="s">
        <v>379</v>
      </c>
    </row>
    <row r="537" spans="1:3" ht="57.6">
      <c r="A537">
        <v>22</v>
      </c>
      <c r="B537" s="4" t="s">
        <v>432</v>
      </c>
      <c r="C537" s="15" t="s">
        <v>379</v>
      </c>
    </row>
    <row r="538" spans="1:3" ht="57.6">
      <c r="A538">
        <v>22</v>
      </c>
      <c r="B538" s="4" t="s">
        <v>432</v>
      </c>
      <c r="C538" s="15" t="s">
        <v>379</v>
      </c>
    </row>
    <row r="539" spans="1:3" ht="57.6">
      <c r="A539">
        <v>22</v>
      </c>
      <c r="B539" s="4" t="s">
        <v>432</v>
      </c>
      <c r="C539" s="15" t="s">
        <v>379</v>
      </c>
    </row>
    <row r="540" spans="1:3" ht="57.6">
      <c r="A540">
        <v>22</v>
      </c>
      <c r="B540" s="4" t="s">
        <v>432</v>
      </c>
      <c r="C540" s="15" t="s">
        <v>379</v>
      </c>
    </row>
    <row r="541" spans="1:3" ht="57.6">
      <c r="A541">
        <v>22</v>
      </c>
      <c r="B541" s="4" t="s">
        <v>432</v>
      </c>
      <c r="C541" s="15" t="s">
        <v>379</v>
      </c>
    </row>
    <row r="542" spans="1:3" ht="57.6">
      <c r="A542">
        <v>22</v>
      </c>
      <c r="B542" s="4" t="s">
        <v>432</v>
      </c>
      <c r="C542" s="15" t="s">
        <v>379</v>
      </c>
    </row>
    <row r="543" spans="1:3" ht="57.6">
      <c r="A543">
        <v>22</v>
      </c>
      <c r="B543" s="4" t="s">
        <v>432</v>
      </c>
      <c r="C543" s="15" t="s">
        <v>379</v>
      </c>
    </row>
    <row r="544" spans="1:3" ht="57.6">
      <c r="A544">
        <v>22</v>
      </c>
      <c r="B544" s="4" t="s">
        <v>432</v>
      </c>
      <c r="C544" s="15" t="s">
        <v>379</v>
      </c>
    </row>
    <row r="545" spans="1:3" ht="57.6">
      <c r="A545">
        <v>22</v>
      </c>
      <c r="B545" s="4" t="s">
        <v>432</v>
      </c>
      <c r="C545" s="15" t="s">
        <v>379</v>
      </c>
    </row>
    <row r="546" spans="1:3" ht="57.6">
      <c r="A546">
        <v>22</v>
      </c>
      <c r="B546" s="4" t="s">
        <v>432</v>
      </c>
      <c r="C546" s="15" t="s">
        <v>379</v>
      </c>
    </row>
    <row r="547" spans="1:3" ht="57.6">
      <c r="A547">
        <v>22</v>
      </c>
      <c r="B547" s="4" t="s">
        <v>432</v>
      </c>
      <c r="C547" s="15" t="s">
        <v>379</v>
      </c>
    </row>
    <row r="548" spans="1:3" ht="57.6">
      <c r="A548">
        <v>22</v>
      </c>
      <c r="B548" s="4" t="s">
        <v>432</v>
      </c>
      <c r="C548" s="15" t="s">
        <v>379</v>
      </c>
    </row>
    <row r="549" spans="1:3" ht="57.6">
      <c r="A549">
        <v>22</v>
      </c>
      <c r="B549" s="4" t="s">
        <v>432</v>
      </c>
      <c r="C549" s="15" t="s">
        <v>379</v>
      </c>
    </row>
    <row r="550" spans="1:3" ht="57.6">
      <c r="A550">
        <v>22</v>
      </c>
      <c r="B550" s="4" t="s">
        <v>432</v>
      </c>
      <c r="C550" s="15" t="s">
        <v>379</v>
      </c>
    </row>
    <row r="551" spans="1:3" ht="57.6">
      <c r="A551">
        <v>22</v>
      </c>
      <c r="B551" s="4" t="s">
        <v>432</v>
      </c>
      <c r="C551" s="15" t="s">
        <v>379</v>
      </c>
    </row>
    <row r="552" spans="1:3" ht="57.6">
      <c r="A552">
        <v>22</v>
      </c>
      <c r="B552" s="4" t="s">
        <v>432</v>
      </c>
      <c r="C552" s="15" t="s">
        <v>379</v>
      </c>
    </row>
    <row r="553" spans="1:3" ht="57.6">
      <c r="A553">
        <v>22</v>
      </c>
      <c r="B553" s="4" t="s">
        <v>432</v>
      </c>
      <c r="C553" s="15" t="s">
        <v>379</v>
      </c>
    </row>
    <row r="554" spans="1:3" ht="57.6">
      <c r="A554">
        <v>22</v>
      </c>
      <c r="B554" s="4" t="s">
        <v>432</v>
      </c>
      <c r="C554" s="15" t="s">
        <v>379</v>
      </c>
    </row>
    <row r="555" spans="1:3" ht="57.6">
      <c r="A555">
        <v>22</v>
      </c>
      <c r="B555" s="4" t="s">
        <v>432</v>
      </c>
      <c r="C555" s="15" t="s">
        <v>379</v>
      </c>
    </row>
    <row r="556" spans="1:3" ht="57.6">
      <c r="A556">
        <v>22</v>
      </c>
      <c r="B556" s="4" t="s">
        <v>432</v>
      </c>
      <c r="C556" s="15" t="s">
        <v>379</v>
      </c>
    </row>
    <row r="557" spans="1:3" ht="57.6">
      <c r="A557">
        <v>22</v>
      </c>
      <c r="B557" s="4" t="s">
        <v>432</v>
      </c>
      <c r="C557" s="15" t="s">
        <v>379</v>
      </c>
    </row>
    <row r="558" spans="1:3" ht="57.6">
      <c r="A558">
        <v>22</v>
      </c>
      <c r="B558" s="4" t="s">
        <v>432</v>
      </c>
      <c r="C558" s="15" t="s">
        <v>379</v>
      </c>
    </row>
    <row r="559" spans="1:3" ht="57.6">
      <c r="A559">
        <v>22</v>
      </c>
      <c r="B559" s="4" t="s">
        <v>432</v>
      </c>
      <c r="C559" s="15" t="s">
        <v>379</v>
      </c>
    </row>
    <row r="560" spans="1:3" ht="57.6">
      <c r="A560">
        <v>23</v>
      </c>
      <c r="B560" s="4" t="s">
        <v>447</v>
      </c>
      <c r="C560" s="15" t="s">
        <v>379</v>
      </c>
    </row>
    <row r="561" spans="1:3" ht="57.6">
      <c r="A561">
        <v>23</v>
      </c>
      <c r="B561" s="4" t="s">
        <v>447</v>
      </c>
      <c r="C561" s="15" t="s">
        <v>379</v>
      </c>
    </row>
    <row r="562" spans="1:3" ht="57.6">
      <c r="A562">
        <v>23</v>
      </c>
      <c r="B562" s="4" t="s">
        <v>447</v>
      </c>
      <c r="C562" s="15" t="s">
        <v>379</v>
      </c>
    </row>
    <row r="563" spans="1:3" ht="57.6">
      <c r="A563">
        <v>23</v>
      </c>
      <c r="B563" s="4" t="s">
        <v>447</v>
      </c>
      <c r="C563" s="15" t="s">
        <v>379</v>
      </c>
    </row>
    <row r="564" spans="1:3" ht="57.6">
      <c r="A564">
        <v>23</v>
      </c>
      <c r="B564" s="4" t="s">
        <v>447</v>
      </c>
      <c r="C564" s="15" t="s">
        <v>379</v>
      </c>
    </row>
    <row r="565" spans="1:3" ht="57.6">
      <c r="A565">
        <v>23</v>
      </c>
      <c r="B565" s="4" t="s">
        <v>447</v>
      </c>
      <c r="C565" s="15" t="s">
        <v>379</v>
      </c>
    </row>
    <row r="566" spans="1:3" ht="57.6">
      <c r="A566">
        <v>23</v>
      </c>
      <c r="B566" s="4" t="s">
        <v>447</v>
      </c>
      <c r="C566" s="15" t="s">
        <v>379</v>
      </c>
    </row>
    <row r="567" spans="1:3" ht="57.6">
      <c r="A567">
        <v>23</v>
      </c>
      <c r="B567" s="4" t="s">
        <v>447</v>
      </c>
      <c r="C567" s="15" t="s">
        <v>379</v>
      </c>
    </row>
    <row r="568" spans="1:3" ht="57.6">
      <c r="A568">
        <v>23</v>
      </c>
      <c r="B568" s="4" t="s">
        <v>447</v>
      </c>
      <c r="C568" s="15" t="s">
        <v>379</v>
      </c>
    </row>
    <row r="569" spans="1:3" ht="57.6">
      <c r="A569">
        <v>23</v>
      </c>
      <c r="B569" s="4" t="s">
        <v>447</v>
      </c>
      <c r="C569" s="15" t="s">
        <v>379</v>
      </c>
    </row>
    <row r="570" spans="1:3" ht="57.6">
      <c r="A570">
        <v>23</v>
      </c>
      <c r="B570" s="4" t="s">
        <v>447</v>
      </c>
      <c r="C570" s="15" t="s">
        <v>379</v>
      </c>
    </row>
    <row r="571" spans="1:3" ht="57.6">
      <c r="A571">
        <v>23</v>
      </c>
      <c r="B571" s="4" t="s">
        <v>447</v>
      </c>
      <c r="C571" s="15" t="s">
        <v>379</v>
      </c>
    </row>
    <row r="572" spans="1:3" ht="57.6">
      <c r="A572">
        <v>23</v>
      </c>
      <c r="B572" s="4" t="s">
        <v>447</v>
      </c>
      <c r="C572" s="15" t="s">
        <v>379</v>
      </c>
    </row>
    <row r="573" spans="1:3" ht="57.6">
      <c r="A573">
        <v>23</v>
      </c>
      <c r="B573" s="4" t="s">
        <v>447</v>
      </c>
      <c r="C573" s="15" t="s">
        <v>379</v>
      </c>
    </row>
    <row r="574" spans="1:3" ht="57.6">
      <c r="A574">
        <v>23</v>
      </c>
      <c r="B574" s="4" t="s">
        <v>447</v>
      </c>
      <c r="C574" s="15" t="s">
        <v>379</v>
      </c>
    </row>
    <row r="575" spans="1:3" ht="57.6">
      <c r="A575">
        <v>23</v>
      </c>
      <c r="B575" s="4" t="s">
        <v>447</v>
      </c>
      <c r="C575" s="15" t="s">
        <v>379</v>
      </c>
    </row>
    <row r="576" spans="1:3" ht="57.6">
      <c r="A576">
        <v>23</v>
      </c>
      <c r="B576" s="4" t="s">
        <v>447</v>
      </c>
      <c r="C576" s="15" t="s">
        <v>379</v>
      </c>
    </row>
    <row r="577" spans="1:3" ht="57.6">
      <c r="A577">
        <v>23</v>
      </c>
      <c r="B577" s="4" t="s">
        <v>447</v>
      </c>
      <c r="C577" s="15" t="s">
        <v>379</v>
      </c>
    </row>
    <row r="578" spans="1:3" ht="57.6">
      <c r="A578">
        <v>23</v>
      </c>
      <c r="B578" s="4" t="s">
        <v>447</v>
      </c>
      <c r="C578" s="15" t="s">
        <v>379</v>
      </c>
    </row>
    <row r="579" spans="1:3" ht="57.6">
      <c r="A579">
        <v>23</v>
      </c>
      <c r="B579" s="4" t="s">
        <v>447</v>
      </c>
      <c r="C579" s="15" t="s">
        <v>379</v>
      </c>
    </row>
    <row r="580" spans="1:3" ht="57.6">
      <c r="A580">
        <v>23</v>
      </c>
      <c r="B580" s="4" t="s">
        <v>447</v>
      </c>
      <c r="C580" s="15" t="s">
        <v>379</v>
      </c>
    </row>
    <row r="581" spans="1:3" ht="57.6">
      <c r="A581">
        <v>23</v>
      </c>
      <c r="B581" s="4" t="s">
        <v>447</v>
      </c>
      <c r="C581" s="15" t="s">
        <v>379</v>
      </c>
    </row>
    <row r="582" spans="1:3" ht="57.6">
      <c r="A582">
        <v>23</v>
      </c>
      <c r="B582" s="4" t="s">
        <v>447</v>
      </c>
      <c r="C582" s="15" t="s">
        <v>379</v>
      </c>
    </row>
    <row r="583" spans="1:3" ht="57.6">
      <c r="A583">
        <v>23</v>
      </c>
      <c r="B583" s="4" t="s">
        <v>447</v>
      </c>
      <c r="C583" s="15" t="s">
        <v>379</v>
      </c>
    </row>
    <row r="584" spans="1:3" ht="57.6">
      <c r="A584">
        <v>23</v>
      </c>
      <c r="B584" s="4" t="s">
        <v>447</v>
      </c>
      <c r="C584" s="15" t="s">
        <v>379</v>
      </c>
    </row>
    <row r="585" spans="1:3" ht="57.6">
      <c r="A585">
        <v>23</v>
      </c>
      <c r="B585" s="4" t="s">
        <v>447</v>
      </c>
      <c r="C585" s="15" t="s">
        <v>379</v>
      </c>
    </row>
    <row r="586" spans="1:3" ht="57.6">
      <c r="A586">
        <v>24</v>
      </c>
      <c r="B586" s="4" t="s">
        <v>448</v>
      </c>
      <c r="C586" s="15" t="s">
        <v>379</v>
      </c>
    </row>
    <row r="587" spans="1:3" ht="57.6">
      <c r="A587">
        <v>24</v>
      </c>
      <c r="B587" s="4" t="s">
        <v>448</v>
      </c>
      <c r="C587" s="15" t="s">
        <v>379</v>
      </c>
    </row>
    <row r="588" spans="1:3" ht="57.6">
      <c r="A588">
        <v>24</v>
      </c>
      <c r="B588" s="4" t="s">
        <v>448</v>
      </c>
      <c r="C588" s="15" t="s">
        <v>379</v>
      </c>
    </row>
    <row r="589" spans="1:3" ht="57.6">
      <c r="A589">
        <v>24</v>
      </c>
      <c r="B589" s="4" t="s">
        <v>448</v>
      </c>
      <c r="C589" s="15" t="s">
        <v>379</v>
      </c>
    </row>
    <row r="590" spans="1:3" ht="57.6">
      <c r="A590">
        <v>24</v>
      </c>
      <c r="B590" s="4" t="s">
        <v>448</v>
      </c>
      <c r="C590" s="15" t="s">
        <v>379</v>
      </c>
    </row>
    <row r="591" spans="1:3" ht="57.6">
      <c r="A591">
        <v>24</v>
      </c>
      <c r="B591" s="4" t="s">
        <v>448</v>
      </c>
      <c r="C591" s="15" t="s">
        <v>379</v>
      </c>
    </row>
    <row r="592" spans="1:3" ht="57.6">
      <c r="A592">
        <v>24</v>
      </c>
      <c r="B592" s="4" t="s">
        <v>448</v>
      </c>
      <c r="C592" s="15" t="s">
        <v>379</v>
      </c>
    </row>
    <row r="593" spans="1:3" ht="57.6">
      <c r="A593">
        <v>24</v>
      </c>
      <c r="B593" s="4" t="s">
        <v>448</v>
      </c>
      <c r="C593" s="15" t="s">
        <v>379</v>
      </c>
    </row>
    <row r="594" spans="1:3" ht="57.6">
      <c r="A594">
        <v>24</v>
      </c>
      <c r="B594" s="4" t="s">
        <v>448</v>
      </c>
      <c r="C594" s="15" t="s">
        <v>379</v>
      </c>
    </row>
    <row r="595" spans="1:3" ht="57.6">
      <c r="A595">
        <v>24</v>
      </c>
      <c r="B595" s="4" t="s">
        <v>448</v>
      </c>
      <c r="C595" s="15" t="s">
        <v>379</v>
      </c>
    </row>
    <row r="596" spans="1:3" ht="57.6">
      <c r="A596">
        <v>24</v>
      </c>
      <c r="B596" s="4" t="s">
        <v>448</v>
      </c>
      <c r="C596" s="15" t="s">
        <v>379</v>
      </c>
    </row>
    <row r="597" spans="1:3" ht="57.6">
      <c r="A597">
        <v>24</v>
      </c>
      <c r="B597" s="4" t="s">
        <v>448</v>
      </c>
      <c r="C597" s="15" t="s">
        <v>379</v>
      </c>
    </row>
    <row r="598" spans="1:3" ht="57.6">
      <c r="A598">
        <v>24</v>
      </c>
      <c r="B598" s="4" t="s">
        <v>448</v>
      </c>
      <c r="C598" s="15" t="s">
        <v>379</v>
      </c>
    </row>
    <row r="599" spans="1:3" ht="57.6">
      <c r="A599">
        <v>24</v>
      </c>
      <c r="B599" s="4" t="s">
        <v>448</v>
      </c>
      <c r="C599" s="15" t="s">
        <v>379</v>
      </c>
    </row>
    <row r="600" spans="1:3" ht="57.6">
      <c r="A600">
        <v>24</v>
      </c>
      <c r="B600" s="4" t="s">
        <v>448</v>
      </c>
      <c r="C600" s="15" t="s">
        <v>379</v>
      </c>
    </row>
    <row r="601" spans="1:3" ht="57.6">
      <c r="A601">
        <v>24</v>
      </c>
      <c r="B601" s="4" t="s">
        <v>448</v>
      </c>
      <c r="C601" s="15" t="s">
        <v>379</v>
      </c>
    </row>
    <row r="602" spans="1:3" ht="57.6">
      <c r="A602">
        <v>24</v>
      </c>
      <c r="B602" s="4" t="s">
        <v>448</v>
      </c>
      <c r="C602" s="15" t="s">
        <v>379</v>
      </c>
    </row>
    <row r="603" spans="1:3" ht="57.6">
      <c r="A603">
        <v>24</v>
      </c>
      <c r="B603" s="4" t="s">
        <v>448</v>
      </c>
      <c r="C603" s="15" t="s">
        <v>379</v>
      </c>
    </row>
    <row r="604" spans="1:3" ht="57.6">
      <c r="A604">
        <v>24</v>
      </c>
      <c r="B604" s="4" t="s">
        <v>448</v>
      </c>
      <c r="C604" s="15" t="s">
        <v>379</v>
      </c>
    </row>
    <row r="605" spans="1:3" ht="57.6">
      <c r="A605">
        <v>24</v>
      </c>
      <c r="B605" s="4" t="s">
        <v>448</v>
      </c>
      <c r="C605" s="15" t="s">
        <v>379</v>
      </c>
    </row>
    <row r="606" spans="1:3" ht="57.6">
      <c r="A606">
        <v>24</v>
      </c>
      <c r="B606" s="4" t="s">
        <v>448</v>
      </c>
      <c r="C606" s="15" t="s">
        <v>379</v>
      </c>
    </row>
    <row r="607" spans="1:3" ht="57.6">
      <c r="A607">
        <v>24</v>
      </c>
      <c r="B607" s="4" t="s">
        <v>448</v>
      </c>
      <c r="C607" s="15" t="s">
        <v>379</v>
      </c>
    </row>
    <row r="608" spans="1:3" ht="57.6">
      <c r="A608">
        <v>24</v>
      </c>
      <c r="B608" s="4" t="s">
        <v>448</v>
      </c>
      <c r="C608" s="15" t="s">
        <v>379</v>
      </c>
    </row>
    <row r="609" spans="1:3" ht="57.6">
      <c r="A609">
        <v>24</v>
      </c>
      <c r="B609" s="4" t="s">
        <v>448</v>
      </c>
      <c r="C609" s="15" t="s">
        <v>379</v>
      </c>
    </row>
    <row r="610" spans="1:3" ht="57.6">
      <c r="A610">
        <v>24</v>
      </c>
      <c r="B610" s="4" t="s">
        <v>448</v>
      </c>
      <c r="C610" s="15" t="s">
        <v>379</v>
      </c>
    </row>
    <row r="611" spans="1:3" ht="57.6">
      <c r="A611">
        <v>24</v>
      </c>
      <c r="B611" s="4" t="s">
        <v>448</v>
      </c>
      <c r="C611" s="15" t="s">
        <v>379</v>
      </c>
    </row>
    <row r="612" spans="1:3" ht="57.6">
      <c r="A612">
        <v>25</v>
      </c>
      <c r="B612" s="4" t="s">
        <v>463</v>
      </c>
      <c r="C612" s="15" t="s">
        <v>379</v>
      </c>
    </row>
    <row r="613" spans="1:3" ht="57.6">
      <c r="A613">
        <v>25</v>
      </c>
      <c r="B613" s="4" t="s">
        <v>463</v>
      </c>
      <c r="C613" s="15" t="s">
        <v>379</v>
      </c>
    </row>
    <row r="614" spans="1:3" ht="57.6">
      <c r="A614">
        <v>25</v>
      </c>
      <c r="B614" s="4" t="s">
        <v>463</v>
      </c>
      <c r="C614" s="15" t="s">
        <v>379</v>
      </c>
    </row>
    <row r="615" spans="1:3" ht="57.6">
      <c r="A615">
        <v>25</v>
      </c>
      <c r="B615" s="4" t="s">
        <v>463</v>
      </c>
      <c r="C615" s="15" t="s">
        <v>379</v>
      </c>
    </row>
    <row r="616" spans="1:3" ht="57.6">
      <c r="A616">
        <v>25</v>
      </c>
      <c r="B616" s="4" t="s">
        <v>463</v>
      </c>
      <c r="C616" s="15" t="s">
        <v>379</v>
      </c>
    </row>
    <row r="617" spans="1:3" ht="57.6">
      <c r="A617">
        <v>25</v>
      </c>
      <c r="B617" s="4" t="s">
        <v>463</v>
      </c>
      <c r="C617" s="15" t="s">
        <v>379</v>
      </c>
    </row>
    <row r="618" spans="1:3" ht="57.6">
      <c r="A618">
        <v>25</v>
      </c>
      <c r="B618" s="4" t="s">
        <v>463</v>
      </c>
      <c r="C618" s="15" t="s">
        <v>379</v>
      </c>
    </row>
    <row r="619" spans="1:3" ht="57.6">
      <c r="A619">
        <v>25</v>
      </c>
      <c r="B619" s="4" t="s">
        <v>463</v>
      </c>
      <c r="C619" s="15" t="s">
        <v>379</v>
      </c>
    </row>
    <row r="620" spans="1:3" ht="57.6">
      <c r="A620">
        <v>25</v>
      </c>
      <c r="B620" s="4" t="s">
        <v>463</v>
      </c>
      <c r="C620" s="15" t="s">
        <v>379</v>
      </c>
    </row>
    <row r="621" spans="1:3" ht="57.6">
      <c r="A621">
        <v>25</v>
      </c>
      <c r="B621" s="4" t="s">
        <v>463</v>
      </c>
      <c r="C621" s="15" t="s">
        <v>379</v>
      </c>
    </row>
    <row r="622" spans="1:3" ht="57.6">
      <c r="A622">
        <v>25</v>
      </c>
      <c r="B622" s="4" t="s">
        <v>463</v>
      </c>
      <c r="C622" s="15" t="s">
        <v>379</v>
      </c>
    </row>
    <row r="623" spans="1:3" ht="57.6">
      <c r="A623">
        <v>25</v>
      </c>
      <c r="B623" s="4" t="s">
        <v>463</v>
      </c>
      <c r="C623" s="15" t="s">
        <v>379</v>
      </c>
    </row>
    <row r="624" spans="1:3" ht="57.6">
      <c r="A624">
        <v>25</v>
      </c>
      <c r="B624" s="4" t="s">
        <v>463</v>
      </c>
      <c r="C624" s="15" t="s">
        <v>379</v>
      </c>
    </row>
    <row r="625" spans="1:3" ht="57.6">
      <c r="A625">
        <v>25</v>
      </c>
      <c r="B625" s="4" t="s">
        <v>463</v>
      </c>
      <c r="C625" s="15" t="s">
        <v>379</v>
      </c>
    </row>
    <row r="626" spans="1:3" ht="57.6">
      <c r="A626">
        <v>25</v>
      </c>
      <c r="B626" s="4" t="s">
        <v>463</v>
      </c>
      <c r="C626" s="15" t="s">
        <v>379</v>
      </c>
    </row>
    <row r="627" spans="1:3" ht="57.6">
      <c r="A627">
        <v>25</v>
      </c>
      <c r="B627" s="4" t="s">
        <v>463</v>
      </c>
      <c r="C627" s="15" t="s">
        <v>379</v>
      </c>
    </row>
    <row r="628" spans="1:3" ht="57.6">
      <c r="A628">
        <v>25</v>
      </c>
      <c r="B628" s="4" t="s">
        <v>463</v>
      </c>
      <c r="C628" s="15" t="s">
        <v>379</v>
      </c>
    </row>
    <row r="629" spans="1:3" ht="57.6">
      <c r="A629">
        <v>25</v>
      </c>
      <c r="B629" s="4" t="s">
        <v>463</v>
      </c>
      <c r="C629" s="15" t="s">
        <v>379</v>
      </c>
    </row>
    <row r="630" spans="1:3" ht="57.6">
      <c r="A630">
        <v>25</v>
      </c>
      <c r="B630" s="4" t="s">
        <v>463</v>
      </c>
      <c r="C630" s="15" t="s">
        <v>379</v>
      </c>
    </row>
    <row r="631" spans="1:3" ht="57.6">
      <c r="A631">
        <v>25</v>
      </c>
      <c r="B631" s="4" t="s">
        <v>463</v>
      </c>
      <c r="C631" s="15" t="s">
        <v>379</v>
      </c>
    </row>
    <row r="632" spans="1:3" ht="57.6">
      <c r="A632">
        <v>25</v>
      </c>
      <c r="B632" s="4" t="s">
        <v>463</v>
      </c>
      <c r="C632" s="15" t="s">
        <v>379</v>
      </c>
    </row>
    <row r="633" spans="1:3" ht="57.6">
      <c r="A633">
        <v>25</v>
      </c>
      <c r="B633" s="4" t="s">
        <v>463</v>
      </c>
      <c r="C633" s="15" t="s">
        <v>379</v>
      </c>
    </row>
    <row r="634" spans="1:3" ht="57.6">
      <c r="A634">
        <v>25</v>
      </c>
      <c r="B634" s="4" t="s">
        <v>463</v>
      </c>
      <c r="C634" s="15" t="s">
        <v>379</v>
      </c>
    </row>
    <row r="635" spans="1:3" ht="57.6">
      <c r="A635">
        <v>25</v>
      </c>
      <c r="B635" s="4" t="s">
        <v>463</v>
      </c>
      <c r="C635" s="15" t="s">
        <v>379</v>
      </c>
    </row>
    <row r="636" spans="1:3" ht="57.6">
      <c r="A636">
        <v>25</v>
      </c>
      <c r="B636" s="4" t="s">
        <v>463</v>
      </c>
      <c r="C636" s="15" t="s">
        <v>379</v>
      </c>
    </row>
    <row r="637" spans="1:3" ht="57.6">
      <c r="A637">
        <v>25</v>
      </c>
      <c r="B637" s="4" t="s">
        <v>463</v>
      </c>
      <c r="C637" s="15" t="s">
        <v>379</v>
      </c>
    </row>
    <row r="638" spans="1:3" ht="57.6">
      <c r="A638">
        <v>25</v>
      </c>
      <c r="B638" s="4" t="s">
        <v>463</v>
      </c>
      <c r="C638" s="15" t="s">
        <v>379</v>
      </c>
    </row>
  </sheetData>
  <hyperlinks>
    <hyperlink ref="B307" r:id="rId1"/>
    <hyperlink ref="B308" r:id="rId2"/>
    <hyperlink ref="B309" r:id="rId3"/>
    <hyperlink ref="B310" r:id="rId4"/>
    <hyperlink ref="B311" r:id="rId5"/>
    <hyperlink ref="B312" r:id="rId6"/>
    <hyperlink ref="B313" r:id="rId7"/>
    <hyperlink ref="B314" r:id="rId8"/>
    <hyperlink ref="B315" r:id="rId9"/>
    <hyperlink ref="B316" r:id="rId10"/>
    <hyperlink ref="B317" r:id="rId11"/>
    <hyperlink ref="B318" r:id="rId12"/>
    <hyperlink ref="B319" r:id="rId13"/>
    <hyperlink ref="B320" r:id="rId14"/>
    <hyperlink ref="B321" r:id="rId15"/>
    <hyperlink ref="B322" r:id="rId16"/>
    <hyperlink ref="B323" r:id="rId17"/>
    <hyperlink ref="B324" r:id="rId18"/>
    <hyperlink ref="B325" r:id="rId19"/>
    <hyperlink ref="B326" r:id="rId20"/>
    <hyperlink ref="B327" r:id="rId21"/>
    <hyperlink ref="B328" r:id="rId22"/>
    <hyperlink ref="B329" r:id="rId23"/>
    <hyperlink ref="B330" r:id="rId24"/>
    <hyperlink ref="B331" r:id="rId25"/>
    <hyperlink ref="B332" r:id="rId2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38"/>
  <sheetViews>
    <sheetView workbookViewId="0">
      <selection sqref="A1:B638"/>
    </sheetView>
    <sheetView workbookViewId="1"/>
  </sheetViews>
  <sheetFormatPr defaultRowHeight="14.4"/>
  <sheetData>
    <row r="1" spans="1:2">
      <c r="A1" s="7" t="s">
        <v>40</v>
      </c>
      <c r="B1" s="7" t="s">
        <v>1</v>
      </c>
    </row>
    <row r="2" spans="1:2">
      <c r="A2" s="1">
        <v>7</v>
      </c>
      <c r="B2" s="4" t="s">
        <v>124</v>
      </c>
    </row>
    <row r="3" spans="1:2">
      <c r="A3" s="1">
        <v>7</v>
      </c>
      <c r="B3" s="4" t="s">
        <v>124</v>
      </c>
    </row>
    <row r="4" spans="1:2">
      <c r="A4" s="1">
        <v>7</v>
      </c>
      <c r="B4" s="4" t="s">
        <v>124</v>
      </c>
    </row>
    <row r="5" spans="1:2">
      <c r="A5" s="1">
        <v>7</v>
      </c>
      <c r="B5" s="4" t="s">
        <v>124</v>
      </c>
    </row>
    <row r="6" spans="1:2">
      <c r="A6" s="1">
        <v>7</v>
      </c>
      <c r="B6" s="4" t="s">
        <v>124</v>
      </c>
    </row>
    <row r="7" spans="1:2">
      <c r="A7" s="1">
        <v>7</v>
      </c>
      <c r="B7" s="4" t="s">
        <v>124</v>
      </c>
    </row>
    <row r="8" spans="1:2">
      <c r="A8" s="1">
        <v>7</v>
      </c>
      <c r="B8" s="4" t="s">
        <v>124</v>
      </c>
    </row>
    <row r="9" spans="1:2">
      <c r="A9" s="1">
        <v>7</v>
      </c>
      <c r="B9" s="4" t="s">
        <v>124</v>
      </c>
    </row>
    <row r="10" spans="1:2">
      <c r="A10" s="1">
        <v>7</v>
      </c>
      <c r="B10" s="4" t="s">
        <v>124</v>
      </c>
    </row>
    <row r="11" spans="1:2">
      <c r="A11" s="1">
        <v>7</v>
      </c>
      <c r="B11" s="4" t="s">
        <v>124</v>
      </c>
    </row>
    <row r="12" spans="1:2">
      <c r="A12" s="1">
        <v>7</v>
      </c>
      <c r="B12" s="4" t="s">
        <v>124</v>
      </c>
    </row>
    <row r="13" spans="1:2">
      <c r="A13" s="1">
        <v>7</v>
      </c>
      <c r="B13" s="4" t="s">
        <v>124</v>
      </c>
    </row>
    <row r="14" spans="1:2">
      <c r="A14" s="1">
        <v>8</v>
      </c>
      <c r="B14" s="4" t="s">
        <v>137</v>
      </c>
    </row>
    <row r="15" spans="1:2">
      <c r="A15" s="1">
        <v>8</v>
      </c>
      <c r="B15" s="4" t="s">
        <v>137</v>
      </c>
    </row>
    <row r="16" spans="1:2">
      <c r="A16" s="1">
        <v>8</v>
      </c>
      <c r="B16" s="4" t="s">
        <v>137</v>
      </c>
    </row>
    <row r="17" spans="1:2">
      <c r="A17" s="1">
        <v>8</v>
      </c>
      <c r="B17" s="4" t="s">
        <v>137</v>
      </c>
    </row>
    <row r="18" spans="1:2">
      <c r="A18" s="1">
        <v>8</v>
      </c>
      <c r="B18" s="4" t="s">
        <v>137</v>
      </c>
    </row>
    <row r="19" spans="1:2">
      <c r="A19" s="1">
        <v>8</v>
      </c>
      <c r="B19" s="4" t="s">
        <v>137</v>
      </c>
    </row>
    <row r="20" spans="1:2">
      <c r="A20" s="1">
        <v>8</v>
      </c>
      <c r="B20" s="4" t="s">
        <v>137</v>
      </c>
    </row>
    <row r="21" spans="1:2">
      <c r="A21" s="1">
        <v>8</v>
      </c>
      <c r="B21" s="4" t="s">
        <v>137</v>
      </c>
    </row>
    <row r="22" spans="1:2">
      <c r="A22" s="1">
        <v>8</v>
      </c>
      <c r="B22" s="4" t="s">
        <v>137</v>
      </c>
    </row>
    <row r="23" spans="1:2">
      <c r="A23" s="1">
        <v>8</v>
      </c>
      <c r="B23" s="4" t="s">
        <v>137</v>
      </c>
    </row>
    <row r="24" spans="1:2">
      <c r="A24" s="1">
        <v>8</v>
      </c>
      <c r="B24" s="4" t="s">
        <v>137</v>
      </c>
    </row>
    <row r="25" spans="1:2">
      <c r="A25" s="1">
        <v>8</v>
      </c>
      <c r="B25" s="4" t="s">
        <v>137</v>
      </c>
    </row>
    <row r="26" spans="1:2">
      <c r="A26" s="1">
        <v>8</v>
      </c>
      <c r="B26" s="4" t="s">
        <v>137</v>
      </c>
    </row>
    <row r="27" spans="1:2">
      <c r="A27" s="1">
        <v>9</v>
      </c>
      <c r="B27" s="4" t="s">
        <v>152</v>
      </c>
    </row>
    <row r="28" spans="1:2">
      <c r="A28" s="1">
        <v>9</v>
      </c>
      <c r="B28" s="4" t="s">
        <v>152</v>
      </c>
    </row>
    <row r="29" spans="1:2">
      <c r="A29" s="1">
        <v>9</v>
      </c>
      <c r="B29" s="4" t="s">
        <v>152</v>
      </c>
    </row>
    <row r="30" spans="1:2">
      <c r="A30" s="1">
        <v>9</v>
      </c>
      <c r="B30" s="4" t="s">
        <v>152</v>
      </c>
    </row>
    <row r="31" spans="1:2">
      <c r="A31" s="1">
        <v>9</v>
      </c>
      <c r="B31" s="4" t="s">
        <v>152</v>
      </c>
    </row>
    <row r="32" spans="1:2">
      <c r="A32" s="1">
        <v>9</v>
      </c>
      <c r="B32" s="4" t="s">
        <v>152</v>
      </c>
    </row>
    <row r="33" spans="1:2">
      <c r="A33" s="1">
        <v>9</v>
      </c>
      <c r="B33" s="4" t="s">
        <v>152</v>
      </c>
    </row>
    <row r="34" spans="1:2">
      <c r="A34" s="1">
        <v>9</v>
      </c>
      <c r="B34" s="4" t="s">
        <v>152</v>
      </c>
    </row>
    <row r="35" spans="1:2">
      <c r="A35" s="1">
        <v>9</v>
      </c>
      <c r="B35" s="4" t="s">
        <v>152</v>
      </c>
    </row>
    <row r="36" spans="1:2">
      <c r="A36" s="1">
        <v>9</v>
      </c>
      <c r="B36" s="4" t="s">
        <v>152</v>
      </c>
    </row>
    <row r="37" spans="1:2">
      <c r="A37" s="1">
        <v>9</v>
      </c>
      <c r="B37" s="4" t="s">
        <v>152</v>
      </c>
    </row>
    <row r="38" spans="1:2">
      <c r="A38" s="1">
        <v>9</v>
      </c>
      <c r="B38" s="4" t="s">
        <v>152</v>
      </c>
    </row>
    <row r="39" spans="1:2">
      <c r="A39" s="1">
        <v>9</v>
      </c>
      <c r="B39" s="4" t="s">
        <v>152</v>
      </c>
    </row>
    <row r="40" spans="1:2">
      <c r="A40" s="1">
        <v>10</v>
      </c>
      <c r="B40" s="4" t="s">
        <v>166</v>
      </c>
    </row>
    <row r="41" spans="1:2">
      <c r="A41" s="1">
        <v>10</v>
      </c>
      <c r="B41" s="4" t="s">
        <v>166</v>
      </c>
    </row>
    <row r="42" spans="1:2">
      <c r="A42" s="1">
        <v>10</v>
      </c>
      <c r="B42" s="4" t="s">
        <v>166</v>
      </c>
    </row>
    <row r="43" spans="1:2">
      <c r="A43" s="1">
        <v>10</v>
      </c>
      <c r="B43" s="4" t="s">
        <v>166</v>
      </c>
    </row>
    <row r="44" spans="1:2">
      <c r="A44" s="1">
        <v>10</v>
      </c>
      <c r="B44" s="4" t="s">
        <v>166</v>
      </c>
    </row>
    <row r="45" spans="1:2">
      <c r="A45" s="1">
        <v>10</v>
      </c>
      <c r="B45" s="4" t="s">
        <v>166</v>
      </c>
    </row>
    <row r="46" spans="1:2">
      <c r="A46" s="1">
        <v>10</v>
      </c>
      <c r="B46" s="4" t="s">
        <v>166</v>
      </c>
    </row>
    <row r="47" spans="1:2">
      <c r="A47" s="1">
        <v>10</v>
      </c>
      <c r="B47" s="4" t="s">
        <v>166</v>
      </c>
    </row>
    <row r="48" spans="1:2">
      <c r="A48" s="1">
        <v>10</v>
      </c>
      <c r="B48" s="4" t="s">
        <v>166</v>
      </c>
    </row>
    <row r="49" spans="1:2">
      <c r="A49" s="1">
        <v>10</v>
      </c>
      <c r="B49" s="4" t="s">
        <v>166</v>
      </c>
    </row>
    <row r="50" spans="1:2">
      <c r="A50" s="1">
        <v>10</v>
      </c>
      <c r="B50" s="4" t="s">
        <v>166</v>
      </c>
    </row>
    <row r="51" spans="1:2">
      <c r="A51" s="1">
        <v>10</v>
      </c>
      <c r="B51" s="4" t="s">
        <v>166</v>
      </c>
    </row>
    <row r="52" spans="1:2">
      <c r="A52" s="1">
        <v>10</v>
      </c>
      <c r="B52" s="4" t="s">
        <v>166</v>
      </c>
    </row>
    <row r="53" spans="1:2">
      <c r="A53" s="1">
        <v>11</v>
      </c>
      <c r="B53" s="4" t="s">
        <v>181</v>
      </c>
    </row>
    <row r="54" spans="1:2">
      <c r="A54" s="1">
        <v>11</v>
      </c>
      <c r="B54" s="4" t="s">
        <v>181</v>
      </c>
    </row>
    <row r="55" spans="1:2">
      <c r="A55" s="1">
        <v>11</v>
      </c>
      <c r="B55" s="4" t="s">
        <v>181</v>
      </c>
    </row>
    <row r="56" spans="1:2">
      <c r="A56" s="1">
        <v>11</v>
      </c>
      <c r="B56" s="4" t="s">
        <v>181</v>
      </c>
    </row>
    <row r="57" spans="1:2">
      <c r="A57" s="1">
        <v>11</v>
      </c>
      <c r="B57" s="4" t="s">
        <v>181</v>
      </c>
    </row>
    <row r="58" spans="1:2">
      <c r="A58" s="1">
        <v>11</v>
      </c>
      <c r="B58" s="4" t="s">
        <v>181</v>
      </c>
    </row>
    <row r="59" spans="1:2">
      <c r="A59" s="1">
        <v>11</v>
      </c>
      <c r="B59" s="4" t="s">
        <v>181</v>
      </c>
    </row>
    <row r="60" spans="1:2">
      <c r="A60" s="1">
        <v>11</v>
      </c>
      <c r="B60" s="4" t="s">
        <v>181</v>
      </c>
    </row>
    <row r="61" spans="1:2">
      <c r="A61" s="1">
        <v>11</v>
      </c>
      <c r="B61" s="4" t="s">
        <v>181</v>
      </c>
    </row>
    <row r="62" spans="1:2">
      <c r="A62" s="1">
        <v>11</v>
      </c>
      <c r="B62" s="4" t="s">
        <v>181</v>
      </c>
    </row>
    <row r="63" spans="1:2">
      <c r="A63" s="1">
        <v>11</v>
      </c>
      <c r="B63" s="4" t="s">
        <v>181</v>
      </c>
    </row>
    <row r="64" spans="1:2">
      <c r="A64" s="1">
        <v>11</v>
      </c>
      <c r="B64" s="4" t="s">
        <v>181</v>
      </c>
    </row>
    <row r="65" spans="1:2">
      <c r="A65" s="1">
        <v>12</v>
      </c>
      <c r="B65" s="4" t="s">
        <v>194</v>
      </c>
    </row>
    <row r="66" spans="1:2">
      <c r="A66" s="1">
        <v>12</v>
      </c>
      <c r="B66" s="4" t="s">
        <v>194</v>
      </c>
    </row>
    <row r="67" spans="1:2">
      <c r="A67" s="1">
        <v>12</v>
      </c>
      <c r="B67" s="4" t="s">
        <v>194</v>
      </c>
    </row>
    <row r="68" spans="1:2">
      <c r="A68" s="1">
        <v>12</v>
      </c>
      <c r="B68" s="4" t="s">
        <v>194</v>
      </c>
    </row>
    <row r="69" spans="1:2">
      <c r="A69" s="1">
        <v>12</v>
      </c>
      <c r="B69" s="4" t="s">
        <v>194</v>
      </c>
    </row>
    <row r="70" spans="1:2">
      <c r="A70" s="1">
        <v>12</v>
      </c>
      <c r="B70" s="4" t="s">
        <v>194</v>
      </c>
    </row>
    <row r="71" spans="1:2">
      <c r="A71" s="1">
        <v>12</v>
      </c>
      <c r="B71" s="4" t="s">
        <v>194</v>
      </c>
    </row>
    <row r="72" spans="1:2">
      <c r="A72" s="1">
        <v>12</v>
      </c>
      <c r="B72" s="4" t="s">
        <v>194</v>
      </c>
    </row>
    <row r="73" spans="1:2">
      <c r="A73" s="1">
        <v>12</v>
      </c>
      <c r="B73" s="4" t="s">
        <v>194</v>
      </c>
    </row>
    <row r="74" spans="1:2">
      <c r="A74" s="1">
        <v>12</v>
      </c>
      <c r="B74" s="4" t="s">
        <v>194</v>
      </c>
    </row>
    <row r="75" spans="1:2">
      <c r="A75" s="1">
        <v>12</v>
      </c>
      <c r="B75" s="4" t="s">
        <v>194</v>
      </c>
    </row>
    <row r="76" spans="1:2">
      <c r="A76" s="1">
        <v>12</v>
      </c>
      <c r="B76" s="4" t="s">
        <v>194</v>
      </c>
    </row>
    <row r="77" spans="1:2">
      <c r="A77" s="1">
        <v>12</v>
      </c>
      <c r="B77" s="4" t="s">
        <v>194</v>
      </c>
    </row>
    <row r="78" spans="1:2">
      <c r="A78" s="1">
        <v>13</v>
      </c>
      <c r="B78" s="4" t="s">
        <v>209</v>
      </c>
    </row>
    <row r="79" spans="1:2">
      <c r="A79" s="1">
        <v>13</v>
      </c>
      <c r="B79" s="4" t="s">
        <v>209</v>
      </c>
    </row>
    <row r="80" spans="1:2">
      <c r="A80" s="1">
        <v>13</v>
      </c>
      <c r="B80" s="4" t="s">
        <v>209</v>
      </c>
    </row>
    <row r="81" spans="1:2">
      <c r="A81" s="1">
        <v>13</v>
      </c>
      <c r="B81" s="4" t="s">
        <v>209</v>
      </c>
    </row>
    <row r="82" spans="1:2">
      <c r="A82" s="1">
        <v>13</v>
      </c>
      <c r="B82" s="4" t="s">
        <v>209</v>
      </c>
    </row>
    <row r="83" spans="1:2">
      <c r="A83" s="1">
        <v>13</v>
      </c>
      <c r="B83" s="4" t="s">
        <v>209</v>
      </c>
    </row>
    <row r="84" spans="1:2">
      <c r="A84" s="1">
        <v>13</v>
      </c>
      <c r="B84" s="4" t="s">
        <v>209</v>
      </c>
    </row>
    <row r="85" spans="1:2">
      <c r="A85" s="1">
        <v>13</v>
      </c>
      <c r="B85" s="4" t="s">
        <v>209</v>
      </c>
    </row>
    <row r="86" spans="1:2">
      <c r="A86" s="1">
        <v>13</v>
      </c>
      <c r="B86" s="4" t="s">
        <v>209</v>
      </c>
    </row>
    <row r="87" spans="1:2">
      <c r="A87" s="1">
        <v>13</v>
      </c>
      <c r="B87" s="4" t="s">
        <v>209</v>
      </c>
    </row>
    <row r="88" spans="1:2">
      <c r="A88" s="1">
        <v>13</v>
      </c>
      <c r="B88" s="4" t="s">
        <v>209</v>
      </c>
    </row>
    <row r="89" spans="1:2">
      <c r="A89" s="1">
        <v>13</v>
      </c>
      <c r="B89" s="4" t="s">
        <v>209</v>
      </c>
    </row>
    <row r="90" spans="1:2">
      <c r="A90" s="1">
        <v>13</v>
      </c>
      <c r="B90" s="4" t="s">
        <v>209</v>
      </c>
    </row>
    <row r="91" spans="1:2">
      <c r="A91" s="1">
        <v>14</v>
      </c>
      <c r="B91" s="4" t="s">
        <v>223</v>
      </c>
    </row>
    <row r="92" spans="1:2">
      <c r="A92" s="1">
        <v>14</v>
      </c>
      <c r="B92" s="4" t="s">
        <v>223</v>
      </c>
    </row>
    <row r="93" spans="1:2">
      <c r="A93" s="1">
        <v>14</v>
      </c>
      <c r="B93" s="4" t="s">
        <v>223</v>
      </c>
    </row>
    <row r="94" spans="1:2">
      <c r="A94" s="1">
        <v>14</v>
      </c>
      <c r="B94" s="4" t="s">
        <v>223</v>
      </c>
    </row>
    <row r="95" spans="1:2">
      <c r="A95" s="1">
        <v>14</v>
      </c>
      <c r="B95" s="4" t="s">
        <v>223</v>
      </c>
    </row>
    <row r="96" spans="1:2">
      <c r="A96" s="1">
        <v>14</v>
      </c>
      <c r="B96" s="4" t="s">
        <v>223</v>
      </c>
    </row>
    <row r="97" spans="1:2">
      <c r="A97" s="1">
        <v>14</v>
      </c>
      <c r="B97" s="4" t="s">
        <v>223</v>
      </c>
    </row>
    <row r="98" spans="1:2">
      <c r="A98" s="1">
        <v>14</v>
      </c>
      <c r="B98" s="4" t="s">
        <v>223</v>
      </c>
    </row>
    <row r="99" spans="1:2">
      <c r="A99" s="1">
        <v>14</v>
      </c>
      <c r="B99" s="4" t="s">
        <v>223</v>
      </c>
    </row>
    <row r="100" spans="1:2">
      <c r="A100" s="1">
        <v>14</v>
      </c>
      <c r="B100" s="4" t="s">
        <v>223</v>
      </c>
    </row>
    <row r="101" spans="1:2">
      <c r="A101" s="1">
        <v>14</v>
      </c>
      <c r="B101" s="4" t="s">
        <v>223</v>
      </c>
    </row>
    <row r="102" spans="1:2">
      <c r="A102" s="1">
        <v>14</v>
      </c>
      <c r="B102" s="4" t="s">
        <v>223</v>
      </c>
    </row>
    <row r="103" spans="1:2">
      <c r="A103" s="1">
        <v>14</v>
      </c>
      <c r="B103" s="4" t="s">
        <v>223</v>
      </c>
    </row>
    <row r="104" spans="1:2">
      <c r="A104" s="1">
        <v>15</v>
      </c>
      <c r="B104" s="4" t="s">
        <v>238</v>
      </c>
    </row>
    <row r="105" spans="1:2">
      <c r="A105" s="1">
        <v>15</v>
      </c>
      <c r="B105" s="4" t="s">
        <v>238</v>
      </c>
    </row>
    <row r="106" spans="1:2">
      <c r="A106" s="1">
        <v>15</v>
      </c>
      <c r="B106" s="4" t="s">
        <v>238</v>
      </c>
    </row>
    <row r="107" spans="1:2">
      <c r="A107" s="1">
        <v>15</v>
      </c>
      <c r="B107" s="4" t="s">
        <v>238</v>
      </c>
    </row>
    <row r="108" spans="1:2">
      <c r="A108" s="1">
        <v>15</v>
      </c>
      <c r="B108" s="4" t="s">
        <v>238</v>
      </c>
    </row>
    <row r="109" spans="1:2">
      <c r="A109" s="1">
        <v>15</v>
      </c>
      <c r="B109" s="4" t="s">
        <v>238</v>
      </c>
    </row>
    <row r="110" spans="1:2">
      <c r="A110" s="1">
        <v>15</v>
      </c>
      <c r="B110" s="4" t="s">
        <v>238</v>
      </c>
    </row>
    <row r="111" spans="1:2">
      <c r="A111" s="1">
        <v>15</v>
      </c>
      <c r="B111" s="4" t="s">
        <v>238</v>
      </c>
    </row>
    <row r="112" spans="1:2">
      <c r="A112" s="1">
        <v>15</v>
      </c>
      <c r="B112" s="4" t="s">
        <v>238</v>
      </c>
    </row>
    <row r="113" spans="1:2">
      <c r="A113" s="1">
        <v>15</v>
      </c>
      <c r="B113" s="4" t="s">
        <v>238</v>
      </c>
    </row>
    <row r="114" spans="1:2">
      <c r="A114" s="1">
        <v>15</v>
      </c>
      <c r="B114" s="4" t="s">
        <v>238</v>
      </c>
    </row>
    <row r="115" spans="1:2">
      <c r="A115" s="1">
        <v>15</v>
      </c>
      <c r="B115" s="4" t="s">
        <v>238</v>
      </c>
    </row>
    <row r="116" spans="1:2">
      <c r="A116" s="1">
        <v>16</v>
      </c>
      <c r="B116" s="4" t="s">
        <v>251</v>
      </c>
    </row>
    <row r="117" spans="1:2">
      <c r="A117" s="1">
        <v>16</v>
      </c>
      <c r="B117" s="4" t="s">
        <v>251</v>
      </c>
    </row>
    <row r="118" spans="1:2">
      <c r="A118" s="1">
        <v>16</v>
      </c>
      <c r="B118" s="4" t="s">
        <v>251</v>
      </c>
    </row>
    <row r="119" spans="1:2">
      <c r="A119" s="1">
        <v>16</v>
      </c>
      <c r="B119" s="4" t="s">
        <v>251</v>
      </c>
    </row>
    <row r="120" spans="1:2">
      <c r="A120" s="1">
        <v>16</v>
      </c>
      <c r="B120" s="4" t="s">
        <v>251</v>
      </c>
    </row>
    <row r="121" spans="1:2">
      <c r="A121" s="1">
        <v>16</v>
      </c>
      <c r="B121" s="4" t="s">
        <v>251</v>
      </c>
    </row>
    <row r="122" spans="1:2">
      <c r="A122" s="1">
        <v>16</v>
      </c>
      <c r="B122" s="4" t="s">
        <v>251</v>
      </c>
    </row>
    <row r="123" spans="1:2">
      <c r="A123" s="1">
        <v>16</v>
      </c>
      <c r="B123" s="4" t="s">
        <v>251</v>
      </c>
    </row>
    <row r="124" spans="1:2">
      <c r="A124" s="1">
        <v>16</v>
      </c>
      <c r="B124" s="4" t="s">
        <v>251</v>
      </c>
    </row>
    <row r="125" spans="1:2">
      <c r="A125" s="1">
        <v>16</v>
      </c>
      <c r="B125" s="4" t="s">
        <v>251</v>
      </c>
    </row>
    <row r="126" spans="1:2">
      <c r="A126" s="1">
        <v>16</v>
      </c>
      <c r="B126" s="4" t="s">
        <v>251</v>
      </c>
    </row>
    <row r="127" spans="1:2">
      <c r="A127" s="1">
        <v>16</v>
      </c>
      <c r="B127" s="4" t="s">
        <v>251</v>
      </c>
    </row>
    <row r="128" spans="1:2">
      <c r="A128" s="1">
        <v>17</v>
      </c>
      <c r="B128" s="4" t="s">
        <v>265</v>
      </c>
    </row>
    <row r="129" spans="1:2">
      <c r="A129" s="1">
        <v>17</v>
      </c>
      <c r="B129" s="4" t="s">
        <v>265</v>
      </c>
    </row>
    <row r="130" spans="1:2">
      <c r="A130" s="1">
        <v>17</v>
      </c>
      <c r="B130" s="4" t="s">
        <v>265</v>
      </c>
    </row>
    <row r="131" spans="1:2">
      <c r="A131" s="1">
        <v>17</v>
      </c>
      <c r="B131" s="4" t="s">
        <v>265</v>
      </c>
    </row>
    <row r="132" spans="1:2">
      <c r="A132" s="1">
        <v>17</v>
      </c>
      <c r="B132" s="4" t="s">
        <v>265</v>
      </c>
    </row>
    <row r="133" spans="1:2">
      <c r="A133" s="1">
        <v>17</v>
      </c>
      <c r="B133" s="4" t="s">
        <v>265</v>
      </c>
    </row>
    <row r="134" spans="1:2">
      <c r="A134" s="1">
        <v>17</v>
      </c>
      <c r="B134" s="4" t="s">
        <v>265</v>
      </c>
    </row>
    <row r="135" spans="1:2">
      <c r="A135" s="1">
        <v>17</v>
      </c>
      <c r="B135" s="4" t="s">
        <v>265</v>
      </c>
    </row>
    <row r="136" spans="1:2">
      <c r="A136" s="1">
        <v>17</v>
      </c>
      <c r="B136" s="4" t="s">
        <v>265</v>
      </c>
    </row>
    <row r="137" spans="1:2">
      <c r="A137" s="1">
        <v>17</v>
      </c>
      <c r="B137" s="4" t="s">
        <v>265</v>
      </c>
    </row>
    <row r="138" spans="1:2">
      <c r="A138" s="1">
        <v>17</v>
      </c>
      <c r="B138" s="4" t="s">
        <v>265</v>
      </c>
    </row>
    <row r="139" spans="1:2">
      <c r="A139" s="1">
        <v>17</v>
      </c>
      <c r="B139" s="4" t="s">
        <v>265</v>
      </c>
    </row>
    <row r="140" spans="1:2">
      <c r="A140" s="1">
        <v>17</v>
      </c>
      <c r="B140" s="4" t="s">
        <v>265</v>
      </c>
    </row>
    <row r="141" spans="1:2">
      <c r="A141" s="1">
        <v>18</v>
      </c>
      <c r="B141" s="4" t="s">
        <v>279</v>
      </c>
    </row>
    <row r="142" spans="1:2">
      <c r="A142" s="1">
        <v>18</v>
      </c>
      <c r="B142" s="4" t="s">
        <v>279</v>
      </c>
    </row>
    <row r="143" spans="1:2">
      <c r="A143" s="1">
        <v>18</v>
      </c>
      <c r="B143" s="4" t="s">
        <v>279</v>
      </c>
    </row>
    <row r="144" spans="1:2">
      <c r="A144" s="1">
        <v>18</v>
      </c>
      <c r="B144" s="4" t="s">
        <v>279</v>
      </c>
    </row>
    <row r="145" spans="1:2">
      <c r="A145" s="1">
        <v>18</v>
      </c>
      <c r="B145" s="4" t="s">
        <v>279</v>
      </c>
    </row>
    <row r="146" spans="1:2">
      <c r="A146" s="1">
        <v>18</v>
      </c>
      <c r="B146" s="4" t="s">
        <v>279</v>
      </c>
    </row>
    <row r="147" spans="1:2">
      <c r="A147" s="1">
        <v>18</v>
      </c>
      <c r="B147" s="4" t="s">
        <v>279</v>
      </c>
    </row>
    <row r="148" spans="1:2">
      <c r="A148" s="1">
        <v>18</v>
      </c>
      <c r="B148" s="4" t="s">
        <v>279</v>
      </c>
    </row>
    <row r="149" spans="1:2">
      <c r="A149" s="1">
        <v>18</v>
      </c>
      <c r="B149" s="4" t="s">
        <v>279</v>
      </c>
    </row>
    <row r="150" spans="1:2">
      <c r="A150" s="1">
        <v>18</v>
      </c>
      <c r="B150" s="4" t="s">
        <v>279</v>
      </c>
    </row>
    <row r="151" spans="1:2">
      <c r="A151" s="1">
        <v>18</v>
      </c>
      <c r="B151" s="4" t="s">
        <v>279</v>
      </c>
    </row>
    <row r="152" spans="1:2">
      <c r="A152" s="1">
        <v>18</v>
      </c>
      <c r="B152" s="4" t="s">
        <v>279</v>
      </c>
    </row>
    <row r="153" spans="1:2">
      <c r="A153" s="1">
        <v>18</v>
      </c>
      <c r="B153" s="4" t="s">
        <v>279</v>
      </c>
    </row>
    <row r="154" spans="1:2">
      <c r="A154" s="1">
        <v>19</v>
      </c>
      <c r="B154" s="4" t="s">
        <v>294</v>
      </c>
    </row>
    <row r="155" spans="1:2">
      <c r="A155" s="1">
        <v>19</v>
      </c>
      <c r="B155" s="4" t="s">
        <v>294</v>
      </c>
    </row>
    <row r="156" spans="1:2">
      <c r="A156" s="1">
        <v>19</v>
      </c>
      <c r="B156" s="4" t="s">
        <v>294</v>
      </c>
    </row>
    <row r="157" spans="1:2">
      <c r="A157" s="1">
        <v>19</v>
      </c>
      <c r="B157" s="4" t="s">
        <v>294</v>
      </c>
    </row>
    <row r="158" spans="1:2">
      <c r="A158" s="1">
        <v>19</v>
      </c>
      <c r="B158" s="4" t="s">
        <v>294</v>
      </c>
    </row>
    <row r="159" spans="1:2">
      <c r="A159" s="1">
        <v>19</v>
      </c>
      <c r="B159" s="4" t="s">
        <v>294</v>
      </c>
    </row>
    <row r="160" spans="1:2">
      <c r="A160" s="1">
        <v>19</v>
      </c>
      <c r="B160" s="4" t="s">
        <v>294</v>
      </c>
    </row>
    <row r="161" spans="1:2">
      <c r="A161" s="1">
        <v>19</v>
      </c>
      <c r="B161" s="4" t="s">
        <v>294</v>
      </c>
    </row>
    <row r="162" spans="1:2">
      <c r="A162" s="1">
        <v>19</v>
      </c>
      <c r="B162" s="4" t="s">
        <v>294</v>
      </c>
    </row>
    <row r="163" spans="1:2">
      <c r="A163" s="1">
        <v>19</v>
      </c>
      <c r="B163" s="4" t="s">
        <v>294</v>
      </c>
    </row>
    <row r="164" spans="1:2">
      <c r="A164" s="1">
        <v>19</v>
      </c>
      <c r="B164" s="4" t="s">
        <v>294</v>
      </c>
    </row>
    <row r="165" spans="1:2">
      <c r="A165" s="1">
        <v>19</v>
      </c>
      <c r="B165" s="4" t="s">
        <v>294</v>
      </c>
    </row>
    <row r="166" spans="1:2">
      <c r="A166" s="1">
        <v>19</v>
      </c>
      <c r="B166" s="4" t="s">
        <v>294</v>
      </c>
    </row>
    <row r="167" spans="1:2">
      <c r="A167" s="1">
        <v>20</v>
      </c>
      <c r="B167" s="4" t="s">
        <v>308</v>
      </c>
    </row>
    <row r="168" spans="1:2">
      <c r="A168" s="1">
        <v>20</v>
      </c>
      <c r="B168" s="4" t="s">
        <v>308</v>
      </c>
    </row>
    <row r="169" spans="1:2">
      <c r="A169" s="1">
        <v>20</v>
      </c>
      <c r="B169" s="4" t="s">
        <v>308</v>
      </c>
    </row>
    <row r="170" spans="1:2">
      <c r="A170" s="1">
        <v>20</v>
      </c>
      <c r="B170" s="4" t="s">
        <v>308</v>
      </c>
    </row>
    <row r="171" spans="1:2">
      <c r="A171" s="1">
        <v>20</v>
      </c>
      <c r="B171" s="4" t="s">
        <v>308</v>
      </c>
    </row>
    <row r="172" spans="1:2">
      <c r="A172" s="1">
        <v>20</v>
      </c>
      <c r="B172" s="4" t="s">
        <v>308</v>
      </c>
    </row>
    <row r="173" spans="1:2">
      <c r="A173" s="1">
        <v>20</v>
      </c>
      <c r="B173" s="4" t="s">
        <v>308</v>
      </c>
    </row>
    <row r="174" spans="1:2">
      <c r="A174" s="1">
        <v>20</v>
      </c>
      <c r="B174" s="4" t="s">
        <v>308</v>
      </c>
    </row>
    <row r="175" spans="1:2">
      <c r="A175" s="1">
        <v>20</v>
      </c>
      <c r="B175" s="4" t="s">
        <v>308</v>
      </c>
    </row>
    <row r="176" spans="1:2">
      <c r="A176" s="1">
        <v>20</v>
      </c>
      <c r="B176" s="4" t="s">
        <v>308</v>
      </c>
    </row>
    <row r="177" spans="1:2">
      <c r="A177" s="1">
        <v>20</v>
      </c>
      <c r="B177" s="4" t="s">
        <v>308</v>
      </c>
    </row>
    <row r="178" spans="1:2">
      <c r="A178" s="1">
        <v>20</v>
      </c>
      <c r="B178" s="4" t="s">
        <v>308</v>
      </c>
    </row>
    <row r="179" spans="1:2">
      <c r="A179" s="1">
        <v>20</v>
      </c>
      <c r="B179" s="4" t="s">
        <v>308</v>
      </c>
    </row>
    <row r="180" spans="1:2">
      <c r="A180" s="1">
        <v>21</v>
      </c>
      <c r="B180" s="4" t="s">
        <v>322</v>
      </c>
    </row>
    <row r="181" spans="1:2">
      <c r="A181" s="1">
        <v>21</v>
      </c>
      <c r="B181" s="4" t="s">
        <v>322</v>
      </c>
    </row>
    <row r="182" spans="1:2">
      <c r="A182" s="1">
        <v>21</v>
      </c>
      <c r="B182" s="4" t="s">
        <v>322</v>
      </c>
    </row>
    <row r="183" spans="1:2">
      <c r="A183" s="1">
        <v>21</v>
      </c>
      <c r="B183" s="4" t="s">
        <v>322</v>
      </c>
    </row>
    <row r="184" spans="1:2">
      <c r="A184" s="1">
        <v>21</v>
      </c>
      <c r="B184" s="4" t="s">
        <v>322</v>
      </c>
    </row>
    <row r="185" spans="1:2">
      <c r="A185" s="1">
        <v>21</v>
      </c>
      <c r="B185" s="4" t="s">
        <v>322</v>
      </c>
    </row>
    <row r="186" spans="1:2">
      <c r="A186" s="1">
        <v>21</v>
      </c>
      <c r="B186" s="4" t="s">
        <v>322</v>
      </c>
    </row>
    <row r="187" spans="1:2">
      <c r="A187" s="1">
        <v>21</v>
      </c>
      <c r="B187" s="4" t="s">
        <v>322</v>
      </c>
    </row>
    <row r="188" spans="1:2">
      <c r="A188" s="1">
        <v>21</v>
      </c>
      <c r="B188" s="4" t="s">
        <v>322</v>
      </c>
    </row>
    <row r="189" spans="1:2">
      <c r="A189" s="1">
        <v>21</v>
      </c>
      <c r="B189" s="4" t="s">
        <v>322</v>
      </c>
    </row>
    <row r="190" spans="1:2">
      <c r="A190" s="1">
        <v>21</v>
      </c>
      <c r="B190" s="4" t="s">
        <v>322</v>
      </c>
    </row>
    <row r="191" spans="1:2">
      <c r="A191" s="1">
        <v>21</v>
      </c>
      <c r="B191" s="4" t="s">
        <v>322</v>
      </c>
    </row>
    <row r="192" spans="1:2">
      <c r="A192" s="1">
        <v>22</v>
      </c>
      <c r="B192" s="4" t="s">
        <v>336</v>
      </c>
    </row>
    <row r="193" spans="1:2">
      <c r="A193" s="1">
        <v>22</v>
      </c>
      <c r="B193" s="4" t="s">
        <v>336</v>
      </c>
    </row>
    <row r="194" spans="1:2">
      <c r="A194" s="1">
        <v>22</v>
      </c>
      <c r="B194" s="4" t="s">
        <v>336</v>
      </c>
    </row>
    <row r="195" spans="1:2">
      <c r="A195" s="1">
        <v>22</v>
      </c>
      <c r="B195" s="4" t="s">
        <v>336</v>
      </c>
    </row>
    <row r="196" spans="1:2">
      <c r="A196" s="1">
        <v>22</v>
      </c>
      <c r="B196" s="4" t="s">
        <v>336</v>
      </c>
    </row>
    <row r="197" spans="1:2">
      <c r="A197" s="1">
        <v>22</v>
      </c>
      <c r="B197" s="4" t="s">
        <v>336</v>
      </c>
    </row>
    <row r="198" spans="1:2">
      <c r="A198" s="1">
        <v>22</v>
      </c>
      <c r="B198" s="4" t="s">
        <v>336</v>
      </c>
    </row>
    <row r="199" spans="1:2">
      <c r="A199" s="1">
        <v>22</v>
      </c>
      <c r="B199" s="4" t="s">
        <v>336</v>
      </c>
    </row>
    <row r="200" spans="1:2">
      <c r="A200" s="1">
        <v>22</v>
      </c>
      <c r="B200" s="4" t="s">
        <v>336</v>
      </c>
    </row>
    <row r="201" spans="1:2">
      <c r="A201" s="1">
        <v>22</v>
      </c>
      <c r="B201" s="4" t="s">
        <v>336</v>
      </c>
    </row>
    <row r="202" spans="1:2">
      <c r="A202" s="1">
        <v>22</v>
      </c>
      <c r="B202" s="4" t="s">
        <v>336</v>
      </c>
    </row>
    <row r="203" spans="1:2">
      <c r="A203" s="1">
        <v>22</v>
      </c>
      <c r="B203" s="4" t="s">
        <v>336</v>
      </c>
    </row>
    <row r="204" spans="1:2">
      <c r="A204" s="1">
        <v>23</v>
      </c>
      <c r="B204" s="4" t="s">
        <v>350</v>
      </c>
    </row>
    <row r="205" spans="1:2">
      <c r="A205" s="1">
        <v>23</v>
      </c>
      <c r="B205" s="4" t="s">
        <v>350</v>
      </c>
    </row>
    <row r="206" spans="1:2">
      <c r="A206" s="1">
        <v>23</v>
      </c>
      <c r="B206" s="4" t="s">
        <v>350</v>
      </c>
    </row>
    <row r="207" spans="1:2">
      <c r="A207" s="1">
        <v>23</v>
      </c>
      <c r="B207" s="4" t="s">
        <v>350</v>
      </c>
    </row>
    <row r="208" spans="1:2">
      <c r="A208" s="1">
        <v>23</v>
      </c>
      <c r="B208" s="4" t="s">
        <v>350</v>
      </c>
    </row>
    <row r="209" spans="1:2">
      <c r="A209" s="1">
        <v>23</v>
      </c>
      <c r="B209" s="4" t="s">
        <v>350</v>
      </c>
    </row>
    <row r="210" spans="1:2">
      <c r="A210" s="1">
        <v>23</v>
      </c>
      <c r="B210" s="4" t="s">
        <v>350</v>
      </c>
    </row>
    <row r="211" spans="1:2">
      <c r="A211" s="1">
        <v>23</v>
      </c>
      <c r="B211" s="4" t="s">
        <v>350</v>
      </c>
    </row>
    <row r="212" spans="1:2">
      <c r="A212" s="1">
        <v>23</v>
      </c>
      <c r="B212" s="4" t="s">
        <v>350</v>
      </c>
    </row>
    <row r="213" spans="1:2">
      <c r="A213" s="1">
        <v>23</v>
      </c>
      <c r="B213" s="4" t="s">
        <v>350</v>
      </c>
    </row>
    <row r="214" spans="1:2">
      <c r="A214" s="1">
        <v>23</v>
      </c>
      <c r="B214" s="4" t="s">
        <v>350</v>
      </c>
    </row>
    <row r="215" spans="1:2">
      <c r="A215" s="1">
        <v>23</v>
      </c>
      <c r="B215" s="4" t="s">
        <v>350</v>
      </c>
    </row>
    <row r="216" spans="1:2">
      <c r="A216" s="1">
        <v>23</v>
      </c>
      <c r="B216" s="4" t="s">
        <v>350</v>
      </c>
    </row>
    <row r="217" spans="1:2">
      <c r="A217" s="1">
        <v>24</v>
      </c>
      <c r="B217" s="4" t="s">
        <v>364</v>
      </c>
    </row>
    <row r="218" spans="1:2">
      <c r="A218" s="1">
        <v>24</v>
      </c>
      <c r="B218" s="4" t="s">
        <v>364</v>
      </c>
    </row>
    <row r="219" spans="1:2">
      <c r="A219" s="1">
        <v>24</v>
      </c>
      <c r="B219" s="4" t="s">
        <v>364</v>
      </c>
    </row>
    <row r="220" spans="1:2">
      <c r="A220" s="1">
        <v>24</v>
      </c>
      <c r="B220" s="4" t="s">
        <v>364</v>
      </c>
    </row>
    <row r="221" spans="1:2">
      <c r="A221" s="1">
        <v>24</v>
      </c>
      <c r="B221" s="4" t="s">
        <v>364</v>
      </c>
    </row>
    <row r="222" spans="1:2">
      <c r="A222" s="1">
        <v>24</v>
      </c>
      <c r="B222" s="4" t="s">
        <v>364</v>
      </c>
    </row>
    <row r="223" spans="1:2">
      <c r="A223" s="1">
        <v>24</v>
      </c>
      <c r="B223" s="4" t="s">
        <v>364</v>
      </c>
    </row>
    <row r="224" spans="1:2">
      <c r="A224" s="1">
        <v>24</v>
      </c>
      <c r="B224" s="4" t="s">
        <v>364</v>
      </c>
    </row>
    <row r="225" spans="1:2">
      <c r="A225" s="1">
        <v>24</v>
      </c>
      <c r="B225" s="4" t="s">
        <v>364</v>
      </c>
    </row>
    <row r="226" spans="1:2">
      <c r="A226" s="1">
        <v>24</v>
      </c>
      <c r="B226" s="4" t="s">
        <v>364</v>
      </c>
    </row>
    <row r="227" spans="1:2">
      <c r="A227" s="1">
        <v>24</v>
      </c>
      <c r="B227" s="4" t="s">
        <v>364</v>
      </c>
    </row>
    <row r="228" spans="1:2">
      <c r="A228" s="1">
        <v>24</v>
      </c>
      <c r="B228" s="4" t="s">
        <v>364</v>
      </c>
    </row>
    <row r="229" spans="1:2">
      <c r="A229" s="1">
        <v>24</v>
      </c>
      <c r="B229" s="4" t="s">
        <v>364</v>
      </c>
    </row>
    <row r="230" spans="1:2">
      <c r="A230" s="1">
        <v>1</v>
      </c>
      <c r="B230" s="4" t="s">
        <v>26</v>
      </c>
    </row>
    <row r="231" spans="1:2">
      <c r="A231" s="1">
        <v>1</v>
      </c>
      <c r="B231" s="4" t="s">
        <v>26</v>
      </c>
    </row>
    <row r="232" spans="1:2">
      <c r="A232" s="1">
        <v>1</v>
      </c>
      <c r="B232" s="4" t="s">
        <v>26</v>
      </c>
    </row>
    <row r="233" spans="1:2">
      <c r="A233" s="1">
        <v>1</v>
      </c>
      <c r="B233" s="4" t="s">
        <v>26</v>
      </c>
    </row>
    <row r="234" spans="1:2">
      <c r="A234" s="1">
        <v>1</v>
      </c>
      <c r="B234" s="4" t="s">
        <v>26</v>
      </c>
    </row>
    <row r="235" spans="1:2">
      <c r="A235" s="1">
        <v>1</v>
      </c>
      <c r="B235" s="4" t="s">
        <v>26</v>
      </c>
    </row>
    <row r="236" spans="1:2">
      <c r="A236" s="1">
        <v>1</v>
      </c>
      <c r="B236" s="4" t="s">
        <v>26</v>
      </c>
    </row>
    <row r="237" spans="1:2">
      <c r="A237" s="1">
        <v>1</v>
      </c>
      <c r="B237" s="4" t="s">
        <v>26</v>
      </c>
    </row>
    <row r="238" spans="1:2">
      <c r="A238" s="1">
        <v>1</v>
      </c>
      <c r="B238" s="4" t="s">
        <v>26</v>
      </c>
    </row>
    <row r="239" spans="1:2">
      <c r="A239" s="1">
        <v>1</v>
      </c>
      <c r="B239" s="4" t="s">
        <v>26</v>
      </c>
    </row>
    <row r="240" spans="1:2">
      <c r="A240" s="1">
        <v>1</v>
      </c>
      <c r="B240" s="4" t="s">
        <v>26</v>
      </c>
    </row>
    <row r="241" spans="1:2">
      <c r="A241" s="1">
        <v>1</v>
      </c>
      <c r="B241" s="4" t="s">
        <v>26</v>
      </c>
    </row>
    <row r="242" spans="1:2">
      <c r="A242" s="1">
        <v>1</v>
      </c>
      <c r="B242" s="4" t="s">
        <v>26</v>
      </c>
    </row>
    <row r="243" spans="1:2">
      <c r="A243" s="1">
        <v>2</v>
      </c>
      <c r="B243" s="4" t="s">
        <v>51</v>
      </c>
    </row>
    <row r="244" spans="1:2">
      <c r="A244" s="1">
        <v>2</v>
      </c>
      <c r="B244" s="4" t="s">
        <v>51</v>
      </c>
    </row>
    <row r="245" spans="1:2">
      <c r="A245" s="1">
        <v>2</v>
      </c>
      <c r="B245" s="4" t="s">
        <v>51</v>
      </c>
    </row>
    <row r="246" spans="1:2">
      <c r="A246" s="1">
        <v>2</v>
      </c>
      <c r="B246" s="4" t="s">
        <v>51</v>
      </c>
    </row>
    <row r="247" spans="1:2">
      <c r="A247" s="1">
        <v>2</v>
      </c>
      <c r="B247" s="4" t="s">
        <v>51</v>
      </c>
    </row>
    <row r="248" spans="1:2">
      <c r="A248" s="1">
        <v>2</v>
      </c>
      <c r="B248" s="4" t="s">
        <v>51</v>
      </c>
    </row>
    <row r="249" spans="1:2">
      <c r="A249" s="1">
        <v>2</v>
      </c>
      <c r="B249" s="4" t="s">
        <v>51</v>
      </c>
    </row>
    <row r="250" spans="1:2">
      <c r="A250" s="1">
        <v>2</v>
      </c>
      <c r="B250" s="4" t="s">
        <v>51</v>
      </c>
    </row>
    <row r="251" spans="1:2">
      <c r="A251" s="1">
        <v>2</v>
      </c>
      <c r="B251" s="4" t="s">
        <v>51</v>
      </c>
    </row>
    <row r="252" spans="1:2">
      <c r="A252" s="1">
        <v>2</v>
      </c>
      <c r="B252" s="4" t="s">
        <v>51</v>
      </c>
    </row>
    <row r="253" spans="1:2">
      <c r="A253" s="1">
        <v>2</v>
      </c>
      <c r="B253" s="4" t="s">
        <v>51</v>
      </c>
    </row>
    <row r="254" spans="1:2">
      <c r="A254" s="1">
        <v>2</v>
      </c>
      <c r="B254" s="4" t="s">
        <v>51</v>
      </c>
    </row>
    <row r="255" spans="1:2">
      <c r="A255" s="1">
        <v>2</v>
      </c>
      <c r="B255" s="4" t="s">
        <v>51</v>
      </c>
    </row>
    <row r="256" spans="1:2">
      <c r="A256" s="1">
        <v>3</v>
      </c>
      <c r="B256" s="4" t="s">
        <v>66</v>
      </c>
    </row>
    <row r="257" spans="1:2">
      <c r="A257" s="1">
        <v>3</v>
      </c>
      <c r="B257" s="4" t="s">
        <v>66</v>
      </c>
    </row>
    <row r="258" spans="1:2">
      <c r="A258" s="1">
        <v>3</v>
      </c>
      <c r="B258" s="4" t="s">
        <v>66</v>
      </c>
    </row>
    <row r="259" spans="1:2">
      <c r="A259" s="1">
        <v>3</v>
      </c>
      <c r="B259" s="4" t="s">
        <v>66</v>
      </c>
    </row>
    <row r="260" spans="1:2">
      <c r="A260" s="1">
        <v>3</v>
      </c>
      <c r="B260" s="4" t="s">
        <v>66</v>
      </c>
    </row>
    <row r="261" spans="1:2">
      <c r="A261" s="1">
        <v>3</v>
      </c>
      <c r="B261" s="4" t="s">
        <v>66</v>
      </c>
    </row>
    <row r="262" spans="1:2">
      <c r="A262" s="1">
        <v>3</v>
      </c>
      <c r="B262" s="4" t="s">
        <v>66</v>
      </c>
    </row>
    <row r="263" spans="1:2">
      <c r="A263" s="1">
        <v>3</v>
      </c>
      <c r="B263" s="4" t="s">
        <v>66</v>
      </c>
    </row>
    <row r="264" spans="1:2">
      <c r="A264" s="1">
        <v>3</v>
      </c>
      <c r="B264" s="4" t="s">
        <v>66</v>
      </c>
    </row>
    <row r="265" spans="1:2">
      <c r="A265" s="1">
        <v>3</v>
      </c>
      <c r="B265" s="4" t="s">
        <v>66</v>
      </c>
    </row>
    <row r="266" spans="1:2">
      <c r="A266" s="1">
        <v>3</v>
      </c>
      <c r="B266" s="4" t="s">
        <v>66</v>
      </c>
    </row>
    <row r="267" spans="1:2">
      <c r="A267" s="1">
        <v>3</v>
      </c>
      <c r="B267" s="4" t="s">
        <v>66</v>
      </c>
    </row>
    <row r="268" spans="1:2">
      <c r="A268" s="1">
        <v>4</v>
      </c>
      <c r="B268" s="4" t="s">
        <v>79</v>
      </c>
    </row>
    <row r="269" spans="1:2">
      <c r="A269" s="1">
        <v>4</v>
      </c>
      <c r="B269" s="4" t="s">
        <v>79</v>
      </c>
    </row>
    <row r="270" spans="1:2">
      <c r="A270" s="1">
        <v>4</v>
      </c>
      <c r="B270" s="4" t="s">
        <v>79</v>
      </c>
    </row>
    <row r="271" spans="1:2">
      <c r="A271" s="1">
        <v>4</v>
      </c>
      <c r="B271" s="4" t="s">
        <v>79</v>
      </c>
    </row>
    <row r="272" spans="1:2">
      <c r="A272" s="1">
        <v>4</v>
      </c>
      <c r="B272" s="4" t="s">
        <v>79</v>
      </c>
    </row>
    <row r="273" spans="1:2">
      <c r="A273" s="1">
        <v>4</v>
      </c>
      <c r="B273" s="4" t="s">
        <v>79</v>
      </c>
    </row>
    <row r="274" spans="1:2">
      <c r="A274" s="1">
        <v>4</v>
      </c>
      <c r="B274" s="4" t="s">
        <v>79</v>
      </c>
    </row>
    <row r="275" spans="1:2">
      <c r="A275" s="1">
        <v>4</v>
      </c>
      <c r="B275" s="4" t="s">
        <v>79</v>
      </c>
    </row>
    <row r="276" spans="1:2">
      <c r="A276" s="1">
        <v>4</v>
      </c>
      <c r="B276" s="4" t="s">
        <v>79</v>
      </c>
    </row>
    <row r="277" spans="1:2">
      <c r="A277" s="1">
        <v>4</v>
      </c>
      <c r="B277" s="4" t="s">
        <v>79</v>
      </c>
    </row>
    <row r="278" spans="1:2">
      <c r="A278" s="1">
        <v>4</v>
      </c>
      <c r="B278" s="4" t="s">
        <v>79</v>
      </c>
    </row>
    <row r="279" spans="1:2">
      <c r="A279" s="1">
        <v>4</v>
      </c>
      <c r="B279" s="4" t="s">
        <v>79</v>
      </c>
    </row>
    <row r="280" spans="1:2">
      <c r="A280" s="1">
        <v>4</v>
      </c>
      <c r="B280" s="4" t="s">
        <v>79</v>
      </c>
    </row>
    <row r="281" spans="1:2">
      <c r="A281" s="1">
        <v>5</v>
      </c>
      <c r="B281" s="4" t="s">
        <v>94</v>
      </c>
    </row>
    <row r="282" spans="1:2">
      <c r="A282" s="1">
        <v>5</v>
      </c>
      <c r="B282" s="4" t="s">
        <v>94</v>
      </c>
    </row>
    <row r="283" spans="1:2">
      <c r="A283" s="1">
        <v>5</v>
      </c>
      <c r="B283" s="4" t="s">
        <v>94</v>
      </c>
    </row>
    <row r="284" spans="1:2">
      <c r="A284" s="1">
        <v>5</v>
      </c>
      <c r="B284" s="4" t="s">
        <v>94</v>
      </c>
    </row>
    <row r="285" spans="1:2">
      <c r="A285" s="1">
        <v>5</v>
      </c>
      <c r="B285" s="4" t="s">
        <v>94</v>
      </c>
    </row>
    <row r="286" spans="1:2">
      <c r="A286" s="1">
        <v>5</v>
      </c>
      <c r="B286" s="4" t="s">
        <v>94</v>
      </c>
    </row>
    <row r="287" spans="1:2">
      <c r="A287" s="1">
        <v>5</v>
      </c>
      <c r="B287" s="4" t="s">
        <v>94</v>
      </c>
    </row>
    <row r="288" spans="1:2">
      <c r="A288" s="1">
        <v>5</v>
      </c>
      <c r="B288" s="4" t="s">
        <v>94</v>
      </c>
    </row>
    <row r="289" spans="1:2">
      <c r="A289" s="1">
        <v>5</v>
      </c>
      <c r="B289" s="4" t="s">
        <v>94</v>
      </c>
    </row>
    <row r="290" spans="1:2">
      <c r="A290" s="1">
        <v>5</v>
      </c>
      <c r="B290" s="4" t="s">
        <v>94</v>
      </c>
    </row>
    <row r="291" spans="1:2">
      <c r="A291" s="1">
        <v>5</v>
      </c>
      <c r="B291" s="4" t="s">
        <v>94</v>
      </c>
    </row>
    <row r="292" spans="1:2">
      <c r="A292" s="1">
        <v>5</v>
      </c>
      <c r="B292" s="4" t="s">
        <v>94</v>
      </c>
    </row>
    <row r="293" spans="1:2">
      <c r="A293" s="1">
        <v>5</v>
      </c>
      <c r="B293" s="4" t="s">
        <v>94</v>
      </c>
    </row>
    <row r="294" spans="1:2">
      <c r="A294" s="1">
        <v>6</v>
      </c>
      <c r="B294" s="4" t="s">
        <v>108</v>
      </c>
    </row>
    <row r="295" spans="1:2">
      <c r="A295" s="1">
        <v>6</v>
      </c>
      <c r="B295" s="4" t="s">
        <v>108</v>
      </c>
    </row>
    <row r="296" spans="1:2">
      <c r="A296" s="1">
        <v>6</v>
      </c>
      <c r="B296" s="4" t="s">
        <v>108</v>
      </c>
    </row>
    <row r="297" spans="1:2">
      <c r="A297" s="1">
        <v>6</v>
      </c>
      <c r="B297" s="4" t="s">
        <v>108</v>
      </c>
    </row>
    <row r="298" spans="1:2">
      <c r="A298" s="1">
        <v>6</v>
      </c>
      <c r="B298" s="4" t="s">
        <v>108</v>
      </c>
    </row>
    <row r="299" spans="1:2">
      <c r="A299" s="1">
        <v>6</v>
      </c>
      <c r="B299" s="4" t="s">
        <v>108</v>
      </c>
    </row>
    <row r="300" spans="1:2">
      <c r="A300" s="1">
        <v>6</v>
      </c>
      <c r="B300" s="4" t="s">
        <v>108</v>
      </c>
    </row>
    <row r="301" spans="1:2">
      <c r="A301" s="1">
        <v>6</v>
      </c>
      <c r="B301" s="4" t="s">
        <v>108</v>
      </c>
    </row>
    <row r="302" spans="1:2">
      <c r="A302" s="1">
        <v>6</v>
      </c>
      <c r="B302" s="4" t="s">
        <v>108</v>
      </c>
    </row>
    <row r="303" spans="1:2">
      <c r="A303" s="1">
        <v>6</v>
      </c>
      <c r="B303" s="4" t="s">
        <v>108</v>
      </c>
    </row>
    <row r="304" spans="1:2">
      <c r="A304" s="1">
        <v>6</v>
      </c>
      <c r="B304" s="4" t="s">
        <v>108</v>
      </c>
    </row>
    <row r="305" spans="1:2">
      <c r="A305" s="1">
        <v>6</v>
      </c>
      <c r="B305" s="4" t="s">
        <v>108</v>
      </c>
    </row>
    <row r="306" spans="1:2">
      <c r="A306" s="1">
        <v>6</v>
      </c>
      <c r="B306" s="4" t="s">
        <v>108</v>
      </c>
    </row>
    <row r="307" spans="1:2">
      <c r="A307" s="1">
        <v>20</v>
      </c>
      <c r="B307" s="4" t="s">
        <v>308</v>
      </c>
    </row>
    <row r="308" spans="1:2">
      <c r="A308" s="1">
        <v>20</v>
      </c>
      <c r="B308" s="4" t="s">
        <v>308</v>
      </c>
    </row>
    <row r="309" spans="1:2">
      <c r="A309" s="1">
        <v>20</v>
      </c>
      <c r="B309" s="4" t="s">
        <v>308</v>
      </c>
    </row>
    <row r="310" spans="1:2">
      <c r="A310" s="1">
        <v>20</v>
      </c>
      <c r="B310" s="4" t="s">
        <v>308</v>
      </c>
    </row>
    <row r="311" spans="1:2">
      <c r="A311" s="1">
        <v>20</v>
      </c>
      <c r="B311" s="4" t="s">
        <v>308</v>
      </c>
    </row>
    <row r="312" spans="1:2">
      <c r="A312" s="1">
        <v>20</v>
      </c>
      <c r="B312" s="4" t="s">
        <v>308</v>
      </c>
    </row>
    <row r="313" spans="1:2">
      <c r="A313" s="1">
        <v>20</v>
      </c>
      <c r="B313" s="4" t="s">
        <v>308</v>
      </c>
    </row>
    <row r="314" spans="1:2">
      <c r="A314" s="1">
        <v>20</v>
      </c>
      <c r="B314" s="4" t="s">
        <v>308</v>
      </c>
    </row>
    <row r="315" spans="1:2">
      <c r="A315" s="1">
        <v>20</v>
      </c>
      <c r="B315" s="4" t="s">
        <v>308</v>
      </c>
    </row>
    <row r="316" spans="1:2">
      <c r="A316" s="1">
        <v>20</v>
      </c>
      <c r="B316" s="4" t="s">
        <v>308</v>
      </c>
    </row>
    <row r="317" spans="1:2">
      <c r="A317" s="1">
        <v>20</v>
      </c>
      <c r="B317" s="4" t="s">
        <v>308</v>
      </c>
    </row>
    <row r="318" spans="1:2">
      <c r="A318" s="1">
        <v>20</v>
      </c>
      <c r="B318" s="4" t="s">
        <v>308</v>
      </c>
    </row>
    <row r="319" spans="1:2">
      <c r="A319" s="1">
        <v>20</v>
      </c>
      <c r="B319" s="4" t="s">
        <v>308</v>
      </c>
    </row>
    <row r="320" spans="1:2">
      <c r="A320" s="1">
        <v>25</v>
      </c>
      <c r="B320" s="4" t="s">
        <v>380</v>
      </c>
    </row>
    <row r="321" spans="1:2">
      <c r="A321" s="1">
        <v>25</v>
      </c>
      <c r="B321" s="4" t="s">
        <v>380</v>
      </c>
    </row>
    <row r="322" spans="1:2">
      <c r="A322" s="1">
        <v>25</v>
      </c>
      <c r="B322" s="4" t="s">
        <v>380</v>
      </c>
    </row>
    <row r="323" spans="1:2">
      <c r="A323" s="1">
        <v>25</v>
      </c>
      <c r="B323" s="4" t="s">
        <v>380</v>
      </c>
    </row>
    <row r="324" spans="1:2">
      <c r="A324" s="1">
        <v>25</v>
      </c>
      <c r="B324" s="4" t="s">
        <v>380</v>
      </c>
    </row>
    <row r="325" spans="1:2">
      <c r="A325" s="1">
        <v>25</v>
      </c>
      <c r="B325" s="4" t="s">
        <v>380</v>
      </c>
    </row>
    <row r="326" spans="1:2">
      <c r="A326" s="1">
        <v>25</v>
      </c>
      <c r="B326" s="4" t="s">
        <v>380</v>
      </c>
    </row>
    <row r="327" spans="1:2">
      <c r="A327" s="1">
        <v>25</v>
      </c>
      <c r="B327" s="4" t="s">
        <v>380</v>
      </c>
    </row>
    <row r="328" spans="1:2">
      <c r="A328" s="1">
        <v>25</v>
      </c>
      <c r="B328" s="4" t="s">
        <v>380</v>
      </c>
    </row>
    <row r="329" spans="1:2">
      <c r="A329" s="1">
        <v>25</v>
      </c>
      <c r="B329" s="4" t="s">
        <v>380</v>
      </c>
    </row>
    <row r="330" spans="1:2">
      <c r="A330" s="1">
        <v>25</v>
      </c>
      <c r="B330" s="4" t="s">
        <v>380</v>
      </c>
    </row>
    <row r="331" spans="1:2">
      <c r="A331" s="1">
        <v>25</v>
      </c>
      <c r="B331" s="4" t="s">
        <v>380</v>
      </c>
    </row>
    <row r="332" spans="1:2">
      <c r="A332" s="1">
        <v>25</v>
      </c>
      <c r="B332" s="4" t="s">
        <v>380</v>
      </c>
    </row>
    <row r="333" spans="1:2">
      <c r="A333" s="1">
        <v>6</v>
      </c>
      <c r="B333" s="4" t="s">
        <v>108</v>
      </c>
    </row>
    <row r="334" spans="1:2">
      <c r="A334" s="1">
        <v>6</v>
      </c>
      <c r="B334" s="4" t="s">
        <v>108</v>
      </c>
    </row>
    <row r="335" spans="1:2">
      <c r="A335" s="1">
        <v>6</v>
      </c>
      <c r="B335" s="4" t="s">
        <v>108</v>
      </c>
    </row>
    <row r="336" spans="1:2">
      <c r="A336" s="1">
        <v>6</v>
      </c>
      <c r="B336" s="4" t="s">
        <v>108</v>
      </c>
    </row>
    <row r="337" spans="1:2">
      <c r="A337" s="1">
        <v>6</v>
      </c>
      <c r="B337" s="4" t="s">
        <v>108</v>
      </c>
    </row>
    <row r="338" spans="1:2">
      <c r="A338" s="1">
        <v>6</v>
      </c>
      <c r="B338" s="4" t="s">
        <v>108</v>
      </c>
    </row>
    <row r="339" spans="1:2">
      <c r="A339" s="1">
        <v>6</v>
      </c>
      <c r="B339" s="4" t="s">
        <v>108</v>
      </c>
    </row>
    <row r="340" spans="1:2">
      <c r="A340" s="1">
        <v>6</v>
      </c>
      <c r="B340" s="4" t="s">
        <v>108</v>
      </c>
    </row>
    <row r="341" spans="1:2">
      <c r="A341" s="1">
        <v>6</v>
      </c>
      <c r="B341" s="4" t="s">
        <v>108</v>
      </c>
    </row>
    <row r="342" spans="1:2">
      <c r="A342" s="1">
        <v>6</v>
      </c>
      <c r="B342" s="4" t="s">
        <v>108</v>
      </c>
    </row>
    <row r="343" spans="1:2">
      <c r="A343" s="1">
        <v>6</v>
      </c>
      <c r="B343" s="4" t="s">
        <v>108</v>
      </c>
    </row>
    <row r="344" spans="1:2">
      <c r="A344" s="1">
        <v>6</v>
      </c>
      <c r="B344" s="4" t="s">
        <v>108</v>
      </c>
    </row>
    <row r="345" spans="1:2">
      <c r="A345" s="1">
        <v>6</v>
      </c>
      <c r="B345" s="4" t="s">
        <v>108</v>
      </c>
    </row>
    <row r="346" spans="1:2">
      <c r="A346" s="1">
        <v>7</v>
      </c>
      <c r="B346" s="4" t="s">
        <v>124</v>
      </c>
    </row>
    <row r="347" spans="1:2">
      <c r="A347" s="1">
        <v>7</v>
      </c>
      <c r="B347" s="4" t="s">
        <v>124</v>
      </c>
    </row>
    <row r="348" spans="1:2">
      <c r="A348" s="1">
        <v>7</v>
      </c>
      <c r="B348" s="4" t="s">
        <v>124</v>
      </c>
    </row>
    <row r="349" spans="1:2">
      <c r="A349" s="1">
        <v>7</v>
      </c>
      <c r="B349" s="4" t="s">
        <v>124</v>
      </c>
    </row>
    <row r="350" spans="1:2">
      <c r="A350" s="1">
        <v>7</v>
      </c>
      <c r="B350" s="4" t="s">
        <v>124</v>
      </c>
    </row>
    <row r="351" spans="1:2">
      <c r="A351" s="1">
        <v>7</v>
      </c>
      <c r="B351" s="4" t="s">
        <v>124</v>
      </c>
    </row>
    <row r="352" spans="1:2">
      <c r="A352" s="1">
        <v>7</v>
      </c>
      <c r="B352" s="4" t="s">
        <v>124</v>
      </c>
    </row>
    <row r="353" spans="1:2">
      <c r="A353" s="1">
        <v>7</v>
      </c>
      <c r="B353" s="4" t="s">
        <v>124</v>
      </c>
    </row>
    <row r="354" spans="1:2">
      <c r="A354" s="1">
        <v>7</v>
      </c>
      <c r="B354" s="4" t="s">
        <v>124</v>
      </c>
    </row>
    <row r="355" spans="1:2">
      <c r="A355" s="1">
        <v>7</v>
      </c>
      <c r="B355" s="4" t="s">
        <v>124</v>
      </c>
    </row>
    <row r="356" spans="1:2">
      <c r="A356" s="1">
        <v>7</v>
      </c>
      <c r="B356" s="4" t="s">
        <v>124</v>
      </c>
    </row>
    <row r="357" spans="1:2">
      <c r="A357" s="1">
        <v>7</v>
      </c>
      <c r="B357" s="4" t="s">
        <v>124</v>
      </c>
    </row>
    <row r="358" spans="1:2">
      <c r="A358" s="1">
        <v>26</v>
      </c>
      <c r="B358" s="4" t="s">
        <v>396</v>
      </c>
    </row>
    <row r="359" spans="1:2">
      <c r="A359" s="1">
        <v>26</v>
      </c>
      <c r="B359" s="4" t="s">
        <v>396</v>
      </c>
    </row>
    <row r="360" spans="1:2">
      <c r="A360" s="1">
        <v>26</v>
      </c>
      <c r="B360" s="4" t="s">
        <v>396</v>
      </c>
    </row>
    <row r="361" spans="1:2">
      <c r="A361" s="1">
        <v>26</v>
      </c>
      <c r="B361" s="4" t="s">
        <v>396</v>
      </c>
    </row>
    <row r="362" spans="1:2">
      <c r="A362" s="1">
        <v>26</v>
      </c>
      <c r="B362" s="4" t="s">
        <v>396</v>
      </c>
    </row>
    <row r="363" spans="1:2">
      <c r="A363" s="1">
        <v>26</v>
      </c>
      <c r="B363" s="4" t="s">
        <v>396</v>
      </c>
    </row>
    <row r="364" spans="1:2">
      <c r="A364" s="1">
        <v>26</v>
      </c>
      <c r="B364" s="4" t="s">
        <v>396</v>
      </c>
    </row>
    <row r="365" spans="1:2">
      <c r="A365" s="1">
        <v>26</v>
      </c>
      <c r="B365" s="4" t="s">
        <v>396</v>
      </c>
    </row>
    <row r="366" spans="1:2">
      <c r="A366" s="1">
        <v>26</v>
      </c>
      <c r="B366" s="4" t="s">
        <v>396</v>
      </c>
    </row>
    <row r="367" spans="1:2">
      <c r="A367" s="1">
        <v>26</v>
      </c>
      <c r="B367" s="4" t="s">
        <v>396</v>
      </c>
    </row>
    <row r="368" spans="1:2">
      <c r="A368" s="1">
        <v>26</v>
      </c>
      <c r="B368" s="4" t="s">
        <v>396</v>
      </c>
    </row>
    <row r="369" spans="1:2">
      <c r="A369" s="1">
        <v>26</v>
      </c>
      <c r="B369" s="4" t="s">
        <v>396</v>
      </c>
    </row>
    <row r="370" spans="1:2">
      <c r="A370" s="1">
        <v>27</v>
      </c>
      <c r="B370" s="4" t="s">
        <v>409</v>
      </c>
    </row>
    <row r="371" spans="1:2">
      <c r="A371" s="1">
        <v>27</v>
      </c>
      <c r="B371" s="4" t="s">
        <v>409</v>
      </c>
    </row>
    <row r="372" spans="1:2">
      <c r="A372" s="1">
        <v>27</v>
      </c>
      <c r="B372" s="4" t="s">
        <v>409</v>
      </c>
    </row>
    <row r="373" spans="1:2">
      <c r="A373" s="1">
        <v>27</v>
      </c>
      <c r="B373" s="4" t="s">
        <v>409</v>
      </c>
    </row>
    <row r="374" spans="1:2">
      <c r="A374" s="1">
        <v>27</v>
      </c>
      <c r="B374" s="4" t="s">
        <v>409</v>
      </c>
    </row>
    <row r="375" spans="1:2">
      <c r="A375" s="1">
        <v>27</v>
      </c>
      <c r="B375" s="4" t="s">
        <v>409</v>
      </c>
    </row>
    <row r="376" spans="1:2">
      <c r="A376" s="1">
        <v>27</v>
      </c>
      <c r="B376" s="4" t="s">
        <v>409</v>
      </c>
    </row>
    <row r="377" spans="1:2">
      <c r="A377" s="1">
        <v>27</v>
      </c>
      <c r="B377" s="4" t="s">
        <v>409</v>
      </c>
    </row>
    <row r="378" spans="1:2">
      <c r="A378" s="1">
        <v>27</v>
      </c>
      <c r="B378" s="4" t="s">
        <v>409</v>
      </c>
    </row>
    <row r="379" spans="1:2">
      <c r="A379" s="1">
        <v>27</v>
      </c>
      <c r="B379" s="4" t="s">
        <v>409</v>
      </c>
    </row>
    <row r="380" spans="1:2">
      <c r="A380" s="1">
        <v>27</v>
      </c>
      <c r="B380" s="4" t="s">
        <v>409</v>
      </c>
    </row>
    <row r="381" spans="1:2">
      <c r="A381" s="1">
        <v>27</v>
      </c>
      <c r="B381" s="4" t="s">
        <v>409</v>
      </c>
    </row>
    <row r="382" spans="1:2">
      <c r="A382" s="1">
        <v>27</v>
      </c>
      <c r="B382" s="4" t="s">
        <v>409</v>
      </c>
    </row>
    <row r="383" spans="1:2">
      <c r="A383" s="1">
        <v>24</v>
      </c>
      <c r="B383" s="4" t="s">
        <v>364</v>
      </c>
    </row>
    <row r="384" spans="1:2">
      <c r="A384" s="1">
        <v>24</v>
      </c>
      <c r="B384" s="4" t="s">
        <v>364</v>
      </c>
    </row>
    <row r="385" spans="1:2">
      <c r="A385" s="1">
        <v>24</v>
      </c>
      <c r="B385" s="4" t="s">
        <v>364</v>
      </c>
    </row>
    <row r="386" spans="1:2">
      <c r="A386" s="1">
        <v>24</v>
      </c>
      <c r="B386" s="4" t="s">
        <v>364</v>
      </c>
    </row>
    <row r="387" spans="1:2">
      <c r="A387" s="1">
        <v>24</v>
      </c>
      <c r="B387" s="4" t="s">
        <v>364</v>
      </c>
    </row>
    <row r="388" spans="1:2">
      <c r="A388" s="1">
        <v>24</v>
      </c>
      <c r="B388" s="4" t="s">
        <v>364</v>
      </c>
    </row>
    <row r="389" spans="1:2">
      <c r="A389" s="1">
        <v>24</v>
      </c>
      <c r="B389" s="4" t="s">
        <v>364</v>
      </c>
    </row>
    <row r="390" spans="1:2">
      <c r="A390" s="1">
        <v>24</v>
      </c>
      <c r="B390" s="4" t="s">
        <v>364</v>
      </c>
    </row>
    <row r="391" spans="1:2">
      <c r="A391" s="1">
        <v>24</v>
      </c>
      <c r="B391" s="4" t="s">
        <v>364</v>
      </c>
    </row>
    <row r="392" spans="1:2">
      <c r="A392" s="1">
        <v>24</v>
      </c>
      <c r="B392" s="4" t="s">
        <v>364</v>
      </c>
    </row>
    <row r="393" spans="1:2">
      <c r="A393" s="1">
        <v>24</v>
      </c>
      <c r="B393" s="4" t="s">
        <v>364</v>
      </c>
    </row>
    <row r="394" spans="1:2">
      <c r="A394" s="1">
        <v>24</v>
      </c>
      <c r="B394" s="4" t="s">
        <v>364</v>
      </c>
    </row>
    <row r="395" spans="1:2">
      <c r="A395" s="1">
        <v>24</v>
      </c>
      <c r="B395" s="4" t="s">
        <v>364</v>
      </c>
    </row>
    <row r="396" spans="1:2">
      <c r="A396" s="1">
        <v>21</v>
      </c>
      <c r="B396" s="4" t="s">
        <v>322</v>
      </c>
    </row>
    <row r="397" spans="1:2">
      <c r="A397" s="1">
        <v>21</v>
      </c>
      <c r="B397" s="4" t="s">
        <v>322</v>
      </c>
    </row>
    <row r="398" spans="1:2">
      <c r="A398" s="1">
        <v>21</v>
      </c>
      <c r="B398" s="4" t="s">
        <v>322</v>
      </c>
    </row>
    <row r="399" spans="1:2">
      <c r="A399" s="1">
        <v>21</v>
      </c>
      <c r="B399" s="4" t="s">
        <v>322</v>
      </c>
    </row>
    <row r="400" spans="1:2">
      <c r="A400" s="1">
        <v>21</v>
      </c>
      <c r="B400" s="4" t="s">
        <v>322</v>
      </c>
    </row>
    <row r="401" spans="1:2">
      <c r="A401" s="1">
        <v>21</v>
      </c>
      <c r="B401" s="4" t="s">
        <v>322</v>
      </c>
    </row>
    <row r="402" spans="1:2">
      <c r="A402" s="1">
        <v>21</v>
      </c>
      <c r="B402" s="4" t="s">
        <v>322</v>
      </c>
    </row>
    <row r="403" spans="1:2">
      <c r="A403" s="1">
        <v>21</v>
      </c>
      <c r="B403" s="4" t="s">
        <v>322</v>
      </c>
    </row>
    <row r="404" spans="1:2">
      <c r="A404" s="1">
        <v>21</v>
      </c>
      <c r="B404" s="4" t="s">
        <v>322</v>
      </c>
    </row>
    <row r="405" spans="1:2">
      <c r="A405" s="1">
        <v>21</v>
      </c>
      <c r="B405" s="4" t="s">
        <v>322</v>
      </c>
    </row>
    <row r="406" spans="1:2">
      <c r="A406" s="1">
        <v>21</v>
      </c>
      <c r="B406" s="4" t="s">
        <v>322</v>
      </c>
    </row>
    <row r="407" spans="1:2">
      <c r="A407" s="1">
        <v>21</v>
      </c>
      <c r="B407" s="4" t="s">
        <v>322</v>
      </c>
    </row>
    <row r="408" spans="1:2">
      <c r="A408" s="1">
        <v>5</v>
      </c>
      <c r="B408" s="4" t="s">
        <v>94</v>
      </c>
    </row>
    <row r="409" spans="1:2">
      <c r="A409" s="1">
        <v>5</v>
      </c>
      <c r="B409" s="4" t="s">
        <v>94</v>
      </c>
    </row>
    <row r="410" spans="1:2">
      <c r="A410" s="1">
        <v>5</v>
      </c>
      <c r="B410" s="4" t="s">
        <v>94</v>
      </c>
    </row>
    <row r="411" spans="1:2">
      <c r="A411" s="1">
        <v>5</v>
      </c>
      <c r="B411" s="4" t="s">
        <v>94</v>
      </c>
    </row>
    <row r="412" spans="1:2">
      <c r="A412" s="1">
        <v>5</v>
      </c>
      <c r="B412" s="4" t="s">
        <v>94</v>
      </c>
    </row>
    <row r="413" spans="1:2">
      <c r="A413" s="1">
        <v>5</v>
      </c>
      <c r="B413" s="4" t="s">
        <v>94</v>
      </c>
    </row>
    <row r="414" spans="1:2">
      <c r="A414" s="1">
        <v>5</v>
      </c>
      <c r="B414" s="4" t="s">
        <v>94</v>
      </c>
    </row>
    <row r="415" spans="1:2">
      <c r="A415" s="1">
        <v>5</v>
      </c>
      <c r="B415" s="4" t="s">
        <v>94</v>
      </c>
    </row>
    <row r="416" spans="1:2">
      <c r="A416" s="1">
        <v>5</v>
      </c>
      <c r="B416" s="4" t="s">
        <v>94</v>
      </c>
    </row>
    <row r="417" spans="1:2">
      <c r="A417" s="1">
        <v>5</v>
      </c>
      <c r="B417" s="4" t="s">
        <v>94</v>
      </c>
    </row>
    <row r="418" spans="1:2">
      <c r="A418" s="1">
        <v>5</v>
      </c>
      <c r="B418" s="4" t="s">
        <v>94</v>
      </c>
    </row>
    <row r="419" spans="1:2">
      <c r="A419" s="1">
        <v>5</v>
      </c>
      <c r="B419" s="4" t="s">
        <v>94</v>
      </c>
    </row>
    <row r="420" spans="1:2">
      <c r="A420" s="1">
        <v>5</v>
      </c>
      <c r="B420" s="4" t="s">
        <v>94</v>
      </c>
    </row>
    <row r="421" spans="1:2">
      <c r="A421" s="1">
        <v>17</v>
      </c>
      <c r="B421" s="4" t="s">
        <v>265</v>
      </c>
    </row>
    <row r="422" spans="1:2">
      <c r="A422" s="1">
        <v>17</v>
      </c>
      <c r="B422" s="4" t="s">
        <v>265</v>
      </c>
    </row>
    <row r="423" spans="1:2">
      <c r="A423" s="1">
        <v>17</v>
      </c>
      <c r="B423" s="4" t="s">
        <v>265</v>
      </c>
    </row>
    <row r="424" spans="1:2">
      <c r="A424" s="1">
        <v>17</v>
      </c>
      <c r="B424" s="4" t="s">
        <v>265</v>
      </c>
    </row>
    <row r="425" spans="1:2">
      <c r="A425" s="1">
        <v>17</v>
      </c>
      <c r="B425" s="4" t="s">
        <v>265</v>
      </c>
    </row>
    <row r="426" spans="1:2">
      <c r="A426" s="1">
        <v>17</v>
      </c>
      <c r="B426" s="4" t="s">
        <v>265</v>
      </c>
    </row>
    <row r="427" spans="1:2">
      <c r="A427" s="1">
        <v>17</v>
      </c>
      <c r="B427" s="4" t="s">
        <v>265</v>
      </c>
    </row>
    <row r="428" spans="1:2">
      <c r="A428" s="1">
        <v>17</v>
      </c>
      <c r="B428" s="4" t="s">
        <v>265</v>
      </c>
    </row>
    <row r="429" spans="1:2">
      <c r="A429" s="1">
        <v>17</v>
      </c>
      <c r="B429" s="4" t="s">
        <v>265</v>
      </c>
    </row>
    <row r="430" spans="1:2">
      <c r="A430" s="1">
        <v>17</v>
      </c>
      <c r="B430" s="4" t="s">
        <v>265</v>
      </c>
    </row>
    <row r="431" spans="1:2">
      <c r="A431" s="1">
        <v>17</v>
      </c>
      <c r="B431" s="4" t="s">
        <v>265</v>
      </c>
    </row>
    <row r="432" spans="1:2">
      <c r="A432" s="1">
        <v>17</v>
      </c>
      <c r="B432" s="4" t="s">
        <v>265</v>
      </c>
    </row>
    <row r="433" spans="1:2">
      <c r="A433" s="1">
        <v>17</v>
      </c>
      <c r="B433" s="4" t="s">
        <v>265</v>
      </c>
    </row>
    <row r="434" spans="1:2">
      <c r="A434" s="1">
        <v>15</v>
      </c>
      <c r="B434" s="4" t="s">
        <v>238</v>
      </c>
    </row>
    <row r="435" spans="1:2">
      <c r="A435" s="1">
        <v>15</v>
      </c>
      <c r="B435" s="4" t="s">
        <v>238</v>
      </c>
    </row>
    <row r="436" spans="1:2">
      <c r="A436" s="1">
        <v>15</v>
      </c>
      <c r="B436" s="4" t="s">
        <v>238</v>
      </c>
    </row>
    <row r="437" spans="1:2">
      <c r="A437" s="1">
        <v>15</v>
      </c>
      <c r="B437" s="4" t="s">
        <v>238</v>
      </c>
    </row>
    <row r="438" spans="1:2">
      <c r="A438" s="1">
        <v>15</v>
      </c>
      <c r="B438" s="4" t="s">
        <v>238</v>
      </c>
    </row>
    <row r="439" spans="1:2">
      <c r="A439" s="1">
        <v>15</v>
      </c>
      <c r="B439" s="4" t="s">
        <v>238</v>
      </c>
    </row>
    <row r="440" spans="1:2">
      <c r="A440" s="1">
        <v>15</v>
      </c>
      <c r="B440" s="4" t="s">
        <v>238</v>
      </c>
    </row>
    <row r="441" spans="1:2">
      <c r="A441" s="1">
        <v>15</v>
      </c>
      <c r="B441" s="4" t="s">
        <v>238</v>
      </c>
    </row>
    <row r="442" spans="1:2">
      <c r="A442" s="1">
        <v>15</v>
      </c>
      <c r="B442" s="4" t="s">
        <v>238</v>
      </c>
    </row>
    <row r="443" spans="1:2">
      <c r="A443" s="1">
        <v>15</v>
      </c>
      <c r="B443" s="4" t="s">
        <v>238</v>
      </c>
    </row>
    <row r="444" spans="1:2">
      <c r="A444" s="1">
        <v>15</v>
      </c>
      <c r="B444" s="4" t="s">
        <v>238</v>
      </c>
    </row>
    <row r="445" spans="1:2">
      <c r="A445" s="1">
        <v>15</v>
      </c>
      <c r="B445" s="4" t="s">
        <v>238</v>
      </c>
    </row>
    <row r="446" spans="1:2">
      <c r="A446" s="1">
        <v>23</v>
      </c>
      <c r="B446" s="4" t="s">
        <v>350</v>
      </c>
    </row>
    <row r="447" spans="1:2">
      <c r="A447" s="1">
        <v>23</v>
      </c>
      <c r="B447" s="4" t="s">
        <v>350</v>
      </c>
    </row>
    <row r="448" spans="1:2">
      <c r="A448" s="1">
        <v>23</v>
      </c>
      <c r="B448" s="4" t="s">
        <v>350</v>
      </c>
    </row>
    <row r="449" spans="1:2">
      <c r="A449" s="1">
        <v>23</v>
      </c>
      <c r="B449" s="4" t="s">
        <v>350</v>
      </c>
    </row>
    <row r="450" spans="1:2">
      <c r="A450" s="1">
        <v>23</v>
      </c>
      <c r="B450" s="4" t="s">
        <v>350</v>
      </c>
    </row>
    <row r="451" spans="1:2">
      <c r="A451" s="1">
        <v>23</v>
      </c>
      <c r="B451" s="4" t="s">
        <v>350</v>
      </c>
    </row>
    <row r="452" spans="1:2">
      <c r="A452" s="1">
        <v>23</v>
      </c>
      <c r="B452" s="4" t="s">
        <v>350</v>
      </c>
    </row>
    <row r="453" spans="1:2">
      <c r="A453" s="1">
        <v>23</v>
      </c>
      <c r="B453" s="4" t="s">
        <v>350</v>
      </c>
    </row>
    <row r="454" spans="1:2">
      <c r="A454" s="1">
        <v>23</v>
      </c>
      <c r="B454" s="4" t="s">
        <v>350</v>
      </c>
    </row>
    <row r="455" spans="1:2">
      <c r="A455" s="1">
        <v>23</v>
      </c>
      <c r="B455" s="4" t="s">
        <v>350</v>
      </c>
    </row>
    <row r="456" spans="1:2">
      <c r="A456" s="1">
        <v>23</v>
      </c>
      <c r="B456" s="4" t="s">
        <v>350</v>
      </c>
    </row>
    <row r="457" spans="1:2">
      <c r="A457" s="1">
        <v>23</v>
      </c>
      <c r="B457" s="4" t="s">
        <v>350</v>
      </c>
    </row>
    <row r="458" spans="1:2">
      <c r="A458" s="1">
        <v>23</v>
      </c>
      <c r="B458" s="4" t="s">
        <v>350</v>
      </c>
    </row>
    <row r="459" spans="1:2">
      <c r="A459" s="1">
        <v>16</v>
      </c>
      <c r="B459" s="4" t="s">
        <v>251</v>
      </c>
    </row>
    <row r="460" spans="1:2">
      <c r="A460" s="1">
        <v>16</v>
      </c>
      <c r="B460" s="4" t="s">
        <v>251</v>
      </c>
    </row>
    <row r="461" spans="1:2">
      <c r="A461" s="1">
        <v>16</v>
      </c>
      <c r="B461" s="4" t="s">
        <v>251</v>
      </c>
    </row>
    <row r="462" spans="1:2">
      <c r="A462" s="1">
        <v>16</v>
      </c>
      <c r="B462" s="4" t="s">
        <v>251</v>
      </c>
    </row>
    <row r="463" spans="1:2">
      <c r="A463" s="1">
        <v>16</v>
      </c>
      <c r="B463" s="4" t="s">
        <v>251</v>
      </c>
    </row>
    <row r="464" spans="1:2">
      <c r="A464" s="1">
        <v>16</v>
      </c>
      <c r="B464" s="4" t="s">
        <v>251</v>
      </c>
    </row>
    <row r="465" spans="1:2">
      <c r="A465" s="1">
        <v>16</v>
      </c>
      <c r="B465" s="4" t="s">
        <v>251</v>
      </c>
    </row>
    <row r="466" spans="1:2">
      <c r="A466" s="1">
        <v>16</v>
      </c>
      <c r="B466" s="4" t="s">
        <v>251</v>
      </c>
    </row>
    <row r="467" spans="1:2">
      <c r="A467" s="1">
        <v>16</v>
      </c>
      <c r="B467" s="4" t="s">
        <v>251</v>
      </c>
    </row>
    <row r="468" spans="1:2">
      <c r="A468" s="1">
        <v>16</v>
      </c>
      <c r="B468" s="4" t="s">
        <v>251</v>
      </c>
    </row>
    <row r="469" spans="1:2">
      <c r="A469" s="1">
        <v>16</v>
      </c>
      <c r="B469" s="4" t="s">
        <v>251</v>
      </c>
    </row>
    <row r="470" spans="1:2">
      <c r="A470" s="1">
        <v>16</v>
      </c>
      <c r="B470" s="4" t="s">
        <v>251</v>
      </c>
    </row>
    <row r="471" spans="1:2">
      <c r="A471" s="1">
        <v>22</v>
      </c>
      <c r="B471" s="4" t="s">
        <v>336</v>
      </c>
    </row>
    <row r="472" spans="1:2">
      <c r="A472" s="1">
        <v>22</v>
      </c>
      <c r="B472" s="4" t="s">
        <v>336</v>
      </c>
    </row>
    <row r="473" spans="1:2">
      <c r="A473" s="1">
        <v>22</v>
      </c>
      <c r="B473" s="4" t="s">
        <v>336</v>
      </c>
    </row>
    <row r="474" spans="1:2">
      <c r="A474" s="1">
        <v>22</v>
      </c>
      <c r="B474" s="4" t="s">
        <v>336</v>
      </c>
    </row>
    <row r="475" spans="1:2">
      <c r="A475" s="1">
        <v>22</v>
      </c>
      <c r="B475" s="4" t="s">
        <v>336</v>
      </c>
    </row>
    <row r="476" spans="1:2">
      <c r="A476" s="1">
        <v>22</v>
      </c>
      <c r="B476" s="4" t="s">
        <v>336</v>
      </c>
    </row>
    <row r="477" spans="1:2">
      <c r="A477" s="1">
        <v>22</v>
      </c>
      <c r="B477" s="4" t="s">
        <v>336</v>
      </c>
    </row>
    <row r="478" spans="1:2">
      <c r="A478" s="1">
        <v>22</v>
      </c>
      <c r="B478" s="4" t="s">
        <v>336</v>
      </c>
    </row>
    <row r="479" spans="1:2">
      <c r="A479" s="1">
        <v>22</v>
      </c>
      <c r="B479" s="4" t="s">
        <v>336</v>
      </c>
    </row>
    <row r="480" spans="1:2">
      <c r="A480" s="1">
        <v>22</v>
      </c>
      <c r="B480" s="4" t="s">
        <v>336</v>
      </c>
    </row>
    <row r="481" spans="1:2">
      <c r="A481" s="1">
        <v>22</v>
      </c>
      <c r="B481" s="4" t="s">
        <v>336</v>
      </c>
    </row>
    <row r="482" spans="1:2">
      <c r="A482" s="1">
        <v>22</v>
      </c>
      <c r="B482" s="4" t="s">
        <v>336</v>
      </c>
    </row>
    <row r="483" spans="1:2">
      <c r="A483" s="1">
        <v>19</v>
      </c>
      <c r="B483" s="4" t="s">
        <v>294</v>
      </c>
    </row>
    <row r="484" spans="1:2">
      <c r="A484" s="1">
        <v>19</v>
      </c>
      <c r="B484" s="4" t="s">
        <v>294</v>
      </c>
    </row>
    <row r="485" spans="1:2">
      <c r="A485" s="1">
        <v>19</v>
      </c>
      <c r="B485" s="4" t="s">
        <v>294</v>
      </c>
    </row>
    <row r="486" spans="1:2">
      <c r="A486" s="1">
        <v>19</v>
      </c>
      <c r="B486" s="4" t="s">
        <v>294</v>
      </c>
    </row>
    <row r="487" spans="1:2">
      <c r="A487" s="1">
        <v>19</v>
      </c>
      <c r="B487" s="4" t="s">
        <v>294</v>
      </c>
    </row>
    <row r="488" spans="1:2">
      <c r="A488" s="1">
        <v>19</v>
      </c>
      <c r="B488" s="4" t="s">
        <v>294</v>
      </c>
    </row>
    <row r="489" spans="1:2">
      <c r="A489" s="1">
        <v>19</v>
      </c>
      <c r="B489" s="4" t="s">
        <v>294</v>
      </c>
    </row>
    <row r="490" spans="1:2">
      <c r="A490" s="1">
        <v>19</v>
      </c>
      <c r="B490" s="4" t="s">
        <v>294</v>
      </c>
    </row>
    <row r="491" spans="1:2">
      <c r="A491" s="1">
        <v>19</v>
      </c>
      <c r="B491" s="4" t="s">
        <v>294</v>
      </c>
    </row>
    <row r="492" spans="1:2">
      <c r="A492" s="1">
        <v>19</v>
      </c>
      <c r="B492" s="4" t="s">
        <v>294</v>
      </c>
    </row>
    <row r="493" spans="1:2">
      <c r="A493" s="1">
        <v>19</v>
      </c>
      <c r="B493" s="4" t="s">
        <v>294</v>
      </c>
    </row>
    <row r="494" spans="1:2">
      <c r="A494" s="1">
        <v>19</v>
      </c>
      <c r="B494" s="4" t="s">
        <v>294</v>
      </c>
    </row>
    <row r="495" spans="1:2">
      <c r="A495" s="1">
        <v>19</v>
      </c>
      <c r="B495" s="4" t="s">
        <v>294</v>
      </c>
    </row>
    <row r="496" spans="1:2">
      <c r="A496" s="1">
        <v>18</v>
      </c>
      <c r="B496" s="4" t="s">
        <v>279</v>
      </c>
    </row>
    <row r="497" spans="1:2">
      <c r="A497" s="1">
        <v>18</v>
      </c>
      <c r="B497" s="4" t="s">
        <v>279</v>
      </c>
    </row>
    <row r="498" spans="1:2">
      <c r="A498" s="1">
        <v>18</v>
      </c>
      <c r="B498" s="4" t="s">
        <v>279</v>
      </c>
    </row>
    <row r="499" spans="1:2">
      <c r="A499" s="1">
        <v>18</v>
      </c>
      <c r="B499" s="4" t="s">
        <v>279</v>
      </c>
    </row>
    <row r="500" spans="1:2">
      <c r="A500" s="1">
        <v>18</v>
      </c>
      <c r="B500" s="4" t="s">
        <v>279</v>
      </c>
    </row>
    <row r="501" spans="1:2">
      <c r="A501" s="1">
        <v>18</v>
      </c>
      <c r="B501" s="4" t="s">
        <v>279</v>
      </c>
    </row>
    <row r="502" spans="1:2">
      <c r="A502" s="1">
        <v>18</v>
      </c>
      <c r="B502" s="4" t="s">
        <v>279</v>
      </c>
    </row>
    <row r="503" spans="1:2">
      <c r="A503" s="1">
        <v>18</v>
      </c>
      <c r="B503" s="4" t="s">
        <v>279</v>
      </c>
    </row>
    <row r="504" spans="1:2">
      <c r="A504" s="1">
        <v>18</v>
      </c>
      <c r="B504" s="4" t="s">
        <v>279</v>
      </c>
    </row>
    <row r="505" spans="1:2">
      <c r="A505" s="1">
        <v>18</v>
      </c>
      <c r="B505" s="4" t="s">
        <v>279</v>
      </c>
    </row>
    <row r="506" spans="1:2">
      <c r="A506" s="1">
        <v>18</v>
      </c>
      <c r="B506" s="4" t="s">
        <v>279</v>
      </c>
    </row>
    <row r="507" spans="1:2">
      <c r="A507" s="1">
        <v>18</v>
      </c>
      <c r="B507" s="4" t="s">
        <v>279</v>
      </c>
    </row>
    <row r="508" spans="1:2">
      <c r="A508" s="1">
        <v>18</v>
      </c>
      <c r="B508" s="4" t="s">
        <v>279</v>
      </c>
    </row>
    <row r="509" spans="1:2">
      <c r="A509" s="1">
        <v>9</v>
      </c>
      <c r="B509" s="4" t="s">
        <v>152</v>
      </c>
    </row>
    <row r="510" spans="1:2">
      <c r="A510" s="1">
        <v>9</v>
      </c>
      <c r="B510" s="4" t="s">
        <v>152</v>
      </c>
    </row>
    <row r="511" spans="1:2">
      <c r="A511" s="1">
        <v>9</v>
      </c>
      <c r="B511" s="4" t="s">
        <v>152</v>
      </c>
    </row>
    <row r="512" spans="1:2">
      <c r="A512" s="1">
        <v>9</v>
      </c>
      <c r="B512" s="4" t="s">
        <v>152</v>
      </c>
    </row>
    <row r="513" spans="1:2">
      <c r="A513" s="1">
        <v>9</v>
      </c>
      <c r="B513" s="4" t="s">
        <v>152</v>
      </c>
    </row>
    <row r="514" spans="1:2">
      <c r="A514" s="1">
        <v>9</v>
      </c>
      <c r="B514" s="4" t="s">
        <v>152</v>
      </c>
    </row>
    <row r="515" spans="1:2">
      <c r="A515" s="1">
        <v>9</v>
      </c>
      <c r="B515" s="4" t="s">
        <v>152</v>
      </c>
    </row>
    <row r="516" spans="1:2">
      <c r="A516" s="1">
        <v>9</v>
      </c>
      <c r="B516" s="4" t="s">
        <v>152</v>
      </c>
    </row>
    <row r="517" spans="1:2">
      <c r="A517" s="1">
        <v>9</v>
      </c>
      <c r="B517" s="4" t="s">
        <v>152</v>
      </c>
    </row>
    <row r="518" spans="1:2">
      <c r="A518" s="1">
        <v>9</v>
      </c>
      <c r="B518" s="4" t="s">
        <v>152</v>
      </c>
    </row>
    <row r="519" spans="1:2">
      <c r="A519" s="1">
        <v>9</v>
      </c>
      <c r="B519" s="4" t="s">
        <v>152</v>
      </c>
    </row>
    <row r="520" spans="1:2">
      <c r="A520" s="1">
        <v>9</v>
      </c>
      <c r="B520" s="4" t="s">
        <v>152</v>
      </c>
    </row>
    <row r="521" spans="1:2">
      <c r="A521" s="1">
        <v>9</v>
      </c>
      <c r="B521" s="4" t="s">
        <v>152</v>
      </c>
    </row>
    <row r="522" spans="1:2">
      <c r="A522" s="1">
        <v>14</v>
      </c>
      <c r="B522" s="4" t="s">
        <v>223</v>
      </c>
    </row>
    <row r="523" spans="1:2">
      <c r="A523" s="1">
        <v>14</v>
      </c>
      <c r="B523" s="4" t="s">
        <v>223</v>
      </c>
    </row>
    <row r="524" spans="1:2">
      <c r="A524" s="1">
        <v>14</v>
      </c>
      <c r="B524" s="4" t="s">
        <v>223</v>
      </c>
    </row>
    <row r="525" spans="1:2">
      <c r="A525" s="1">
        <v>14</v>
      </c>
      <c r="B525" s="4" t="s">
        <v>223</v>
      </c>
    </row>
    <row r="526" spans="1:2">
      <c r="A526" s="1">
        <v>14</v>
      </c>
      <c r="B526" s="4" t="s">
        <v>223</v>
      </c>
    </row>
    <row r="527" spans="1:2">
      <c r="A527" s="1">
        <v>14</v>
      </c>
      <c r="B527" s="4" t="s">
        <v>223</v>
      </c>
    </row>
    <row r="528" spans="1:2">
      <c r="A528" s="1">
        <v>14</v>
      </c>
      <c r="B528" s="4" t="s">
        <v>223</v>
      </c>
    </row>
    <row r="529" spans="1:2">
      <c r="A529" s="1">
        <v>14</v>
      </c>
      <c r="B529" s="4" t="s">
        <v>223</v>
      </c>
    </row>
    <row r="530" spans="1:2">
      <c r="A530" s="1">
        <v>14</v>
      </c>
      <c r="B530" s="4" t="s">
        <v>223</v>
      </c>
    </row>
    <row r="531" spans="1:2">
      <c r="A531" s="1">
        <v>14</v>
      </c>
      <c r="B531" s="4" t="s">
        <v>223</v>
      </c>
    </row>
    <row r="532" spans="1:2">
      <c r="A532" s="1">
        <v>14</v>
      </c>
      <c r="B532" s="4" t="s">
        <v>223</v>
      </c>
    </row>
    <row r="533" spans="1:2">
      <c r="A533" s="1">
        <v>14</v>
      </c>
      <c r="B533" s="4" t="s">
        <v>223</v>
      </c>
    </row>
    <row r="534" spans="1:2">
      <c r="A534" s="1">
        <v>14</v>
      </c>
      <c r="B534" s="4" t="s">
        <v>223</v>
      </c>
    </row>
    <row r="535" spans="1:2">
      <c r="A535" s="1">
        <v>3</v>
      </c>
      <c r="B535" s="4" t="s">
        <v>66</v>
      </c>
    </row>
    <row r="536" spans="1:2">
      <c r="A536" s="1">
        <v>3</v>
      </c>
      <c r="B536" s="4" t="s">
        <v>66</v>
      </c>
    </row>
    <row r="537" spans="1:2">
      <c r="A537" s="1">
        <v>3</v>
      </c>
      <c r="B537" s="4" t="s">
        <v>66</v>
      </c>
    </row>
    <row r="538" spans="1:2">
      <c r="A538" s="1">
        <v>3</v>
      </c>
      <c r="B538" s="4" t="s">
        <v>66</v>
      </c>
    </row>
    <row r="539" spans="1:2">
      <c r="A539" s="1">
        <v>3</v>
      </c>
      <c r="B539" s="4" t="s">
        <v>66</v>
      </c>
    </row>
    <row r="540" spans="1:2">
      <c r="A540" s="1">
        <v>3</v>
      </c>
      <c r="B540" s="4" t="s">
        <v>66</v>
      </c>
    </row>
    <row r="541" spans="1:2">
      <c r="A541" s="1">
        <v>3</v>
      </c>
      <c r="B541" s="4" t="s">
        <v>66</v>
      </c>
    </row>
    <row r="542" spans="1:2">
      <c r="A542" s="1">
        <v>3</v>
      </c>
      <c r="B542" s="4" t="s">
        <v>66</v>
      </c>
    </row>
    <row r="543" spans="1:2">
      <c r="A543" s="1">
        <v>3</v>
      </c>
      <c r="B543" s="4" t="s">
        <v>66</v>
      </c>
    </row>
    <row r="544" spans="1:2">
      <c r="A544" s="1">
        <v>3</v>
      </c>
      <c r="B544" s="4" t="s">
        <v>66</v>
      </c>
    </row>
    <row r="545" spans="1:2">
      <c r="A545" s="1">
        <v>3</v>
      </c>
      <c r="B545" s="4" t="s">
        <v>66</v>
      </c>
    </row>
    <row r="546" spans="1:2">
      <c r="A546" s="1">
        <v>3</v>
      </c>
      <c r="B546" s="4" t="s">
        <v>66</v>
      </c>
    </row>
    <row r="547" spans="1:2">
      <c r="A547" s="1">
        <v>28</v>
      </c>
      <c r="B547" s="4" t="s">
        <v>433</v>
      </c>
    </row>
    <row r="548" spans="1:2">
      <c r="A548" s="1">
        <v>28</v>
      </c>
      <c r="B548" s="4" t="s">
        <v>433</v>
      </c>
    </row>
    <row r="549" spans="1:2">
      <c r="A549" s="1">
        <v>28</v>
      </c>
      <c r="B549" s="4" t="s">
        <v>433</v>
      </c>
    </row>
    <row r="550" spans="1:2">
      <c r="A550" s="1">
        <v>28</v>
      </c>
      <c r="B550" s="4" t="s">
        <v>433</v>
      </c>
    </row>
    <row r="551" spans="1:2">
      <c r="A551" s="1">
        <v>28</v>
      </c>
      <c r="B551" s="4" t="s">
        <v>433</v>
      </c>
    </row>
    <row r="552" spans="1:2">
      <c r="A552" s="1">
        <v>28</v>
      </c>
      <c r="B552" s="4" t="s">
        <v>433</v>
      </c>
    </row>
    <row r="553" spans="1:2">
      <c r="A553" s="1">
        <v>28</v>
      </c>
      <c r="B553" s="4" t="s">
        <v>433</v>
      </c>
    </row>
    <row r="554" spans="1:2">
      <c r="A554" s="1">
        <v>28</v>
      </c>
      <c r="B554" s="4" t="s">
        <v>433</v>
      </c>
    </row>
    <row r="555" spans="1:2">
      <c r="A555" s="1">
        <v>28</v>
      </c>
      <c r="B555" s="4" t="s">
        <v>433</v>
      </c>
    </row>
    <row r="556" spans="1:2">
      <c r="A556" s="1">
        <v>28</v>
      </c>
      <c r="B556" s="4" t="s">
        <v>433</v>
      </c>
    </row>
    <row r="557" spans="1:2">
      <c r="A557" s="1">
        <v>28</v>
      </c>
      <c r="B557" s="4" t="s">
        <v>433</v>
      </c>
    </row>
    <row r="558" spans="1:2">
      <c r="A558" s="1">
        <v>28</v>
      </c>
      <c r="B558" s="4" t="s">
        <v>433</v>
      </c>
    </row>
    <row r="559" spans="1:2">
      <c r="A559" s="1">
        <v>28</v>
      </c>
      <c r="B559" s="4" t="s">
        <v>433</v>
      </c>
    </row>
    <row r="560" spans="1:2">
      <c r="A560" s="1">
        <v>12</v>
      </c>
      <c r="B560" s="4" t="s">
        <v>194</v>
      </c>
    </row>
    <row r="561" spans="1:2">
      <c r="A561" s="1">
        <v>12</v>
      </c>
      <c r="B561" s="4" t="s">
        <v>194</v>
      </c>
    </row>
    <row r="562" spans="1:2">
      <c r="A562" s="1">
        <v>12</v>
      </c>
      <c r="B562" s="4" t="s">
        <v>194</v>
      </c>
    </row>
    <row r="563" spans="1:2">
      <c r="A563" s="1">
        <v>12</v>
      </c>
      <c r="B563" s="4" t="s">
        <v>194</v>
      </c>
    </row>
    <row r="564" spans="1:2">
      <c r="A564" s="1">
        <v>12</v>
      </c>
      <c r="B564" s="4" t="s">
        <v>194</v>
      </c>
    </row>
    <row r="565" spans="1:2">
      <c r="A565" s="1">
        <v>12</v>
      </c>
      <c r="B565" s="4" t="s">
        <v>194</v>
      </c>
    </row>
    <row r="566" spans="1:2">
      <c r="A566" s="1">
        <v>12</v>
      </c>
      <c r="B566" s="4" t="s">
        <v>194</v>
      </c>
    </row>
    <row r="567" spans="1:2">
      <c r="A567" s="1">
        <v>12</v>
      </c>
      <c r="B567" s="4" t="s">
        <v>194</v>
      </c>
    </row>
    <row r="568" spans="1:2">
      <c r="A568" s="1">
        <v>12</v>
      </c>
      <c r="B568" s="4" t="s">
        <v>194</v>
      </c>
    </row>
    <row r="569" spans="1:2">
      <c r="A569" s="1">
        <v>12</v>
      </c>
      <c r="B569" s="4" t="s">
        <v>194</v>
      </c>
    </row>
    <row r="570" spans="1:2">
      <c r="A570" s="1">
        <v>12</v>
      </c>
      <c r="B570" s="4" t="s">
        <v>194</v>
      </c>
    </row>
    <row r="571" spans="1:2">
      <c r="A571" s="1">
        <v>12</v>
      </c>
      <c r="B571" s="4" t="s">
        <v>194</v>
      </c>
    </row>
    <row r="572" spans="1:2">
      <c r="A572" s="1">
        <v>12</v>
      </c>
      <c r="B572" s="4" t="s">
        <v>194</v>
      </c>
    </row>
    <row r="573" spans="1:2">
      <c r="A573" s="1">
        <v>10</v>
      </c>
      <c r="B573" s="4" t="s">
        <v>166</v>
      </c>
    </row>
    <row r="574" spans="1:2">
      <c r="A574" s="1">
        <v>10</v>
      </c>
      <c r="B574" s="4" t="s">
        <v>166</v>
      </c>
    </row>
    <row r="575" spans="1:2">
      <c r="A575" s="1">
        <v>10</v>
      </c>
      <c r="B575" s="4" t="s">
        <v>166</v>
      </c>
    </row>
    <row r="576" spans="1:2">
      <c r="A576" s="1">
        <v>10</v>
      </c>
      <c r="B576" s="4" t="s">
        <v>166</v>
      </c>
    </row>
    <row r="577" spans="1:2">
      <c r="A577" s="1">
        <v>10</v>
      </c>
      <c r="B577" s="4" t="s">
        <v>166</v>
      </c>
    </row>
    <row r="578" spans="1:2">
      <c r="A578" s="1">
        <v>10</v>
      </c>
      <c r="B578" s="4" t="s">
        <v>166</v>
      </c>
    </row>
    <row r="579" spans="1:2">
      <c r="A579" s="1">
        <v>10</v>
      </c>
      <c r="B579" s="4" t="s">
        <v>166</v>
      </c>
    </row>
    <row r="580" spans="1:2">
      <c r="A580" s="1">
        <v>10</v>
      </c>
      <c r="B580" s="4" t="s">
        <v>166</v>
      </c>
    </row>
    <row r="581" spans="1:2">
      <c r="A581" s="1">
        <v>10</v>
      </c>
      <c r="B581" s="4" t="s">
        <v>166</v>
      </c>
    </row>
    <row r="582" spans="1:2">
      <c r="A582" s="1">
        <v>10</v>
      </c>
      <c r="B582" s="4" t="s">
        <v>166</v>
      </c>
    </row>
    <row r="583" spans="1:2">
      <c r="A583" s="1">
        <v>10</v>
      </c>
      <c r="B583" s="4" t="s">
        <v>166</v>
      </c>
    </row>
    <row r="584" spans="1:2">
      <c r="A584" s="1">
        <v>10</v>
      </c>
      <c r="B584" s="4" t="s">
        <v>166</v>
      </c>
    </row>
    <row r="585" spans="1:2">
      <c r="A585" s="1">
        <v>10</v>
      </c>
      <c r="B585" s="4" t="s">
        <v>166</v>
      </c>
    </row>
    <row r="586" spans="1:2">
      <c r="A586" s="1">
        <v>13</v>
      </c>
      <c r="B586" s="4" t="s">
        <v>209</v>
      </c>
    </row>
    <row r="587" spans="1:2">
      <c r="A587" s="1">
        <v>13</v>
      </c>
      <c r="B587" s="4" t="s">
        <v>209</v>
      </c>
    </row>
    <row r="588" spans="1:2">
      <c r="A588" s="1">
        <v>13</v>
      </c>
      <c r="B588" s="4" t="s">
        <v>209</v>
      </c>
    </row>
    <row r="589" spans="1:2">
      <c r="A589" s="1">
        <v>13</v>
      </c>
      <c r="B589" s="4" t="s">
        <v>209</v>
      </c>
    </row>
    <row r="590" spans="1:2">
      <c r="A590" s="1">
        <v>13</v>
      </c>
      <c r="B590" s="4" t="s">
        <v>209</v>
      </c>
    </row>
    <row r="591" spans="1:2">
      <c r="A591" s="1">
        <v>13</v>
      </c>
      <c r="B591" s="4" t="s">
        <v>209</v>
      </c>
    </row>
    <row r="592" spans="1:2">
      <c r="A592" s="1">
        <v>13</v>
      </c>
      <c r="B592" s="4" t="s">
        <v>209</v>
      </c>
    </row>
    <row r="593" spans="1:2">
      <c r="A593" s="1">
        <v>13</v>
      </c>
      <c r="B593" s="4" t="s">
        <v>209</v>
      </c>
    </row>
    <row r="594" spans="1:2">
      <c r="A594" s="1">
        <v>13</v>
      </c>
      <c r="B594" s="4" t="s">
        <v>209</v>
      </c>
    </row>
    <row r="595" spans="1:2">
      <c r="A595" s="1">
        <v>13</v>
      </c>
      <c r="B595" s="4" t="s">
        <v>209</v>
      </c>
    </row>
    <row r="596" spans="1:2">
      <c r="A596" s="1">
        <v>13</v>
      </c>
      <c r="B596" s="4" t="s">
        <v>209</v>
      </c>
    </row>
    <row r="597" spans="1:2">
      <c r="A597" s="1">
        <v>13</v>
      </c>
      <c r="B597" s="4" t="s">
        <v>209</v>
      </c>
    </row>
    <row r="598" spans="1:2">
      <c r="A598" s="1">
        <v>13</v>
      </c>
      <c r="B598" s="4" t="s">
        <v>209</v>
      </c>
    </row>
    <row r="599" spans="1:2">
      <c r="A599" s="1">
        <v>29</v>
      </c>
      <c r="B599" s="4" t="s">
        <v>449</v>
      </c>
    </row>
    <row r="600" spans="1:2">
      <c r="A600" s="1">
        <v>29</v>
      </c>
      <c r="B600" s="4" t="s">
        <v>449</v>
      </c>
    </row>
    <row r="601" spans="1:2">
      <c r="A601" s="1">
        <v>29</v>
      </c>
      <c r="B601" s="4" t="s">
        <v>449</v>
      </c>
    </row>
    <row r="602" spans="1:2">
      <c r="A602" s="1">
        <v>29</v>
      </c>
      <c r="B602" s="4" t="s">
        <v>449</v>
      </c>
    </row>
    <row r="603" spans="1:2">
      <c r="A603" s="1">
        <v>29</v>
      </c>
      <c r="B603" s="4" t="s">
        <v>449</v>
      </c>
    </row>
    <row r="604" spans="1:2">
      <c r="A604" s="1">
        <v>29</v>
      </c>
      <c r="B604" s="4" t="s">
        <v>449</v>
      </c>
    </row>
    <row r="605" spans="1:2">
      <c r="A605" s="1">
        <v>29</v>
      </c>
      <c r="B605" s="4" t="s">
        <v>449</v>
      </c>
    </row>
    <row r="606" spans="1:2">
      <c r="A606" s="1">
        <v>29</v>
      </c>
      <c r="B606" s="4" t="s">
        <v>449</v>
      </c>
    </row>
    <row r="607" spans="1:2">
      <c r="A607" s="1">
        <v>29</v>
      </c>
      <c r="B607" s="4" t="s">
        <v>449</v>
      </c>
    </row>
    <row r="608" spans="1:2">
      <c r="A608" s="1">
        <v>29</v>
      </c>
      <c r="B608" s="4" t="s">
        <v>449</v>
      </c>
    </row>
    <row r="609" spans="1:2">
      <c r="A609" s="1">
        <v>29</v>
      </c>
      <c r="B609" s="4" t="s">
        <v>449</v>
      </c>
    </row>
    <row r="610" spans="1:2">
      <c r="A610" s="1">
        <v>29</v>
      </c>
      <c r="B610" s="4" t="s">
        <v>449</v>
      </c>
    </row>
    <row r="611" spans="1:2">
      <c r="A611" s="1">
        <v>29</v>
      </c>
      <c r="B611" s="4" t="s">
        <v>449</v>
      </c>
    </row>
    <row r="612" spans="1:2">
      <c r="A612" s="1">
        <v>2</v>
      </c>
      <c r="B612" s="4" t="s">
        <v>51</v>
      </c>
    </row>
    <row r="613" spans="1:2">
      <c r="A613" s="1">
        <v>2</v>
      </c>
      <c r="B613" s="4" t="s">
        <v>51</v>
      </c>
    </row>
    <row r="614" spans="1:2">
      <c r="A614" s="1">
        <v>2</v>
      </c>
      <c r="B614" s="4" t="s">
        <v>51</v>
      </c>
    </row>
    <row r="615" spans="1:2">
      <c r="A615" s="1">
        <v>2</v>
      </c>
      <c r="B615" s="4" t="s">
        <v>51</v>
      </c>
    </row>
    <row r="616" spans="1:2">
      <c r="A616" s="1">
        <v>2</v>
      </c>
      <c r="B616" s="4" t="s">
        <v>51</v>
      </c>
    </row>
    <row r="617" spans="1:2">
      <c r="A617" s="1">
        <v>2</v>
      </c>
      <c r="B617" s="4" t="s">
        <v>51</v>
      </c>
    </row>
    <row r="618" spans="1:2">
      <c r="A618" s="1">
        <v>2</v>
      </c>
      <c r="B618" s="4" t="s">
        <v>51</v>
      </c>
    </row>
    <row r="619" spans="1:2">
      <c r="A619" s="1">
        <v>2</v>
      </c>
      <c r="B619" s="4" t="s">
        <v>51</v>
      </c>
    </row>
    <row r="620" spans="1:2">
      <c r="A620" s="1">
        <v>2</v>
      </c>
      <c r="B620" s="4" t="s">
        <v>51</v>
      </c>
    </row>
    <row r="621" spans="1:2">
      <c r="A621" s="1">
        <v>2</v>
      </c>
      <c r="B621" s="4" t="s">
        <v>51</v>
      </c>
    </row>
    <row r="622" spans="1:2">
      <c r="A622" s="1">
        <v>2</v>
      </c>
      <c r="B622" s="4" t="s">
        <v>51</v>
      </c>
    </row>
    <row r="623" spans="1:2">
      <c r="A623" s="1">
        <v>2</v>
      </c>
      <c r="B623" s="4" t="s">
        <v>51</v>
      </c>
    </row>
    <row r="624" spans="1:2">
      <c r="A624" s="1">
        <v>2</v>
      </c>
      <c r="B624" s="4" t="s">
        <v>51</v>
      </c>
    </row>
    <row r="625" spans="1:2">
      <c r="A625" s="1">
        <v>11</v>
      </c>
      <c r="B625" s="4" t="s">
        <v>181</v>
      </c>
    </row>
    <row r="626" spans="1:2">
      <c r="A626" s="1">
        <v>11</v>
      </c>
      <c r="B626" s="4" t="s">
        <v>181</v>
      </c>
    </row>
    <row r="627" spans="1:2">
      <c r="A627" s="1">
        <v>11</v>
      </c>
      <c r="B627" s="4" t="s">
        <v>181</v>
      </c>
    </row>
    <row r="628" spans="1:2">
      <c r="A628" s="1">
        <v>11</v>
      </c>
      <c r="B628" s="4" t="s">
        <v>181</v>
      </c>
    </row>
    <row r="629" spans="1:2">
      <c r="A629" s="1">
        <v>11</v>
      </c>
      <c r="B629" s="4" t="s">
        <v>181</v>
      </c>
    </row>
    <row r="630" spans="1:2">
      <c r="A630" s="1">
        <v>11</v>
      </c>
      <c r="B630" s="4" t="s">
        <v>181</v>
      </c>
    </row>
    <row r="631" spans="1:2">
      <c r="A631" s="1">
        <v>11</v>
      </c>
      <c r="B631" s="4" t="s">
        <v>181</v>
      </c>
    </row>
    <row r="632" spans="1:2">
      <c r="A632" s="1">
        <v>11</v>
      </c>
      <c r="B632" s="4" t="s">
        <v>181</v>
      </c>
    </row>
    <row r="633" spans="1:2">
      <c r="A633" s="1">
        <v>11</v>
      </c>
      <c r="B633" s="4" t="s">
        <v>181</v>
      </c>
    </row>
    <row r="634" spans="1:2">
      <c r="A634" s="1">
        <v>11</v>
      </c>
      <c r="B634" s="4" t="s">
        <v>181</v>
      </c>
    </row>
    <row r="635" spans="1:2">
      <c r="A635" s="1">
        <v>11</v>
      </c>
      <c r="B635" s="4" t="s">
        <v>181</v>
      </c>
    </row>
    <row r="636" spans="1:2">
      <c r="A636" s="1">
        <v>11</v>
      </c>
      <c r="B636" s="4" t="s">
        <v>181</v>
      </c>
    </row>
    <row r="637" spans="1:2">
      <c r="A637" s="1">
        <v>11</v>
      </c>
      <c r="B637" s="4" t="s">
        <v>181</v>
      </c>
    </row>
    <row r="638" spans="1:2">
      <c r="A638" s="1">
        <v>11</v>
      </c>
      <c r="B638" s="4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38"/>
  <sheetViews>
    <sheetView workbookViewId="0">
      <selection sqref="A1:B638"/>
    </sheetView>
    <sheetView workbookViewId="1"/>
  </sheetViews>
  <sheetFormatPr defaultRowHeight="14.4"/>
  <sheetData>
    <row r="1" spans="1:2">
      <c r="A1" s="7" t="s">
        <v>41</v>
      </c>
      <c r="B1" s="7" t="s">
        <v>4</v>
      </c>
    </row>
    <row r="2" spans="1:2">
      <c r="A2">
        <v>78</v>
      </c>
      <c r="B2" s="4" t="s">
        <v>125</v>
      </c>
    </row>
    <row r="3" spans="1:2">
      <c r="A3">
        <v>79</v>
      </c>
      <c r="B3" s="4" t="s">
        <v>126</v>
      </c>
    </row>
    <row r="4" spans="1:2">
      <c r="A4">
        <v>80</v>
      </c>
      <c r="B4" s="4" t="s">
        <v>127</v>
      </c>
    </row>
    <row r="5" spans="1:2">
      <c r="A5">
        <v>81</v>
      </c>
      <c r="B5" s="4" t="s">
        <v>128</v>
      </c>
    </row>
    <row r="6" spans="1:2">
      <c r="A6">
        <v>82</v>
      </c>
      <c r="B6" s="4" t="s">
        <v>129</v>
      </c>
    </row>
    <row r="7" spans="1:2">
      <c r="A7">
        <v>83</v>
      </c>
      <c r="B7" s="4" t="s">
        <v>130</v>
      </c>
    </row>
    <row r="8" spans="1:2">
      <c r="A8">
        <v>84</v>
      </c>
      <c r="B8" s="4" t="s">
        <v>131</v>
      </c>
    </row>
    <row r="9" spans="1:2">
      <c r="A9">
        <v>85</v>
      </c>
      <c r="B9" s="4" t="s">
        <v>132</v>
      </c>
    </row>
    <row r="10" spans="1:2">
      <c r="A10">
        <v>86</v>
      </c>
      <c r="B10" s="4" t="s">
        <v>133</v>
      </c>
    </row>
    <row r="11" spans="1:2">
      <c r="A11">
        <v>87</v>
      </c>
      <c r="B11" s="4" t="s">
        <v>134</v>
      </c>
    </row>
    <row r="12" spans="1:2">
      <c r="A12">
        <v>88</v>
      </c>
      <c r="B12" s="4" t="s">
        <v>135</v>
      </c>
    </row>
    <row r="13" spans="1:2">
      <c r="A13">
        <v>89</v>
      </c>
      <c r="B13" s="4" t="s">
        <v>136</v>
      </c>
    </row>
    <row r="14" spans="1:2">
      <c r="A14">
        <v>90</v>
      </c>
      <c r="B14" s="4" t="s">
        <v>138</v>
      </c>
    </row>
    <row r="15" spans="1:2">
      <c r="A15">
        <v>91</v>
      </c>
      <c r="B15" s="4" t="s">
        <v>139</v>
      </c>
    </row>
    <row r="16" spans="1:2">
      <c r="A16">
        <v>92</v>
      </c>
      <c r="B16" s="4" t="s">
        <v>140</v>
      </c>
    </row>
    <row r="17" spans="1:2">
      <c r="A17">
        <v>93</v>
      </c>
      <c r="B17" s="4" t="s">
        <v>141</v>
      </c>
    </row>
    <row r="18" spans="1:2">
      <c r="A18">
        <v>94</v>
      </c>
      <c r="B18" s="4" t="s">
        <v>142</v>
      </c>
    </row>
    <row r="19" spans="1:2">
      <c r="A19">
        <v>95</v>
      </c>
      <c r="B19" s="4" t="s">
        <v>143</v>
      </c>
    </row>
    <row r="20" spans="1:2">
      <c r="A20">
        <v>96</v>
      </c>
      <c r="B20" s="4" t="s">
        <v>144</v>
      </c>
    </row>
    <row r="21" spans="1:2">
      <c r="A21">
        <v>97</v>
      </c>
      <c r="B21" s="4" t="s">
        <v>145</v>
      </c>
    </row>
    <row r="22" spans="1:2">
      <c r="A22">
        <v>98</v>
      </c>
      <c r="B22" s="4" t="s">
        <v>146</v>
      </c>
    </row>
    <row r="23" spans="1:2">
      <c r="A23">
        <v>99</v>
      </c>
      <c r="B23" s="4" t="s">
        <v>147</v>
      </c>
    </row>
    <row r="24" spans="1:2">
      <c r="A24">
        <v>100</v>
      </c>
      <c r="B24" s="4" t="s">
        <v>148</v>
      </c>
    </row>
    <row r="25" spans="1:2">
      <c r="A25">
        <v>101</v>
      </c>
      <c r="B25" s="4" t="s">
        <v>149</v>
      </c>
    </row>
    <row r="26" spans="1:2">
      <c r="A26">
        <v>102</v>
      </c>
      <c r="B26" s="4" t="s">
        <v>150</v>
      </c>
    </row>
    <row r="27" spans="1:2">
      <c r="A27">
        <v>103</v>
      </c>
      <c r="B27" s="4" t="s">
        <v>153</v>
      </c>
    </row>
    <row r="28" spans="1:2">
      <c r="A28">
        <v>104</v>
      </c>
      <c r="B28" s="4" t="s">
        <v>154</v>
      </c>
    </row>
    <row r="29" spans="1:2">
      <c r="A29">
        <v>105</v>
      </c>
      <c r="B29" s="4" t="s">
        <v>155</v>
      </c>
    </row>
    <row r="30" spans="1:2">
      <c r="A30">
        <v>106</v>
      </c>
      <c r="B30" s="4" t="s">
        <v>156</v>
      </c>
    </row>
    <row r="31" spans="1:2">
      <c r="A31">
        <v>107</v>
      </c>
      <c r="B31" s="4" t="s">
        <v>157</v>
      </c>
    </row>
    <row r="32" spans="1:2">
      <c r="A32">
        <v>108</v>
      </c>
      <c r="B32" s="4" t="s">
        <v>158</v>
      </c>
    </row>
    <row r="33" spans="1:2">
      <c r="A33">
        <v>109</v>
      </c>
      <c r="B33" s="4" t="s">
        <v>159</v>
      </c>
    </row>
    <row r="34" spans="1:2">
      <c r="A34">
        <v>110</v>
      </c>
      <c r="B34" s="4" t="s">
        <v>160</v>
      </c>
    </row>
    <row r="35" spans="1:2">
      <c r="A35">
        <v>111</v>
      </c>
      <c r="B35" s="4" t="s">
        <v>161</v>
      </c>
    </row>
    <row r="36" spans="1:2">
      <c r="A36">
        <v>112</v>
      </c>
      <c r="B36" s="4" t="s">
        <v>162</v>
      </c>
    </row>
    <row r="37" spans="1:2">
      <c r="A37">
        <v>113</v>
      </c>
      <c r="B37" s="4" t="s">
        <v>163</v>
      </c>
    </row>
    <row r="38" spans="1:2">
      <c r="A38">
        <v>114</v>
      </c>
      <c r="B38" s="4" t="s">
        <v>164</v>
      </c>
    </row>
    <row r="39" spans="1:2">
      <c r="A39">
        <v>115</v>
      </c>
      <c r="B39" s="4" t="s">
        <v>165</v>
      </c>
    </row>
    <row r="40" spans="1:2">
      <c r="A40">
        <v>116</v>
      </c>
      <c r="B40" s="4" t="s">
        <v>167</v>
      </c>
    </row>
    <row r="41" spans="1:2">
      <c r="A41">
        <v>117</v>
      </c>
      <c r="B41" s="4" t="s">
        <v>168</v>
      </c>
    </row>
    <row r="42" spans="1:2">
      <c r="A42">
        <v>118</v>
      </c>
      <c r="B42" s="4" t="s">
        <v>169</v>
      </c>
    </row>
    <row r="43" spans="1:2">
      <c r="A43">
        <v>119</v>
      </c>
      <c r="B43" s="4" t="s">
        <v>170</v>
      </c>
    </row>
    <row r="44" spans="1:2">
      <c r="A44">
        <v>120</v>
      </c>
      <c r="B44" s="4" t="s">
        <v>171</v>
      </c>
    </row>
    <row r="45" spans="1:2">
      <c r="A45">
        <v>121</v>
      </c>
      <c r="B45" s="4" t="s">
        <v>172</v>
      </c>
    </row>
    <row r="46" spans="1:2">
      <c r="A46">
        <v>122</v>
      </c>
      <c r="B46" s="4" t="s">
        <v>173</v>
      </c>
    </row>
    <row r="47" spans="1:2">
      <c r="A47">
        <v>123</v>
      </c>
      <c r="B47" s="4" t="s">
        <v>174</v>
      </c>
    </row>
    <row r="48" spans="1:2">
      <c r="A48">
        <v>124</v>
      </c>
      <c r="B48" s="4" t="s">
        <v>175</v>
      </c>
    </row>
    <row r="49" spans="1:2">
      <c r="A49">
        <v>125</v>
      </c>
      <c r="B49" s="4" t="s">
        <v>176</v>
      </c>
    </row>
    <row r="50" spans="1:2">
      <c r="A50">
        <v>126</v>
      </c>
      <c r="B50" s="4" t="s">
        <v>177</v>
      </c>
    </row>
    <row r="51" spans="1:2">
      <c r="A51">
        <v>127</v>
      </c>
      <c r="B51" s="4" t="s">
        <v>178</v>
      </c>
    </row>
    <row r="52" spans="1:2">
      <c r="A52">
        <v>128</v>
      </c>
      <c r="B52" s="4" t="s">
        <v>179</v>
      </c>
    </row>
    <row r="53" spans="1:2">
      <c r="A53">
        <v>129</v>
      </c>
      <c r="B53" s="4" t="s">
        <v>182</v>
      </c>
    </row>
    <row r="54" spans="1:2">
      <c r="A54">
        <v>130</v>
      </c>
      <c r="B54" s="4" t="s">
        <v>183</v>
      </c>
    </row>
    <row r="55" spans="1:2">
      <c r="A55">
        <v>131</v>
      </c>
      <c r="B55" s="4" t="s">
        <v>184</v>
      </c>
    </row>
    <row r="56" spans="1:2">
      <c r="A56">
        <v>132</v>
      </c>
      <c r="B56" s="4" t="s">
        <v>185</v>
      </c>
    </row>
    <row r="57" spans="1:2">
      <c r="A57">
        <v>133</v>
      </c>
      <c r="B57" s="4" t="s">
        <v>186</v>
      </c>
    </row>
    <row r="58" spans="1:2">
      <c r="A58">
        <v>134</v>
      </c>
      <c r="B58" s="4" t="s">
        <v>187</v>
      </c>
    </row>
    <row r="59" spans="1:2">
      <c r="A59">
        <v>135</v>
      </c>
      <c r="B59" s="4" t="s">
        <v>188</v>
      </c>
    </row>
    <row r="60" spans="1:2">
      <c r="A60">
        <v>136</v>
      </c>
      <c r="B60" s="4" t="s">
        <v>189</v>
      </c>
    </row>
    <row r="61" spans="1:2">
      <c r="A61">
        <v>137</v>
      </c>
      <c r="B61" s="4" t="s">
        <v>190</v>
      </c>
    </row>
    <row r="62" spans="1:2">
      <c r="A62">
        <v>138</v>
      </c>
      <c r="B62" s="4" t="s">
        <v>191</v>
      </c>
    </row>
    <row r="63" spans="1:2">
      <c r="A63">
        <v>139</v>
      </c>
      <c r="B63" s="4" t="s">
        <v>192</v>
      </c>
    </row>
    <row r="64" spans="1:2">
      <c r="A64">
        <v>140</v>
      </c>
      <c r="B64" s="4" t="s">
        <v>193</v>
      </c>
    </row>
    <row r="65" spans="1:2">
      <c r="A65">
        <v>141</v>
      </c>
      <c r="B65" s="4" t="s">
        <v>195</v>
      </c>
    </row>
    <row r="66" spans="1:2">
      <c r="A66">
        <v>142</v>
      </c>
      <c r="B66" s="4" t="s">
        <v>196</v>
      </c>
    </row>
    <row r="67" spans="1:2">
      <c r="A67">
        <v>143</v>
      </c>
      <c r="B67" s="4" t="s">
        <v>197</v>
      </c>
    </row>
    <row r="68" spans="1:2">
      <c r="A68">
        <v>144</v>
      </c>
      <c r="B68" s="4" t="s">
        <v>198</v>
      </c>
    </row>
    <row r="69" spans="1:2">
      <c r="A69">
        <v>145</v>
      </c>
      <c r="B69" s="4" t="s">
        <v>199</v>
      </c>
    </row>
    <row r="70" spans="1:2">
      <c r="A70">
        <v>146</v>
      </c>
      <c r="B70" s="4" t="s">
        <v>200</v>
      </c>
    </row>
    <row r="71" spans="1:2">
      <c r="A71">
        <v>147</v>
      </c>
      <c r="B71" s="4" t="s">
        <v>201</v>
      </c>
    </row>
    <row r="72" spans="1:2">
      <c r="A72">
        <v>148</v>
      </c>
      <c r="B72" s="4" t="s">
        <v>202</v>
      </c>
    </row>
    <row r="73" spans="1:2">
      <c r="A73">
        <v>149</v>
      </c>
      <c r="B73" s="4" t="s">
        <v>203</v>
      </c>
    </row>
    <row r="74" spans="1:2">
      <c r="A74">
        <v>150</v>
      </c>
      <c r="B74" s="4" t="s">
        <v>204</v>
      </c>
    </row>
    <row r="75" spans="1:2">
      <c r="A75">
        <v>151</v>
      </c>
      <c r="B75" s="4" t="s">
        <v>205</v>
      </c>
    </row>
    <row r="76" spans="1:2">
      <c r="A76">
        <v>152</v>
      </c>
      <c r="B76" s="4" t="s">
        <v>206</v>
      </c>
    </row>
    <row r="77" spans="1:2">
      <c r="A77">
        <v>153</v>
      </c>
      <c r="B77" s="4" t="s">
        <v>207</v>
      </c>
    </row>
    <row r="78" spans="1:2">
      <c r="A78">
        <v>154</v>
      </c>
      <c r="B78" s="4" t="s">
        <v>210</v>
      </c>
    </row>
    <row r="79" spans="1:2">
      <c r="A79">
        <v>155</v>
      </c>
      <c r="B79" s="4" t="s">
        <v>211</v>
      </c>
    </row>
    <row r="80" spans="1:2">
      <c r="A80">
        <v>156</v>
      </c>
      <c r="B80" s="4" t="s">
        <v>212</v>
      </c>
    </row>
    <row r="81" spans="1:2">
      <c r="A81">
        <v>157</v>
      </c>
      <c r="B81" s="4" t="s">
        <v>213</v>
      </c>
    </row>
    <row r="82" spans="1:2">
      <c r="A82">
        <v>158</v>
      </c>
      <c r="B82" s="4" t="s">
        <v>214</v>
      </c>
    </row>
    <row r="83" spans="1:2">
      <c r="A83">
        <v>159</v>
      </c>
      <c r="B83" s="4" t="s">
        <v>215</v>
      </c>
    </row>
    <row r="84" spans="1:2">
      <c r="A84">
        <v>160</v>
      </c>
      <c r="B84" s="4" t="s">
        <v>216</v>
      </c>
    </row>
    <row r="85" spans="1:2">
      <c r="A85">
        <v>161</v>
      </c>
      <c r="B85" s="4" t="s">
        <v>217</v>
      </c>
    </row>
    <row r="86" spans="1:2">
      <c r="A86">
        <v>162</v>
      </c>
      <c r="B86" s="4" t="s">
        <v>218</v>
      </c>
    </row>
    <row r="87" spans="1:2">
      <c r="A87">
        <v>163</v>
      </c>
      <c r="B87" s="4" t="s">
        <v>219</v>
      </c>
    </row>
    <row r="88" spans="1:2">
      <c r="A88">
        <v>164</v>
      </c>
      <c r="B88" s="4" t="s">
        <v>220</v>
      </c>
    </row>
    <row r="89" spans="1:2">
      <c r="A89">
        <v>165</v>
      </c>
      <c r="B89" s="4" t="s">
        <v>221</v>
      </c>
    </row>
    <row r="90" spans="1:2">
      <c r="A90">
        <v>166</v>
      </c>
      <c r="B90" s="4" t="s">
        <v>222</v>
      </c>
    </row>
    <row r="91" spans="1:2">
      <c r="A91">
        <v>167</v>
      </c>
      <c r="B91" s="4" t="s">
        <v>224</v>
      </c>
    </row>
    <row r="92" spans="1:2">
      <c r="A92">
        <v>168</v>
      </c>
      <c r="B92" s="4" t="s">
        <v>225</v>
      </c>
    </row>
    <row r="93" spans="1:2">
      <c r="A93">
        <v>169</v>
      </c>
      <c r="B93" s="4" t="s">
        <v>226</v>
      </c>
    </row>
    <row r="94" spans="1:2">
      <c r="A94">
        <v>170</v>
      </c>
      <c r="B94" s="4" t="s">
        <v>227</v>
      </c>
    </row>
    <row r="95" spans="1:2">
      <c r="A95">
        <v>171</v>
      </c>
      <c r="B95" s="4" t="s">
        <v>228</v>
      </c>
    </row>
    <row r="96" spans="1:2">
      <c r="A96">
        <v>172</v>
      </c>
      <c r="B96" s="4" t="s">
        <v>229</v>
      </c>
    </row>
    <row r="97" spans="1:2">
      <c r="A97">
        <v>173</v>
      </c>
      <c r="B97" s="4" t="s">
        <v>230</v>
      </c>
    </row>
    <row r="98" spans="1:2">
      <c r="A98">
        <v>174</v>
      </c>
      <c r="B98" s="4" t="s">
        <v>231</v>
      </c>
    </row>
    <row r="99" spans="1:2">
      <c r="A99">
        <v>175</v>
      </c>
      <c r="B99" s="4" t="s">
        <v>232</v>
      </c>
    </row>
    <row r="100" spans="1:2">
      <c r="A100">
        <v>176</v>
      </c>
      <c r="B100" s="4" t="s">
        <v>233</v>
      </c>
    </row>
    <row r="101" spans="1:2">
      <c r="A101">
        <v>177</v>
      </c>
      <c r="B101" s="4" t="s">
        <v>234</v>
      </c>
    </row>
    <row r="102" spans="1:2">
      <c r="A102">
        <v>178</v>
      </c>
      <c r="B102" s="4" t="s">
        <v>235</v>
      </c>
    </row>
    <row r="103" spans="1:2">
      <c r="A103">
        <v>179</v>
      </c>
      <c r="B103" s="4" t="s">
        <v>236</v>
      </c>
    </row>
    <row r="104" spans="1:2">
      <c r="A104">
        <v>180</v>
      </c>
      <c r="B104" s="4" t="s">
        <v>239</v>
      </c>
    </row>
    <row r="105" spans="1:2">
      <c r="A105">
        <v>181</v>
      </c>
      <c r="B105" s="4" t="s">
        <v>240</v>
      </c>
    </row>
    <row r="106" spans="1:2">
      <c r="A106">
        <v>182</v>
      </c>
      <c r="B106" s="4" t="s">
        <v>241</v>
      </c>
    </row>
    <row r="107" spans="1:2">
      <c r="A107">
        <v>183</v>
      </c>
      <c r="B107" s="4" t="s">
        <v>242</v>
      </c>
    </row>
    <row r="108" spans="1:2">
      <c r="A108">
        <v>184</v>
      </c>
      <c r="B108" s="4" t="s">
        <v>243</v>
      </c>
    </row>
    <row r="109" spans="1:2">
      <c r="A109">
        <v>185</v>
      </c>
      <c r="B109" s="4" t="s">
        <v>244</v>
      </c>
    </row>
    <row r="110" spans="1:2">
      <c r="A110">
        <v>186</v>
      </c>
      <c r="B110" s="4" t="s">
        <v>245</v>
      </c>
    </row>
    <row r="111" spans="1:2">
      <c r="A111">
        <v>187</v>
      </c>
      <c r="B111" s="4" t="s">
        <v>246</v>
      </c>
    </row>
    <row r="112" spans="1:2">
      <c r="A112">
        <v>188</v>
      </c>
      <c r="B112" s="4" t="s">
        <v>247</v>
      </c>
    </row>
    <row r="113" spans="1:2">
      <c r="A113">
        <v>189</v>
      </c>
      <c r="B113" s="4" t="s">
        <v>248</v>
      </c>
    </row>
    <row r="114" spans="1:2">
      <c r="A114">
        <v>190</v>
      </c>
      <c r="B114" s="4" t="s">
        <v>249</v>
      </c>
    </row>
    <row r="115" spans="1:2">
      <c r="A115">
        <v>191</v>
      </c>
      <c r="B115" s="4" t="s">
        <v>250</v>
      </c>
    </row>
    <row r="116" spans="1:2">
      <c r="A116">
        <v>192</v>
      </c>
      <c r="B116" s="4" t="s">
        <v>252</v>
      </c>
    </row>
    <row r="117" spans="1:2">
      <c r="A117">
        <v>193</v>
      </c>
      <c r="B117" s="4" t="s">
        <v>253</v>
      </c>
    </row>
    <row r="118" spans="1:2">
      <c r="A118">
        <v>194</v>
      </c>
      <c r="B118" s="4" t="s">
        <v>254</v>
      </c>
    </row>
    <row r="119" spans="1:2">
      <c r="A119">
        <v>195</v>
      </c>
      <c r="B119" s="4" t="s">
        <v>255</v>
      </c>
    </row>
    <row r="120" spans="1:2">
      <c r="A120">
        <v>196</v>
      </c>
      <c r="B120" s="4" t="s">
        <v>256</v>
      </c>
    </row>
    <row r="121" spans="1:2">
      <c r="A121">
        <v>197</v>
      </c>
      <c r="B121" s="4" t="s">
        <v>257</v>
      </c>
    </row>
    <row r="122" spans="1:2">
      <c r="A122">
        <v>198</v>
      </c>
      <c r="B122" s="4" t="s">
        <v>258</v>
      </c>
    </row>
    <row r="123" spans="1:2">
      <c r="A123">
        <v>199</v>
      </c>
      <c r="B123" s="4" t="s">
        <v>259</v>
      </c>
    </row>
    <row r="124" spans="1:2">
      <c r="A124">
        <v>200</v>
      </c>
      <c r="B124" s="4" t="s">
        <v>260</v>
      </c>
    </row>
    <row r="125" spans="1:2">
      <c r="A125">
        <v>201</v>
      </c>
      <c r="B125" s="4" t="s">
        <v>261</v>
      </c>
    </row>
    <row r="126" spans="1:2">
      <c r="A126">
        <v>202</v>
      </c>
      <c r="B126" s="4" t="s">
        <v>262</v>
      </c>
    </row>
    <row r="127" spans="1:2">
      <c r="A127">
        <v>203</v>
      </c>
      <c r="B127" s="4" t="s">
        <v>263</v>
      </c>
    </row>
    <row r="128" spans="1:2">
      <c r="A128">
        <v>204</v>
      </c>
      <c r="B128" s="4" t="s">
        <v>266</v>
      </c>
    </row>
    <row r="129" spans="1:2">
      <c r="A129">
        <v>205</v>
      </c>
      <c r="B129" s="4" t="s">
        <v>267</v>
      </c>
    </row>
    <row r="130" spans="1:2">
      <c r="A130">
        <v>206</v>
      </c>
      <c r="B130" s="4" t="s">
        <v>268</v>
      </c>
    </row>
    <row r="131" spans="1:2">
      <c r="A131">
        <v>207</v>
      </c>
      <c r="B131" s="4" t="s">
        <v>269</v>
      </c>
    </row>
    <row r="132" spans="1:2">
      <c r="A132">
        <v>208</v>
      </c>
      <c r="B132" s="4" t="s">
        <v>270</v>
      </c>
    </row>
    <row r="133" spans="1:2">
      <c r="A133">
        <v>209</v>
      </c>
      <c r="B133" s="4" t="s">
        <v>271</v>
      </c>
    </row>
    <row r="134" spans="1:2">
      <c r="A134">
        <v>210</v>
      </c>
      <c r="B134" s="4" t="s">
        <v>272</v>
      </c>
    </row>
    <row r="135" spans="1:2">
      <c r="A135">
        <v>211</v>
      </c>
      <c r="B135" s="4" t="s">
        <v>273</v>
      </c>
    </row>
    <row r="136" spans="1:2">
      <c r="A136">
        <v>212</v>
      </c>
      <c r="B136" s="4" t="s">
        <v>274</v>
      </c>
    </row>
    <row r="137" spans="1:2">
      <c r="A137">
        <v>213</v>
      </c>
      <c r="B137" s="4" t="s">
        <v>275</v>
      </c>
    </row>
    <row r="138" spans="1:2">
      <c r="A138">
        <v>214</v>
      </c>
      <c r="B138" s="4" t="s">
        <v>276</v>
      </c>
    </row>
    <row r="139" spans="1:2">
      <c r="A139">
        <v>215</v>
      </c>
      <c r="B139" s="4" t="s">
        <v>277</v>
      </c>
    </row>
    <row r="140" spans="1:2">
      <c r="A140">
        <v>216</v>
      </c>
      <c r="B140" s="4" t="s">
        <v>278</v>
      </c>
    </row>
    <row r="141" spans="1:2">
      <c r="A141">
        <v>217</v>
      </c>
      <c r="B141" s="4" t="s">
        <v>280</v>
      </c>
    </row>
    <row r="142" spans="1:2">
      <c r="A142">
        <v>218</v>
      </c>
      <c r="B142" s="4" t="s">
        <v>281</v>
      </c>
    </row>
    <row r="143" spans="1:2">
      <c r="A143">
        <v>219</v>
      </c>
      <c r="B143" s="4" t="s">
        <v>282</v>
      </c>
    </row>
    <row r="144" spans="1:2">
      <c r="A144">
        <v>220</v>
      </c>
      <c r="B144" s="4" t="s">
        <v>283</v>
      </c>
    </row>
    <row r="145" spans="1:2">
      <c r="A145">
        <v>221</v>
      </c>
      <c r="B145" s="4" t="s">
        <v>284</v>
      </c>
    </row>
    <row r="146" spans="1:2">
      <c r="A146">
        <v>222</v>
      </c>
      <c r="B146" s="4" t="s">
        <v>285</v>
      </c>
    </row>
    <row r="147" spans="1:2">
      <c r="A147">
        <v>223</v>
      </c>
      <c r="B147" s="4" t="s">
        <v>286</v>
      </c>
    </row>
    <row r="148" spans="1:2">
      <c r="A148">
        <v>224</v>
      </c>
      <c r="B148" s="4" t="s">
        <v>287</v>
      </c>
    </row>
    <row r="149" spans="1:2">
      <c r="A149">
        <v>225</v>
      </c>
      <c r="B149" s="4" t="s">
        <v>288</v>
      </c>
    </row>
    <row r="150" spans="1:2">
      <c r="A150">
        <v>226</v>
      </c>
      <c r="B150" s="4" t="s">
        <v>289</v>
      </c>
    </row>
    <row r="151" spans="1:2">
      <c r="A151">
        <v>227</v>
      </c>
      <c r="B151" s="4" t="s">
        <v>290</v>
      </c>
    </row>
    <row r="152" spans="1:2">
      <c r="A152">
        <v>228</v>
      </c>
      <c r="B152" s="4" t="s">
        <v>291</v>
      </c>
    </row>
    <row r="153" spans="1:2">
      <c r="A153">
        <v>229</v>
      </c>
      <c r="B153" s="4" t="s">
        <v>292</v>
      </c>
    </row>
    <row r="154" spans="1:2">
      <c r="A154">
        <v>230</v>
      </c>
      <c r="B154" s="4" t="s">
        <v>295</v>
      </c>
    </row>
    <row r="155" spans="1:2">
      <c r="A155">
        <v>231</v>
      </c>
      <c r="B155" s="4" t="s">
        <v>296</v>
      </c>
    </row>
    <row r="156" spans="1:2">
      <c r="A156">
        <v>232</v>
      </c>
      <c r="B156" s="4" t="s">
        <v>297</v>
      </c>
    </row>
    <row r="157" spans="1:2">
      <c r="A157">
        <v>233</v>
      </c>
      <c r="B157" s="4" t="s">
        <v>298</v>
      </c>
    </row>
    <row r="158" spans="1:2">
      <c r="A158">
        <v>234</v>
      </c>
      <c r="B158" s="4" t="s">
        <v>299</v>
      </c>
    </row>
    <row r="159" spans="1:2">
      <c r="A159">
        <v>235</v>
      </c>
      <c r="B159" s="4" t="s">
        <v>300</v>
      </c>
    </row>
    <row r="160" spans="1:2">
      <c r="A160">
        <v>236</v>
      </c>
      <c r="B160" s="4" t="s">
        <v>301</v>
      </c>
    </row>
    <row r="161" spans="1:2">
      <c r="A161">
        <v>237</v>
      </c>
      <c r="B161" s="4" t="s">
        <v>302</v>
      </c>
    </row>
    <row r="162" spans="1:2">
      <c r="A162">
        <v>238</v>
      </c>
      <c r="B162" s="4" t="s">
        <v>303</v>
      </c>
    </row>
    <row r="163" spans="1:2">
      <c r="A163">
        <v>239</v>
      </c>
      <c r="B163" s="4" t="s">
        <v>304</v>
      </c>
    </row>
    <row r="164" spans="1:2">
      <c r="A164">
        <v>240</v>
      </c>
      <c r="B164" s="4" t="s">
        <v>305</v>
      </c>
    </row>
    <row r="165" spans="1:2">
      <c r="A165">
        <v>241</v>
      </c>
      <c r="B165" s="4" t="s">
        <v>306</v>
      </c>
    </row>
    <row r="166" spans="1:2">
      <c r="A166">
        <v>242</v>
      </c>
      <c r="B166" s="4" t="s">
        <v>307</v>
      </c>
    </row>
    <row r="167" spans="1:2">
      <c r="A167">
        <v>243</v>
      </c>
      <c r="B167" s="4" t="s">
        <v>309</v>
      </c>
    </row>
    <row r="168" spans="1:2">
      <c r="A168">
        <v>244</v>
      </c>
      <c r="B168" s="4" t="s">
        <v>310</v>
      </c>
    </row>
    <row r="169" spans="1:2">
      <c r="A169">
        <v>245</v>
      </c>
      <c r="B169" s="4" t="s">
        <v>311</v>
      </c>
    </row>
    <row r="170" spans="1:2">
      <c r="A170">
        <v>246</v>
      </c>
      <c r="B170" s="4" t="s">
        <v>312</v>
      </c>
    </row>
    <row r="171" spans="1:2">
      <c r="A171">
        <v>247</v>
      </c>
      <c r="B171" s="4" t="s">
        <v>313</v>
      </c>
    </row>
    <row r="172" spans="1:2">
      <c r="A172">
        <v>248</v>
      </c>
      <c r="B172" s="4" t="s">
        <v>314</v>
      </c>
    </row>
    <row r="173" spans="1:2">
      <c r="A173">
        <v>249</v>
      </c>
      <c r="B173" s="4" t="s">
        <v>315</v>
      </c>
    </row>
    <row r="174" spans="1:2">
      <c r="A174">
        <v>250</v>
      </c>
      <c r="B174" s="4" t="s">
        <v>316</v>
      </c>
    </row>
    <row r="175" spans="1:2">
      <c r="A175">
        <v>251</v>
      </c>
      <c r="B175" s="4" t="s">
        <v>317</v>
      </c>
    </row>
    <row r="176" spans="1:2">
      <c r="A176">
        <v>252</v>
      </c>
      <c r="B176" s="4" t="s">
        <v>318</v>
      </c>
    </row>
    <row r="177" spans="1:2">
      <c r="A177">
        <v>253</v>
      </c>
      <c r="B177" s="4" t="s">
        <v>319</v>
      </c>
    </row>
    <row r="178" spans="1:2">
      <c r="A178">
        <v>254</v>
      </c>
      <c r="B178" s="4" t="s">
        <v>320</v>
      </c>
    </row>
    <row r="179" spans="1:2">
      <c r="A179">
        <v>255</v>
      </c>
      <c r="B179" s="4" t="s">
        <v>321</v>
      </c>
    </row>
    <row r="180" spans="1:2">
      <c r="A180">
        <v>256</v>
      </c>
      <c r="B180" s="4" t="s">
        <v>323</v>
      </c>
    </row>
    <row r="181" spans="1:2">
      <c r="A181">
        <v>257</v>
      </c>
      <c r="B181" s="4" t="s">
        <v>325</v>
      </c>
    </row>
    <row r="182" spans="1:2">
      <c r="A182">
        <v>258</v>
      </c>
      <c r="B182" s="4" t="s">
        <v>326</v>
      </c>
    </row>
    <row r="183" spans="1:2">
      <c r="A183">
        <v>259</v>
      </c>
      <c r="B183" s="4" t="s">
        <v>327</v>
      </c>
    </row>
    <row r="184" spans="1:2">
      <c r="A184">
        <v>260</v>
      </c>
      <c r="B184" s="4" t="s">
        <v>328</v>
      </c>
    </row>
    <row r="185" spans="1:2">
      <c r="A185">
        <v>261</v>
      </c>
      <c r="B185" s="4" t="s">
        <v>329</v>
      </c>
    </row>
    <row r="186" spans="1:2">
      <c r="A186">
        <v>262</v>
      </c>
      <c r="B186" s="4" t="s">
        <v>330</v>
      </c>
    </row>
    <row r="187" spans="1:2">
      <c r="A187">
        <v>263</v>
      </c>
      <c r="B187" s="4" t="s">
        <v>331</v>
      </c>
    </row>
    <row r="188" spans="1:2">
      <c r="A188">
        <v>264</v>
      </c>
      <c r="B188" s="4" t="s">
        <v>332</v>
      </c>
    </row>
    <row r="189" spans="1:2">
      <c r="A189">
        <v>265</v>
      </c>
      <c r="B189" s="4" t="s">
        <v>333</v>
      </c>
    </row>
    <row r="190" spans="1:2">
      <c r="A190">
        <v>266</v>
      </c>
      <c r="B190" s="4" t="s">
        <v>334</v>
      </c>
    </row>
    <row r="191" spans="1:2">
      <c r="A191">
        <v>267</v>
      </c>
      <c r="B191" s="4" t="s">
        <v>335</v>
      </c>
    </row>
    <row r="192" spans="1:2">
      <c r="A192">
        <v>268</v>
      </c>
      <c r="B192" s="4" t="s">
        <v>337</v>
      </c>
    </row>
    <row r="193" spans="1:2">
      <c r="A193">
        <v>269</v>
      </c>
      <c r="B193" s="4" t="s">
        <v>338</v>
      </c>
    </row>
    <row r="194" spans="1:2">
      <c r="A194">
        <v>270</v>
      </c>
      <c r="B194" s="4" t="s">
        <v>339</v>
      </c>
    </row>
    <row r="195" spans="1:2">
      <c r="A195">
        <v>271</v>
      </c>
      <c r="B195" s="4" t="s">
        <v>340</v>
      </c>
    </row>
    <row r="196" spans="1:2">
      <c r="A196">
        <v>272</v>
      </c>
      <c r="B196" s="4" t="s">
        <v>341</v>
      </c>
    </row>
    <row r="197" spans="1:2">
      <c r="A197">
        <v>273</v>
      </c>
      <c r="B197" s="4" t="s">
        <v>342</v>
      </c>
    </row>
    <row r="198" spans="1:2">
      <c r="A198">
        <v>274</v>
      </c>
      <c r="B198" s="4" t="s">
        <v>343</v>
      </c>
    </row>
    <row r="199" spans="1:2">
      <c r="A199">
        <v>275</v>
      </c>
      <c r="B199" s="4" t="s">
        <v>344</v>
      </c>
    </row>
    <row r="200" spans="1:2">
      <c r="A200">
        <v>276</v>
      </c>
      <c r="B200" s="4" t="s">
        <v>345</v>
      </c>
    </row>
    <row r="201" spans="1:2">
      <c r="A201">
        <v>277</v>
      </c>
      <c r="B201" s="4" t="s">
        <v>346</v>
      </c>
    </row>
    <row r="202" spans="1:2">
      <c r="A202">
        <v>278</v>
      </c>
      <c r="B202" s="4" t="s">
        <v>347</v>
      </c>
    </row>
    <row r="203" spans="1:2">
      <c r="A203">
        <v>279</v>
      </c>
      <c r="B203" s="4" t="s">
        <v>348</v>
      </c>
    </row>
    <row r="204" spans="1:2">
      <c r="A204">
        <v>280</v>
      </c>
      <c r="B204" s="4" t="s">
        <v>351</v>
      </c>
    </row>
    <row r="205" spans="1:2">
      <c r="A205">
        <v>281</v>
      </c>
      <c r="B205" s="4" t="s">
        <v>352</v>
      </c>
    </row>
    <row r="206" spans="1:2">
      <c r="A206">
        <v>282</v>
      </c>
      <c r="B206" s="4" t="s">
        <v>353</v>
      </c>
    </row>
    <row r="207" spans="1:2">
      <c r="A207">
        <v>283</v>
      </c>
      <c r="B207" s="4" t="s">
        <v>354</v>
      </c>
    </row>
    <row r="208" spans="1:2">
      <c r="A208">
        <v>284</v>
      </c>
      <c r="B208" s="4" t="s">
        <v>355</v>
      </c>
    </row>
    <row r="209" spans="1:2">
      <c r="A209">
        <v>285</v>
      </c>
      <c r="B209" s="4" t="s">
        <v>356</v>
      </c>
    </row>
    <row r="210" spans="1:2">
      <c r="A210">
        <v>286</v>
      </c>
      <c r="B210" s="4" t="s">
        <v>357</v>
      </c>
    </row>
    <row r="211" spans="1:2">
      <c r="A211">
        <v>287</v>
      </c>
      <c r="B211" s="4" t="s">
        <v>358</v>
      </c>
    </row>
    <row r="212" spans="1:2">
      <c r="A212">
        <v>288</v>
      </c>
      <c r="B212" s="4" t="s">
        <v>359</v>
      </c>
    </row>
    <row r="213" spans="1:2">
      <c r="A213">
        <v>289</v>
      </c>
      <c r="B213" s="4" t="s">
        <v>360</v>
      </c>
    </row>
    <row r="214" spans="1:2">
      <c r="A214">
        <v>290</v>
      </c>
      <c r="B214" s="4" t="s">
        <v>361</v>
      </c>
    </row>
    <row r="215" spans="1:2">
      <c r="A215">
        <v>291</v>
      </c>
      <c r="B215" s="4" t="s">
        <v>362</v>
      </c>
    </row>
    <row r="216" spans="1:2">
      <c r="A216">
        <v>292</v>
      </c>
      <c r="B216" s="4" t="s">
        <v>363</v>
      </c>
    </row>
    <row r="217" spans="1:2">
      <c r="A217">
        <v>293</v>
      </c>
      <c r="B217" s="4" t="s">
        <v>365</v>
      </c>
    </row>
    <row r="218" spans="1:2">
      <c r="A218">
        <v>294</v>
      </c>
      <c r="B218" s="4" t="s">
        <v>366</v>
      </c>
    </row>
    <row r="219" spans="1:2">
      <c r="A219">
        <v>295</v>
      </c>
      <c r="B219" s="4" t="s">
        <v>367</v>
      </c>
    </row>
    <row r="220" spans="1:2">
      <c r="A220">
        <v>296</v>
      </c>
      <c r="B220" s="4" t="s">
        <v>368</v>
      </c>
    </row>
    <row r="221" spans="1:2">
      <c r="A221">
        <v>297</v>
      </c>
      <c r="B221" s="4" t="s">
        <v>369</v>
      </c>
    </row>
    <row r="222" spans="1:2">
      <c r="A222">
        <v>298</v>
      </c>
      <c r="B222" s="4" t="s">
        <v>370</v>
      </c>
    </row>
    <row r="223" spans="1:2">
      <c r="A223">
        <v>299</v>
      </c>
      <c r="B223" s="4" t="s">
        <v>371</v>
      </c>
    </row>
    <row r="224" spans="1:2">
      <c r="A224">
        <v>300</v>
      </c>
      <c r="B224" s="4" t="s">
        <v>372</v>
      </c>
    </row>
    <row r="225" spans="1:2">
      <c r="A225">
        <v>301</v>
      </c>
      <c r="B225" s="4" t="s">
        <v>373</v>
      </c>
    </row>
    <row r="226" spans="1:2">
      <c r="A226">
        <v>302</v>
      </c>
      <c r="B226" s="4" t="s">
        <v>374</v>
      </c>
    </row>
    <row r="227" spans="1:2">
      <c r="A227">
        <v>303</v>
      </c>
      <c r="B227" s="4" t="s">
        <v>375</v>
      </c>
    </row>
    <row r="228" spans="1:2">
      <c r="A228">
        <v>304</v>
      </c>
      <c r="B228" s="4" t="s">
        <v>376</v>
      </c>
    </row>
    <row r="229" spans="1:2">
      <c r="A229">
        <v>305</v>
      </c>
      <c r="B229" s="4" t="s">
        <v>377</v>
      </c>
    </row>
    <row r="230" spans="1:2">
      <c r="A230">
        <v>1</v>
      </c>
      <c r="B230" s="4" t="s">
        <v>27</v>
      </c>
    </row>
    <row r="231" spans="1:2">
      <c r="A231">
        <v>2</v>
      </c>
      <c r="B231" s="4" t="s">
        <v>37</v>
      </c>
    </row>
    <row r="232" spans="1:2">
      <c r="A232">
        <v>3</v>
      </c>
      <c r="B232" s="4" t="s">
        <v>38</v>
      </c>
    </row>
    <row r="233" spans="1:2">
      <c r="A233">
        <v>4</v>
      </c>
      <c r="B233" s="4" t="s">
        <v>39</v>
      </c>
    </row>
    <row r="234" spans="1:2">
      <c r="A234">
        <v>5</v>
      </c>
      <c r="B234" s="4" t="s">
        <v>42</v>
      </c>
    </row>
    <row r="235" spans="1:2">
      <c r="A235">
        <v>6</v>
      </c>
      <c r="B235" s="4" t="s">
        <v>43</v>
      </c>
    </row>
    <row r="236" spans="1:2">
      <c r="A236">
        <v>7</v>
      </c>
      <c r="B236" s="4" t="s">
        <v>44</v>
      </c>
    </row>
    <row r="237" spans="1:2">
      <c r="A237">
        <v>8</v>
      </c>
      <c r="B237" s="4" t="s">
        <v>45</v>
      </c>
    </row>
    <row r="238" spans="1:2">
      <c r="A238">
        <v>9</v>
      </c>
      <c r="B238" s="4" t="s">
        <v>46</v>
      </c>
    </row>
    <row r="239" spans="1:2">
      <c r="A239">
        <v>10</v>
      </c>
      <c r="B239" s="4" t="s">
        <v>47</v>
      </c>
    </row>
    <row r="240" spans="1:2">
      <c r="A240">
        <v>11</v>
      </c>
      <c r="B240" s="4" t="s">
        <v>48</v>
      </c>
    </row>
    <row r="241" spans="1:2">
      <c r="A241">
        <v>12</v>
      </c>
      <c r="B241" s="4" t="s">
        <v>49</v>
      </c>
    </row>
    <row r="242" spans="1:2">
      <c r="A242">
        <v>13</v>
      </c>
      <c r="B242" s="4" t="s">
        <v>50</v>
      </c>
    </row>
    <row r="243" spans="1:2">
      <c r="A243">
        <v>14</v>
      </c>
      <c r="B243" s="4" t="s">
        <v>52</v>
      </c>
    </row>
    <row r="244" spans="1:2">
      <c r="A244">
        <v>15</v>
      </c>
      <c r="B244" s="4" t="s">
        <v>53</v>
      </c>
    </row>
    <row r="245" spans="1:2">
      <c r="A245">
        <v>16</v>
      </c>
      <c r="B245" s="4" t="s">
        <v>54</v>
      </c>
    </row>
    <row r="246" spans="1:2">
      <c r="A246">
        <v>17</v>
      </c>
      <c r="B246" s="4" t="s">
        <v>55</v>
      </c>
    </row>
    <row r="247" spans="1:2">
      <c r="A247">
        <v>18</v>
      </c>
      <c r="B247" s="4" t="s">
        <v>56</v>
      </c>
    </row>
    <row r="248" spans="1:2">
      <c r="A248">
        <v>19</v>
      </c>
      <c r="B248" s="4" t="s">
        <v>57</v>
      </c>
    </row>
    <row r="249" spans="1:2">
      <c r="A249">
        <v>20</v>
      </c>
      <c r="B249" s="4" t="s">
        <v>58</v>
      </c>
    </row>
    <row r="250" spans="1:2">
      <c r="A250">
        <v>21</v>
      </c>
      <c r="B250" s="4" t="s">
        <v>59</v>
      </c>
    </row>
    <row r="251" spans="1:2">
      <c r="A251">
        <v>22</v>
      </c>
      <c r="B251" s="4" t="s">
        <v>60</v>
      </c>
    </row>
    <row r="252" spans="1:2">
      <c r="A252">
        <v>23</v>
      </c>
      <c r="B252" s="4" t="s">
        <v>61</v>
      </c>
    </row>
    <row r="253" spans="1:2">
      <c r="A253">
        <v>24</v>
      </c>
      <c r="B253" s="4" t="s">
        <v>62</v>
      </c>
    </row>
    <row r="254" spans="1:2">
      <c r="A254">
        <v>25</v>
      </c>
      <c r="B254" s="4" t="s">
        <v>63</v>
      </c>
    </row>
    <row r="255" spans="1:2">
      <c r="A255">
        <v>26</v>
      </c>
      <c r="B255" s="4" t="s">
        <v>64</v>
      </c>
    </row>
    <row r="256" spans="1:2">
      <c r="A256">
        <v>27</v>
      </c>
      <c r="B256" s="4" t="s">
        <v>67</v>
      </c>
    </row>
    <row r="257" spans="1:2">
      <c r="A257">
        <v>28</v>
      </c>
      <c r="B257" s="4" t="s">
        <v>68</v>
      </c>
    </row>
    <row r="258" spans="1:2">
      <c r="A258">
        <v>29</v>
      </c>
      <c r="B258" s="4" t="s">
        <v>69</v>
      </c>
    </row>
    <row r="259" spans="1:2">
      <c r="A259">
        <v>30</v>
      </c>
      <c r="B259" s="4" t="s">
        <v>70</v>
      </c>
    </row>
    <row r="260" spans="1:2">
      <c r="A260">
        <v>31</v>
      </c>
      <c r="B260" s="4" t="s">
        <v>71</v>
      </c>
    </row>
    <row r="261" spans="1:2">
      <c r="A261">
        <v>32</v>
      </c>
      <c r="B261" s="4" t="s">
        <v>72</v>
      </c>
    </row>
    <row r="262" spans="1:2">
      <c r="A262">
        <v>33</v>
      </c>
      <c r="B262" s="4" t="s">
        <v>73</v>
      </c>
    </row>
    <row r="263" spans="1:2">
      <c r="A263">
        <v>34</v>
      </c>
      <c r="B263" s="4" t="s">
        <v>74</v>
      </c>
    </row>
    <row r="264" spans="1:2">
      <c r="A264">
        <v>35</v>
      </c>
      <c r="B264" s="4" t="s">
        <v>75</v>
      </c>
    </row>
    <row r="265" spans="1:2">
      <c r="A265">
        <v>36</v>
      </c>
      <c r="B265" s="4" t="s">
        <v>76</v>
      </c>
    </row>
    <row r="266" spans="1:2">
      <c r="A266">
        <v>37</v>
      </c>
      <c r="B266" s="4" t="s">
        <v>77</v>
      </c>
    </row>
    <row r="267" spans="1:2">
      <c r="A267">
        <v>38</v>
      </c>
      <c r="B267" s="4" t="s">
        <v>78</v>
      </c>
    </row>
    <row r="268" spans="1:2">
      <c r="A268">
        <v>39</v>
      </c>
      <c r="B268" s="4" t="s">
        <v>80</v>
      </c>
    </row>
    <row r="269" spans="1:2">
      <c r="A269">
        <v>40</v>
      </c>
      <c r="B269" s="4" t="s">
        <v>81</v>
      </c>
    </row>
    <row r="270" spans="1:2">
      <c r="A270">
        <v>41</v>
      </c>
      <c r="B270" s="4" t="s">
        <v>82</v>
      </c>
    </row>
    <row r="271" spans="1:2">
      <c r="A271">
        <v>42</v>
      </c>
      <c r="B271" s="4" t="s">
        <v>83</v>
      </c>
    </row>
    <row r="272" spans="1:2">
      <c r="A272">
        <v>43</v>
      </c>
      <c r="B272" s="4" t="s">
        <v>84</v>
      </c>
    </row>
    <row r="273" spans="1:2">
      <c r="A273">
        <v>44</v>
      </c>
      <c r="B273" s="4" t="s">
        <v>85</v>
      </c>
    </row>
    <row r="274" spans="1:2">
      <c r="A274">
        <v>45</v>
      </c>
      <c r="B274" s="4" t="s">
        <v>86</v>
      </c>
    </row>
    <row r="275" spans="1:2">
      <c r="A275">
        <v>46</v>
      </c>
      <c r="B275" s="4" t="s">
        <v>87</v>
      </c>
    </row>
    <row r="276" spans="1:2">
      <c r="A276">
        <v>47</v>
      </c>
      <c r="B276" s="4" t="s">
        <v>88</v>
      </c>
    </row>
    <row r="277" spans="1:2">
      <c r="A277">
        <v>48</v>
      </c>
      <c r="B277" s="4" t="s">
        <v>89</v>
      </c>
    </row>
    <row r="278" spans="1:2">
      <c r="A278">
        <v>49</v>
      </c>
      <c r="B278" s="4" t="s">
        <v>90</v>
      </c>
    </row>
    <row r="279" spans="1:2">
      <c r="A279">
        <v>50</v>
      </c>
      <c r="B279" s="4" t="s">
        <v>91</v>
      </c>
    </row>
    <row r="280" spans="1:2">
      <c r="A280">
        <v>51</v>
      </c>
      <c r="B280" s="4" t="s">
        <v>92</v>
      </c>
    </row>
    <row r="281" spans="1:2">
      <c r="A281">
        <v>52</v>
      </c>
      <c r="B281" s="4" t="s">
        <v>95</v>
      </c>
    </row>
    <row r="282" spans="1:2">
      <c r="A282">
        <v>53</v>
      </c>
      <c r="B282" s="4" t="s">
        <v>96</v>
      </c>
    </row>
    <row r="283" spans="1:2">
      <c r="A283">
        <v>54</v>
      </c>
      <c r="B283" s="4" t="s">
        <v>97</v>
      </c>
    </row>
    <row r="284" spans="1:2">
      <c r="A284">
        <v>55</v>
      </c>
      <c r="B284" s="4" t="s">
        <v>98</v>
      </c>
    </row>
    <row r="285" spans="1:2">
      <c r="A285">
        <v>56</v>
      </c>
      <c r="B285" s="4" t="s">
        <v>99</v>
      </c>
    </row>
    <row r="286" spans="1:2">
      <c r="A286">
        <v>57</v>
      </c>
      <c r="B286" s="4" t="s">
        <v>100</v>
      </c>
    </row>
    <row r="287" spans="1:2">
      <c r="A287">
        <v>58</v>
      </c>
      <c r="B287" s="4" t="s">
        <v>101</v>
      </c>
    </row>
    <row r="288" spans="1:2">
      <c r="A288">
        <v>59</v>
      </c>
      <c r="B288" s="4" t="s">
        <v>102</v>
      </c>
    </row>
    <row r="289" spans="1:2">
      <c r="A289">
        <v>60</v>
      </c>
      <c r="B289" s="4" t="s">
        <v>103</v>
      </c>
    </row>
    <row r="290" spans="1:2">
      <c r="A290">
        <v>61</v>
      </c>
      <c r="B290" s="4" t="s">
        <v>104</v>
      </c>
    </row>
    <row r="291" spans="1:2">
      <c r="A291">
        <v>62</v>
      </c>
      <c r="B291" s="4" t="s">
        <v>105</v>
      </c>
    </row>
    <row r="292" spans="1:2">
      <c r="A292">
        <v>63</v>
      </c>
      <c r="B292" s="4" t="s">
        <v>106</v>
      </c>
    </row>
    <row r="293" spans="1:2">
      <c r="A293">
        <v>64</v>
      </c>
      <c r="B293" s="4" t="s">
        <v>107</v>
      </c>
    </row>
    <row r="294" spans="1:2">
      <c r="A294">
        <v>65</v>
      </c>
      <c r="B294" s="4" t="s">
        <v>109</v>
      </c>
    </row>
    <row r="295" spans="1:2">
      <c r="A295">
        <v>66</v>
      </c>
      <c r="B295" s="4" t="s">
        <v>110</v>
      </c>
    </row>
    <row r="296" spans="1:2">
      <c r="A296">
        <v>67</v>
      </c>
      <c r="B296" s="4" t="s">
        <v>111</v>
      </c>
    </row>
    <row r="297" spans="1:2">
      <c r="A297">
        <v>68</v>
      </c>
      <c r="B297" s="4" t="s">
        <v>112</v>
      </c>
    </row>
    <row r="298" spans="1:2">
      <c r="A298">
        <v>69</v>
      </c>
      <c r="B298" s="4" t="s">
        <v>113</v>
      </c>
    </row>
    <row r="299" spans="1:2">
      <c r="A299">
        <v>70</v>
      </c>
      <c r="B299" s="4" t="s">
        <v>114</v>
      </c>
    </row>
    <row r="300" spans="1:2">
      <c r="A300">
        <v>71</v>
      </c>
      <c r="B300" s="4" t="s">
        <v>115</v>
      </c>
    </row>
    <row r="301" spans="1:2">
      <c r="A301">
        <v>72</v>
      </c>
      <c r="B301" s="4" t="s">
        <v>116</v>
      </c>
    </row>
    <row r="302" spans="1:2">
      <c r="A302">
        <v>73</v>
      </c>
      <c r="B302" s="4" t="s">
        <v>117</v>
      </c>
    </row>
    <row r="303" spans="1:2">
      <c r="A303">
        <v>74</v>
      </c>
      <c r="B303" s="4" t="s">
        <v>118</v>
      </c>
    </row>
    <row r="304" spans="1:2">
      <c r="A304">
        <v>75</v>
      </c>
      <c r="B304" s="4" t="s">
        <v>119</v>
      </c>
    </row>
    <row r="305" spans="1:2">
      <c r="A305">
        <v>76</v>
      </c>
      <c r="B305" s="4" t="s">
        <v>120</v>
      </c>
    </row>
    <row r="306" spans="1:2">
      <c r="A306">
        <v>77</v>
      </c>
      <c r="B306" s="4" t="s">
        <v>121</v>
      </c>
    </row>
    <row r="307" spans="1:2">
      <c r="A307">
        <v>243</v>
      </c>
      <c r="B307" s="4" t="s">
        <v>309</v>
      </c>
    </row>
    <row r="308" spans="1:2">
      <c r="A308">
        <v>244</v>
      </c>
      <c r="B308" s="4" t="s">
        <v>310</v>
      </c>
    </row>
    <row r="309" spans="1:2">
      <c r="A309">
        <v>245</v>
      </c>
      <c r="B309" s="4" t="s">
        <v>311</v>
      </c>
    </row>
    <row r="310" spans="1:2">
      <c r="A310">
        <v>246</v>
      </c>
      <c r="B310" s="4" t="s">
        <v>312</v>
      </c>
    </row>
    <row r="311" spans="1:2">
      <c r="A311">
        <v>247</v>
      </c>
      <c r="B311" s="4" t="s">
        <v>313</v>
      </c>
    </row>
    <row r="312" spans="1:2">
      <c r="A312">
        <v>248</v>
      </c>
      <c r="B312" s="4" t="s">
        <v>314</v>
      </c>
    </row>
    <row r="313" spans="1:2">
      <c r="A313">
        <v>252</v>
      </c>
      <c r="B313" s="4" t="s">
        <v>318</v>
      </c>
    </row>
    <row r="314" spans="1:2">
      <c r="A314">
        <v>249</v>
      </c>
      <c r="B314" s="4" t="s">
        <v>315</v>
      </c>
    </row>
    <row r="315" spans="1:2">
      <c r="A315">
        <v>251</v>
      </c>
      <c r="B315" s="4" t="s">
        <v>317</v>
      </c>
    </row>
    <row r="316" spans="1:2">
      <c r="A316">
        <v>250</v>
      </c>
      <c r="B316" s="4" t="s">
        <v>316</v>
      </c>
    </row>
    <row r="317" spans="1:2">
      <c r="A317">
        <v>253</v>
      </c>
      <c r="B317" s="4" t="s">
        <v>319</v>
      </c>
    </row>
    <row r="318" spans="1:2">
      <c r="A318">
        <v>254</v>
      </c>
      <c r="B318" s="4" t="s">
        <v>320</v>
      </c>
    </row>
    <row r="319" spans="1:2">
      <c r="A319">
        <v>255</v>
      </c>
      <c r="B319" s="4" t="s">
        <v>321</v>
      </c>
    </row>
    <row r="320" spans="1:2">
      <c r="A320">
        <v>306</v>
      </c>
      <c r="B320" s="4" t="s">
        <v>381</v>
      </c>
    </row>
    <row r="321" spans="1:2">
      <c r="A321">
        <v>307</v>
      </c>
      <c r="B321" s="4" t="s">
        <v>382</v>
      </c>
    </row>
    <row r="322" spans="1:2">
      <c r="A322">
        <v>308</v>
      </c>
      <c r="B322" s="4" t="s">
        <v>383</v>
      </c>
    </row>
    <row r="323" spans="1:2">
      <c r="A323">
        <v>309</v>
      </c>
      <c r="B323" s="4" t="s">
        <v>384</v>
      </c>
    </row>
    <row r="324" spans="1:2">
      <c r="A324">
        <v>310</v>
      </c>
      <c r="B324" s="4" t="s">
        <v>385</v>
      </c>
    </row>
    <row r="325" spans="1:2">
      <c r="A325">
        <v>311</v>
      </c>
      <c r="B325" s="4" t="s">
        <v>386</v>
      </c>
    </row>
    <row r="326" spans="1:2">
      <c r="A326">
        <v>312</v>
      </c>
      <c r="B326" s="4" t="s">
        <v>387</v>
      </c>
    </row>
    <row r="327" spans="1:2">
      <c r="A327">
        <v>313</v>
      </c>
      <c r="B327" s="4" t="s">
        <v>388</v>
      </c>
    </row>
    <row r="328" spans="1:2">
      <c r="A328">
        <v>314</v>
      </c>
      <c r="B328" s="4" t="s">
        <v>389</v>
      </c>
    </row>
    <row r="329" spans="1:2">
      <c r="A329">
        <v>315</v>
      </c>
      <c r="B329" s="4" t="s">
        <v>390</v>
      </c>
    </row>
    <row r="330" spans="1:2">
      <c r="A330">
        <v>316</v>
      </c>
      <c r="B330" s="4" t="s">
        <v>391</v>
      </c>
    </row>
    <row r="331" spans="1:2">
      <c r="A331">
        <v>317</v>
      </c>
      <c r="B331" s="4" t="s">
        <v>392</v>
      </c>
    </row>
    <row r="332" spans="1:2">
      <c r="A332">
        <v>318</v>
      </c>
      <c r="B332" s="4" t="s">
        <v>393</v>
      </c>
    </row>
    <row r="333" spans="1:2">
      <c r="A333">
        <v>65</v>
      </c>
      <c r="B333" s="4" t="s">
        <v>109</v>
      </c>
    </row>
    <row r="334" spans="1:2">
      <c r="A334">
        <v>66</v>
      </c>
      <c r="B334" s="4" t="s">
        <v>110</v>
      </c>
    </row>
    <row r="335" spans="1:2">
      <c r="A335">
        <v>67</v>
      </c>
      <c r="B335" s="4" t="s">
        <v>111</v>
      </c>
    </row>
    <row r="336" spans="1:2">
      <c r="A336">
        <v>68</v>
      </c>
      <c r="B336" s="4" t="s">
        <v>112</v>
      </c>
    </row>
    <row r="337" spans="1:2">
      <c r="A337">
        <v>69</v>
      </c>
      <c r="B337" s="4" t="s">
        <v>113</v>
      </c>
    </row>
    <row r="338" spans="1:2">
      <c r="A338">
        <v>77</v>
      </c>
      <c r="B338" s="4" t="s">
        <v>121</v>
      </c>
    </row>
    <row r="339" spans="1:2">
      <c r="A339">
        <v>71</v>
      </c>
      <c r="B339" s="4" t="s">
        <v>115</v>
      </c>
    </row>
    <row r="340" spans="1:2">
      <c r="A340">
        <v>70</v>
      </c>
      <c r="B340" s="4" t="s">
        <v>114</v>
      </c>
    </row>
    <row r="341" spans="1:2">
      <c r="A341">
        <v>72</v>
      </c>
      <c r="B341" s="4" t="s">
        <v>116</v>
      </c>
    </row>
    <row r="342" spans="1:2">
      <c r="A342">
        <v>73</v>
      </c>
      <c r="B342" s="4" t="s">
        <v>117</v>
      </c>
    </row>
    <row r="343" spans="1:2">
      <c r="A343">
        <v>75</v>
      </c>
      <c r="B343" s="4" t="s">
        <v>119</v>
      </c>
    </row>
    <row r="344" spans="1:2">
      <c r="A344">
        <v>74</v>
      </c>
      <c r="B344" s="4" t="s">
        <v>118</v>
      </c>
    </row>
    <row r="345" spans="1:2">
      <c r="A345">
        <v>76</v>
      </c>
      <c r="B345" s="4" t="s">
        <v>120</v>
      </c>
    </row>
    <row r="346" spans="1:2">
      <c r="A346">
        <v>79</v>
      </c>
      <c r="B346" s="4" t="s">
        <v>126</v>
      </c>
    </row>
    <row r="347" spans="1:2">
      <c r="A347">
        <v>89</v>
      </c>
      <c r="B347" s="4" t="s">
        <v>136</v>
      </c>
    </row>
    <row r="348" spans="1:2">
      <c r="A348">
        <v>80</v>
      </c>
      <c r="B348" s="4" t="s">
        <v>127</v>
      </c>
    </row>
    <row r="349" spans="1:2">
      <c r="A349">
        <v>82</v>
      </c>
      <c r="B349" s="4" t="s">
        <v>129</v>
      </c>
    </row>
    <row r="350" spans="1:2">
      <c r="A350">
        <v>78</v>
      </c>
      <c r="B350" s="4" t="s">
        <v>125</v>
      </c>
    </row>
    <row r="351" spans="1:2">
      <c r="A351">
        <v>81</v>
      </c>
      <c r="B351" s="4" t="s">
        <v>128</v>
      </c>
    </row>
    <row r="352" spans="1:2">
      <c r="A352">
        <v>83</v>
      </c>
      <c r="B352" s="4" t="s">
        <v>130</v>
      </c>
    </row>
    <row r="353" spans="1:2">
      <c r="A353">
        <v>84</v>
      </c>
      <c r="B353" s="4" t="s">
        <v>131</v>
      </c>
    </row>
    <row r="354" spans="1:2">
      <c r="A354">
        <v>86</v>
      </c>
      <c r="B354" s="4" t="s">
        <v>133</v>
      </c>
    </row>
    <row r="355" spans="1:2">
      <c r="A355">
        <v>85</v>
      </c>
      <c r="B355" s="4" t="s">
        <v>132</v>
      </c>
    </row>
    <row r="356" spans="1:2">
      <c r="A356">
        <v>87</v>
      </c>
      <c r="B356" s="4" t="s">
        <v>134</v>
      </c>
    </row>
    <row r="357" spans="1:2">
      <c r="A357">
        <v>88</v>
      </c>
      <c r="B357" s="4" t="s">
        <v>135</v>
      </c>
    </row>
    <row r="358" spans="1:2">
      <c r="A358">
        <v>319</v>
      </c>
      <c r="B358" s="4" t="s">
        <v>397</v>
      </c>
    </row>
    <row r="359" spans="1:2">
      <c r="A359">
        <v>320</v>
      </c>
      <c r="B359" s="4" t="s">
        <v>398</v>
      </c>
    </row>
    <row r="360" spans="1:2">
      <c r="A360">
        <v>321</v>
      </c>
      <c r="B360" s="4" t="s">
        <v>399</v>
      </c>
    </row>
    <row r="361" spans="1:2">
      <c r="A361">
        <v>322</v>
      </c>
      <c r="B361" s="4" t="s">
        <v>400</v>
      </c>
    </row>
    <row r="362" spans="1:2">
      <c r="A362">
        <v>323</v>
      </c>
      <c r="B362" s="4" t="s">
        <v>401</v>
      </c>
    </row>
    <row r="363" spans="1:2">
      <c r="A363">
        <v>324</v>
      </c>
      <c r="B363" s="4" t="s">
        <v>402</v>
      </c>
    </row>
    <row r="364" spans="1:2">
      <c r="A364">
        <v>325</v>
      </c>
      <c r="B364" s="4" t="s">
        <v>403</v>
      </c>
    </row>
    <row r="365" spans="1:2">
      <c r="A365">
        <v>326</v>
      </c>
      <c r="B365" s="4" t="s">
        <v>404</v>
      </c>
    </row>
    <row r="366" spans="1:2">
      <c r="A366">
        <v>327</v>
      </c>
      <c r="B366" s="4" t="s">
        <v>405</v>
      </c>
    </row>
    <row r="367" spans="1:2">
      <c r="A367">
        <v>328</v>
      </c>
      <c r="B367" s="4" t="s">
        <v>406</v>
      </c>
    </row>
    <row r="368" spans="1:2">
      <c r="A368">
        <v>329</v>
      </c>
      <c r="B368" s="4" t="s">
        <v>407</v>
      </c>
    </row>
    <row r="369" spans="1:2">
      <c r="A369">
        <v>330</v>
      </c>
      <c r="B369" s="4" t="s">
        <v>408</v>
      </c>
    </row>
    <row r="370" spans="1:2">
      <c r="A370">
        <v>331</v>
      </c>
      <c r="B370" s="4" t="s">
        <v>410</v>
      </c>
    </row>
    <row r="371" spans="1:2">
      <c r="A371">
        <v>332</v>
      </c>
      <c r="B371" s="4" t="s">
        <v>411</v>
      </c>
    </row>
    <row r="372" spans="1:2">
      <c r="A372">
        <v>333</v>
      </c>
      <c r="B372" s="4" t="s">
        <v>412</v>
      </c>
    </row>
    <row r="373" spans="1:2">
      <c r="A373">
        <v>334</v>
      </c>
      <c r="B373" s="4" t="s">
        <v>413</v>
      </c>
    </row>
    <row r="374" spans="1:2">
      <c r="A374">
        <v>335</v>
      </c>
      <c r="B374" s="4" t="s">
        <v>414</v>
      </c>
    </row>
    <row r="375" spans="1:2">
      <c r="A375">
        <v>336</v>
      </c>
      <c r="B375" s="4" t="s">
        <v>415</v>
      </c>
    </row>
    <row r="376" spans="1:2">
      <c r="A376">
        <v>337</v>
      </c>
      <c r="B376" s="4" t="s">
        <v>416</v>
      </c>
    </row>
    <row r="377" spans="1:2">
      <c r="A377">
        <v>338</v>
      </c>
      <c r="B377" s="4" t="s">
        <v>417</v>
      </c>
    </row>
    <row r="378" spans="1:2">
      <c r="A378">
        <v>339</v>
      </c>
      <c r="B378" s="4" t="s">
        <v>418</v>
      </c>
    </row>
    <row r="379" spans="1:2">
      <c r="A379">
        <v>340</v>
      </c>
      <c r="B379" s="4" t="s">
        <v>419</v>
      </c>
    </row>
    <row r="380" spans="1:2">
      <c r="A380">
        <v>341</v>
      </c>
      <c r="B380" s="4" t="s">
        <v>420</v>
      </c>
    </row>
    <row r="381" spans="1:2">
      <c r="A381">
        <v>342</v>
      </c>
      <c r="B381" s="4" t="s">
        <v>421</v>
      </c>
    </row>
    <row r="382" spans="1:2">
      <c r="A382">
        <v>343</v>
      </c>
      <c r="B382" s="4" t="s">
        <v>422</v>
      </c>
    </row>
    <row r="383" spans="1:2">
      <c r="A383">
        <v>293</v>
      </c>
      <c r="B383" s="4" t="s">
        <v>365</v>
      </c>
    </row>
    <row r="384" spans="1:2">
      <c r="A384">
        <v>298</v>
      </c>
      <c r="B384" s="4" t="s">
        <v>370</v>
      </c>
    </row>
    <row r="385" spans="1:2">
      <c r="A385">
        <v>295</v>
      </c>
      <c r="B385" s="4" t="s">
        <v>367</v>
      </c>
    </row>
    <row r="386" spans="1:2">
      <c r="A386">
        <v>296</v>
      </c>
      <c r="B386" s="4" t="s">
        <v>368</v>
      </c>
    </row>
    <row r="387" spans="1:2">
      <c r="A387">
        <v>297</v>
      </c>
      <c r="B387" s="4" t="s">
        <v>369</v>
      </c>
    </row>
    <row r="388" spans="1:2">
      <c r="A388">
        <v>300</v>
      </c>
      <c r="B388" s="4" t="s">
        <v>372</v>
      </c>
    </row>
    <row r="389" spans="1:2">
      <c r="A389">
        <v>301</v>
      </c>
      <c r="B389" s="4" t="s">
        <v>373</v>
      </c>
    </row>
    <row r="390" spans="1:2">
      <c r="A390">
        <v>304</v>
      </c>
      <c r="B390" s="4" t="s">
        <v>376</v>
      </c>
    </row>
    <row r="391" spans="1:2">
      <c r="A391">
        <v>302</v>
      </c>
      <c r="B391" s="4" t="s">
        <v>374</v>
      </c>
    </row>
    <row r="392" spans="1:2">
      <c r="A392">
        <v>299</v>
      </c>
      <c r="B392" s="4" t="s">
        <v>371</v>
      </c>
    </row>
    <row r="393" spans="1:2">
      <c r="A393">
        <v>303</v>
      </c>
      <c r="B393" s="4" t="s">
        <v>375</v>
      </c>
    </row>
    <row r="394" spans="1:2">
      <c r="A394">
        <v>305</v>
      </c>
      <c r="B394" s="4" t="s">
        <v>377</v>
      </c>
    </row>
    <row r="395" spans="1:2">
      <c r="A395">
        <v>294</v>
      </c>
      <c r="B395" s="4" t="s">
        <v>366</v>
      </c>
    </row>
    <row r="396" spans="1:2">
      <c r="A396">
        <v>256</v>
      </c>
      <c r="B396" s="4" t="s">
        <v>323</v>
      </c>
    </row>
    <row r="397" spans="1:2">
      <c r="A397">
        <v>257</v>
      </c>
      <c r="B397" s="4" t="s">
        <v>325</v>
      </c>
    </row>
    <row r="398" spans="1:2">
      <c r="A398">
        <v>258</v>
      </c>
      <c r="B398" s="4" t="s">
        <v>326</v>
      </c>
    </row>
    <row r="399" spans="1:2">
      <c r="A399">
        <v>259</v>
      </c>
      <c r="B399" s="4" t="s">
        <v>327</v>
      </c>
    </row>
    <row r="400" spans="1:2">
      <c r="A400">
        <v>260</v>
      </c>
      <c r="B400" s="4" t="s">
        <v>328</v>
      </c>
    </row>
    <row r="401" spans="1:2">
      <c r="A401">
        <v>262</v>
      </c>
      <c r="B401" s="4" t="s">
        <v>330</v>
      </c>
    </row>
    <row r="402" spans="1:2">
      <c r="A402">
        <v>261</v>
      </c>
      <c r="B402" s="4" t="s">
        <v>329</v>
      </c>
    </row>
    <row r="403" spans="1:2">
      <c r="A403">
        <v>263</v>
      </c>
      <c r="B403" s="4" t="s">
        <v>331</v>
      </c>
    </row>
    <row r="404" spans="1:2">
      <c r="A404">
        <v>267</v>
      </c>
      <c r="B404" s="4" t="s">
        <v>335</v>
      </c>
    </row>
    <row r="405" spans="1:2">
      <c r="A405">
        <v>265</v>
      </c>
      <c r="B405" s="4" t="s">
        <v>333</v>
      </c>
    </row>
    <row r="406" spans="1:2">
      <c r="A406">
        <v>264</v>
      </c>
      <c r="B406" s="4" t="s">
        <v>332</v>
      </c>
    </row>
    <row r="407" spans="1:2">
      <c r="A407">
        <v>266</v>
      </c>
      <c r="B407" s="4" t="s">
        <v>334</v>
      </c>
    </row>
    <row r="408" spans="1:2">
      <c r="A408">
        <v>52</v>
      </c>
      <c r="B408" s="4" t="s">
        <v>95</v>
      </c>
    </row>
    <row r="409" spans="1:2">
      <c r="A409">
        <v>63</v>
      </c>
      <c r="B409" s="4" t="s">
        <v>106</v>
      </c>
    </row>
    <row r="410" spans="1:2">
      <c r="A410">
        <v>54</v>
      </c>
      <c r="B410" s="4" t="s">
        <v>97</v>
      </c>
    </row>
    <row r="411" spans="1:2">
      <c r="A411">
        <v>55</v>
      </c>
      <c r="B411" s="4" t="s">
        <v>98</v>
      </c>
    </row>
    <row r="412" spans="1:2">
      <c r="A412">
        <v>56</v>
      </c>
      <c r="B412" s="4" t="s">
        <v>99</v>
      </c>
    </row>
    <row r="413" spans="1:2">
      <c r="A413">
        <v>53</v>
      </c>
      <c r="B413" s="4" t="s">
        <v>96</v>
      </c>
    </row>
    <row r="414" spans="1:2">
      <c r="A414">
        <v>59</v>
      </c>
      <c r="B414" s="4" t="s">
        <v>102</v>
      </c>
    </row>
    <row r="415" spans="1:2">
      <c r="A415">
        <v>58</v>
      </c>
      <c r="B415" s="4" t="s">
        <v>101</v>
      </c>
    </row>
    <row r="416" spans="1:2">
      <c r="A416">
        <v>57</v>
      </c>
      <c r="B416" s="4" t="s">
        <v>100</v>
      </c>
    </row>
    <row r="417" spans="1:2">
      <c r="A417">
        <v>60</v>
      </c>
      <c r="B417" s="4" t="s">
        <v>103</v>
      </c>
    </row>
    <row r="418" spans="1:2">
      <c r="A418">
        <v>61</v>
      </c>
      <c r="B418" s="4" t="s">
        <v>104</v>
      </c>
    </row>
    <row r="419" spans="1:2">
      <c r="A419">
        <v>62</v>
      </c>
      <c r="B419" s="4" t="s">
        <v>105</v>
      </c>
    </row>
    <row r="420" spans="1:2">
      <c r="A420">
        <v>64</v>
      </c>
      <c r="B420" s="4" t="s">
        <v>107</v>
      </c>
    </row>
    <row r="421" spans="1:2">
      <c r="A421">
        <v>204</v>
      </c>
      <c r="B421" s="4" t="s">
        <v>266</v>
      </c>
    </row>
    <row r="422" spans="1:2">
      <c r="A422">
        <v>205</v>
      </c>
      <c r="B422" s="4" t="s">
        <v>267</v>
      </c>
    </row>
    <row r="423" spans="1:2">
      <c r="A423">
        <v>206</v>
      </c>
      <c r="B423" s="4" t="s">
        <v>268</v>
      </c>
    </row>
    <row r="424" spans="1:2">
      <c r="A424">
        <v>207</v>
      </c>
      <c r="B424" s="4" t="s">
        <v>269</v>
      </c>
    </row>
    <row r="425" spans="1:2">
      <c r="A425">
        <v>212</v>
      </c>
      <c r="B425" s="4" t="s">
        <v>274</v>
      </c>
    </row>
    <row r="426" spans="1:2">
      <c r="A426">
        <v>209</v>
      </c>
      <c r="B426" s="4" t="s">
        <v>271</v>
      </c>
    </row>
    <row r="427" spans="1:2">
      <c r="A427">
        <v>211</v>
      </c>
      <c r="B427" s="4" t="s">
        <v>273</v>
      </c>
    </row>
    <row r="428" spans="1:2">
      <c r="A428">
        <v>214</v>
      </c>
      <c r="B428" s="4" t="s">
        <v>276</v>
      </c>
    </row>
    <row r="429" spans="1:2">
      <c r="A429">
        <v>216</v>
      </c>
      <c r="B429" s="4" t="s">
        <v>278</v>
      </c>
    </row>
    <row r="430" spans="1:2">
      <c r="A430">
        <v>210</v>
      </c>
      <c r="B430" s="4" t="s">
        <v>272</v>
      </c>
    </row>
    <row r="431" spans="1:2">
      <c r="A431">
        <v>215</v>
      </c>
      <c r="B431" s="4" t="s">
        <v>277</v>
      </c>
    </row>
    <row r="432" spans="1:2">
      <c r="A432">
        <v>213</v>
      </c>
      <c r="B432" s="4" t="s">
        <v>275</v>
      </c>
    </row>
    <row r="433" spans="1:2">
      <c r="A433">
        <v>344</v>
      </c>
      <c r="B433" s="4" t="s">
        <v>425</v>
      </c>
    </row>
    <row r="434" spans="1:2">
      <c r="A434">
        <v>180</v>
      </c>
      <c r="B434" s="4" t="s">
        <v>239</v>
      </c>
    </row>
    <row r="435" spans="1:2">
      <c r="A435">
        <v>181</v>
      </c>
      <c r="B435" s="4" t="s">
        <v>240</v>
      </c>
    </row>
    <row r="436" spans="1:2">
      <c r="A436">
        <v>182</v>
      </c>
      <c r="B436" s="4" t="s">
        <v>241</v>
      </c>
    </row>
    <row r="437" spans="1:2">
      <c r="A437">
        <v>184</v>
      </c>
      <c r="B437" s="4" t="s">
        <v>243</v>
      </c>
    </row>
    <row r="438" spans="1:2">
      <c r="A438">
        <v>191</v>
      </c>
      <c r="B438" s="4" t="s">
        <v>250</v>
      </c>
    </row>
    <row r="439" spans="1:2">
      <c r="A439">
        <v>185</v>
      </c>
      <c r="B439" s="4" t="s">
        <v>244</v>
      </c>
    </row>
    <row r="440" spans="1:2">
      <c r="A440">
        <v>186</v>
      </c>
      <c r="B440" s="4" t="s">
        <v>245</v>
      </c>
    </row>
    <row r="441" spans="1:2">
      <c r="A441">
        <v>188</v>
      </c>
      <c r="B441" s="4" t="s">
        <v>247</v>
      </c>
    </row>
    <row r="442" spans="1:2">
      <c r="A442">
        <v>187</v>
      </c>
      <c r="B442" s="4" t="s">
        <v>246</v>
      </c>
    </row>
    <row r="443" spans="1:2">
      <c r="A443">
        <v>190</v>
      </c>
      <c r="B443" s="4" t="s">
        <v>249</v>
      </c>
    </row>
    <row r="444" spans="1:2">
      <c r="A444">
        <v>189</v>
      </c>
      <c r="B444" s="4" t="s">
        <v>248</v>
      </c>
    </row>
    <row r="445" spans="1:2">
      <c r="A445">
        <v>183</v>
      </c>
      <c r="B445" s="4" t="s">
        <v>242</v>
      </c>
    </row>
    <row r="446" spans="1:2">
      <c r="A446">
        <v>280</v>
      </c>
      <c r="B446" s="4" t="s">
        <v>351</v>
      </c>
    </row>
    <row r="447" spans="1:2">
      <c r="A447">
        <v>281</v>
      </c>
      <c r="B447" s="4" t="s">
        <v>352</v>
      </c>
    </row>
    <row r="448" spans="1:2">
      <c r="A448">
        <v>282</v>
      </c>
      <c r="B448" s="4" t="s">
        <v>353</v>
      </c>
    </row>
    <row r="449" spans="1:2">
      <c r="A449">
        <v>283</v>
      </c>
      <c r="B449" s="4" t="s">
        <v>354</v>
      </c>
    </row>
    <row r="450" spans="1:2">
      <c r="A450">
        <v>284</v>
      </c>
      <c r="B450" s="4" t="s">
        <v>355</v>
      </c>
    </row>
    <row r="451" spans="1:2">
      <c r="A451">
        <v>286</v>
      </c>
      <c r="B451" s="4" t="s">
        <v>357</v>
      </c>
    </row>
    <row r="452" spans="1:2">
      <c r="A452">
        <v>285</v>
      </c>
      <c r="B452" s="4" t="s">
        <v>356</v>
      </c>
    </row>
    <row r="453" spans="1:2">
      <c r="A453">
        <v>288</v>
      </c>
      <c r="B453" s="4" t="s">
        <v>359</v>
      </c>
    </row>
    <row r="454" spans="1:2">
      <c r="A454">
        <v>287</v>
      </c>
      <c r="B454" s="4" t="s">
        <v>358</v>
      </c>
    </row>
    <row r="455" spans="1:2">
      <c r="A455">
        <v>290</v>
      </c>
      <c r="B455" s="4" t="s">
        <v>361</v>
      </c>
    </row>
    <row r="456" spans="1:2">
      <c r="A456">
        <v>289</v>
      </c>
      <c r="B456" s="4" t="s">
        <v>360</v>
      </c>
    </row>
    <row r="457" spans="1:2">
      <c r="A457">
        <v>291</v>
      </c>
      <c r="B457" s="4" t="s">
        <v>362</v>
      </c>
    </row>
    <row r="458" spans="1:2">
      <c r="A458">
        <v>292</v>
      </c>
      <c r="B458" s="4" t="s">
        <v>363</v>
      </c>
    </row>
    <row r="459" spans="1:2">
      <c r="A459">
        <v>192</v>
      </c>
      <c r="B459" s="4" t="s">
        <v>252</v>
      </c>
    </row>
    <row r="460" spans="1:2">
      <c r="A460">
        <v>193</v>
      </c>
      <c r="B460" s="4" t="s">
        <v>253</v>
      </c>
    </row>
    <row r="461" spans="1:2">
      <c r="A461">
        <v>194</v>
      </c>
      <c r="B461" s="4" t="s">
        <v>254</v>
      </c>
    </row>
    <row r="462" spans="1:2">
      <c r="A462">
        <v>195</v>
      </c>
      <c r="B462" s="4" t="s">
        <v>255</v>
      </c>
    </row>
    <row r="463" spans="1:2">
      <c r="A463">
        <v>196</v>
      </c>
      <c r="B463" s="4" t="s">
        <v>256</v>
      </c>
    </row>
    <row r="464" spans="1:2">
      <c r="A464">
        <v>200</v>
      </c>
      <c r="B464" s="4" t="s">
        <v>260</v>
      </c>
    </row>
    <row r="465" spans="1:2">
      <c r="A465">
        <v>197</v>
      </c>
      <c r="B465" s="4" t="s">
        <v>257</v>
      </c>
    </row>
    <row r="466" spans="1:2">
      <c r="A466">
        <v>198</v>
      </c>
      <c r="B466" s="4" t="s">
        <v>258</v>
      </c>
    </row>
    <row r="467" spans="1:2">
      <c r="A467">
        <v>199</v>
      </c>
      <c r="B467" s="4" t="s">
        <v>259</v>
      </c>
    </row>
    <row r="468" spans="1:2">
      <c r="A468">
        <v>201</v>
      </c>
      <c r="B468" s="4" t="s">
        <v>261</v>
      </c>
    </row>
    <row r="469" spans="1:2">
      <c r="A469">
        <v>202</v>
      </c>
      <c r="B469" s="4" t="s">
        <v>262</v>
      </c>
    </row>
    <row r="470" spans="1:2">
      <c r="A470">
        <v>203</v>
      </c>
      <c r="B470" s="4" t="s">
        <v>263</v>
      </c>
    </row>
    <row r="471" spans="1:2">
      <c r="A471">
        <v>268</v>
      </c>
      <c r="B471" s="4" t="s">
        <v>337</v>
      </c>
    </row>
    <row r="472" spans="1:2">
      <c r="A472">
        <v>269</v>
      </c>
      <c r="B472" s="4" t="s">
        <v>338</v>
      </c>
    </row>
    <row r="473" spans="1:2">
      <c r="A473">
        <v>270</v>
      </c>
      <c r="B473" s="4" t="s">
        <v>339</v>
      </c>
    </row>
    <row r="474" spans="1:2">
      <c r="A474">
        <v>271</v>
      </c>
      <c r="B474" s="4" t="s">
        <v>340</v>
      </c>
    </row>
    <row r="475" spans="1:2">
      <c r="A475">
        <v>272</v>
      </c>
      <c r="B475" s="4" t="s">
        <v>341</v>
      </c>
    </row>
    <row r="476" spans="1:2">
      <c r="A476">
        <v>273</v>
      </c>
      <c r="B476" s="4" t="s">
        <v>342</v>
      </c>
    </row>
    <row r="477" spans="1:2">
      <c r="A477">
        <v>274</v>
      </c>
      <c r="B477" s="4" t="s">
        <v>343</v>
      </c>
    </row>
    <row r="478" spans="1:2">
      <c r="A478">
        <v>275</v>
      </c>
      <c r="B478" s="4" t="s">
        <v>344</v>
      </c>
    </row>
    <row r="479" spans="1:2">
      <c r="A479">
        <v>276</v>
      </c>
      <c r="B479" s="4" t="s">
        <v>345</v>
      </c>
    </row>
    <row r="480" spans="1:2">
      <c r="A480">
        <v>277</v>
      </c>
      <c r="B480" s="4" t="s">
        <v>346</v>
      </c>
    </row>
    <row r="481" spans="1:2">
      <c r="A481">
        <v>278</v>
      </c>
      <c r="B481" s="4" t="s">
        <v>347</v>
      </c>
    </row>
    <row r="482" spans="1:2">
      <c r="A482">
        <v>279</v>
      </c>
      <c r="B482" s="4" t="s">
        <v>348</v>
      </c>
    </row>
    <row r="483" spans="1:2">
      <c r="A483">
        <v>230</v>
      </c>
      <c r="B483" s="4" t="s">
        <v>295</v>
      </c>
    </row>
    <row r="484" spans="1:2">
      <c r="A484">
        <v>231</v>
      </c>
      <c r="B484" s="4" t="s">
        <v>296</v>
      </c>
    </row>
    <row r="485" spans="1:2">
      <c r="A485">
        <v>232</v>
      </c>
      <c r="B485" s="4" t="s">
        <v>297</v>
      </c>
    </row>
    <row r="486" spans="1:2">
      <c r="A486">
        <v>233</v>
      </c>
      <c r="B486" s="4" t="s">
        <v>298</v>
      </c>
    </row>
    <row r="487" spans="1:2">
      <c r="A487">
        <v>234</v>
      </c>
      <c r="B487" s="4" t="s">
        <v>299</v>
      </c>
    </row>
    <row r="488" spans="1:2">
      <c r="A488">
        <v>236</v>
      </c>
      <c r="B488" s="4" t="s">
        <v>301</v>
      </c>
    </row>
    <row r="489" spans="1:2">
      <c r="A489">
        <v>237</v>
      </c>
      <c r="B489" s="4" t="s">
        <v>302</v>
      </c>
    </row>
    <row r="490" spans="1:2">
      <c r="A490">
        <v>235</v>
      </c>
      <c r="B490" s="4" t="s">
        <v>300</v>
      </c>
    </row>
    <row r="491" spans="1:2">
      <c r="A491">
        <v>240</v>
      </c>
      <c r="B491" s="4" t="s">
        <v>305</v>
      </c>
    </row>
    <row r="492" spans="1:2">
      <c r="A492">
        <v>241</v>
      </c>
      <c r="B492" s="4" t="s">
        <v>306</v>
      </c>
    </row>
    <row r="493" spans="1:2">
      <c r="A493">
        <v>238</v>
      </c>
      <c r="B493" s="4" t="s">
        <v>303</v>
      </c>
    </row>
    <row r="494" spans="1:2">
      <c r="A494">
        <v>239</v>
      </c>
      <c r="B494" s="4" t="s">
        <v>304</v>
      </c>
    </row>
    <row r="495" spans="1:2">
      <c r="A495">
        <v>242</v>
      </c>
      <c r="B495" s="4" t="s">
        <v>307</v>
      </c>
    </row>
    <row r="496" spans="1:2">
      <c r="A496">
        <v>217</v>
      </c>
      <c r="B496" s="4" t="s">
        <v>280</v>
      </c>
    </row>
    <row r="497" spans="1:2">
      <c r="A497">
        <v>218</v>
      </c>
      <c r="B497" s="4" t="s">
        <v>281</v>
      </c>
    </row>
    <row r="498" spans="1:2">
      <c r="A498">
        <v>219</v>
      </c>
      <c r="B498" s="4" t="s">
        <v>282</v>
      </c>
    </row>
    <row r="499" spans="1:2">
      <c r="A499">
        <v>220</v>
      </c>
      <c r="B499" s="4" t="s">
        <v>283</v>
      </c>
    </row>
    <row r="500" spans="1:2">
      <c r="A500">
        <v>221</v>
      </c>
      <c r="B500" s="4" t="s">
        <v>284</v>
      </c>
    </row>
    <row r="501" spans="1:2">
      <c r="A501">
        <v>224</v>
      </c>
      <c r="B501" s="4" t="s">
        <v>287</v>
      </c>
    </row>
    <row r="502" spans="1:2">
      <c r="A502">
        <v>225</v>
      </c>
      <c r="B502" s="4" t="s">
        <v>288</v>
      </c>
    </row>
    <row r="503" spans="1:2">
      <c r="A503">
        <v>222</v>
      </c>
      <c r="B503" s="4" t="s">
        <v>285</v>
      </c>
    </row>
    <row r="504" spans="1:2">
      <c r="A504">
        <v>223</v>
      </c>
      <c r="B504" s="4" t="s">
        <v>286</v>
      </c>
    </row>
    <row r="505" spans="1:2">
      <c r="A505">
        <v>228</v>
      </c>
      <c r="B505" s="4" t="s">
        <v>291</v>
      </c>
    </row>
    <row r="506" spans="1:2">
      <c r="A506">
        <v>227</v>
      </c>
      <c r="B506" s="4" t="s">
        <v>290</v>
      </c>
    </row>
    <row r="507" spans="1:2">
      <c r="A507">
        <v>226</v>
      </c>
      <c r="B507" s="4" t="s">
        <v>289</v>
      </c>
    </row>
    <row r="508" spans="1:2">
      <c r="A508">
        <v>345</v>
      </c>
      <c r="B508" s="4" t="s">
        <v>429</v>
      </c>
    </row>
    <row r="509" spans="1:2">
      <c r="A509">
        <v>103</v>
      </c>
      <c r="B509" s="4" t="s">
        <v>153</v>
      </c>
    </row>
    <row r="510" spans="1:2">
      <c r="A510">
        <v>104</v>
      </c>
      <c r="B510" s="4" t="s">
        <v>154</v>
      </c>
    </row>
    <row r="511" spans="1:2">
      <c r="A511">
        <v>105</v>
      </c>
      <c r="B511" s="4" t="s">
        <v>155</v>
      </c>
    </row>
    <row r="512" spans="1:2">
      <c r="A512">
        <v>106</v>
      </c>
      <c r="B512" s="4" t="s">
        <v>156</v>
      </c>
    </row>
    <row r="513" spans="1:2">
      <c r="A513">
        <v>107</v>
      </c>
      <c r="B513" s="4" t="s">
        <v>157</v>
      </c>
    </row>
    <row r="514" spans="1:2">
      <c r="A514">
        <v>110</v>
      </c>
      <c r="B514" s="4" t="s">
        <v>160</v>
      </c>
    </row>
    <row r="515" spans="1:2">
      <c r="A515">
        <v>111</v>
      </c>
      <c r="B515" s="4" t="s">
        <v>161</v>
      </c>
    </row>
    <row r="516" spans="1:2">
      <c r="A516">
        <v>112</v>
      </c>
      <c r="B516" s="4" t="s">
        <v>162</v>
      </c>
    </row>
    <row r="517" spans="1:2">
      <c r="A517">
        <v>108</v>
      </c>
      <c r="B517" s="4" t="s">
        <v>158</v>
      </c>
    </row>
    <row r="518" spans="1:2">
      <c r="A518">
        <v>109</v>
      </c>
      <c r="B518" s="4" t="s">
        <v>159</v>
      </c>
    </row>
    <row r="519" spans="1:2">
      <c r="A519">
        <v>113</v>
      </c>
      <c r="B519" s="4" t="s">
        <v>163</v>
      </c>
    </row>
    <row r="520" spans="1:2">
      <c r="A520">
        <v>114</v>
      </c>
      <c r="B520" s="4" t="s">
        <v>164</v>
      </c>
    </row>
    <row r="521" spans="1:2">
      <c r="A521">
        <v>115</v>
      </c>
      <c r="B521" s="4" t="s">
        <v>165</v>
      </c>
    </row>
    <row r="522" spans="1:2">
      <c r="A522">
        <v>167</v>
      </c>
      <c r="B522" s="4" t="s">
        <v>224</v>
      </c>
    </row>
    <row r="523" spans="1:2">
      <c r="A523">
        <v>168</v>
      </c>
      <c r="B523" s="4" t="s">
        <v>225</v>
      </c>
    </row>
    <row r="524" spans="1:2">
      <c r="A524">
        <v>172</v>
      </c>
      <c r="B524" s="4" t="s">
        <v>229</v>
      </c>
    </row>
    <row r="525" spans="1:2">
      <c r="A525">
        <v>170</v>
      </c>
      <c r="B525" s="4" t="s">
        <v>227</v>
      </c>
    </row>
    <row r="526" spans="1:2">
      <c r="A526">
        <v>171</v>
      </c>
      <c r="B526" s="4" t="s">
        <v>228</v>
      </c>
    </row>
    <row r="527" spans="1:2">
      <c r="A527">
        <v>346</v>
      </c>
      <c r="B527" s="4" t="s">
        <v>431</v>
      </c>
    </row>
    <row r="528" spans="1:2">
      <c r="A528">
        <v>175</v>
      </c>
      <c r="B528" s="4" t="s">
        <v>232</v>
      </c>
    </row>
    <row r="529" spans="1:2">
      <c r="A529">
        <v>174</v>
      </c>
      <c r="B529" s="4" t="s">
        <v>231</v>
      </c>
    </row>
    <row r="530" spans="1:2">
      <c r="A530">
        <v>173</v>
      </c>
      <c r="B530" s="4" t="s">
        <v>230</v>
      </c>
    </row>
    <row r="531" spans="1:2">
      <c r="A531">
        <v>177</v>
      </c>
      <c r="B531" s="4" t="s">
        <v>234</v>
      </c>
    </row>
    <row r="532" spans="1:2">
      <c r="A532">
        <v>176</v>
      </c>
      <c r="B532" s="4" t="s">
        <v>233</v>
      </c>
    </row>
    <row r="533" spans="1:2">
      <c r="A533">
        <v>178</v>
      </c>
      <c r="B533" s="4" t="s">
        <v>235</v>
      </c>
    </row>
    <row r="534" spans="1:2">
      <c r="A534">
        <v>179</v>
      </c>
      <c r="B534" s="4" t="s">
        <v>236</v>
      </c>
    </row>
    <row r="535" spans="1:2">
      <c r="A535">
        <v>33</v>
      </c>
      <c r="B535" s="4" t="s">
        <v>73</v>
      </c>
    </row>
    <row r="536" spans="1:2">
      <c r="A536">
        <v>28</v>
      </c>
      <c r="B536" s="4" t="s">
        <v>68</v>
      </c>
    </row>
    <row r="537" spans="1:2">
      <c r="A537">
        <v>29</v>
      </c>
      <c r="B537" s="4" t="s">
        <v>69</v>
      </c>
    </row>
    <row r="538" spans="1:2">
      <c r="A538">
        <v>30</v>
      </c>
      <c r="B538" s="4" t="s">
        <v>70</v>
      </c>
    </row>
    <row r="539" spans="1:2">
      <c r="A539">
        <v>31</v>
      </c>
      <c r="B539" s="4" t="s">
        <v>71</v>
      </c>
    </row>
    <row r="540" spans="1:2">
      <c r="A540">
        <v>32</v>
      </c>
      <c r="B540" s="4" t="s">
        <v>72</v>
      </c>
    </row>
    <row r="541" spans="1:2">
      <c r="A541">
        <v>35</v>
      </c>
      <c r="B541" s="4" t="s">
        <v>75</v>
      </c>
    </row>
    <row r="542" spans="1:2">
      <c r="A542">
        <v>36</v>
      </c>
      <c r="B542" s="4" t="s">
        <v>76</v>
      </c>
    </row>
    <row r="543" spans="1:2">
      <c r="A543">
        <v>34</v>
      </c>
      <c r="B543" s="4" t="s">
        <v>74</v>
      </c>
    </row>
    <row r="544" spans="1:2">
      <c r="A544">
        <v>37</v>
      </c>
      <c r="B544" s="4" t="s">
        <v>77</v>
      </c>
    </row>
    <row r="545" spans="1:2">
      <c r="A545">
        <v>27</v>
      </c>
      <c r="B545" s="4" t="s">
        <v>67</v>
      </c>
    </row>
    <row r="546" spans="1:2">
      <c r="A546">
        <v>28</v>
      </c>
      <c r="B546" s="4" t="s">
        <v>78</v>
      </c>
    </row>
    <row r="547" spans="1:2">
      <c r="A547">
        <v>347</v>
      </c>
      <c r="B547" s="4" t="s">
        <v>434</v>
      </c>
    </row>
    <row r="548" spans="1:2">
      <c r="A548">
        <v>348</v>
      </c>
      <c r="B548" s="4" t="s">
        <v>435</v>
      </c>
    </row>
    <row r="549" spans="1:2">
      <c r="A549">
        <v>349</v>
      </c>
      <c r="B549" s="4" t="s">
        <v>436</v>
      </c>
    </row>
    <row r="550" spans="1:2">
      <c r="A550">
        <v>350</v>
      </c>
      <c r="B550" s="4" t="s">
        <v>437</v>
      </c>
    </row>
    <row r="551" spans="1:2">
      <c r="A551">
        <v>351</v>
      </c>
      <c r="B551" s="4" t="s">
        <v>438</v>
      </c>
    </row>
    <row r="552" spans="1:2">
      <c r="A552">
        <v>352</v>
      </c>
      <c r="B552" s="4" t="s">
        <v>439</v>
      </c>
    </row>
    <row r="553" spans="1:2">
      <c r="A553">
        <v>353</v>
      </c>
      <c r="B553" s="4" t="s">
        <v>440</v>
      </c>
    </row>
    <row r="554" spans="1:2">
      <c r="A554">
        <v>354</v>
      </c>
      <c r="B554" s="4" t="s">
        <v>441</v>
      </c>
    </row>
    <row r="555" spans="1:2">
      <c r="A555">
        <v>355</v>
      </c>
      <c r="B555" s="4" t="s">
        <v>442</v>
      </c>
    </row>
    <row r="556" spans="1:2">
      <c r="A556">
        <v>356</v>
      </c>
      <c r="B556" s="4" t="s">
        <v>443</v>
      </c>
    </row>
    <row r="557" spans="1:2">
      <c r="A557">
        <v>357</v>
      </c>
      <c r="B557" s="4" t="s">
        <v>444</v>
      </c>
    </row>
    <row r="558" spans="1:2">
      <c r="A558">
        <v>358</v>
      </c>
      <c r="B558" s="4" t="s">
        <v>445</v>
      </c>
    </row>
    <row r="559" spans="1:2">
      <c r="A559">
        <v>359</v>
      </c>
      <c r="B559" s="4" t="s">
        <v>446</v>
      </c>
    </row>
    <row r="560" spans="1:2">
      <c r="A560">
        <v>141</v>
      </c>
      <c r="B560" s="4" t="s">
        <v>195</v>
      </c>
    </row>
    <row r="561" spans="1:2">
      <c r="A561">
        <v>142</v>
      </c>
      <c r="B561" s="4" t="s">
        <v>196</v>
      </c>
    </row>
    <row r="562" spans="1:2">
      <c r="A562">
        <v>143</v>
      </c>
      <c r="B562" s="4" t="s">
        <v>197</v>
      </c>
    </row>
    <row r="563" spans="1:2">
      <c r="A563">
        <v>144</v>
      </c>
      <c r="B563" s="4" t="s">
        <v>198</v>
      </c>
    </row>
    <row r="564" spans="1:2">
      <c r="A564">
        <v>145</v>
      </c>
      <c r="B564" s="4" t="s">
        <v>199</v>
      </c>
    </row>
    <row r="565" spans="1:2">
      <c r="A565">
        <v>147</v>
      </c>
      <c r="B565" s="4" t="s">
        <v>201</v>
      </c>
    </row>
    <row r="566" spans="1:2">
      <c r="A566">
        <v>146</v>
      </c>
      <c r="B566" s="4" t="s">
        <v>200</v>
      </c>
    </row>
    <row r="567" spans="1:2">
      <c r="A567">
        <v>150</v>
      </c>
      <c r="B567" s="4" t="s">
        <v>204</v>
      </c>
    </row>
    <row r="568" spans="1:2">
      <c r="A568">
        <v>148</v>
      </c>
      <c r="B568" s="4" t="s">
        <v>202</v>
      </c>
    </row>
    <row r="569" spans="1:2">
      <c r="A569">
        <v>149</v>
      </c>
      <c r="B569" s="4" t="s">
        <v>203</v>
      </c>
    </row>
    <row r="570" spans="1:2">
      <c r="A570">
        <v>151</v>
      </c>
      <c r="B570" s="4" t="s">
        <v>205</v>
      </c>
    </row>
    <row r="571" spans="1:2">
      <c r="A571">
        <v>152</v>
      </c>
      <c r="B571" s="4" t="s">
        <v>206</v>
      </c>
    </row>
    <row r="572" spans="1:2">
      <c r="A572">
        <v>153</v>
      </c>
      <c r="B572" s="4" t="s">
        <v>207</v>
      </c>
    </row>
    <row r="573" spans="1:2">
      <c r="A573">
        <v>116</v>
      </c>
      <c r="B573" s="4" t="s">
        <v>167</v>
      </c>
    </row>
    <row r="574" spans="1:2">
      <c r="A574">
        <v>117</v>
      </c>
      <c r="B574" s="4" t="s">
        <v>168</v>
      </c>
    </row>
    <row r="575" spans="1:2">
      <c r="A575">
        <v>118</v>
      </c>
      <c r="B575" s="4" t="s">
        <v>169</v>
      </c>
    </row>
    <row r="576" spans="1:2">
      <c r="A576">
        <v>119</v>
      </c>
      <c r="B576" s="4" t="s">
        <v>170</v>
      </c>
    </row>
    <row r="577" spans="1:2">
      <c r="A577">
        <v>120</v>
      </c>
      <c r="B577" s="4" t="s">
        <v>171</v>
      </c>
    </row>
    <row r="578" spans="1:2">
      <c r="A578">
        <v>121</v>
      </c>
      <c r="B578" s="4" t="s">
        <v>172</v>
      </c>
    </row>
    <row r="579" spans="1:2">
      <c r="A579">
        <v>122</v>
      </c>
      <c r="B579" s="4" t="s">
        <v>173</v>
      </c>
    </row>
    <row r="580" spans="1:2">
      <c r="A580">
        <v>123</v>
      </c>
      <c r="B580" s="4" t="s">
        <v>174</v>
      </c>
    </row>
    <row r="581" spans="1:2">
      <c r="A581">
        <v>124</v>
      </c>
      <c r="B581" s="4" t="s">
        <v>175</v>
      </c>
    </row>
    <row r="582" spans="1:2">
      <c r="A582">
        <v>127</v>
      </c>
      <c r="B582" s="4" t="s">
        <v>178</v>
      </c>
    </row>
    <row r="583" spans="1:2">
      <c r="A583">
        <v>125</v>
      </c>
      <c r="B583" s="4" t="s">
        <v>176</v>
      </c>
    </row>
    <row r="584" spans="1:2">
      <c r="A584">
        <v>126</v>
      </c>
      <c r="B584" s="4" t="s">
        <v>177</v>
      </c>
    </row>
    <row r="585" spans="1:2">
      <c r="A585">
        <v>128</v>
      </c>
      <c r="B585" s="4" t="s">
        <v>179</v>
      </c>
    </row>
    <row r="586" spans="1:2">
      <c r="A586">
        <v>154</v>
      </c>
      <c r="B586" s="4" t="s">
        <v>210</v>
      </c>
    </row>
    <row r="587" spans="1:2">
      <c r="A587">
        <v>166</v>
      </c>
      <c r="B587" s="4" t="s">
        <v>222</v>
      </c>
    </row>
    <row r="588" spans="1:2">
      <c r="A588">
        <v>156</v>
      </c>
      <c r="B588" s="4" t="s">
        <v>212</v>
      </c>
    </row>
    <row r="589" spans="1:2">
      <c r="A589">
        <v>157</v>
      </c>
      <c r="B589" s="4" t="s">
        <v>213</v>
      </c>
    </row>
    <row r="590" spans="1:2">
      <c r="A590">
        <v>158</v>
      </c>
      <c r="B590" s="4" t="s">
        <v>214</v>
      </c>
    </row>
    <row r="591" spans="1:2">
      <c r="A591">
        <v>155</v>
      </c>
      <c r="B591" s="4" t="s">
        <v>211</v>
      </c>
    </row>
    <row r="592" spans="1:2">
      <c r="A592">
        <v>160</v>
      </c>
      <c r="B592" s="4" t="s">
        <v>216</v>
      </c>
    </row>
    <row r="593" spans="1:2">
      <c r="A593">
        <v>163</v>
      </c>
      <c r="B593" s="4" t="s">
        <v>219</v>
      </c>
    </row>
    <row r="594" spans="1:2">
      <c r="A594">
        <v>161</v>
      </c>
      <c r="B594" s="4" t="s">
        <v>217</v>
      </c>
    </row>
    <row r="595" spans="1:2">
      <c r="A595">
        <v>169</v>
      </c>
      <c r="B595" s="4" t="s">
        <v>215</v>
      </c>
    </row>
    <row r="596" spans="1:2">
      <c r="A596">
        <v>164</v>
      </c>
      <c r="B596" s="4" t="s">
        <v>220</v>
      </c>
    </row>
    <row r="597" spans="1:2">
      <c r="A597">
        <v>165</v>
      </c>
      <c r="B597" s="4" t="s">
        <v>221</v>
      </c>
    </row>
    <row r="598" spans="1:2">
      <c r="A598">
        <v>162</v>
      </c>
      <c r="B598" s="4" t="s">
        <v>218</v>
      </c>
    </row>
    <row r="599" spans="1:2">
      <c r="A599">
        <v>360</v>
      </c>
      <c r="B599" s="4" t="s">
        <v>450</v>
      </c>
    </row>
    <row r="600" spans="1:2">
      <c r="A600">
        <v>361</v>
      </c>
      <c r="B600" s="4" t="s">
        <v>451</v>
      </c>
    </row>
    <row r="601" spans="1:2">
      <c r="A601">
        <v>362</v>
      </c>
      <c r="B601" s="4" t="s">
        <v>452</v>
      </c>
    </row>
    <row r="602" spans="1:2">
      <c r="A602">
        <v>363</v>
      </c>
      <c r="B602" s="4" t="s">
        <v>453</v>
      </c>
    </row>
    <row r="603" spans="1:2">
      <c r="A603">
        <v>364</v>
      </c>
      <c r="B603" s="4" t="s">
        <v>454</v>
      </c>
    </row>
    <row r="604" spans="1:2">
      <c r="A604">
        <v>365</v>
      </c>
      <c r="B604" s="4" t="s">
        <v>455</v>
      </c>
    </row>
    <row r="605" spans="1:2">
      <c r="A605">
        <v>366</v>
      </c>
      <c r="B605" s="4" t="s">
        <v>456</v>
      </c>
    </row>
    <row r="606" spans="1:2">
      <c r="A606">
        <v>367</v>
      </c>
      <c r="B606" s="4" t="s">
        <v>457</v>
      </c>
    </row>
    <row r="607" spans="1:2">
      <c r="A607">
        <v>368</v>
      </c>
      <c r="B607" s="4" t="s">
        <v>458</v>
      </c>
    </row>
    <row r="608" spans="1:2">
      <c r="A608">
        <v>369</v>
      </c>
      <c r="B608" s="4" t="s">
        <v>459</v>
      </c>
    </row>
    <row r="609" spans="1:2">
      <c r="A609">
        <v>370</v>
      </c>
      <c r="B609" s="4" t="s">
        <v>460</v>
      </c>
    </row>
    <row r="610" spans="1:2">
      <c r="A610">
        <v>371</v>
      </c>
      <c r="B610" s="4" t="s">
        <v>461</v>
      </c>
    </row>
    <row r="611" spans="1:2">
      <c r="A611">
        <v>372</v>
      </c>
      <c r="B611" s="4" t="s">
        <v>462</v>
      </c>
    </row>
    <row r="612" spans="1:2">
      <c r="A612">
        <v>14</v>
      </c>
      <c r="B612" s="4" t="s">
        <v>52</v>
      </c>
    </row>
    <row r="613" spans="1:2">
      <c r="A613">
        <v>22</v>
      </c>
      <c r="B613" s="4" t="s">
        <v>60</v>
      </c>
    </row>
    <row r="614" spans="1:2">
      <c r="A614">
        <v>25</v>
      </c>
      <c r="B614" s="4" t="s">
        <v>63</v>
      </c>
    </row>
    <row r="615" spans="1:2">
      <c r="A615">
        <v>17</v>
      </c>
      <c r="B615" s="4" t="s">
        <v>55</v>
      </c>
    </row>
    <row r="616" spans="1:2">
      <c r="A616">
        <v>18</v>
      </c>
      <c r="B616" s="4" t="s">
        <v>56</v>
      </c>
    </row>
    <row r="617" spans="1:2">
      <c r="A617">
        <v>23</v>
      </c>
      <c r="B617" s="4" t="s">
        <v>61</v>
      </c>
    </row>
    <row r="618" spans="1:2">
      <c r="A618">
        <v>26</v>
      </c>
      <c r="B618" s="4" t="s">
        <v>64</v>
      </c>
    </row>
    <row r="619" spans="1:2">
      <c r="A619">
        <v>21</v>
      </c>
      <c r="B619" s="4" t="s">
        <v>59</v>
      </c>
    </row>
    <row r="620" spans="1:2">
      <c r="A620">
        <v>24</v>
      </c>
      <c r="B620" s="4" t="s">
        <v>62</v>
      </c>
    </row>
    <row r="621" spans="1:2">
      <c r="A621">
        <v>15</v>
      </c>
      <c r="B621" s="4" t="s">
        <v>53</v>
      </c>
    </row>
    <row r="622" spans="1:2">
      <c r="A622">
        <v>20</v>
      </c>
      <c r="B622" s="4" t="s">
        <v>58</v>
      </c>
    </row>
    <row r="623" spans="1:2">
      <c r="A623">
        <v>16</v>
      </c>
      <c r="B623" s="4" t="s">
        <v>54</v>
      </c>
    </row>
    <row r="624" spans="1:2">
      <c r="A624">
        <v>19</v>
      </c>
      <c r="B624" s="4" t="s">
        <v>57</v>
      </c>
    </row>
    <row r="625" spans="1:2">
      <c r="A625">
        <v>129</v>
      </c>
      <c r="B625" s="4" t="s">
        <v>182</v>
      </c>
    </row>
    <row r="626" spans="1:2">
      <c r="A626">
        <v>130</v>
      </c>
      <c r="B626" s="4" t="s">
        <v>183</v>
      </c>
    </row>
    <row r="627" spans="1:2">
      <c r="A627">
        <v>131</v>
      </c>
      <c r="B627" s="4" t="s">
        <v>184</v>
      </c>
    </row>
    <row r="628" spans="1:2">
      <c r="A628">
        <v>132</v>
      </c>
      <c r="B628" s="4" t="s">
        <v>185</v>
      </c>
    </row>
    <row r="629" spans="1:2">
      <c r="A629">
        <v>133</v>
      </c>
      <c r="B629" s="4" t="s">
        <v>186</v>
      </c>
    </row>
    <row r="630" spans="1:2">
      <c r="A630">
        <v>135</v>
      </c>
      <c r="B630" s="4" t="s">
        <v>188</v>
      </c>
    </row>
    <row r="631" spans="1:2">
      <c r="A631">
        <v>137</v>
      </c>
      <c r="B631" s="4" t="s">
        <v>190</v>
      </c>
    </row>
    <row r="632" spans="1:2">
      <c r="A632">
        <v>134</v>
      </c>
      <c r="B632" s="4" t="s">
        <v>187</v>
      </c>
    </row>
    <row r="633" spans="1:2">
      <c r="A633">
        <v>136</v>
      </c>
      <c r="B633" s="4" t="s">
        <v>189</v>
      </c>
    </row>
    <row r="634" spans="1:2">
      <c r="A634">
        <v>138</v>
      </c>
      <c r="B634" s="4" t="s">
        <v>191</v>
      </c>
    </row>
    <row r="635" spans="1:2">
      <c r="A635">
        <v>139</v>
      </c>
      <c r="B635" s="4" t="s">
        <v>192</v>
      </c>
    </row>
    <row r="636" spans="1:2">
      <c r="A636">
        <v>373</v>
      </c>
      <c r="B636" s="4" t="s">
        <v>464</v>
      </c>
    </row>
    <row r="637" spans="1:2">
      <c r="A637">
        <v>140</v>
      </c>
      <c r="B637" s="4" t="s">
        <v>193</v>
      </c>
    </row>
    <row r="638" spans="1:2">
      <c r="A638">
        <v>374</v>
      </c>
      <c r="B638" s="4" t="s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2014-04-02T18:16:00Z</dcterms:created>
  <dcterms:modified xsi:type="dcterms:W3CDTF">2014-04-10T20:29:14Z</dcterms:modified>
</cp:coreProperties>
</file>