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216" windowWidth="14796" windowHeight="7896" activeTab="2"/>
  </bookViews>
  <sheets>
    <sheet name="rdn-grounding" sheetId="1" r:id="rId1"/>
    <sheet name="Fast-grounding" sheetId="2" r:id="rId2"/>
    <sheet name="test-timing" sheetId="3" r:id="rId3"/>
    <sheet name="count-manager" sheetId="4" r:id="rId4"/>
    <sheet name="model-manager" sheetId="5" r:id="rId5"/>
    <sheet name="structure-learning" sheetId="6" r:id="rId6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4" i="3" l="1"/>
  <c r="P14" i="3"/>
  <c r="Q14" i="3"/>
  <c r="N14" i="3"/>
  <c r="M14" i="3"/>
  <c r="O13" i="3"/>
  <c r="P13" i="3"/>
  <c r="Q13" i="3"/>
  <c r="N13" i="3"/>
  <c r="M13" i="3"/>
  <c r="O12" i="3"/>
  <c r="P12" i="3"/>
  <c r="Q12" i="3"/>
  <c r="R12" i="3"/>
  <c r="N12" i="3"/>
  <c r="M12" i="3"/>
  <c r="O69" i="2" l="1"/>
  <c r="B43" i="2"/>
  <c r="G17" i="2"/>
  <c r="B11" i="2"/>
  <c r="G11" i="2" s="1"/>
  <c r="C11" i="2"/>
  <c r="D11" i="2"/>
  <c r="E11" i="2"/>
  <c r="F11" i="2"/>
  <c r="H9" i="2"/>
  <c r="G9" i="2"/>
  <c r="B8" i="5"/>
  <c r="B7" i="5"/>
  <c r="B6" i="5"/>
  <c r="B5" i="5"/>
  <c r="B4" i="5"/>
  <c r="B3" i="5"/>
  <c r="E10" i="6"/>
  <c r="E9" i="6"/>
  <c r="E8" i="6"/>
  <c r="E7" i="6"/>
  <c r="E6" i="6"/>
  <c r="E5" i="6"/>
  <c r="H11" i="2" l="1"/>
</calcChain>
</file>

<file path=xl/sharedStrings.xml><?xml version="1.0" encoding="utf-8"?>
<sst xmlns="http://schemas.openxmlformats.org/spreadsheetml/2006/main" count="345" uniqueCount="124">
  <si>
    <t>Total #Tuples in Path Bayes Net</t>
  </si>
  <si>
    <t>CP</t>
  </si>
  <si>
    <t>N/A</t>
  </si>
  <si>
    <t>F</t>
  </si>
  <si>
    <t>T</t>
  </si>
  <si>
    <t>high</t>
  </si>
  <si>
    <t>low</t>
  </si>
  <si>
    <t>med</t>
  </si>
  <si>
    <t>Salary(P,S)</t>
  </si>
  <si>
    <t>Capa(P,S)</t>
  </si>
  <si>
    <t>RA(P,S)</t>
  </si>
  <si>
    <t>Count</t>
  </si>
  <si>
    <r>
      <t>`unielwin_db_linkon`</t>
    </r>
    <r>
      <rPr>
        <sz val="10"/>
        <color indexed="12"/>
        <rFont val="Arial Unicode MS"/>
        <family val="2"/>
      </rPr>
      <t>.</t>
    </r>
    <r>
      <rPr>
        <sz val="10"/>
        <color indexed="19"/>
        <rFont val="Arial Unicode MS"/>
        <family val="2"/>
      </rPr>
      <t>`capability(prof0,student0)_a,b_local_CT`</t>
    </r>
  </si>
  <si>
    <r>
      <t>`unielwin_db_linkon`</t>
    </r>
    <r>
      <rPr>
        <sz val="10"/>
        <color indexed="12"/>
        <rFont val="Arial Unicode MS"/>
        <family val="2"/>
      </rPr>
      <t>.</t>
    </r>
    <r>
      <rPr>
        <sz val="10"/>
        <color indexed="19"/>
        <rFont val="Arial Unicode MS"/>
        <family val="2"/>
      </rPr>
      <t>`capability(prof0,student0)_local_CP`</t>
    </r>
  </si>
  <si>
    <t>Total #Tuples in RRVD</t>
  </si>
  <si>
    <t>total tuples in *_setup database</t>
  </si>
  <si>
    <r>
      <t>Dataset</t>
    </r>
    <r>
      <rPr>
        <sz val="20"/>
        <color indexed="8"/>
        <rFont val="Calibri"/>
      </rPr>
      <t xml:space="preserve"> </t>
    </r>
  </si>
  <si>
    <r>
      <t># Predicates</t>
    </r>
    <r>
      <rPr>
        <sz val="20"/>
        <color indexed="8"/>
        <rFont val="Calibri"/>
      </rPr>
      <t xml:space="preserve"> </t>
    </r>
  </si>
  <si>
    <r>
      <t>RDN_Boost</t>
    </r>
    <r>
      <rPr>
        <sz val="20"/>
        <color indexed="8"/>
        <rFont val="Calibri"/>
      </rPr>
      <t xml:space="preserve"> </t>
    </r>
  </si>
  <si>
    <r>
      <t>MLN_Boost</t>
    </r>
    <r>
      <rPr>
        <sz val="20"/>
        <color indexed="8"/>
        <rFont val="Calibri"/>
      </rPr>
      <t xml:space="preserve"> </t>
    </r>
  </si>
  <si>
    <r>
      <t>Mondial</t>
    </r>
    <r>
      <rPr>
        <sz val="20"/>
        <color indexed="8"/>
        <rFont val="Calibri"/>
      </rPr>
      <t xml:space="preserve"> </t>
    </r>
  </si>
  <si>
    <r>
      <t>Hepatitis</t>
    </r>
    <r>
      <rPr>
        <sz val="20"/>
        <color indexed="8"/>
        <rFont val="Calibri"/>
      </rPr>
      <t xml:space="preserve"> </t>
    </r>
  </si>
  <si>
    <r>
      <t>Mutagenesis</t>
    </r>
    <r>
      <rPr>
        <sz val="20"/>
        <color indexed="8"/>
        <rFont val="Calibri"/>
      </rPr>
      <t xml:space="preserve"> </t>
    </r>
  </si>
  <si>
    <t>MovieLens</t>
  </si>
  <si>
    <r>
      <t>92.7min</t>
    </r>
    <r>
      <rPr>
        <sz val="20"/>
        <color indexed="8"/>
        <rFont val="Calibri"/>
      </rPr>
      <t xml:space="preserve"> </t>
    </r>
  </si>
  <si>
    <t>UW-CSE</t>
    <phoneticPr fontId="9" type="noConversion"/>
  </si>
  <si>
    <t>N/T</t>
    <phoneticPr fontId="9" type="noConversion"/>
  </si>
  <si>
    <t>MRLBase</t>
    <phoneticPr fontId="9" type="noConversion"/>
  </si>
  <si>
    <t>MRLBase-CT</t>
    <phoneticPr fontId="9" type="noConversion"/>
  </si>
  <si>
    <t>made up number for IMDB</t>
    <phoneticPr fontId="9" type="noConversion"/>
  </si>
  <si>
    <t>MRLBase-CT</t>
    <phoneticPr fontId="9" type="noConversion"/>
  </si>
  <si>
    <t>rdn-grounding time, cross validation</t>
  </si>
  <si>
    <t>UW</t>
  </si>
  <si>
    <t>Mondial</t>
  </si>
  <si>
    <t>Hepatitis</t>
  </si>
  <si>
    <t>Mutagenesis</t>
  </si>
  <si>
    <t>MovieLens(0.1M)</t>
  </si>
  <si>
    <t>MovieLens(1M)</t>
  </si>
  <si>
    <t>IMDB</t>
  </si>
  <si>
    <t>Financial</t>
  </si>
  <si>
    <t>Instance-by-Instance</t>
  </si>
  <si>
    <t>BatchModeGivenMB</t>
  </si>
  <si>
    <t>BatchModeGivenFC</t>
  </si>
  <si>
    <t>Folder1,2,3,4,5</t>
  </si>
  <si>
    <t>Oct. 8th, 2014</t>
  </si>
  <si>
    <t>learning time for ilp machine learning journal special issue</t>
  </si>
  <si>
    <t>inference time for sigmod paper</t>
  </si>
  <si>
    <t>BayesNet Learning time</t>
  </si>
  <si>
    <t xml:space="preserve">Training1 </t>
  </si>
  <si>
    <t xml:space="preserve">Training2 </t>
  </si>
  <si>
    <t xml:space="preserve">Training3 </t>
  </si>
  <si>
    <t xml:space="preserve">Training4 </t>
  </si>
  <si>
    <t>Training5</t>
  </si>
  <si>
    <t>Average</t>
  </si>
  <si>
    <t>std</t>
  </si>
  <si>
    <t>RDB-Bayes</t>
  </si>
  <si>
    <t>Learning Time Per Node</t>
  </si>
  <si>
    <t>unielwin</t>
  </si>
  <si>
    <t>Inference time</t>
  </si>
  <si>
    <t>movielens_std</t>
  </si>
  <si>
    <t>1node (number is 11)</t>
  </si>
  <si>
    <t xml:space="preserve">Test1 </t>
  </si>
  <si>
    <t xml:space="preserve">Test2 </t>
  </si>
  <si>
    <t xml:space="preserve">Test3 </t>
  </si>
  <si>
    <t xml:space="preserve">Test4 </t>
  </si>
  <si>
    <t>Test5</t>
  </si>
  <si>
    <t>All nodes</t>
  </si>
  <si>
    <t>1node</t>
  </si>
  <si>
    <t>BatchGivenFamily</t>
  </si>
  <si>
    <t>crashed</t>
  </si>
  <si>
    <t>BatchGivenMB</t>
  </si>
  <si>
    <t>crashed(after 10 hours)</t>
  </si>
  <si>
    <t>Instance-by-instance</t>
  </si>
  <si>
    <t>crashed(after 20 hours)</t>
  </si>
  <si>
    <t>2node</t>
  </si>
  <si>
    <t>muta</t>
  </si>
  <si>
    <t>rnode</t>
  </si>
  <si>
    <t>mondial</t>
  </si>
  <si>
    <t>crashed(unkonw column)</t>
  </si>
  <si>
    <t>movielens_TQ</t>
  </si>
  <si>
    <t>Muta</t>
  </si>
  <si>
    <t>uw</t>
  </si>
  <si>
    <t>Hepatitis_std</t>
  </si>
  <si>
    <t>Financial_std</t>
  </si>
  <si>
    <t>to do</t>
  </si>
  <si>
    <t>&gt;10 h</t>
  </si>
  <si>
    <t>&gt;20 h</t>
  </si>
  <si>
    <t>&gt; 12h</t>
  </si>
  <si>
    <t>crashed(after 12h)</t>
  </si>
  <si>
    <t>1 folder should be fine</t>
  </si>
  <si>
    <t>Random Variable Database</t>
  </si>
  <si>
    <t>AttributeColumns</t>
  </si>
  <si>
    <t>Domain</t>
  </si>
  <si>
    <t>Pvariables</t>
  </si>
  <si>
    <t>1Attributes</t>
  </si>
  <si>
    <t xml:space="preserve">2Attributes </t>
  </si>
  <si>
    <t>Relationship</t>
  </si>
  <si>
    <t>`TABLE\_NAME` Char; `COLUMN\_NAME` Char;</t>
  </si>
  <si>
    <t>`COLUMN\_NAME` Char ; `VALUE` Char;</t>
  </si>
  <si>
    <t>`pvid` Char; `TABLE\_NAME` Char;</t>
  </si>
  <si>
    <t xml:space="preserve">`1nid` Char; `COLUMN\_NAME` Char; `pvid` Char; `main` INT ; </t>
  </si>
  <si>
    <t>`2nid` Char; `COLUMN\_NAME` Char; `pvid1` Char; `pvid2` Char(65); `TABLE\_NAME` Char; `main` INT;</t>
  </si>
  <si>
    <t>`rnid` Char; `TABLE\_NAME` Char; `pvid1` Char; `pvid2` Char; `COLUMN\_NAME1` Char; `COLUMN\_NAME2` Char; `main` INT;</t>
  </si>
  <si>
    <t>Schema</t>
  </si>
  <si>
    <t>Table Name</t>
  </si>
  <si>
    <t>Scoring Method</t>
  </si>
  <si>
    <t>Movielens</t>
  </si>
  <si>
    <t>UW-CSE</t>
  </si>
  <si>
    <t>Blocked Instances</t>
  </si>
  <si>
    <t>5.21 h</t>
  </si>
  <si>
    <t>Database Name</t>
  </si>
  <si>
    <t>#of Database Tuples</t>
  </si>
  <si>
    <t>#of Sufficient Statistics</t>
  </si>
  <si>
    <t>SS Computing Time (s)</t>
  </si>
  <si>
    <t>#Bayes Net Parameters</t>
  </si>
  <si>
    <t>Parameter Learning Time (s)</t>
  </si>
  <si>
    <t>#instance</t>
  </si>
  <si>
    <t>hepa</t>
  </si>
  <si>
    <t>imdb</t>
  </si>
  <si>
    <t># Test Instance</t>
  </si>
  <si>
    <t>Blocked Access #instance per second</t>
  </si>
  <si>
    <t>Single  #instance per second</t>
  </si>
  <si>
    <t>NT</t>
  </si>
  <si>
    <t>faster??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</si>
</sst>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9"/>
      <name val="Perpetua"/>
      <family val="1"/>
    </font>
    <font>
      <sz val="12"/>
      <color indexed="8"/>
      <name val="Perpetua"/>
      <family val="1"/>
    </font>
    <font>
      <sz val="14"/>
      <color indexed="8"/>
      <name val="Perpetua"/>
      <family val="1"/>
    </font>
    <font>
      <b/>
      <sz val="11"/>
      <color indexed="8"/>
      <name val="Perpetua"/>
      <family val="1"/>
    </font>
    <font>
      <sz val="11"/>
      <color indexed="8"/>
      <name val="Perpetua"/>
      <family val="1"/>
    </font>
    <font>
      <sz val="10"/>
      <color indexed="19"/>
      <name val="Arial Unicode MS"/>
      <family val="2"/>
    </font>
    <font>
      <sz val="10"/>
      <color indexed="12"/>
      <name val="Arial Unicode MS"/>
      <family val="2"/>
    </font>
    <font>
      <sz val="8"/>
      <name val="Verdana"/>
    </font>
    <font>
      <sz val="2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4817"/>
        <bgColor indexed="64"/>
      </patternFill>
    </fill>
    <fill>
      <patternFill patternType="solid">
        <fgColor rgb="FFF7E9E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3" xfId="0" applyFont="1" applyFill="1" applyBorder="1" applyAlignment="1">
      <alignment horizontal="center" wrapText="1" readingOrder="1"/>
    </xf>
    <xf numFmtId="0" fontId="3" fillId="3" borderId="14" xfId="0" applyFont="1" applyFill="1" applyBorder="1" applyAlignment="1">
      <alignment horizontal="center" wrapText="1" readingOrder="1"/>
    </xf>
    <xf numFmtId="0" fontId="4" fillId="3" borderId="14" xfId="0" applyFont="1" applyFill="1" applyBorder="1" applyAlignment="1">
      <alignment horizontal="right" wrapText="1" readingOrder="1"/>
    </xf>
    <xf numFmtId="0" fontId="3" fillId="3" borderId="15" xfId="0" applyFont="1" applyFill="1" applyBorder="1" applyAlignment="1">
      <alignment horizontal="center" wrapText="1" readingOrder="1"/>
    </xf>
    <xf numFmtId="0" fontId="4" fillId="3" borderId="15" xfId="0" applyFont="1" applyFill="1" applyBorder="1" applyAlignment="1">
      <alignment horizontal="right" wrapText="1" readingOrder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3" fontId="0" fillId="0" borderId="1" xfId="0" applyNumberFormat="1" applyBorder="1" applyAlignment="1"/>
    <xf numFmtId="0" fontId="5" fillId="0" borderId="1" xfId="0" applyFont="1" applyBorder="1" applyAlignment="1">
      <alignment horizontal="center" vertical="center" readingOrder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readingOrder="1"/>
    </xf>
    <xf numFmtId="2" fontId="0" fillId="0" borderId="1" xfId="0" applyNumberForma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'test-timing'!$L$8</c:f>
              <c:strCache>
                <c:ptCount val="1"/>
                <c:pt idx="0">
                  <c:v>Blocked Instances</c:v>
                </c:pt>
              </c:strCache>
            </c:strRef>
          </c:tx>
          <c:invertIfNegative val="0"/>
          <c:cat>
            <c:strRef>
              <c:f>'test-timing'!$M$7:$R$7</c:f>
              <c:strCache>
                <c:ptCount val="6"/>
                <c:pt idx="0">
                  <c:v>Movielens</c:v>
                </c:pt>
                <c:pt idx="1">
                  <c:v>Mutagenesis</c:v>
                </c:pt>
                <c:pt idx="2">
                  <c:v>Mondial</c:v>
                </c:pt>
                <c:pt idx="3">
                  <c:v>UW-CSE</c:v>
                </c:pt>
                <c:pt idx="4">
                  <c:v>Hepatitis</c:v>
                </c:pt>
                <c:pt idx="5">
                  <c:v>IMDB</c:v>
                </c:pt>
              </c:strCache>
            </c:strRef>
          </c:cat>
          <c:val>
            <c:numRef>
              <c:f>'test-timing'!$M$8:$R$8</c:f>
              <c:numCache>
                <c:formatCode>General</c:formatCode>
                <c:ptCount val="6"/>
                <c:pt idx="0">
                  <c:v>54.44</c:v>
                </c:pt>
                <c:pt idx="1">
                  <c:v>61.79</c:v>
                </c:pt>
                <c:pt idx="2">
                  <c:v>109.2</c:v>
                </c:pt>
                <c:pt idx="3">
                  <c:v>80.180000000000007</c:v>
                </c:pt>
                <c:pt idx="4">
                  <c:v>693.42</c:v>
                </c:pt>
                <c:pt idx="5">
                  <c:v>18756</c:v>
                </c:pt>
              </c:numCache>
            </c:numRef>
          </c:val>
        </c:ser>
        <c:ser>
          <c:idx val="1"/>
          <c:order val="1"/>
          <c:tx>
            <c:strRef>
              <c:f>'test-timing'!$L$9</c:f>
              <c:strCache>
                <c:ptCount val="1"/>
                <c:pt idx="0">
                  <c:v>Instance-by-instance</c:v>
                </c:pt>
              </c:strCache>
            </c:strRef>
          </c:tx>
          <c:invertIfNegative val="0"/>
          <c:cat>
            <c:strRef>
              <c:f>'test-timing'!$M$7:$R$7</c:f>
              <c:strCache>
                <c:ptCount val="6"/>
                <c:pt idx="0">
                  <c:v>Movielens</c:v>
                </c:pt>
                <c:pt idx="1">
                  <c:v>Mutagenesis</c:v>
                </c:pt>
                <c:pt idx="2">
                  <c:v>Mondial</c:v>
                </c:pt>
                <c:pt idx="3">
                  <c:v>UW-CSE</c:v>
                </c:pt>
                <c:pt idx="4">
                  <c:v>Hepatitis</c:v>
                </c:pt>
                <c:pt idx="5">
                  <c:v>IMDB</c:v>
                </c:pt>
              </c:strCache>
            </c:strRef>
          </c:cat>
          <c:val>
            <c:numRef>
              <c:f>'test-timing'!$M$9:$R$9</c:f>
              <c:numCache>
                <c:formatCode>General</c:formatCode>
                <c:ptCount val="6"/>
                <c:pt idx="0">
                  <c:v>5544.01</c:v>
                </c:pt>
                <c:pt idx="1">
                  <c:v>4052.43</c:v>
                </c:pt>
                <c:pt idx="2">
                  <c:v>957.37</c:v>
                </c:pt>
                <c:pt idx="3">
                  <c:v>1064.1199999999999</c:v>
                </c:pt>
                <c:pt idx="4">
                  <c:v>23210.52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983040"/>
        <c:axId val="132984832"/>
      </c:barChart>
      <c:catAx>
        <c:axId val="132983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84832"/>
        <c:crosses val="autoZero"/>
        <c:auto val="1"/>
        <c:lblAlgn val="ctr"/>
        <c:lblOffset val="100"/>
        <c:noMultiLvlLbl val="0"/>
      </c:catAx>
      <c:valAx>
        <c:axId val="132984832"/>
        <c:scaling>
          <c:logBase val="10"/>
          <c:orientation val="minMax"/>
          <c:max val="60000"/>
          <c:min val="50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132983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293370</xdr:colOff>
      <xdr:row>16</xdr:row>
      <xdr:rowOff>152400</xdr:rowOff>
    </xdr:from>
    <xdr:to>
      <xdr:col>19</xdr:col>
      <xdr:colOff>175260</xdr:colOff>
      <xdr:row>37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B27" sqref="B27"/>
    </sheetView>
  </sheetViews>
  <sheetFormatPr defaultColWidth="8.77734375" defaultRowHeight="14.4" x14ac:dyDescent="0.3"/>
  <cols>
    <col min="4" max="4" width="13" customWidth="1"/>
    <col min="5" max="6" width="14.33203125" customWidth="1"/>
    <col min="7" max="8" width="15.109375" customWidth="1"/>
    <col min="9" max="9" width="16.109375" customWidth="1"/>
    <col min="10" max="10" width="11.109375" customWidth="1"/>
    <col min="11" max="11" width="12.44140625" customWidth="1"/>
  </cols>
  <sheetData>
    <row r="1" spans="2:11" x14ac:dyDescent="0.3">
      <c r="B1" s="30" t="s">
        <v>31</v>
      </c>
      <c r="C1" s="30"/>
      <c r="D1" s="30"/>
      <c r="E1" s="30"/>
      <c r="F1" s="4"/>
    </row>
    <row r="8" spans="2:11" x14ac:dyDescent="0.3">
      <c r="B8" s="31" t="s">
        <v>43</v>
      </c>
      <c r="C8" s="31"/>
      <c r="D8" s="5" t="s">
        <v>32</v>
      </c>
      <c r="E8" s="5" t="s">
        <v>33</v>
      </c>
      <c r="F8" s="5" t="s">
        <v>35</v>
      </c>
      <c r="G8" s="5" t="s">
        <v>34</v>
      </c>
      <c r="H8" s="5" t="s">
        <v>36</v>
      </c>
      <c r="I8" s="5" t="s">
        <v>37</v>
      </c>
      <c r="J8" s="6" t="s">
        <v>39</v>
      </c>
      <c r="K8" s="6" t="s">
        <v>38</v>
      </c>
    </row>
    <row r="9" spans="2:11" x14ac:dyDescent="0.3">
      <c r="D9" s="1"/>
      <c r="E9" s="2"/>
      <c r="F9" s="2"/>
      <c r="G9" s="2"/>
      <c r="H9" s="1"/>
      <c r="I9" s="2"/>
      <c r="J9" s="3"/>
      <c r="K9" s="3"/>
    </row>
    <row r="10" spans="2:11" x14ac:dyDescent="0.3">
      <c r="B10" s="30" t="s">
        <v>40</v>
      </c>
      <c r="C10" s="30"/>
    </row>
    <row r="12" spans="2:11" x14ac:dyDescent="0.3">
      <c r="B12" s="30" t="s">
        <v>41</v>
      </c>
      <c r="C12" s="30"/>
    </row>
    <row r="14" spans="2:11" x14ac:dyDescent="0.3">
      <c r="B14" s="30" t="s">
        <v>42</v>
      </c>
      <c r="C14" s="30"/>
    </row>
  </sheetData>
  <mergeCells count="5">
    <mergeCell ref="B1:E1"/>
    <mergeCell ref="B10:C10"/>
    <mergeCell ref="B12:C12"/>
    <mergeCell ref="B14:C14"/>
    <mergeCell ref="B8:C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28" workbookViewId="0">
      <selection activeCell="E42" sqref="E42"/>
    </sheetView>
  </sheetViews>
  <sheetFormatPr defaultColWidth="8.77734375" defaultRowHeight="14.4" x14ac:dyDescent="0.3"/>
  <cols>
    <col min="1" max="1" width="29.6640625" customWidth="1"/>
    <col min="2" max="2" width="10.44140625" customWidth="1"/>
    <col min="5" max="5" width="9.44140625" customWidth="1"/>
    <col min="11" max="11" width="27.44140625" customWidth="1"/>
    <col min="14" max="14" width="20.109375" customWidth="1"/>
  </cols>
  <sheetData>
    <row r="1" spans="1:21" x14ac:dyDescent="0.3">
      <c r="A1" t="s">
        <v>44</v>
      </c>
      <c r="B1" t="s">
        <v>45</v>
      </c>
    </row>
    <row r="2" spans="1:21" x14ac:dyDescent="0.3">
      <c r="B2" s="8" t="s">
        <v>46</v>
      </c>
      <c r="C2" s="8"/>
      <c r="D2" s="8"/>
      <c r="F2" t="s">
        <v>89</v>
      </c>
    </row>
    <row r="4" spans="1:21" x14ac:dyDescent="0.3">
      <c r="A4" t="s">
        <v>47</v>
      </c>
    </row>
    <row r="5" spans="1:21" x14ac:dyDescent="0.3">
      <c r="A5" t="s">
        <v>38</v>
      </c>
    </row>
    <row r="7" spans="1:21" x14ac:dyDescent="0.3"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</row>
    <row r="9" spans="1:21" x14ac:dyDescent="0.3">
      <c r="A9" t="s">
        <v>55</v>
      </c>
      <c r="B9" s="7">
        <v>10191.837</v>
      </c>
      <c r="C9" s="7">
        <v>7215.2060000000001</v>
      </c>
      <c r="D9" s="7">
        <v>8270.7780000000002</v>
      </c>
      <c r="E9">
        <v>8625.7800000000007</v>
      </c>
      <c r="F9" s="7">
        <v>12425.300999999999</v>
      </c>
      <c r="G9" s="7">
        <f>AVERAGE(B9:F9)</f>
        <v>9345.7803999999996</v>
      </c>
      <c r="H9">
        <f>STDEV(B9:F9)</f>
        <v>2025.6256383009975</v>
      </c>
    </row>
    <row r="10" spans="1:21" x14ac:dyDescent="0.3">
      <c r="G10" s="7"/>
    </row>
    <row r="11" spans="1:21" x14ac:dyDescent="0.3">
      <c r="A11" t="s">
        <v>56</v>
      </c>
      <c r="B11" s="7">
        <f>B9/17</f>
        <v>599.51982352941172</v>
      </c>
      <c r="C11" s="7">
        <f>C9/17</f>
        <v>424.42388235294118</v>
      </c>
      <c r="D11" s="7">
        <f>D9/17</f>
        <v>486.51635294117648</v>
      </c>
      <c r="E11" s="7">
        <f>E9/17</f>
        <v>507.3988235294118</v>
      </c>
      <c r="F11" s="7">
        <f>F9/17</f>
        <v>730.90005882352943</v>
      </c>
      <c r="G11" s="7">
        <f>AVERAGE(B11:F11)</f>
        <v>549.75178823529416</v>
      </c>
      <c r="H11">
        <f>STDEV(B11:F11)</f>
        <v>119.15444931182284</v>
      </c>
    </row>
    <row r="12" spans="1:21" x14ac:dyDescent="0.3">
      <c r="G12" s="7"/>
    </row>
    <row r="13" spans="1:21" x14ac:dyDescent="0.3">
      <c r="G13" s="7"/>
      <c r="K13" t="s">
        <v>57</v>
      </c>
      <c r="N13" t="s">
        <v>58</v>
      </c>
      <c r="T13" s="7"/>
    </row>
    <row r="14" spans="1:21" x14ac:dyDescent="0.3">
      <c r="A14" t="s">
        <v>58</v>
      </c>
      <c r="G14" s="7"/>
      <c r="K14" t="s">
        <v>58</v>
      </c>
      <c r="N14" t="s">
        <v>59</v>
      </c>
      <c r="T14" s="7"/>
    </row>
    <row r="15" spans="1:21" x14ac:dyDescent="0.3">
      <c r="G15" s="7"/>
    </row>
    <row r="16" spans="1:21" x14ac:dyDescent="0.3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t="s">
        <v>65</v>
      </c>
      <c r="G16" t="s">
        <v>53</v>
      </c>
      <c r="H16" t="s">
        <v>54</v>
      </c>
      <c r="K16" t="s">
        <v>66</v>
      </c>
      <c r="L16" t="s">
        <v>61</v>
      </c>
      <c r="N16" t="s">
        <v>67</v>
      </c>
      <c r="O16" t="s">
        <v>61</v>
      </c>
      <c r="P16" t="s">
        <v>62</v>
      </c>
      <c r="Q16" t="s">
        <v>63</v>
      </c>
      <c r="R16" t="s">
        <v>64</v>
      </c>
      <c r="S16" t="s">
        <v>65</v>
      </c>
      <c r="T16" t="s">
        <v>53</v>
      </c>
      <c r="U16" t="s">
        <v>54</v>
      </c>
    </row>
    <row r="17" spans="1:21" x14ac:dyDescent="0.3">
      <c r="A17" t="s">
        <v>68</v>
      </c>
      <c r="B17" s="7">
        <v>17602.687000000002</v>
      </c>
      <c r="C17" s="7">
        <v>15178.212</v>
      </c>
      <c r="D17" s="7" t="s">
        <v>69</v>
      </c>
      <c r="E17" s="7">
        <v>23517.591</v>
      </c>
      <c r="F17" s="7" t="s">
        <v>69</v>
      </c>
      <c r="G17" s="7">
        <f>(B17+C17+E17)/3</f>
        <v>18766.163333333334</v>
      </c>
      <c r="H17" s="7"/>
      <c r="K17" t="s">
        <v>68</v>
      </c>
      <c r="L17" s="7">
        <v>14.336</v>
      </c>
      <c r="M17" s="7"/>
      <c r="N17" t="s">
        <v>68</v>
      </c>
      <c r="O17" s="7">
        <v>23.14</v>
      </c>
      <c r="P17" s="7"/>
      <c r="Q17" s="7"/>
      <c r="R17" s="7"/>
      <c r="S17" s="7"/>
      <c r="T17" s="7"/>
      <c r="U17" s="7"/>
    </row>
    <row r="18" spans="1:21" x14ac:dyDescent="0.3">
      <c r="A18" t="s">
        <v>70</v>
      </c>
      <c r="B18" s="7" t="s">
        <v>71</v>
      </c>
      <c r="C18" s="7"/>
      <c r="D18" s="7"/>
      <c r="E18" s="7"/>
      <c r="F18" s="7"/>
      <c r="G18" s="7"/>
      <c r="H18" s="7"/>
      <c r="K18" t="s">
        <v>70</v>
      </c>
      <c r="L18" s="7">
        <v>13.71</v>
      </c>
      <c r="M18" s="7"/>
      <c r="N18" t="s">
        <v>70</v>
      </c>
      <c r="O18" s="7">
        <v>17.760999999999999</v>
      </c>
      <c r="P18" s="7"/>
      <c r="Q18" s="7"/>
      <c r="R18" s="7"/>
      <c r="S18" s="7"/>
      <c r="T18" s="7"/>
      <c r="U18" s="7"/>
    </row>
    <row r="19" spans="1:21" x14ac:dyDescent="0.3">
      <c r="A19" t="s">
        <v>72</v>
      </c>
      <c r="B19" s="7" t="s">
        <v>73</v>
      </c>
      <c r="C19" s="7"/>
      <c r="D19" s="7"/>
      <c r="E19" s="7"/>
      <c r="F19" s="7"/>
      <c r="G19" s="7"/>
      <c r="H19" s="7"/>
      <c r="K19" t="s">
        <v>72</v>
      </c>
      <c r="L19" s="7">
        <v>247.26599999999999</v>
      </c>
      <c r="M19" s="7"/>
      <c r="N19" t="s">
        <v>72</v>
      </c>
      <c r="O19" s="7">
        <v>1548.998</v>
      </c>
      <c r="P19" s="7"/>
      <c r="Q19" s="7"/>
      <c r="R19" s="7"/>
      <c r="S19" s="7"/>
      <c r="T19" s="7"/>
      <c r="U19" s="7"/>
    </row>
    <row r="22" spans="1:21" x14ac:dyDescent="0.3">
      <c r="N22" t="s">
        <v>58</v>
      </c>
      <c r="T22" s="7"/>
    </row>
    <row r="23" spans="1:21" x14ac:dyDescent="0.3">
      <c r="A23" t="s">
        <v>74</v>
      </c>
      <c r="B23" t="s">
        <v>48</v>
      </c>
      <c r="C23" t="s">
        <v>49</v>
      </c>
      <c r="D23" t="s">
        <v>50</v>
      </c>
      <c r="E23" t="s">
        <v>51</v>
      </c>
      <c r="F23" t="s">
        <v>52</v>
      </c>
      <c r="G23" t="s">
        <v>53</v>
      </c>
      <c r="H23" t="s">
        <v>54</v>
      </c>
      <c r="N23" t="s">
        <v>75</v>
      </c>
      <c r="T23" s="7"/>
    </row>
    <row r="24" spans="1:21" x14ac:dyDescent="0.3">
      <c r="A24" t="s">
        <v>68</v>
      </c>
    </row>
    <row r="25" spans="1:21" x14ac:dyDescent="0.3">
      <c r="A25" t="s">
        <v>70</v>
      </c>
      <c r="G25" s="7"/>
      <c r="N25" t="s">
        <v>67</v>
      </c>
      <c r="O25" t="s">
        <v>61</v>
      </c>
      <c r="P25" t="s">
        <v>62</v>
      </c>
      <c r="Q25" t="s">
        <v>63</v>
      </c>
      <c r="R25" t="s">
        <v>64</v>
      </c>
      <c r="S25" t="s">
        <v>65</v>
      </c>
      <c r="T25" t="s">
        <v>53</v>
      </c>
      <c r="U25" t="s">
        <v>54</v>
      </c>
    </row>
    <row r="26" spans="1:21" x14ac:dyDescent="0.3">
      <c r="A26" t="s">
        <v>72</v>
      </c>
      <c r="N26" t="s">
        <v>68</v>
      </c>
      <c r="O26" s="7">
        <v>61.792999999999999</v>
      </c>
      <c r="P26" s="7"/>
      <c r="Q26" s="7"/>
      <c r="R26" s="7"/>
      <c r="S26" s="7"/>
      <c r="T26" s="7"/>
      <c r="U26" s="7"/>
    </row>
    <row r="27" spans="1:21" x14ac:dyDescent="0.3">
      <c r="N27" t="s">
        <v>70</v>
      </c>
      <c r="O27" s="7">
        <v>47.664000000000001</v>
      </c>
      <c r="P27" s="7"/>
      <c r="Q27" s="7"/>
      <c r="R27" s="7"/>
      <c r="S27" s="7"/>
      <c r="T27" s="7"/>
      <c r="U27" s="7"/>
    </row>
    <row r="28" spans="1:21" x14ac:dyDescent="0.3">
      <c r="N28" t="s">
        <v>72</v>
      </c>
      <c r="O28" s="7">
        <v>4052.431</v>
      </c>
      <c r="P28" s="7"/>
      <c r="Q28" s="7"/>
      <c r="R28" s="7"/>
      <c r="S28" s="7"/>
      <c r="T28" s="7"/>
      <c r="U28" s="7"/>
    </row>
    <row r="30" spans="1:21" x14ac:dyDescent="0.3">
      <c r="A30" t="s">
        <v>76</v>
      </c>
      <c r="B30" t="s">
        <v>48</v>
      </c>
      <c r="C30" t="s">
        <v>49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</row>
    <row r="31" spans="1:21" x14ac:dyDescent="0.3">
      <c r="A31" t="s">
        <v>68</v>
      </c>
    </row>
    <row r="32" spans="1:21" x14ac:dyDescent="0.3">
      <c r="A32" t="s">
        <v>70</v>
      </c>
      <c r="G32" s="7"/>
      <c r="N32" t="s">
        <v>58</v>
      </c>
      <c r="T32" s="7"/>
    </row>
    <row r="33" spans="1:21" x14ac:dyDescent="0.3">
      <c r="A33" t="s">
        <v>72</v>
      </c>
      <c r="N33" t="s">
        <v>77</v>
      </c>
      <c r="T33" s="7"/>
    </row>
    <row r="35" spans="1:21" x14ac:dyDescent="0.3">
      <c r="N35" t="s">
        <v>67</v>
      </c>
      <c r="O35" t="s">
        <v>61</v>
      </c>
      <c r="P35" t="s">
        <v>62</v>
      </c>
      <c r="Q35" t="s">
        <v>63</v>
      </c>
      <c r="R35" t="s">
        <v>64</v>
      </c>
      <c r="S35" t="s">
        <v>65</v>
      </c>
      <c r="T35" t="s">
        <v>53</v>
      </c>
      <c r="U35" t="s">
        <v>54</v>
      </c>
    </row>
    <row r="36" spans="1:21" x14ac:dyDescent="0.3">
      <c r="N36" t="s">
        <v>68</v>
      </c>
      <c r="O36" s="7">
        <v>109.199</v>
      </c>
      <c r="P36" s="7"/>
      <c r="Q36" s="7"/>
      <c r="R36" s="7"/>
      <c r="S36" s="7"/>
      <c r="T36" s="7"/>
      <c r="U36" s="7"/>
    </row>
    <row r="37" spans="1:21" x14ac:dyDescent="0.3">
      <c r="N37" t="s">
        <v>70</v>
      </c>
      <c r="O37" s="7" t="s">
        <v>78</v>
      </c>
      <c r="P37" s="7"/>
      <c r="Q37" s="7"/>
      <c r="R37" s="7"/>
      <c r="S37" s="7"/>
      <c r="T37" s="7"/>
      <c r="U37" s="7"/>
    </row>
    <row r="38" spans="1:21" x14ac:dyDescent="0.3">
      <c r="N38" t="s">
        <v>72</v>
      </c>
      <c r="O38" s="7">
        <v>957.37</v>
      </c>
      <c r="P38" s="7"/>
      <c r="Q38" s="7"/>
      <c r="R38" s="7"/>
      <c r="S38" s="7"/>
      <c r="T38" s="7"/>
      <c r="U38" s="7"/>
    </row>
    <row r="42" spans="1:21" x14ac:dyDescent="0.3">
      <c r="A42" t="s">
        <v>67</v>
      </c>
      <c r="B42" t="s">
        <v>38</v>
      </c>
      <c r="C42" t="s">
        <v>57</v>
      </c>
      <c r="D42" t="s">
        <v>59</v>
      </c>
      <c r="E42" t="s">
        <v>79</v>
      </c>
      <c r="F42" t="s">
        <v>80</v>
      </c>
      <c r="G42" t="s">
        <v>77</v>
      </c>
      <c r="H42" t="s">
        <v>81</v>
      </c>
      <c r="I42" t="s">
        <v>82</v>
      </c>
      <c r="J42" t="s">
        <v>83</v>
      </c>
      <c r="N42" t="s">
        <v>58</v>
      </c>
      <c r="T42" s="7"/>
    </row>
    <row r="43" spans="1:21" x14ac:dyDescent="0.3">
      <c r="A43" t="s">
        <v>68</v>
      </c>
      <c r="B43" s="7">
        <f>18766.16/3600</f>
        <v>5.212822222222222</v>
      </c>
      <c r="C43" s="7">
        <v>14.336</v>
      </c>
      <c r="D43" s="7">
        <v>23.14</v>
      </c>
      <c r="E43" s="7">
        <v>54.436</v>
      </c>
      <c r="F43" s="7">
        <v>61.792999999999999</v>
      </c>
      <c r="G43" s="7">
        <v>109.199</v>
      </c>
      <c r="H43" s="7">
        <v>80.176000000000002</v>
      </c>
      <c r="I43" s="7">
        <v>693.41600000000005</v>
      </c>
      <c r="J43" t="s">
        <v>84</v>
      </c>
      <c r="N43" t="s">
        <v>81</v>
      </c>
      <c r="T43" s="7"/>
    </row>
    <row r="44" spans="1:21" x14ac:dyDescent="0.3">
      <c r="A44" t="s">
        <v>70</v>
      </c>
      <c r="B44" s="7" t="s">
        <v>85</v>
      </c>
      <c r="C44" s="7">
        <v>13.71</v>
      </c>
      <c r="D44" s="7">
        <v>17.760999999999999</v>
      </c>
      <c r="E44" s="7">
        <v>43.106999999999999</v>
      </c>
      <c r="F44" s="7">
        <v>47.664000000000001</v>
      </c>
      <c r="G44" s="7" t="s">
        <v>69</v>
      </c>
      <c r="H44" s="7" t="s">
        <v>69</v>
      </c>
      <c r="I44" s="7" t="s">
        <v>69</v>
      </c>
    </row>
    <row r="45" spans="1:21" x14ac:dyDescent="0.3">
      <c r="A45" t="s">
        <v>72</v>
      </c>
      <c r="B45" s="7" t="s">
        <v>86</v>
      </c>
      <c r="C45" s="7">
        <v>247.26599999999999</v>
      </c>
      <c r="D45" s="7">
        <v>1548.998</v>
      </c>
      <c r="E45" s="7">
        <v>5544.0129999999999</v>
      </c>
      <c r="F45" s="7">
        <v>4052.431</v>
      </c>
      <c r="G45" s="7">
        <v>957.37</v>
      </c>
      <c r="H45" s="7">
        <v>1064.1210000000001</v>
      </c>
      <c r="I45" s="7">
        <v>23210.516</v>
      </c>
      <c r="J45" t="s">
        <v>87</v>
      </c>
      <c r="N45" t="s">
        <v>67</v>
      </c>
      <c r="O45" t="s">
        <v>61</v>
      </c>
      <c r="P45" t="s">
        <v>62</v>
      </c>
      <c r="Q45" t="s">
        <v>63</v>
      </c>
      <c r="R45" t="s">
        <v>64</v>
      </c>
      <c r="S45" t="s">
        <v>65</v>
      </c>
      <c r="T45" t="s">
        <v>53</v>
      </c>
      <c r="U45" t="s">
        <v>54</v>
      </c>
    </row>
    <row r="46" spans="1:21" x14ac:dyDescent="0.3">
      <c r="N46" t="s">
        <v>68</v>
      </c>
      <c r="O46" s="7">
        <v>80.176000000000002</v>
      </c>
      <c r="P46" s="7"/>
      <c r="Q46" s="7"/>
      <c r="R46" s="7"/>
      <c r="S46" s="7"/>
      <c r="T46" s="7"/>
      <c r="U46" s="7"/>
    </row>
    <row r="47" spans="1:21" x14ac:dyDescent="0.3">
      <c r="N47" t="s">
        <v>70</v>
      </c>
      <c r="O47" s="7" t="s">
        <v>78</v>
      </c>
      <c r="P47" s="7"/>
      <c r="Q47" s="7"/>
      <c r="R47" s="7"/>
      <c r="S47" s="7"/>
      <c r="T47" s="7"/>
      <c r="U47" s="7"/>
    </row>
    <row r="48" spans="1:21" x14ac:dyDescent="0.3">
      <c r="N48" t="s">
        <v>72</v>
      </c>
      <c r="O48" s="7">
        <v>1064.1210000000001</v>
      </c>
      <c r="P48" s="7"/>
      <c r="Q48" s="7"/>
      <c r="R48" s="7"/>
      <c r="S48" s="7"/>
      <c r="T48" s="7"/>
      <c r="U48" s="7"/>
    </row>
    <row r="51" spans="14:21" x14ac:dyDescent="0.3">
      <c r="N51" t="s">
        <v>58</v>
      </c>
      <c r="T51" s="7"/>
    </row>
    <row r="52" spans="14:21" x14ac:dyDescent="0.3">
      <c r="N52" t="s">
        <v>79</v>
      </c>
      <c r="T52" s="7"/>
    </row>
    <row r="54" spans="14:21" x14ac:dyDescent="0.3">
      <c r="N54" t="s">
        <v>67</v>
      </c>
      <c r="O54" t="s">
        <v>61</v>
      </c>
      <c r="P54" t="s">
        <v>62</v>
      </c>
      <c r="Q54" t="s">
        <v>63</v>
      </c>
      <c r="R54" t="s">
        <v>64</v>
      </c>
      <c r="S54" t="s">
        <v>65</v>
      </c>
      <c r="T54" t="s">
        <v>53</v>
      </c>
      <c r="U54" t="s">
        <v>54</v>
      </c>
    </row>
    <row r="55" spans="14:21" x14ac:dyDescent="0.3">
      <c r="N55" t="s">
        <v>68</v>
      </c>
      <c r="O55" s="7">
        <v>54.436</v>
      </c>
      <c r="P55" s="7"/>
      <c r="Q55" s="7"/>
      <c r="R55" s="7"/>
      <c r="S55" s="7"/>
      <c r="T55" s="7"/>
      <c r="U55" s="7"/>
    </row>
    <row r="56" spans="14:21" x14ac:dyDescent="0.3">
      <c r="N56" t="s">
        <v>70</v>
      </c>
      <c r="O56" s="7">
        <v>43.106999999999999</v>
      </c>
      <c r="P56" s="7"/>
      <c r="Q56" s="7"/>
      <c r="R56" s="7"/>
      <c r="S56" s="7"/>
      <c r="T56" s="7"/>
      <c r="U56" s="7"/>
    </row>
    <row r="57" spans="14:21" x14ac:dyDescent="0.3">
      <c r="N57" t="s">
        <v>72</v>
      </c>
      <c r="O57" s="7">
        <v>5544.0129999999999</v>
      </c>
      <c r="P57" s="7"/>
      <c r="Q57" s="7"/>
      <c r="R57" s="7"/>
      <c r="S57" s="7"/>
      <c r="T57" s="7"/>
      <c r="U57" s="7"/>
    </row>
    <row r="62" spans="14:21" x14ac:dyDescent="0.3">
      <c r="N62" t="s">
        <v>58</v>
      </c>
      <c r="T62" s="7"/>
    </row>
    <row r="63" spans="14:21" x14ac:dyDescent="0.3">
      <c r="N63" t="s">
        <v>82</v>
      </c>
      <c r="T63" s="7"/>
    </row>
    <row r="65" spans="14:21" x14ac:dyDescent="0.3">
      <c r="N65" t="s">
        <v>67</v>
      </c>
      <c r="O65" t="s">
        <v>61</v>
      </c>
      <c r="P65" t="s">
        <v>62</v>
      </c>
      <c r="Q65" t="s">
        <v>63</v>
      </c>
      <c r="R65" t="s">
        <v>64</v>
      </c>
      <c r="S65" t="s">
        <v>65</v>
      </c>
      <c r="T65" t="s">
        <v>53</v>
      </c>
      <c r="U65" t="s">
        <v>54</v>
      </c>
    </row>
    <row r="66" spans="14:21" x14ac:dyDescent="0.3">
      <c r="N66" t="s">
        <v>68</v>
      </c>
      <c r="O66" s="7">
        <v>693.41600000000005</v>
      </c>
      <c r="P66" s="7"/>
      <c r="Q66" s="7"/>
      <c r="R66" s="7"/>
      <c r="S66" s="7"/>
      <c r="T66" s="7"/>
      <c r="U66" s="7"/>
    </row>
    <row r="67" spans="14:21" x14ac:dyDescent="0.3">
      <c r="N67" t="s">
        <v>70</v>
      </c>
      <c r="O67" s="7" t="s">
        <v>78</v>
      </c>
      <c r="P67" s="7"/>
      <c r="Q67" s="7"/>
      <c r="R67" s="7"/>
      <c r="S67" s="7"/>
      <c r="T67" s="7"/>
      <c r="U67" s="7"/>
    </row>
    <row r="68" spans="14:21" x14ac:dyDescent="0.3">
      <c r="N68" t="s">
        <v>72</v>
      </c>
      <c r="O68" s="7">
        <v>23210.516</v>
      </c>
      <c r="P68" s="7"/>
      <c r="Q68" s="7"/>
      <c r="R68" s="7"/>
      <c r="S68" s="7"/>
      <c r="T68" s="7"/>
      <c r="U68" s="7"/>
    </row>
    <row r="69" spans="14:21" x14ac:dyDescent="0.3">
      <c r="O69">
        <f>O68/3600</f>
        <v>6.4473655555555558</v>
      </c>
    </row>
    <row r="72" spans="14:21" x14ac:dyDescent="0.3">
      <c r="N72" t="s">
        <v>58</v>
      </c>
      <c r="T72" s="7"/>
    </row>
    <row r="73" spans="14:21" x14ac:dyDescent="0.3">
      <c r="N73" t="s">
        <v>83</v>
      </c>
      <c r="T73" s="7"/>
    </row>
    <row r="75" spans="14:21" x14ac:dyDescent="0.3">
      <c r="N75" t="s">
        <v>67</v>
      </c>
      <c r="O75" t="s">
        <v>61</v>
      </c>
      <c r="P75" t="s">
        <v>62</v>
      </c>
      <c r="Q75" t="s">
        <v>63</v>
      </c>
      <c r="R75" t="s">
        <v>64</v>
      </c>
      <c r="S75" t="s">
        <v>65</v>
      </c>
      <c r="T75" t="s">
        <v>53</v>
      </c>
      <c r="U75" t="s">
        <v>54</v>
      </c>
    </row>
    <row r="76" spans="14:21" x14ac:dyDescent="0.3">
      <c r="N76" t="s">
        <v>68</v>
      </c>
      <c r="O76" s="7"/>
      <c r="P76" s="7"/>
      <c r="Q76" s="7"/>
      <c r="R76" s="7"/>
      <c r="S76" s="7"/>
      <c r="T76" s="7"/>
      <c r="U76" s="7"/>
    </row>
    <row r="77" spans="14:21" x14ac:dyDescent="0.3">
      <c r="N77" t="s">
        <v>70</v>
      </c>
      <c r="O77" s="7"/>
      <c r="P77" s="7"/>
      <c r="Q77" s="7"/>
      <c r="R77" s="7"/>
      <c r="S77" s="7"/>
      <c r="T77" s="7"/>
      <c r="U77" s="7"/>
    </row>
    <row r="78" spans="14:21" x14ac:dyDescent="0.3">
      <c r="N78" t="s">
        <v>72</v>
      </c>
      <c r="O78" s="7" t="s">
        <v>88</v>
      </c>
      <c r="P78" s="7"/>
      <c r="Q78" s="7"/>
      <c r="R78" s="7"/>
      <c r="S78" s="7"/>
      <c r="T78" s="7"/>
      <c r="U78" s="7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26"/>
  <sheetViews>
    <sheetView tabSelected="1" topLeftCell="D4" zoomScale="55" zoomScaleNormal="55" workbookViewId="0">
      <selection activeCell="R14" sqref="R14"/>
    </sheetView>
  </sheetViews>
  <sheetFormatPr defaultColWidth="8.77734375" defaultRowHeight="14.4" x14ac:dyDescent="0.3"/>
  <cols>
    <col min="4" max="4" width="6" customWidth="1"/>
    <col min="8" max="8" width="11.77734375" customWidth="1"/>
    <col min="12" max="12" width="20.44140625" customWidth="1"/>
    <col min="17" max="17" width="17.109375" customWidth="1"/>
    <col min="21" max="22" width="8.77734375" customWidth="1"/>
  </cols>
  <sheetData>
    <row r="4" spans="3:30" x14ac:dyDescent="0.3">
      <c r="C4" t="s">
        <v>90</v>
      </c>
    </row>
    <row r="5" spans="3:30" x14ac:dyDescent="0.3">
      <c r="C5" s="32" t="s">
        <v>104</v>
      </c>
      <c r="D5" s="32"/>
      <c r="E5" s="32" t="s">
        <v>103</v>
      </c>
      <c r="F5" s="32"/>
      <c r="G5" s="32"/>
      <c r="H5" s="32"/>
    </row>
    <row r="6" spans="3:30" ht="15" thickBot="1" x14ac:dyDescent="0.35">
      <c r="C6" s="33" t="s">
        <v>91</v>
      </c>
      <c r="D6" s="33"/>
      <c r="E6" s="34" t="s">
        <v>97</v>
      </c>
      <c r="F6" s="35"/>
      <c r="G6" s="35"/>
      <c r="H6" s="36"/>
    </row>
    <row r="7" spans="3:30" ht="67.2" thickBot="1" x14ac:dyDescent="0.55000000000000004">
      <c r="C7" s="33" t="s">
        <v>92</v>
      </c>
      <c r="D7" s="33"/>
      <c r="E7" s="34" t="s">
        <v>98</v>
      </c>
      <c r="F7" s="35"/>
      <c r="G7" s="35"/>
      <c r="H7" s="36"/>
      <c r="L7" s="11" t="s">
        <v>105</v>
      </c>
      <c r="M7" s="11" t="s">
        <v>106</v>
      </c>
      <c r="N7" s="11" t="s">
        <v>35</v>
      </c>
      <c r="O7" s="11" t="s">
        <v>33</v>
      </c>
      <c r="P7" s="11" t="s">
        <v>107</v>
      </c>
      <c r="Q7" s="11" t="s">
        <v>34</v>
      </c>
      <c r="R7" s="11" t="s">
        <v>38</v>
      </c>
      <c r="Y7" t="s">
        <v>106</v>
      </c>
      <c r="Z7" t="s">
        <v>75</v>
      </c>
      <c r="AA7" t="s">
        <v>77</v>
      </c>
      <c r="AB7" t="s">
        <v>81</v>
      </c>
      <c r="AC7" t="s">
        <v>117</v>
      </c>
      <c r="AD7" t="s">
        <v>118</v>
      </c>
    </row>
    <row r="8" spans="3:30" ht="35.4" customHeight="1" thickTop="1" thickBot="1" x14ac:dyDescent="0.5">
      <c r="C8" s="33" t="s">
        <v>93</v>
      </c>
      <c r="D8" s="33"/>
      <c r="E8" s="34" t="s">
        <v>99</v>
      </c>
      <c r="F8" s="35"/>
      <c r="G8" s="35"/>
      <c r="H8" s="36"/>
      <c r="L8" s="12" t="s">
        <v>108</v>
      </c>
      <c r="M8" s="13">
        <v>54.44</v>
      </c>
      <c r="N8" s="13">
        <v>61.79</v>
      </c>
      <c r="O8" s="13">
        <v>109.2</v>
      </c>
      <c r="P8" s="13">
        <v>80.180000000000007</v>
      </c>
      <c r="Q8" s="13">
        <v>693.42</v>
      </c>
      <c r="R8" s="13">
        <v>18756</v>
      </c>
      <c r="X8" t="s">
        <v>116</v>
      </c>
      <c r="Y8">
        <v>4742</v>
      </c>
      <c r="Z8">
        <v>3119</v>
      </c>
      <c r="AA8">
        <v>505</v>
      </c>
      <c r="AB8">
        <v>576</v>
      </c>
      <c r="AC8">
        <v>2376</v>
      </c>
      <c r="AD8">
        <v>46275</v>
      </c>
    </row>
    <row r="9" spans="3:30" ht="36" customHeight="1" thickBot="1" x14ac:dyDescent="0.5">
      <c r="C9" s="33" t="s">
        <v>94</v>
      </c>
      <c r="D9" s="33"/>
      <c r="E9" s="34" t="s">
        <v>100</v>
      </c>
      <c r="F9" s="35"/>
      <c r="G9" s="35"/>
      <c r="H9" s="36"/>
      <c r="L9" s="14" t="s">
        <v>72</v>
      </c>
      <c r="M9" s="15">
        <v>5544.01</v>
      </c>
      <c r="N9" s="15">
        <v>4052.43</v>
      </c>
      <c r="O9" s="15">
        <v>957.37</v>
      </c>
      <c r="P9" s="15">
        <v>1064.1199999999999</v>
      </c>
      <c r="Q9" s="15">
        <v>23210.52</v>
      </c>
      <c r="R9" s="15" t="s">
        <v>122</v>
      </c>
    </row>
    <row r="10" spans="3:30" ht="28.2" customHeight="1" x14ac:dyDescent="0.3">
      <c r="C10" s="33" t="s">
        <v>95</v>
      </c>
      <c r="D10" s="33"/>
      <c r="E10" s="37" t="s">
        <v>101</v>
      </c>
      <c r="F10" s="35"/>
      <c r="G10" s="35"/>
      <c r="H10" s="36"/>
      <c r="L10" s="29" t="s">
        <v>119</v>
      </c>
      <c r="M10">
        <v>4742</v>
      </c>
      <c r="N10">
        <v>3119</v>
      </c>
      <c r="O10">
        <v>505</v>
      </c>
      <c r="P10">
        <v>576</v>
      </c>
      <c r="Q10">
        <v>2376</v>
      </c>
      <c r="R10">
        <v>46275</v>
      </c>
    </row>
    <row r="11" spans="3:30" ht="28.2" customHeight="1" x14ac:dyDescent="0.3">
      <c r="C11" s="33" t="s">
        <v>96</v>
      </c>
      <c r="D11" s="33"/>
      <c r="E11" s="37" t="s">
        <v>102</v>
      </c>
      <c r="F11" s="35"/>
      <c r="G11" s="35"/>
      <c r="H11" s="36"/>
    </row>
    <row r="12" spans="3:30" ht="40.799999999999997" customHeight="1" x14ac:dyDescent="0.3">
      <c r="C12" s="30"/>
      <c r="D12" s="30"/>
      <c r="E12" s="30"/>
      <c r="F12" s="30"/>
      <c r="G12" s="30"/>
      <c r="H12" s="30"/>
      <c r="L12" s="63" t="s">
        <v>120</v>
      </c>
      <c r="M12">
        <f>M10/M8</f>
        <v>87.105069801616466</v>
      </c>
      <c r="N12">
        <f>N10/N8</f>
        <v>50.47742353131575</v>
      </c>
      <c r="O12">
        <f t="shared" ref="O12:R12" si="0">O10/O8</f>
        <v>4.6245421245421241</v>
      </c>
      <c r="P12">
        <f t="shared" si="0"/>
        <v>7.1838363681716135</v>
      </c>
      <c r="Q12">
        <f t="shared" si="0"/>
        <v>3.4264947650774427</v>
      </c>
      <c r="R12">
        <f t="shared" si="0"/>
        <v>2.4672104926423546</v>
      </c>
    </row>
    <row r="13" spans="3:30" ht="28.8" x14ac:dyDescent="0.3">
      <c r="C13" s="30"/>
      <c r="D13" s="30"/>
      <c r="E13" s="30"/>
      <c r="F13" s="30"/>
      <c r="G13" s="30"/>
      <c r="H13" s="30"/>
      <c r="L13" s="63" t="s">
        <v>121</v>
      </c>
      <c r="M13">
        <f>M10/M9</f>
        <v>0.85533756252243409</v>
      </c>
      <c r="N13">
        <f>N10/N9</f>
        <v>0.76966165979424694</v>
      </c>
      <c r="O13">
        <f t="shared" ref="O13:Q13" si="1">O10/O9</f>
        <v>0.52748676060457289</v>
      </c>
      <c r="P13">
        <f t="shared" si="1"/>
        <v>0.54129233545088906</v>
      </c>
      <c r="Q13">
        <f t="shared" si="1"/>
        <v>0.10236737479384347</v>
      </c>
      <c r="R13" s="64" t="s">
        <v>122</v>
      </c>
    </row>
    <row r="14" spans="3:30" x14ac:dyDescent="0.3">
      <c r="C14" s="30"/>
      <c r="D14" s="30"/>
      <c r="E14" s="30"/>
      <c r="F14" s="30"/>
      <c r="G14" s="30"/>
      <c r="H14" s="30"/>
      <c r="L14" t="s">
        <v>123</v>
      </c>
      <c r="M14">
        <f>M12/M13</f>
        <v>101.83706833210876</v>
      </c>
      <c r="N14">
        <f>N12/N13</f>
        <v>65.583913254571939</v>
      </c>
      <c r="O14">
        <f t="shared" ref="O14:Q14" si="2">O12/O13</f>
        <v>8.7671245421245416</v>
      </c>
      <c r="P14">
        <f t="shared" si="2"/>
        <v>13.271638812671487</v>
      </c>
      <c r="Q14">
        <f t="shared" si="2"/>
        <v>33.472527472527482</v>
      </c>
      <c r="R14" s="64" t="s">
        <v>122</v>
      </c>
    </row>
    <row r="15" spans="3:30" x14ac:dyDescent="0.3">
      <c r="C15" s="30"/>
      <c r="D15" s="30"/>
      <c r="E15" s="30"/>
      <c r="F15" s="30"/>
      <c r="G15" s="30"/>
      <c r="H15" s="30"/>
    </row>
    <row r="16" spans="3:30" x14ac:dyDescent="0.3">
      <c r="C16" s="32" t="s">
        <v>104</v>
      </c>
      <c r="D16" s="32"/>
      <c r="E16" s="32" t="s">
        <v>103</v>
      </c>
      <c r="F16" s="32"/>
      <c r="G16" s="32"/>
      <c r="H16" s="32"/>
    </row>
    <row r="17" spans="3:8" x14ac:dyDescent="0.3">
      <c r="C17" s="33" t="s">
        <v>91</v>
      </c>
      <c r="D17" s="33"/>
      <c r="E17" s="34" t="s">
        <v>97</v>
      </c>
      <c r="F17" s="35"/>
      <c r="G17" s="35"/>
      <c r="H17" s="36"/>
    </row>
    <row r="18" spans="3:8" x14ac:dyDescent="0.3">
      <c r="C18" s="33" t="s">
        <v>92</v>
      </c>
      <c r="D18" s="33"/>
      <c r="E18" s="34" t="s">
        <v>98</v>
      </c>
      <c r="F18" s="35"/>
      <c r="G18" s="35"/>
      <c r="H18" s="36"/>
    </row>
    <row r="19" spans="3:8" x14ac:dyDescent="0.3">
      <c r="C19" s="33" t="s">
        <v>93</v>
      </c>
      <c r="D19" s="33"/>
      <c r="E19" s="34" t="s">
        <v>99</v>
      </c>
      <c r="F19" s="35"/>
      <c r="G19" s="35"/>
      <c r="H19" s="36"/>
    </row>
    <row r="20" spans="3:8" x14ac:dyDescent="0.3">
      <c r="C20" s="33" t="s">
        <v>94</v>
      </c>
      <c r="D20" s="33"/>
      <c r="E20" s="34" t="s">
        <v>100</v>
      </c>
      <c r="F20" s="35"/>
      <c r="G20" s="35"/>
      <c r="H20" s="36"/>
    </row>
    <row r="21" spans="3:8" x14ac:dyDescent="0.3">
      <c r="C21" s="38" t="s">
        <v>95</v>
      </c>
      <c r="D21" s="39"/>
      <c r="E21" s="44" t="s">
        <v>101</v>
      </c>
      <c r="F21" s="45"/>
      <c r="G21" s="45"/>
      <c r="H21" s="46"/>
    </row>
    <row r="22" spans="3:8" x14ac:dyDescent="0.3">
      <c r="C22" s="40"/>
      <c r="D22" s="41"/>
      <c r="E22" s="47"/>
      <c r="F22" s="48"/>
      <c r="G22" s="48"/>
      <c r="H22" s="49"/>
    </row>
    <row r="23" spans="3:8" ht="14.55" customHeight="1" x14ac:dyDescent="0.3">
      <c r="C23" s="42"/>
      <c r="D23" s="43"/>
      <c r="E23" s="50"/>
      <c r="F23" s="51"/>
      <c r="G23" s="51"/>
      <c r="H23" s="52"/>
    </row>
    <row r="24" spans="3:8" ht="14.55" customHeight="1" x14ac:dyDescent="0.3">
      <c r="C24" s="38" t="s">
        <v>96</v>
      </c>
      <c r="D24" s="39"/>
      <c r="E24" s="53" t="s">
        <v>102</v>
      </c>
      <c r="F24" s="54"/>
      <c r="G24" s="54"/>
      <c r="H24" s="55"/>
    </row>
    <row r="25" spans="3:8" ht="14.55" customHeight="1" x14ac:dyDescent="0.3">
      <c r="C25" s="40"/>
      <c r="D25" s="41"/>
      <c r="E25" s="56"/>
      <c r="F25" s="57"/>
      <c r="G25" s="57"/>
      <c r="H25" s="58"/>
    </row>
    <row r="26" spans="3:8" ht="14.55" customHeight="1" x14ac:dyDescent="0.3">
      <c r="C26" s="42"/>
      <c r="D26" s="43"/>
      <c r="E26" s="59"/>
      <c r="F26" s="60"/>
      <c r="G26" s="60"/>
      <c r="H26" s="61"/>
    </row>
  </sheetData>
  <mergeCells count="36">
    <mergeCell ref="C21:D23"/>
    <mergeCell ref="E21:H23"/>
    <mergeCell ref="C24:D26"/>
    <mergeCell ref="E24:H26"/>
    <mergeCell ref="C19:D19"/>
    <mergeCell ref="E19:H19"/>
    <mergeCell ref="C20:D20"/>
    <mergeCell ref="E20:H20"/>
    <mergeCell ref="C16:D16"/>
    <mergeCell ref="E16:H16"/>
    <mergeCell ref="C17:D17"/>
    <mergeCell ref="E17:H17"/>
    <mergeCell ref="C18:D18"/>
    <mergeCell ref="E18:H18"/>
    <mergeCell ref="C14:D14"/>
    <mergeCell ref="C15:D15"/>
    <mergeCell ref="E8:H8"/>
    <mergeCell ref="E9:H9"/>
    <mergeCell ref="E10:H10"/>
    <mergeCell ref="E11:H11"/>
    <mergeCell ref="E12:H12"/>
    <mergeCell ref="E13:H13"/>
    <mergeCell ref="E14:H14"/>
    <mergeCell ref="E15:H15"/>
    <mergeCell ref="C8:D8"/>
    <mergeCell ref="C9:D9"/>
    <mergeCell ref="C10:D10"/>
    <mergeCell ref="C11:D11"/>
    <mergeCell ref="C12:D12"/>
    <mergeCell ref="C13:D13"/>
    <mergeCell ref="C5:D5"/>
    <mergeCell ref="C6:D6"/>
    <mergeCell ref="E6:H6"/>
    <mergeCell ref="E5:H5"/>
    <mergeCell ref="C7:D7"/>
    <mergeCell ref="E7:H7"/>
  </mergeCells>
  <phoneticPr fontId="9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7" sqref="D7:D8"/>
    </sheetView>
  </sheetViews>
  <sheetFormatPr defaultColWidth="8.77734375" defaultRowHeight="14.4" x14ac:dyDescent="0.3"/>
  <cols>
    <col min="1" max="1" width="18.6640625" customWidth="1"/>
    <col min="2" max="2" width="13.77734375" customWidth="1"/>
    <col min="3" max="3" width="14.109375" customWidth="1"/>
    <col min="4" max="4" width="11.77734375" customWidth="1"/>
    <col min="5" max="5" width="10.6640625" customWidth="1"/>
    <col min="6" max="6" width="13" customWidth="1"/>
  </cols>
  <sheetData>
    <row r="1" spans="1:7" ht="43.2" x14ac:dyDescent="0.3">
      <c r="A1" s="16" t="s">
        <v>110</v>
      </c>
      <c r="B1" s="16" t="s">
        <v>111</v>
      </c>
      <c r="C1" s="16" t="s">
        <v>112</v>
      </c>
      <c r="D1" s="16" t="s">
        <v>113</v>
      </c>
      <c r="E1" s="16" t="s">
        <v>114</v>
      </c>
      <c r="F1" s="16" t="s">
        <v>115</v>
      </c>
    </row>
    <row r="2" spans="1:7" x14ac:dyDescent="0.3">
      <c r="A2" s="16" t="s">
        <v>106</v>
      </c>
      <c r="B2" s="17">
        <v>1010051</v>
      </c>
      <c r="C2" s="16">
        <v>252</v>
      </c>
      <c r="D2" s="16">
        <v>2.7</v>
      </c>
      <c r="E2" s="16">
        <v>292</v>
      </c>
      <c r="F2" s="16">
        <v>0.56599999999999995</v>
      </c>
    </row>
    <row r="3" spans="1:7" x14ac:dyDescent="0.3">
      <c r="A3" s="16" t="s">
        <v>35</v>
      </c>
      <c r="B3" s="17">
        <v>14540</v>
      </c>
      <c r="C3" s="17">
        <v>1631</v>
      </c>
      <c r="D3" s="16">
        <v>1.67</v>
      </c>
      <c r="E3" s="16">
        <v>721</v>
      </c>
      <c r="F3" s="16">
        <v>0.97699999999999998</v>
      </c>
    </row>
    <row r="4" spans="1:7" x14ac:dyDescent="0.3">
      <c r="A4" s="16" t="s">
        <v>107</v>
      </c>
      <c r="B4" s="16">
        <v>712</v>
      </c>
      <c r="C4" s="17">
        <v>2828</v>
      </c>
      <c r="D4" s="16">
        <v>3.84</v>
      </c>
      <c r="E4" s="16">
        <v>241</v>
      </c>
      <c r="F4" s="16">
        <v>1.139</v>
      </c>
    </row>
    <row r="5" spans="1:7" x14ac:dyDescent="0.3">
      <c r="A5" s="16" t="s">
        <v>33</v>
      </c>
      <c r="B5" s="16">
        <v>870</v>
      </c>
      <c r="C5" s="17">
        <v>1746870</v>
      </c>
      <c r="D5" s="18">
        <v>1112.8399999999999</v>
      </c>
      <c r="E5" s="16">
        <v>339</v>
      </c>
      <c r="F5" s="16">
        <v>60.55</v>
      </c>
    </row>
    <row r="6" spans="1:7" x14ac:dyDescent="0.3">
      <c r="A6" s="16" t="s">
        <v>39</v>
      </c>
      <c r="B6" s="17">
        <v>225932</v>
      </c>
      <c r="C6" s="17">
        <v>3013011</v>
      </c>
      <c r="D6" s="18">
        <v>1421.87</v>
      </c>
      <c r="E6" s="17">
        <v>2433</v>
      </c>
      <c r="F6" s="16">
        <v>88.974000000000004</v>
      </c>
    </row>
    <row r="7" spans="1:7" x14ac:dyDescent="0.3">
      <c r="A7" s="16" t="s">
        <v>34</v>
      </c>
      <c r="B7" s="17">
        <v>12927</v>
      </c>
      <c r="C7" s="17">
        <v>12374892</v>
      </c>
      <c r="D7" s="18">
        <v>3536.76</v>
      </c>
      <c r="E7" s="16">
        <v>569</v>
      </c>
      <c r="F7" s="16">
        <v>429.14499999999998</v>
      </c>
    </row>
    <row r="8" spans="1:7" x14ac:dyDescent="0.3">
      <c r="A8" s="16" t="s">
        <v>38</v>
      </c>
      <c r="B8" s="17">
        <v>1354134</v>
      </c>
      <c r="C8" s="17">
        <v>15538430</v>
      </c>
      <c r="D8" s="18">
        <v>7467.85</v>
      </c>
      <c r="E8" s="17">
        <v>60059</v>
      </c>
      <c r="F8" s="16">
        <v>505.60700000000003</v>
      </c>
    </row>
    <row r="16" spans="1:7" x14ac:dyDescent="0.3">
      <c r="A16" s="9" t="s">
        <v>105</v>
      </c>
      <c r="B16" s="19" t="s">
        <v>106</v>
      </c>
      <c r="C16" s="19" t="s">
        <v>35</v>
      </c>
      <c r="D16" s="19" t="s">
        <v>33</v>
      </c>
      <c r="E16" s="19" t="s">
        <v>107</v>
      </c>
      <c r="F16" s="19" t="s">
        <v>34</v>
      </c>
      <c r="G16" s="19" t="s">
        <v>38</v>
      </c>
    </row>
    <row r="17" spans="1:7" x14ac:dyDescent="0.3">
      <c r="A17" s="9" t="s">
        <v>108</v>
      </c>
      <c r="B17" s="19">
        <v>54.44</v>
      </c>
      <c r="C17" s="19">
        <v>61.79</v>
      </c>
      <c r="D17" s="19">
        <v>109.2</v>
      </c>
      <c r="E17" s="19">
        <v>80.180000000000007</v>
      </c>
      <c r="F17" s="19">
        <v>693.42</v>
      </c>
      <c r="G17" s="19" t="s">
        <v>109</v>
      </c>
    </row>
    <row r="18" spans="1:7" x14ac:dyDescent="0.3">
      <c r="A18" s="9" t="s">
        <v>72</v>
      </c>
      <c r="B18" s="19">
        <v>5544.01</v>
      </c>
      <c r="C18" s="19">
        <v>4052.43</v>
      </c>
      <c r="D18" s="19">
        <v>957.37</v>
      </c>
      <c r="E18" s="19">
        <v>1064.1199999999999</v>
      </c>
      <c r="F18" s="19">
        <v>23210.52</v>
      </c>
      <c r="G18" s="19" t="s">
        <v>86</v>
      </c>
    </row>
  </sheetData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15" sqref="A15"/>
    </sheetView>
  </sheetViews>
  <sheetFormatPr defaultColWidth="8.77734375" defaultRowHeight="14.4" x14ac:dyDescent="0.3"/>
  <cols>
    <col min="1" max="1" width="16.77734375" customWidth="1"/>
    <col min="2" max="2" width="26.33203125" customWidth="1"/>
    <col min="3" max="3" width="19.44140625" customWidth="1"/>
    <col min="4" max="4" width="25.44140625" customWidth="1"/>
  </cols>
  <sheetData>
    <row r="1" spans="1:15" x14ac:dyDescent="0.3">
      <c r="A1" s="20"/>
      <c r="B1" s="20"/>
      <c r="C1" s="20"/>
      <c r="D1" s="20"/>
    </row>
    <row r="2" spans="1:15" ht="15" x14ac:dyDescent="0.3">
      <c r="A2" s="20" t="s">
        <v>110</v>
      </c>
      <c r="B2" s="20" t="s">
        <v>14</v>
      </c>
      <c r="C2" s="20" t="s">
        <v>0</v>
      </c>
      <c r="D2" s="20" t="s">
        <v>114</v>
      </c>
      <c r="J2" s="62" t="s">
        <v>12</v>
      </c>
      <c r="K2" s="62"/>
      <c r="L2" s="62"/>
      <c r="M2" s="62"/>
      <c r="N2" s="62"/>
      <c r="O2" s="62"/>
    </row>
    <row r="3" spans="1:15" ht="15" x14ac:dyDescent="0.35">
      <c r="A3" s="20" t="s">
        <v>106</v>
      </c>
      <c r="B3" s="20">
        <f>(5+1+6+20+2+2+2+4+6+3+2+1+1+1+6+10)</f>
        <v>72</v>
      </c>
      <c r="C3" s="20">
        <v>12</v>
      </c>
      <c r="D3" s="20">
        <v>292</v>
      </c>
      <c r="J3" s="10" t="s">
        <v>11</v>
      </c>
      <c r="K3" s="26" t="s">
        <v>9</v>
      </c>
      <c r="L3" s="27" t="s">
        <v>10</v>
      </c>
      <c r="M3" s="28" t="s">
        <v>8</v>
      </c>
    </row>
    <row r="4" spans="1:15" x14ac:dyDescent="0.3">
      <c r="A4" s="20" t="s">
        <v>35</v>
      </c>
      <c r="B4" s="20">
        <f>(8+1+9+43+2+4+4+6+10+4+2+2+2+2+10+15)</f>
        <v>124</v>
      </c>
      <c r="C4" s="20">
        <v>57</v>
      </c>
      <c r="D4" s="20">
        <v>721</v>
      </c>
      <c r="J4" s="10">
        <v>203</v>
      </c>
      <c r="K4" s="10" t="s">
        <v>2</v>
      </c>
      <c r="L4" s="10" t="s">
        <v>2</v>
      </c>
      <c r="M4" s="10" t="s">
        <v>3</v>
      </c>
    </row>
    <row r="5" spans="1:15" x14ac:dyDescent="0.3">
      <c r="A5" s="20" t="s">
        <v>107</v>
      </c>
      <c r="B5" s="20">
        <f>(11+6+28+2+4+7+6+10+4+3+2+3+2+1+10+12+1)</f>
        <v>112</v>
      </c>
      <c r="C5" s="20">
        <v>118</v>
      </c>
      <c r="D5" s="20">
        <v>241</v>
      </c>
      <c r="J5" s="10">
        <v>5</v>
      </c>
      <c r="K5" s="10">
        <v>4</v>
      </c>
      <c r="L5" s="10" t="s">
        <v>5</v>
      </c>
      <c r="M5" s="10" t="s">
        <v>4</v>
      </c>
    </row>
    <row r="6" spans="1:15" x14ac:dyDescent="0.3">
      <c r="A6" s="20" t="s">
        <v>33</v>
      </c>
      <c r="B6" s="20">
        <f>(15+10+45+2+4+7+6+10+4+3+2+3+2+1+10+16+1)</f>
        <v>141</v>
      </c>
      <c r="C6" s="20">
        <v>126</v>
      </c>
      <c r="D6" s="20">
        <v>339</v>
      </c>
      <c r="J6" s="10">
        <v>4</v>
      </c>
      <c r="K6" s="10">
        <v>5</v>
      </c>
      <c r="L6" s="10" t="s">
        <v>5</v>
      </c>
      <c r="M6" s="10" t="s">
        <v>4</v>
      </c>
    </row>
    <row r="7" spans="1:15" x14ac:dyDescent="0.3">
      <c r="A7" s="20" t="s">
        <v>34</v>
      </c>
      <c r="B7" s="20">
        <f>(16+16+71+4+6+6+10+16+7+4+3+3+3+16+26)</f>
        <v>207</v>
      </c>
      <c r="C7" s="20">
        <v>142</v>
      </c>
      <c r="D7" s="20">
        <v>569</v>
      </c>
      <c r="J7" s="10">
        <v>2</v>
      </c>
      <c r="K7" s="10">
        <v>3</v>
      </c>
      <c r="L7" s="10" t="s">
        <v>5</v>
      </c>
      <c r="M7" s="10" t="s">
        <v>4</v>
      </c>
    </row>
    <row r="8" spans="1:15" x14ac:dyDescent="0.3">
      <c r="A8" s="20" t="s">
        <v>38</v>
      </c>
      <c r="B8" s="20">
        <f>(11+3+14+65+4+6+6+10+16+7+4+3+3+3+16+24)</f>
        <v>195</v>
      </c>
      <c r="C8" s="20">
        <v>217</v>
      </c>
      <c r="D8" s="21">
        <v>60059</v>
      </c>
      <c r="J8" s="10">
        <v>1</v>
      </c>
      <c r="K8" s="10">
        <v>3</v>
      </c>
      <c r="L8" s="10" t="s">
        <v>6</v>
      </c>
      <c r="M8" s="10" t="s">
        <v>4</v>
      </c>
    </row>
    <row r="9" spans="1:15" x14ac:dyDescent="0.3">
      <c r="B9" t="s">
        <v>15</v>
      </c>
      <c r="J9" s="10">
        <v>2</v>
      </c>
      <c r="K9" s="10">
        <v>2</v>
      </c>
      <c r="L9" s="10" t="s">
        <v>6</v>
      </c>
      <c r="M9" s="10" t="s">
        <v>4</v>
      </c>
    </row>
    <row r="10" spans="1:15" x14ac:dyDescent="0.3">
      <c r="J10" s="10">
        <v>2</v>
      </c>
      <c r="K10" s="10">
        <v>1</v>
      </c>
      <c r="L10" s="10" t="s">
        <v>6</v>
      </c>
      <c r="M10" s="10" t="s">
        <v>4</v>
      </c>
    </row>
    <row r="11" spans="1:15" x14ac:dyDescent="0.3">
      <c r="J11" s="10">
        <v>2</v>
      </c>
      <c r="K11" s="10">
        <v>2</v>
      </c>
      <c r="L11" s="10" t="s">
        <v>7</v>
      </c>
      <c r="M11" s="10" t="s">
        <v>4</v>
      </c>
    </row>
    <row r="12" spans="1:15" x14ac:dyDescent="0.3">
      <c r="J12" s="10">
        <v>4</v>
      </c>
      <c r="K12" s="10">
        <v>3</v>
      </c>
      <c r="L12" s="10" t="s">
        <v>7</v>
      </c>
      <c r="M12" s="10" t="s">
        <v>4</v>
      </c>
    </row>
    <row r="13" spans="1:15" x14ac:dyDescent="0.3">
      <c r="J13" s="10">
        <v>3</v>
      </c>
      <c r="K13" s="10">
        <v>1</v>
      </c>
      <c r="L13" s="10" t="s">
        <v>7</v>
      </c>
      <c r="M13" s="10" t="s">
        <v>4</v>
      </c>
    </row>
    <row r="15" spans="1:15" ht="15" x14ac:dyDescent="0.3">
      <c r="J15" s="62" t="s">
        <v>13</v>
      </c>
      <c r="K15" s="62"/>
      <c r="L15" s="62"/>
      <c r="M15" s="62"/>
      <c r="N15" s="62"/>
      <c r="O15" s="62"/>
    </row>
    <row r="16" spans="1:15" ht="15" x14ac:dyDescent="0.35">
      <c r="J16" s="22" t="s">
        <v>9</v>
      </c>
      <c r="K16" s="23" t="s">
        <v>10</v>
      </c>
      <c r="L16" s="24" t="s">
        <v>8</v>
      </c>
      <c r="M16" s="10" t="s">
        <v>1</v>
      </c>
    </row>
    <row r="17" spans="10:13" x14ac:dyDescent="0.3">
      <c r="J17" s="10" t="s">
        <v>2</v>
      </c>
      <c r="K17" s="10" t="s">
        <v>3</v>
      </c>
      <c r="L17" s="10" t="s">
        <v>2</v>
      </c>
      <c r="M17" s="25">
        <v>1</v>
      </c>
    </row>
    <row r="18" spans="10:13" x14ac:dyDescent="0.3">
      <c r="J18" s="10">
        <v>4</v>
      </c>
      <c r="K18" s="10" t="s">
        <v>4</v>
      </c>
      <c r="L18" s="10" t="s">
        <v>5</v>
      </c>
      <c r="M18" s="25">
        <v>0.45454499999999998</v>
      </c>
    </row>
    <row r="19" spans="10:13" x14ac:dyDescent="0.3">
      <c r="J19" s="10">
        <v>5</v>
      </c>
      <c r="K19" s="10" t="s">
        <v>4</v>
      </c>
      <c r="L19" s="10" t="s">
        <v>5</v>
      </c>
      <c r="M19" s="25">
        <v>0.36363600000000001</v>
      </c>
    </row>
    <row r="20" spans="10:13" ht="24" customHeight="1" x14ac:dyDescent="0.3">
      <c r="J20" s="10">
        <v>3</v>
      </c>
      <c r="K20" s="10" t="s">
        <v>4</v>
      </c>
      <c r="L20" s="10" t="s">
        <v>5</v>
      </c>
      <c r="M20" s="25">
        <v>0.18181800000000001</v>
      </c>
    </row>
    <row r="21" spans="10:13" ht="25.05" customHeight="1" x14ac:dyDescent="0.3">
      <c r="J21" s="10">
        <v>3</v>
      </c>
      <c r="K21" s="10" t="s">
        <v>4</v>
      </c>
      <c r="L21" s="10" t="s">
        <v>6</v>
      </c>
      <c r="M21" s="25">
        <v>0.2</v>
      </c>
    </row>
    <row r="22" spans="10:13" ht="24" customHeight="1" x14ac:dyDescent="0.3">
      <c r="J22" s="10">
        <v>2</v>
      </c>
      <c r="K22" s="10" t="s">
        <v>4</v>
      </c>
      <c r="L22" s="10" t="s">
        <v>6</v>
      </c>
      <c r="M22" s="25">
        <v>0.4</v>
      </c>
    </row>
    <row r="23" spans="10:13" ht="25.05" customHeight="1" x14ac:dyDescent="0.3">
      <c r="J23" s="10">
        <v>1</v>
      </c>
      <c r="K23" s="10" t="s">
        <v>4</v>
      </c>
      <c r="L23" s="10" t="s">
        <v>6</v>
      </c>
      <c r="M23" s="25">
        <v>0.4</v>
      </c>
    </row>
    <row r="24" spans="10:13" ht="24" customHeight="1" x14ac:dyDescent="0.3">
      <c r="J24" s="10">
        <v>2</v>
      </c>
      <c r="K24" s="10" t="s">
        <v>4</v>
      </c>
      <c r="L24" s="10" t="s">
        <v>7</v>
      </c>
      <c r="M24" s="25">
        <v>0.222222</v>
      </c>
    </row>
    <row r="25" spans="10:13" ht="25.05" customHeight="1" x14ac:dyDescent="0.3">
      <c r="J25" s="10">
        <v>3</v>
      </c>
      <c r="K25" s="10" t="s">
        <v>4</v>
      </c>
      <c r="L25" s="10" t="s">
        <v>7</v>
      </c>
      <c r="M25" s="25">
        <v>0.44444400000000001</v>
      </c>
    </row>
    <row r="26" spans="10:13" ht="24" customHeight="1" x14ac:dyDescent="0.3">
      <c r="J26" s="10">
        <v>1</v>
      </c>
      <c r="K26" s="10" t="s">
        <v>4</v>
      </c>
      <c r="L26" s="10" t="s">
        <v>7</v>
      </c>
      <c r="M26" s="25">
        <v>0.33333299999999999</v>
      </c>
    </row>
  </sheetData>
  <mergeCells count="2">
    <mergeCell ref="J2:O2"/>
    <mergeCell ref="J15:O1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view="pageLayout" topLeftCell="A7" workbookViewId="0">
      <selection activeCell="A4" sqref="A4:E10"/>
    </sheetView>
  </sheetViews>
  <sheetFormatPr defaultColWidth="11.5546875" defaultRowHeight="14.4" x14ac:dyDescent="0.3"/>
  <cols>
    <col min="1" max="1" width="13" customWidth="1"/>
  </cols>
  <sheetData>
    <row r="4" spans="1:5" ht="25.8" x14ac:dyDescent="0.5">
      <c r="A4" t="s">
        <v>16</v>
      </c>
      <c r="B4" t="s">
        <v>18</v>
      </c>
      <c r="C4" t="s">
        <v>19</v>
      </c>
      <c r="D4" t="s">
        <v>27</v>
      </c>
      <c r="E4" t="s">
        <v>30</v>
      </c>
    </row>
    <row r="5" spans="1:5" ht="25.8" x14ac:dyDescent="0.5">
      <c r="A5" t="s">
        <v>23</v>
      </c>
      <c r="B5" t="s">
        <v>24</v>
      </c>
      <c r="C5" t="s">
        <v>26</v>
      </c>
      <c r="D5">
        <v>1.1200000000000001</v>
      </c>
      <c r="E5" s="7">
        <f t="shared" ref="E5:E10" si="0">A18/C17</f>
        <v>0.38571428571428573</v>
      </c>
    </row>
    <row r="6" spans="1:5" ht="25.8" x14ac:dyDescent="0.5">
      <c r="A6" t="s">
        <v>22</v>
      </c>
      <c r="B6">
        <v>118</v>
      </c>
      <c r="C6">
        <v>49</v>
      </c>
      <c r="D6">
        <v>1</v>
      </c>
      <c r="E6" s="7">
        <f t="shared" si="0"/>
        <v>0.15181818181818182</v>
      </c>
    </row>
    <row r="7" spans="1:5" x14ac:dyDescent="0.3">
      <c r="A7" t="s">
        <v>25</v>
      </c>
      <c r="B7">
        <v>15</v>
      </c>
      <c r="C7">
        <v>19</v>
      </c>
      <c r="D7">
        <v>1</v>
      </c>
      <c r="E7" s="7">
        <f t="shared" si="0"/>
        <v>0.2742857142857143</v>
      </c>
    </row>
    <row r="8" spans="1:5" ht="25.8" x14ac:dyDescent="0.5">
      <c r="A8" t="s">
        <v>20</v>
      </c>
      <c r="B8">
        <v>27</v>
      </c>
      <c r="C8">
        <v>42</v>
      </c>
      <c r="D8">
        <v>102</v>
      </c>
      <c r="E8" s="7">
        <f t="shared" si="0"/>
        <v>61.824444444444438</v>
      </c>
    </row>
    <row r="9" spans="1:5" ht="25.8" x14ac:dyDescent="0.5">
      <c r="A9" t="s">
        <v>21</v>
      </c>
      <c r="B9">
        <v>251</v>
      </c>
      <c r="C9">
        <v>230</v>
      </c>
      <c r="D9">
        <v>286</v>
      </c>
      <c r="E9" s="7">
        <f t="shared" si="0"/>
        <v>186.14526315789476</v>
      </c>
    </row>
    <row r="10" spans="1:5" x14ac:dyDescent="0.3">
      <c r="A10" t="s">
        <v>38</v>
      </c>
      <c r="B10" t="s">
        <v>26</v>
      </c>
      <c r="C10" t="s">
        <v>26</v>
      </c>
      <c r="D10">
        <v>524.25</v>
      </c>
      <c r="E10" s="7">
        <f t="shared" si="0"/>
        <v>439.28529411764708</v>
      </c>
    </row>
    <row r="13" spans="1:5" x14ac:dyDescent="0.3">
      <c r="A13" t="s">
        <v>29</v>
      </c>
    </row>
    <row r="16" spans="1:5" ht="25.8" x14ac:dyDescent="0.5">
      <c r="C16" t="s">
        <v>17</v>
      </c>
    </row>
    <row r="17" spans="1:3" x14ac:dyDescent="0.3">
      <c r="A17" t="s">
        <v>28</v>
      </c>
      <c r="C17">
        <v>7</v>
      </c>
    </row>
    <row r="18" spans="1:3" x14ac:dyDescent="0.3">
      <c r="A18" s="16">
        <v>2.7</v>
      </c>
      <c r="C18">
        <v>11</v>
      </c>
    </row>
    <row r="19" spans="1:3" x14ac:dyDescent="0.3">
      <c r="A19" s="16">
        <v>1.67</v>
      </c>
      <c r="C19">
        <v>14</v>
      </c>
    </row>
    <row r="20" spans="1:3" x14ac:dyDescent="0.3">
      <c r="A20" s="16">
        <v>3.84</v>
      </c>
      <c r="C20">
        <v>18</v>
      </c>
    </row>
    <row r="21" spans="1:3" x14ac:dyDescent="0.3">
      <c r="A21" s="18">
        <v>1112.8399999999999</v>
      </c>
      <c r="C21">
        <v>19</v>
      </c>
    </row>
    <row r="22" spans="1:3" x14ac:dyDescent="0.3">
      <c r="A22" s="18">
        <v>3536.76</v>
      </c>
      <c r="C22">
        <v>17</v>
      </c>
    </row>
    <row r="23" spans="1:3" x14ac:dyDescent="0.3">
      <c r="A23" s="18">
        <v>7467.85</v>
      </c>
    </row>
    <row r="24" spans="1:3" x14ac:dyDescent="0.3">
      <c r="A24" s="18"/>
    </row>
  </sheetData>
  <phoneticPr fontId="9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rdn-grounding</vt:lpstr>
      <vt:lpstr>Fast-grounding</vt:lpstr>
      <vt:lpstr>test-timing</vt:lpstr>
      <vt:lpstr>count-manager</vt:lpstr>
      <vt:lpstr>model-manager</vt:lpstr>
      <vt:lpstr>structure-learning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2015-05-26T20:13:26Z</dcterms:modified>
</cp:coreProperties>
</file>